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55" tabRatio="964" activeTab="16"/>
  </bookViews>
  <sheets>
    <sheet name="Catalog I1A+I1B+I1X1" sheetId="104" r:id="rId1"/>
    <sheet name="I1A1" sheetId="2" r:id="rId2"/>
    <sheet name="I1A2" sheetId="86" r:id="rId3"/>
    <sheet name="I1A3" sheetId="87" r:id="rId4"/>
    <sheet name="I1A4" sheetId="88" r:id="rId5"/>
    <sheet name="I1A5" sheetId="89" r:id="rId6"/>
    <sheet name="I1A6" sheetId="90" r:id="rId7"/>
    <sheet name="I1A7" sheetId="91" r:id="rId8"/>
    <sheet name="I1B1" sheetId="92" r:id="rId9"/>
    <sheet name="I1B2" sheetId="93" r:id="rId10"/>
    <sheet name="I1B3" sheetId="94" r:id="rId11"/>
    <sheet name="I1B4" sheetId="95" r:id="rId12"/>
    <sheet name="I1B5" sheetId="96" r:id="rId13"/>
    <sheet name="I1B6" sheetId="97" r:id="rId14"/>
    <sheet name="I1B7" sheetId="98" r:id="rId15"/>
    <sheet name="I1X1" sheetId="99" r:id="rId16"/>
    <sheet name="Clasament I1A+I1B+I1X1" sheetId="117" r:id="rId17"/>
  </sheets>
  <definedNames>
    <definedName name="_xlnm._FilterDatabase" localSheetId="0" hidden="1">'Catalog I1A+I1B+I1X1'!$A$1:$F$474</definedName>
    <definedName name="_xlnm._FilterDatabase" localSheetId="16" hidden="1">'Clasament I1A+I1B+I1X1'!$A$1:$F$474</definedName>
    <definedName name="_xlnm._FilterDatabase" localSheetId="1" hidden="1">I1A1!$BQ$1:$BQ$46</definedName>
    <definedName name="_xlnm._FilterDatabase" localSheetId="2" hidden="1">I1A2!$BQ$1:$BQ$46</definedName>
    <definedName name="_xlnm._FilterDatabase" localSheetId="3" hidden="1">I1A3!$BQ$1:$BQ$46</definedName>
    <definedName name="_xlnm._FilterDatabase" localSheetId="4" hidden="1">I1A4!$BQ$1:$BQ$46</definedName>
    <definedName name="_xlnm._FilterDatabase" localSheetId="5" hidden="1">I1A5!$BQ$1:$BQ$46</definedName>
    <definedName name="_xlnm._FilterDatabase" localSheetId="6" hidden="1">I1A6!$BQ$1:$BQ$46</definedName>
    <definedName name="_xlnm._FilterDatabase" localSheetId="7" hidden="1">I1A7!$BQ$1:$BQ$46</definedName>
    <definedName name="_xlnm._FilterDatabase" localSheetId="8" hidden="1">I1B1!$BQ$1:$BQ$46</definedName>
    <definedName name="_xlnm._FilterDatabase" localSheetId="9" hidden="1">I1B2!$BQ$1:$BQ$46</definedName>
    <definedName name="_xlnm._FilterDatabase" localSheetId="10" hidden="1">I1B3!$BQ$1:$BQ$46</definedName>
    <definedName name="_xlnm._FilterDatabase" localSheetId="11" hidden="1">I1B4!$BQ$1:$BQ$46</definedName>
    <definedName name="_xlnm._FilterDatabase" localSheetId="12" hidden="1">I1B5!$BQ$1:$BQ$46</definedName>
    <definedName name="_xlnm._FilterDatabase" localSheetId="13" hidden="1">I1B6!$BQ$1:$BQ$46</definedName>
    <definedName name="_xlnm._FilterDatabase" localSheetId="14" hidden="1">I1B7!$BQ$1:$BQ$46</definedName>
    <definedName name="_xlnm._FilterDatabase" localSheetId="15" hidden="1">I1X1!$BQ$1:$BQ$69</definedName>
  </definedNames>
  <calcPr calcId="125725" iterateDelta="1E-4"/>
</workbook>
</file>

<file path=xl/calcChain.xml><?xml version="1.0" encoding="utf-8"?>
<calcChain xmlns="http://schemas.openxmlformats.org/spreadsheetml/2006/main">
  <c r="BO11" i="92"/>
  <c r="BO24"/>
  <c r="BO27"/>
  <c r="BO21"/>
  <c r="BO35" i="91"/>
  <c r="BO36"/>
  <c r="BO19"/>
  <c r="BO28"/>
  <c r="BO9" i="88"/>
  <c r="BO26"/>
  <c r="BO10"/>
  <c r="BO21"/>
  <c r="BO27"/>
  <c r="BO36"/>
  <c r="BO31"/>
  <c r="BO16" i="96"/>
  <c r="BO30" i="86"/>
  <c r="BO23" i="94"/>
  <c r="BO18"/>
  <c r="BO29"/>
  <c r="BO28"/>
  <c r="BO34"/>
  <c r="BO24"/>
  <c r="BO15"/>
  <c r="BO31"/>
  <c r="BO38"/>
  <c r="BO26"/>
  <c r="BO20"/>
  <c r="BO13"/>
  <c r="BO10"/>
  <c r="BO33"/>
  <c r="BO19"/>
  <c r="BO32"/>
  <c r="BO17"/>
  <c r="BO37"/>
  <c r="BO30"/>
  <c r="BO27"/>
  <c r="BO26" i="99"/>
  <c r="BO50"/>
  <c r="BO37"/>
  <c r="BO17" i="89"/>
  <c r="BO25"/>
  <c r="BO34"/>
  <c r="BO27"/>
  <c r="BO32" i="2"/>
  <c r="BO34" i="95"/>
  <c r="BO30"/>
  <c r="BO31"/>
  <c r="BO28"/>
  <c r="BO15"/>
  <c r="BO17"/>
  <c r="BO20"/>
  <c r="BO36"/>
  <c r="BO11"/>
  <c r="BO19"/>
  <c r="BO27"/>
  <c r="BO10"/>
  <c r="BO21"/>
  <c r="BO12" i="90"/>
  <c r="BO24" i="88"/>
  <c r="BO59" i="99"/>
  <c r="BO33"/>
  <c r="BO62"/>
  <c r="BO10"/>
  <c r="BO31"/>
  <c r="BO35"/>
  <c r="BO18"/>
  <c r="BO21"/>
  <c r="BO20"/>
  <c r="BO16" i="89"/>
  <c r="BO26"/>
  <c r="BO35"/>
  <c r="BO9"/>
  <c r="BO31"/>
  <c r="BO28"/>
  <c r="BO32"/>
  <c r="BO24" i="2"/>
  <c r="BO15"/>
  <c r="BO29"/>
  <c r="BO30"/>
  <c r="BO14"/>
  <c r="BO31"/>
  <c r="BO21"/>
  <c r="BO18"/>
  <c r="BO11"/>
  <c r="BO14" i="91"/>
  <c r="BO12" i="2"/>
  <c r="BO23" i="86"/>
  <c r="BO32"/>
  <c r="BO28"/>
  <c r="BO9"/>
  <c r="BO37"/>
  <c r="BO18"/>
  <c r="BO12"/>
  <c r="BO27" i="91"/>
  <c r="BO15" i="86"/>
  <c r="BO22" i="91"/>
  <c r="BO33"/>
  <c r="BO30"/>
  <c r="BO25"/>
  <c r="BO10"/>
  <c r="BO27" i="87"/>
  <c r="BO13"/>
  <c r="BO10"/>
  <c r="BO26"/>
  <c r="BO40"/>
  <c r="BO22"/>
  <c r="BO21"/>
  <c r="BO15"/>
  <c r="BO28"/>
  <c r="BO9" i="96"/>
  <c r="BO32"/>
  <c r="BO37"/>
  <c r="BO24"/>
  <c r="BO15"/>
  <c r="BO23"/>
  <c r="BO20"/>
  <c r="BO35" i="93"/>
  <c r="BO36"/>
  <c r="BO21"/>
  <c r="BO16"/>
  <c r="BO15"/>
  <c r="BO31"/>
  <c r="BO36" i="97"/>
  <c r="BO38"/>
  <c r="BO34"/>
  <c r="BO39"/>
  <c r="BO16"/>
  <c r="BO32"/>
  <c r="BO10"/>
  <c r="BO12"/>
  <c r="BO20"/>
  <c r="BO21"/>
  <c r="BO19"/>
  <c r="BO23"/>
  <c r="BO9"/>
  <c r="BO20" i="98"/>
  <c r="BO13"/>
  <c r="BO30"/>
  <c r="BO29"/>
  <c r="BO21"/>
  <c r="BO11"/>
  <c r="BO24"/>
  <c r="BO27" i="93"/>
  <c r="BO24"/>
  <c r="BO37" i="88"/>
  <c r="BO14"/>
  <c r="BO30"/>
  <c r="BO35"/>
  <c r="BO33" i="96"/>
  <c r="BO28"/>
  <c r="BO11"/>
  <c r="BO21"/>
  <c r="BO26"/>
  <c r="BO22" i="92"/>
  <c r="BO35"/>
  <c r="BO17"/>
  <c r="BO14"/>
  <c r="BO19"/>
  <c r="BO33"/>
  <c r="BO9"/>
  <c r="BO31"/>
  <c r="BO26"/>
  <c r="BO14" i="89"/>
  <c r="BO24"/>
  <c r="BO42" i="99"/>
  <c r="BO20" i="89"/>
  <c r="BO10"/>
  <c r="BO30"/>
  <c r="BO33"/>
  <c r="BO32" i="98"/>
  <c r="BO39"/>
  <c r="BO23"/>
  <c r="BO10"/>
  <c r="BO25"/>
  <c r="BO27" i="99"/>
  <c r="BO56"/>
  <c r="BO16"/>
  <c r="BO30"/>
  <c r="BO22"/>
  <c r="BO64"/>
  <c r="BO29"/>
  <c r="BO52"/>
  <c r="BO13"/>
  <c r="BO58"/>
  <c r="BO57"/>
  <c r="BO15" i="88"/>
  <c r="BO32"/>
  <c r="BO39"/>
  <c r="BO16"/>
  <c r="BO20"/>
  <c r="BO11"/>
  <c r="BO23"/>
  <c r="BO22"/>
  <c r="BO12"/>
  <c r="BO26" i="2"/>
  <c r="BO19"/>
  <c r="BO17"/>
  <c r="BO22"/>
  <c r="BO16"/>
  <c r="BO23"/>
  <c r="BO25"/>
  <c r="BO10"/>
  <c r="BO34"/>
  <c r="BO27"/>
  <c r="BO18" i="92"/>
  <c r="BO37"/>
  <c r="BO10"/>
  <c r="BO29"/>
  <c r="BO12"/>
  <c r="BO32"/>
  <c r="BO36"/>
  <c r="BO34"/>
  <c r="BO18" i="93"/>
  <c r="BO12"/>
  <c r="BO33"/>
  <c r="BO19"/>
  <c r="BO25"/>
  <c r="BO13"/>
  <c r="BO9"/>
  <c r="BO32"/>
  <c r="BO20"/>
  <c r="BO13" i="95"/>
  <c r="BO14"/>
  <c r="BO35"/>
  <c r="BO25"/>
  <c r="BO29"/>
  <c r="BO23"/>
  <c r="BO12"/>
  <c r="BO13" i="91"/>
  <c r="BO21"/>
  <c r="BO31"/>
  <c r="BO37"/>
  <c r="BO38"/>
  <c r="BO24"/>
  <c r="BO27" i="86"/>
  <c r="BO22"/>
  <c r="BO35"/>
  <c r="BO31" i="87"/>
  <c r="BO25"/>
  <c r="BO9"/>
  <c r="BO18"/>
  <c r="BO36"/>
  <c r="BO29"/>
  <c r="BO35"/>
  <c r="BO23"/>
  <c r="BO34"/>
  <c r="BO41"/>
  <c r="BO14" i="96"/>
  <c r="BO19"/>
  <c r="BO29"/>
  <c r="BO35"/>
  <c r="BO34"/>
  <c r="BO30"/>
  <c r="BO27"/>
  <c r="BO31"/>
  <c r="BO22"/>
  <c r="BO25" i="94"/>
  <c r="BO16"/>
  <c r="BO36"/>
  <c r="BO39"/>
  <c r="BO11" i="90"/>
  <c r="BO30"/>
  <c r="BO19"/>
  <c r="BO10"/>
  <c r="BO14"/>
  <c r="BO33"/>
  <c r="BO38"/>
  <c r="BO22"/>
  <c r="BO9"/>
  <c r="BO23"/>
  <c r="BO13"/>
  <c r="BO31"/>
  <c r="BO18"/>
  <c r="BO28"/>
  <c r="BO34"/>
  <c r="BO32"/>
  <c r="BO26"/>
  <c r="BO24"/>
  <c r="BO16"/>
  <c r="BO15"/>
  <c r="BO37" i="97"/>
  <c r="BO36" i="90"/>
  <c r="BO26" i="97"/>
  <c r="BO17"/>
  <c r="BO11"/>
  <c r="BO14"/>
  <c r="BO33"/>
  <c r="BO9" i="94"/>
  <c r="BO28" i="92"/>
  <c r="BO23"/>
  <c r="BO29" i="88"/>
  <c r="BO26" i="93"/>
  <c r="BO10"/>
  <c r="BO23"/>
  <c r="BO9" i="98"/>
  <c r="BO28"/>
  <c r="BO33"/>
  <c r="BO15"/>
  <c r="BO37"/>
  <c r="BO16" i="95"/>
  <c r="BO55" i="99"/>
  <c r="BO17"/>
  <c r="BO17" i="98"/>
  <c r="BO31"/>
  <c r="BO22" i="94"/>
  <c r="BO12" i="87"/>
  <c r="BO36" i="86"/>
  <c r="BO33"/>
  <c r="BO11" i="93"/>
  <c r="BO15" i="92"/>
  <c r="BO16"/>
  <c r="BO28" i="88"/>
  <c r="BO27" i="90"/>
  <c r="BO10" i="96"/>
  <c r="BO25"/>
  <c r="BO41" i="99"/>
  <c r="BO65"/>
  <c r="BO9"/>
  <c r="BO9" i="95"/>
  <c r="BO34" i="91"/>
  <c r="BO15"/>
  <c r="BO17"/>
  <c r="BO18"/>
  <c r="BO32"/>
  <c r="BO26"/>
  <c r="BO17" i="87"/>
  <c r="BO20" i="2"/>
  <c r="BO13"/>
  <c r="BO20" i="90"/>
  <c r="BO17" i="93"/>
  <c r="BO34"/>
  <c r="BO34" i="98"/>
  <c r="BO38"/>
  <c r="BO19" i="88"/>
  <c r="BO11" i="87"/>
  <c r="BO38"/>
  <c r="BO32"/>
  <c r="BO12" i="91"/>
  <c r="BO11"/>
  <c r="BO29"/>
  <c r="BO13" i="89"/>
  <c r="BO11"/>
  <c r="BO13" i="86"/>
  <c r="BO29"/>
  <c r="BO36" i="2"/>
  <c r="BO22" i="93"/>
  <c r="BO23" i="91"/>
  <c r="BT12" i="94"/>
  <c r="BS12"/>
  <c r="BO25" i="99"/>
  <c r="AN25" i="93"/>
  <c r="AN12" i="86"/>
  <c r="AN28" i="92"/>
  <c r="BO60" i="99"/>
  <c r="BO47"/>
  <c r="BO12" i="89"/>
  <c r="BO13" i="92"/>
  <c r="AK28"/>
  <c r="BO14" i="87" l="1"/>
  <c r="BO39" i="99"/>
  <c r="AG16" i="97"/>
  <c r="AC34" i="99" l="1"/>
  <c r="AB34"/>
  <c r="W34"/>
  <c r="T34"/>
  <c r="Q34"/>
  <c r="N34"/>
  <c r="K34"/>
  <c r="H34"/>
  <c r="E34"/>
  <c r="BO45"/>
  <c r="BO24" i="87"/>
  <c r="BO11" i="94"/>
  <c r="BO39" i="87"/>
  <c r="BO18" i="96"/>
  <c r="BO51" i="99"/>
  <c r="A5" i="104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"/>
  <c r="D474" i="117"/>
  <c r="D473"/>
  <c r="D472"/>
  <c r="D471"/>
  <c r="D470"/>
  <c r="D469"/>
  <c r="D468"/>
  <c r="D467"/>
  <c r="D466"/>
  <c r="D465"/>
  <c r="D464"/>
  <c r="D463"/>
  <c r="D462"/>
  <c r="D461"/>
  <c r="D460"/>
  <c r="D459"/>
  <c r="D458"/>
  <c r="D456"/>
  <c r="N39"/>
  <c r="N38"/>
  <c r="L38"/>
  <c r="N33"/>
  <c r="M33"/>
  <c r="L33"/>
  <c r="K33"/>
  <c r="J33"/>
  <c r="N21"/>
  <c r="N20"/>
  <c r="L20"/>
  <c r="N15"/>
  <c r="M15"/>
  <c r="L15"/>
  <c r="K15"/>
  <c r="J15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F22" i="90"/>
  <c r="AF20" i="89"/>
  <c r="AF38" i="98"/>
  <c r="AF14" i="87"/>
  <c r="AF32"/>
  <c r="W32"/>
  <c r="AF18"/>
  <c r="W18"/>
  <c r="BO43" i="99"/>
  <c r="BO21" i="89" l="1"/>
  <c r="Q28"/>
  <c r="Q27"/>
  <c r="BO15" i="99"/>
  <c r="BO28" l="1"/>
  <c r="BO23"/>
  <c r="A55"/>
  <c r="BC54"/>
  <c r="BB54"/>
  <c r="BA54"/>
  <c r="AZ54"/>
  <c r="AY54"/>
  <c r="AX54"/>
  <c r="AW54"/>
  <c r="AV54"/>
  <c r="AU54"/>
  <c r="AT54"/>
  <c r="AS54"/>
  <c r="AR54"/>
  <c r="BH54"/>
  <c r="BF54"/>
  <c r="BD54"/>
  <c r="Z54"/>
  <c r="X54"/>
  <c r="AB54"/>
  <c r="A54"/>
  <c r="Y54" l="1"/>
  <c r="AD54" s="1"/>
  <c r="AA54"/>
  <c r="AE54" s="1"/>
  <c r="AC54"/>
  <c r="AF54" s="1"/>
  <c r="BE54"/>
  <c r="BJ54" s="1"/>
  <c r="BG54"/>
  <c r="BK54" s="1"/>
  <c r="BI54"/>
  <c r="BL54" s="1"/>
  <c r="BP54" l="1"/>
  <c r="D454" i="117" s="1"/>
  <c r="D379" i="104" l="1"/>
  <c r="BC23" i="99"/>
  <c r="BB23"/>
  <c r="BA23"/>
  <c r="AZ23"/>
  <c r="AY23"/>
  <c r="AX23"/>
  <c r="AW23"/>
  <c r="AV23"/>
  <c r="AU23"/>
  <c r="AT23"/>
  <c r="AS23"/>
  <c r="AR23"/>
  <c r="BH23"/>
  <c r="BF23"/>
  <c r="BD23"/>
  <c r="Z23"/>
  <c r="AB23"/>
  <c r="X23"/>
  <c r="Y23" l="1"/>
  <c r="AD23" s="1"/>
  <c r="AA23"/>
  <c r="AE23" s="1"/>
  <c r="AC23"/>
  <c r="AF23" s="1"/>
  <c r="BE23"/>
  <c r="BJ23" s="1"/>
  <c r="BG23"/>
  <c r="BK23" s="1"/>
  <c r="BI23"/>
  <c r="BL23" s="1"/>
  <c r="BP23" l="1"/>
  <c r="D141" i="117" s="1"/>
  <c r="D133" i="104" l="1"/>
  <c r="BP46" i="99"/>
  <c r="D403" i="117" s="1"/>
  <c r="D255" i="104" l="1"/>
  <c r="BI12" i="99"/>
  <c r="BH12"/>
  <c r="BC12"/>
  <c r="BB12"/>
  <c r="BA12"/>
  <c r="AZ12"/>
  <c r="AY12"/>
  <c r="AX12"/>
  <c r="AW12"/>
  <c r="AV12"/>
  <c r="AU12"/>
  <c r="AT12"/>
  <c r="AS12"/>
  <c r="AR12"/>
  <c r="AQ12"/>
  <c r="AN12"/>
  <c r="AK12"/>
  <c r="BF12"/>
  <c r="BD12"/>
  <c r="AC12"/>
  <c r="AB12"/>
  <c r="W12"/>
  <c r="T12"/>
  <c r="Q12"/>
  <c r="Z12"/>
  <c r="X12"/>
  <c r="N12"/>
  <c r="K12"/>
  <c r="H12"/>
  <c r="E12"/>
  <c r="BP53"/>
  <c r="D401" i="117" s="1"/>
  <c r="D377" i="104" l="1"/>
  <c r="BE12" i="99"/>
  <c r="BG12"/>
  <c r="Y12"/>
  <c r="AA12"/>
  <c r="BC38" i="92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C37"/>
  <c r="BB37"/>
  <c r="BA37"/>
  <c r="AZ37"/>
  <c r="AY37"/>
  <c r="AX37"/>
  <c r="AW37"/>
  <c r="AV37"/>
  <c r="AU37"/>
  <c r="AT37"/>
  <c r="AS37"/>
  <c r="AR37"/>
  <c r="BH37"/>
  <c r="BF37"/>
  <c r="BD37"/>
  <c r="AB37"/>
  <c r="Z37"/>
  <c r="X37"/>
  <c r="BC36"/>
  <c r="BB36"/>
  <c r="BA36"/>
  <c r="AZ36"/>
  <c r="AY36"/>
  <c r="AX36"/>
  <c r="AW36"/>
  <c r="AV36"/>
  <c r="AU36"/>
  <c r="AT36"/>
  <c r="AS36"/>
  <c r="AR36"/>
  <c r="BH36"/>
  <c r="BF36"/>
  <c r="BD36"/>
  <c r="AB36"/>
  <c r="Z36"/>
  <c r="X36"/>
  <c r="BC35"/>
  <c r="BB35"/>
  <c r="BA35"/>
  <c r="AZ35"/>
  <c r="AY35"/>
  <c r="AX35"/>
  <c r="AW35"/>
  <c r="AV35"/>
  <c r="AU35"/>
  <c r="AT35"/>
  <c r="AS35"/>
  <c r="AR35"/>
  <c r="BH35"/>
  <c r="BF35"/>
  <c r="BD35"/>
  <c r="AB35"/>
  <c r="Z35"/>
  <c r="X35"/>
  <c r="BC34"/>
  <c r="BB34"/>
  <c r="BA34"/>
  <c r="AZ34"/>
  <c r="AY34"/>
  <c r="AX34"/>
  <c r="AW34"/>
  <c r="AV34"/>
  <c r="AU34"/>
  <c r="AT34"/>
  <c r="AS34"/>
  <c r="AR34"/>
  <c r="BH34"/>
  <c r="BF34"/>
  <c r="BD34"/>
  <c r="AB34"/>
  <c r="Z34"/>
  <c r="X34"/>
  <c r="BC33" i="87"/>
  <c r="BB33"/>
  <c r="BA33"/>
  <c r="AZ33"/>
  <c r="AY33"/>
  <c r="AX33"/>
  <c r="AW33"/>
  <c r="AV33"/>
  <c r="AU33"/>
  <c r="AT33"/>
  <c r="AS33"/>
  <c r="AR33"/>
  <c r="BH33"/>
  <c r="BF33"/>
  <c r="BD33"/>
  <c r="AB33"/>
  <c r="Z33"/>
  <c r="X33"/>
  <c r="X34"/>
  <c r="Y34"/>
  <c r="Z34"/>
  <c r="AA34"/>
  <c r="AB34"/>
  <c r="AC34"/>
  <c r="AD34"/>
  <c r="AF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X35"/>
  <c r="Y35"/>
  <c r="Z35"/>
  <c r="AE35" s="1"/>
  <c r="AA35"/>
  <c r="AB35"/>
  <c r="AC35"/>
  <c r="AD35"/>
  <c r="AF35"/>
  <c r="AR35"/>
  <c r="AS35"/>
  <c r="AT35"/>
  <c r="AU35"/>
  <c r="AV35"/>
  <c r="AW35"/>
  <c r="AX35"/>
  <c r="AY35"/>
  <c r="AZ35"/>
  <c r="BA35"/>
  <c r="BB35"/>
  <c r="BC35"/>
  <c r="BD35"/>
  <c r="BE35"/>
  <c r="BJ35" s="1"/>
  <c r="BF35"/>
  <c r="BG35"/>
  <c r="BK35" s="1"/>
  <c r="BH35"/>
  <c r="BI35"/>
  <c r="BL35" s="1"/>
  <c r="X36"/>
  <c r="Y36"/>
  <c r="Z36"/>
  <c r="AE36" s="1"/>
  <c r="AA36"/>
  <c r="AB36"/>
  <c r="AF36" s="1"/>
  <c r="AC36"/>
  <c r="AD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L36" s="1"/>
  <c r="BI36"/>
  <c r="BJ36"/>
  <c r="X37"/>
  <c r="Y37"/>
  <c r="Z37"/>
  <c r="AA37"/>
  <c r="AB37"/>
  <c r="AC37"/>
  <c r="AE37"/>
  <c r="AF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X38"/>
  <c r="Y38"/>
  <c r="Z38"/>
  <c r="AA38"/>
  <c r="AB38"/>
  <c r="AF38" s="1"/>
  <c r="AC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X39"/>
  <c r="Y39"/>
  <c r="Z39"/>
  <c r="AA39"/>
  <c r="AB39"/>
  <c r="AC39"/>
  <c r="AF39"/>
  <c r="AR39"/>
  <c r="AS39"/>
  <c r="AT39"/>
  <c r="AU39"/>
  <c r="AV39"/>
  <c r="AW39"/>
  <c r="AX39"/>
  <c r="AY39"/>
  <c r="AZ39"/>
  <c r="BA39"/>
  <c r="BB39"/>
  <c r="BC39"/>
  <c r="BD39"/>
  <c r="BE39"/>
  <c r="BF39"/>
  <c r="BK39" s="1"/>
  <c r="BG39"/>
  <c r="BH39"/>
  <c r="BI39"/>
  <c r="BJ39"/>
  <c r="BL39"/>
  <c r="X40"/>
  <c r="Y40"/>
  <c r="Z40"/>
  <c r="AA40"/>
  <c r="AB40"/>
  <c r="AF40" s="1"/>
  <c r="AC40"/>
  <c r="AD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L40"/>
  <c r="X41"/>
  <c r="Y41"/>
  <c r="AD41" s="1"/>
  <c r="Z41"/>
  <c r="AA41"/>
  <c r="AB41"/>
  <c r="AF41" s="1"/>
  <c r="AC41"/>
  <c r="AE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L41"/>
  <c r="K39" i="94"/>
  <c r="BK40" i="87" l="1"/>
  <c r="BK41"/>
  <c r="BK36"/>
  <c r="AE39"/>
  <c r="AD39"/>
  <c r="AE38"/>
  <c r="AE40"/>
  <c r="BP40" s="1"/>
  <c r="D19" i="117" s="1"/>
  <c r="AE34" i="87"/>
  <c r="AD38"/>
  <c r="BP34"/>
  <c r="D267" i="117" s="1"/>
  <c r="AD37" i="87"/>
  <c r="BP37"/>
  <c r="D349" i="117" s="1"/>
  <c r="BP36" i="87"/>
  <c r="D109" i="117" s="1"/>
  <c r="BP39" i="87"/>
  <c r="D387" i="117" s="1"/>
  <c r="Y34" i="92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8"/>
  <c r="AD38" s="1"/>
  <c r="AA38"/>
  <c r="AE38" s="1"/>
  <c r="AC38"/>
  <c r="AF38" s="1"/>
  <c r="BE38"/>
  <c r="BJ38" s="1"/>
  <c r="BG38"/>
  <c r="BK38" s="1"/>
  <c r="BI38"/>
  <c r="BL38" s="1"/>
  <c r="Y33" i="87"/>
  <c r="AD33" s="1"/>
  <c r="AA33"/>
  <c r="AE33" s="1"/>
  <c r="AC33"/>
  <c r="AF33" s="1"/>
  <c r="BE33"/>
  <c r="BJ33" s="1"/>
  <c r="BG33"/>
  <c r="BK33" s="1"/>
  <c r="BI33"/>
  <c r="BL33" s="1"/>
  <c r="BP35"/>
  <c r="D34" i="117" s="1"/>
  <c r="BP41" i="87"/>
  <c r="D180" i="117" s="1"/>
  <c r="BP38" i="87" l="1"/>
  <c r="D402" i="104"/>
  <c r="D458"/>
  <c r="D437"/>
  <c r="D463"/>
  <c r="D430"/>
  <c r="D470"/>
  <c r="D422"/>
  <c r="BP38" i="92"/>
  <c r="BP37"/>
  <c r="D318" i="117" s="1"/>
  <c r="BP36" i="92"/>
  <c r="D169" i="117" s="1"/>
  <c r="BP35" i="92"/>
  <c r="D302" i="117" s="1"/>
  <c r="BP34" i="92"/>
  <c r="D80" i="117" s="1"/>
  <c r="BP33" i="87"/>
  <c r="D421" i="117" s="1"/>
  <c r="D261" l="1"/>
  <c r="D449" i="104"/>
  <c r="D397"/>
  <c r="D432"/>
  <c r="D412"/>
  <c r="D435"/>
  <c r="D411"/>
  <c r="BT20" i="86"/>
  <c r="BS20"/>
  <c r="D174" i="104"/>
  <c r="BI41" i="99" l="1"/>
  <c r="BH41"/>
  <c r="BC41"/>
  <c r="BB41"/>
  <c r="BA41"/>
  <c r="AZ41"/>
  <c r="AY41"/>
  <c r="AX41"/>
  <c r="AW41"/>
  <c r="AV41"/>
  <c r="AU41"/>
  <c r="AT41"/>
  <c r="AS41"/>
  <c r="AR41"/>
  <c r="AQ41"/>
  <c r="AN41"/>
  <c r="AK41"/>
  <c r="BF41"/>
  <c r="BD41"/>
  <c r="AC41"/>
  <c r="AB41"/>
  <c r="W41"/>
  <c r="T41"/>
  <c r="Q41"/>
  <c r="N41"/>
  <c r="K41"/>
  <c r="Z41"/>
  <c r="X41"/>
  <c r="D82" i="104"/>
  <c r="D202"/>
  <c r="AD12" i="99" l="1"/>
  <c r="AE12"/>
  <c r="BJ12"/>
  <c r="BK12"/>
  <c r="BE41"/>
  <c r="BG41"/>
  <c r="Y41"/>
  <c r="AA41"/>
  <c r="BT32"/>
  <c r="BS32"/>
  <c r="BC39" i="91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C38"/>
  <c r="BB38"/>
  <c r="BA38"/>
  <c r="AZ38"/>
  <c r="AY38"/>
  <c r="AX38"/>
  <c r="AW38"/>
  <c r="AV38"/>
  <c r="AU38"/>
  <c r="AT38"/>
  <c r="AS38"/>
  <c r="AR38"/>
  <c r="BH38"/>
  <c r="BF38"/>
  <c r="BD38"/>
  <c r="AB38"/>
  <c r="Z38"/>
  <c r="X38"/>
  <c r="BC37"/>
  <c r="BB37"/>
  <c r="BA37"/>
  <c r="AZ37"/>
  <c r="AY37"/>
  <c r="AX37"/>
  <c r="AW37"/>
  <c r="AV37"/>
  <c r="AU37"/>
  <c r="AT37"/>
  <c r="AS37"/>
  <c r="AR37"/>
  <c r="BH37"/>
  <c r="BF37"/>
  <c r="BD37"/>
  <c r="AB37"/>
  <c r="Z37"/>
  <c r="X37"/>
  <c r="BC36"/>
  <c r="BB36"/>
  <c r="BA36"/>
  <c r="AZ36"/>
  <c r="AY36"/>
  <c r="AX36"/>
  <c r="AW36"/>
  <c r="AV36"/>
  <c r="AU36"/>
  <c r="AT36"/>
  <c r="AS36"/>
  <c r="AR36"/>
  <c r="BI36"/>
  <c r="BG36"/>
  <c r="BE36"/>
  <c r="AC36"/>
  <c r="AA36"/>
  <c r="Y36"/>
  <c r="BC35"/>
  <c r="BB35"/>
  <c r="BA35"/>
  <c r="AZ35"/>
  <c r="AY35"/>
  <c r="AX35"/>
  <c r="AW35"/>
  <c r="AV35"/>
  <c r="AU35"/>
  <c r="AT35"/>
  <c r="AS35"/>
  <c r="AR35"/>
  <c r="BI35"/>
  <c r="BG35"/>
  <c r="BE35"/>
  <c r="AC35"/>
  <c r="AA35"/>
  <c r="Y35"/>
  <c r="BC34"/>
  <c r="BB34"/>
  <c r="BA34"/>
  <c r="AZ34"/>
  <c r="AY34"/>
  <c r="AX34"/>
  <c r="AW34"/>
  <c r="AV34"/>
  <c r="AU34"/>
  <c r="AT34"/>
  <c r="AS34"/>
  <c r="AR34"/>
  <c r="BH34"/>
  <c r="BF34"/>
  <c r="BD34"/>
  <c r="AB34"/>
  <c r="Z34"/>
  <c r="X34"/>
  <c r="BC33"/>
  <c r="BB33"/>
  <c r="BA33"/>
  <c r="AZ33"/>
  <c r="AY33"/>
  <c r="AX33"/>
  <c r="AW33"/>
  <c r="AV33"/>
  <c r="AU33"/>
  <c r="AT33"/>
  <c r="AS33"/>
  <c r="AR33"/>
  <c r="BI33"/>
  <c r="BG33"/>
  <c r="BE33"/>
  <c r="AC33"/>
  <c r="AA33"/>
  <c r="Y33"/>
  <c r="BC32"/>
  <c r="BB32"/>
  <c r="BA32"/>
  <c r="AZ32"/>
  <c r="AY32"/>
  <c r="AX32"/>
  <c r="AW32"/>
  <c r="AV32"/>
  <c r="AU32"/>
  <c r="AT32"/>
  <c r="AS32"/>
  <c r="AR32"/>
  <c r="BH32"/>
  <c r="BF32"/>
  <c r="BD32"/>
  <c r="AB32"/>
  <c r="Z32"/>
  <c r="X32"/>
  <c r="BC31"/>
  <c r="BB31"/>
  <c r="BA31"/>
  <c r="AZ31"/>
  <c r="AY31"/>
  <c r="AX31"/>
  <c r="AW31"/>
  <c r="AV31"/>
  <c r="AU31"/>
  <c r="AT31"/>
  <c r="AS31"/>
  <c r="AR31"/>
  <c r="BI31"/>
  <c r="BG31"/>
  <c r="BE31"/>
  <c r="AC31"/>
  <c r="AA31"/>
  <c r="Y31"/>
  <c r="BC30"/>
  <c r="BB30"/>
  <c r="BA30"/>
  <c r="AZ30"/>
  <c r="AY30"/>
  <c r="AX30"/>
  <c r="AW30"/>
  <c r="AV30"/>
  <c r="AU30"/>
  <c r="AT30"/>
  <c r="AS30"/>
  <c r="AR30"/>
  <c r="BH30"/>
  <c r="BF30"/>
  <c r="BD30"/>
  <c r="AB30"/>
  <c r="Z30"/>
  <c r="X30"/>
  <c r="BH29"/>
  <c r="BD29"/>
  <c r="BC29"/>
  <c r="BB29"/>
  <c r="BA29"/>
  <c r="AZ29"/>
  <c r="AY29"/>
  <c r="AX29"/>
  <c r="AW29"/>
  <c r="AV29"/>
  <c r="AU29"/>
  <c r="AT29"/>
  <c r="AS29"/>
  <c r="AR29"/>
  <c r="BI29"/>
  <c r="BG29"/>
  <c r="BE29"/>
  <c r="AB29"/>
  <c r="X29"/>
  <c r="AC29"/>
  <c r="AA29"/>
  <c r="Y29"/>
  <c r="BG28"/>
  <c r="BC28"/>
  <c r="BB28"/>
  <c r="BA28"/>
  <c r="AZ28"/>
  <c r="AY28"/>
  <c r="AX28"/>
  <c r="AW28"/>
  <c r="AV28"/>
  <c r="AU28"/>
  <c r="AT28"/>
  <c r="AS28"/>
  <c r="AR28"/>
  <c r="BH28"/>
  <c r="BF28"/>
  <c r="BD28"/>
  <c r="AA28"/>
  <c r="AB28"/>
  <c r="Z28"/>
  <c r="X28"/>
  <c r="BH27"/>
  <c r="BD27"/>
  <c r="BC27"/>
  <c r="BB27"/>
  <c r="BA27"/>
  <c r="AZ27"/>
  <c r="AY27"/>
  <c r="AX27"/>
  <c r="AW27"/>
  <c r="AV27"/>
  <c r="AU27"/>
  <c r="AT27"/>
  <c r="AS27"/>
  <c r="AR27"/>
  <c r="BI27"/>
  <c r="BG27"/>
  <c r="BE27"/>
  <c r="AB27"/>
  <c r="X27"/>
  <c r="AC27"/>
  <c r="AA27"/>
  <c r="Y27"/>
  <c r="BG26"/>
  <c r="BC26"/>
  <c r="BB26"/>
  <c r="BA26"/>
  <c r="AZ26"/>
  <c r="AY26"/>
  <c r="AX26"/>
  <c r="AW26"/>
  <c r="AV26"/>
  <c r="AU26"/>
  <c r="AT26"/>
  <c r="AS26"/>
  <c r="AR26"/>
  <c r="BH26"/>
  <c r="BF26"/>
  <c r="BD26"/>
  <c r="AA26"/>
  <c r="AB26"/>
  <c r="Z26"/>
  <c r="X26"/>
  <c r="BH25"/>
  <c r="BD25"/>
  <c r="BC25"/>
  <c r="BB25"/>
  <c r="BA25"/>
  <c r="AZ25"/>
  <c r="AY25"/>
  <c r="AX25"/>
  <c r="AW25"/>
  <c r="AV25"/>
  <c r="AU25"/>
  <c r="AT25"/>
  <c r="AS25"/>
  <c r="AR25"/>
  <c r="BI25"/>
  <c r="BG25"/>
  <c r="BE25"/>
  <c r="AB25"/>
  <c r="X25"/>
  <c r="AC25"/>
  <c r="AA25"/>
  <c r="Y25"/>
  <c r="BH24"/>
  <c r="BD24"/>
  <c r="BC24"/>
  <c r="BB24"/>
  <c r="BA24"/>
  <c r="AZ24"/>
  <c r="AY24"/>
  <c r="AX24"/>
  <c r="AW24"/>
  <c r="AV24"/>
  <c r="AU24"/>
  <c r="AT24"/>
  <c r="AS24"/>
  <c r="AR24"/>
  <c r="BI24"/>
  <c r="BG24"/>
  <c r="BE24"/>
  <c r="AB24"/>
  <c r="X24"/>
  <c r="AD24" s="1"/>
  <c r="AC24"/>
  <c r="AA24"/>
  <c r="Y24"/>
  <c r="BG23"/>
  <c r="BC23"/>
  <c r="BB23"/>
  <c r="BA23"/>
  <c r="AZ23"/>
  <c r="AY23"/>
  <c r="AX23"/>
  <c r="AW23"/>
  <c r="AV23"/>
  <c r="AU23"/>
  <c r="AT23"/>
  <c r="AS23"/>
  <c r="AR23"/>
  <c r="BH23"/>
  <c r="BF23"/>
  <c r="BK23" s="1"/>
  <c r="BD23"/>
  <c r="AA23"/>
  <c r="AB23"/>
  <c r="Z23"/>
  <c r="X23"/>
  <c r="BH22"/>
  <c r="BD22"/>
  <c r="BC22"/>
  <c r="BB22"/>
  <c r="BA22"/>
  <c r="AZ22"/>
  <c r="AY22"/>
  <c r="AX22"/>
  <c r="AW22"/>
  <c r="AV22"/>
  <c r="AU22"/>
  <c r="AT22"/>
  <c r="AS22"/>
  <c r="AR22"/>
  <c r="BI22"/>
  <c r="BG22"/>
  <c r="BE22"/>
  <c r="AB22"/>
  <c r="X22"/>
  <c r="AC22"/>
  <c r="AA22"/>
  <c r="Y22"/>
  <c r="BG21"/>
  <c r="BC21"/>
  <c r="BB21"/>
  <c r="BA21"/>
  <c r="AZ21"/>
  <c r="AY21"/>
  <c r="AX21"/>
  <c r="AW21"/>
  <c r="AV21"/>
  <c r="AU21"/>
  <c r="AT21"/>
  <c r="AS21"/>
  <c r="AR21"/>
  <c r="BH21"/>
  <c r="BF21"/>
  <c r="BK21" s="1"/>
  <c r="BD21"/>
  <c r="AA21"/>
  <c r="AB21"/>
  <c r="Z21"/>
  <c r="AE21" s="1"/>
  <c r="X21"/>
  <c r="BT20"/>
  <c r="BS20"/>
  <c r="BH19"/>
  <c r="BD19"/>
  <c r="BC19"/>
  <c r="BB19"/>
  <c r="BA19"/>
  <c r="AZ19"/>
  <c r="AY19"/>
  <c r="AX19"/>
  <c r="AW19"/>
  <c r="AV19"/>
  <c r="AU19"/>
  <c r="AT19"/>
  <c r="AS19"/>
  <c r="AR19"/>
  <c r="BI19"/>
  <c r="BG19"/>
  <c r="BE19"/>
  <c r="AB19"/>
  <c r="X19"/>
  <c r="AC19"/>
  <c r="AA19"/>
  <c r="Y19"/>
  <c r="BG18"/>
  <c r="BC18"/>
  <c r="BB18"/>
  <c r="BA18"/>
  <c r="AZ18"/>
  <c r="AY18"/>
  <c r="AX18"/>
  <c r="AW18"/>
  <c r="AV18"/>
  <c r="AU18"/>
  <c r="AT18"/>
  <c r="AS18"/>
  <c r="AR18"/>
  <c r="BH18"/>
  <c r="BF18"/>
  <c r="BK18" s="1"/>
  <c r="BD18"/>
  <c r="AA18"/>
  <c r="AB18"/>
  <c r="Z18"/>
  <c r="X18"/>
  <c r="BC21" i="93"/>
  <c r="BB21"/>
  <c r="BA21"/>
  <c r="AZ21"/>
  <c r="AY21"/>
  <c r="AX21"/>
  <c r="AW21"/>
  <c r="AV21"/>
  <c r="AU21"/>
  <c r="AT21"/>
  <c r="AS21"/>
  <c r="AR21"/>
  <c r="BH21"/>
  <c r="BF21"/>
  <c r="BD21"/>
  <c r="AB21"/>
  <c r="Z21"/>
  <c r="X21"/>
  <c r="K58" i="99"/>
  <c r="N58"/>
  <c r="Q58"/>
  <c r="T58"/>
  <c r="W58"/>
  <c r="X58"/>
  <c r="Y58"/>
  <c r="Z58"/>
  <c r="AA58"/>
  <c r="AB58"/>
  <c r="AC58"/>
  <c r="AD58"/>
  <c r="AE58"/>
  <c r="AK58"/>
  <c r="AN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P58"/>
  <c r="D73" i="117" s="1"/>
  <c r="H30" i="89"/>
  <c r="H14" i="87"/>
  <c r="D447" i="104"/>
  <c r="D173"/>
  <c r="D92"/>
  <c r="D86"/>
  <c r="D158"/>
  <c r="D247"/>
  <c r="D446"/>
  <c r="D376"/>
  <c r="D341"/>
  <c r="D107"/>
  <c r="D48"/>
  <c r="D161"/>
  <c r="D239"/>
  <c r="D230"/>
  <c r="N38"/>
  <c r="L38"/>
  <c r="N33"/>
  <c r="N39" s="1"/>
  <c r="M33"/>
  <c r="L33"/>
  <c r="K33"/>
  <c r="J33"/>
  <c r="N20"/>
  <c r="L20"/>
  <c r="N15"/>
  <c r="M15"/>
  <c r="L15"/>
  <c r="K15"/>
  <c r="J15"/>
  <c r="A3"/>
  <c r="BL25" i="91" l="1"/>
  <c r="BJ22"/>
  <c r="BK26"/>
  <c r="BK28"/>
  <c r="BJ25"/>
  <c r="BJ29"/>
  <c r="AD19"/>
  <c r="AF24"/>
  <c r="AF27"/>
  <c r="AF19"/>
  <c r="D406" i="104"/>
  <c r="AD27" i="91"/>
  <c r="AE28"/>
  <c r="BP12" i="99"/>
  <c r="D397" i="117" s="1"/>
  <c r="BL24" i="91"/>
  <c r="BL27"/>
  <c r="BL19"/>
  <c r="AE18"/>
  <c r="BJ19"/>
  <c r="AD22"/>
  <c r="AF22"/>
  <c r="BL22"/>
  <c r="AE23"/>
  <c r="BJ24"/>
  <c r="AD25"/>
  <c r="AF25"/>
  <c r="AE26"/>
  <c r="BJ27"/>
  <c r="AD29"/>
  <c r="AF29"/>
  <c r="BL29"/>
  <c r="Y18"/>
  <c r="AD18" s="1"/>
  <c r="AC18"/>
  <c r="AF18" s="1"/>
  <c r="Z19"/>
  <c r="AE19" s="1"/>
  <c r="BF19"/>
  <c r="BK19" s="1"/>
  <c r="Y21"/>
  <c r="AD21" s="1"/>
  <c r="AC21"/>
  <c r="AF21" s="1"/>
  <c r="BE21"/>
  <c r="BJ21" s="1"/>
  <c r="BI21"/>
  <c r="BL21" s="1"/>
  <c r="Z22"/>
  <c r="AE22" s="1"/>
  <c r="BF22"/>
  <c r="BK22" s="1"/>
  <c r="Y23"/>
  <c r="AD23" s="1"/>
  <c r="AC23"/>
  <c r="AF23" s="1"/>
  <c r="BE23"/>
  <c r="BJ23" s="1"/>
  <c r="BI23"/>
  <c r="BL23" s="1"/>
  <c r="Z24"/>
  <c r="AE24" s="1"/>
  <c r="BF24"/>
  <c r="BK24" s="1"/>
  <c r="Z25"/>
  <c r="AE25" s="1"/>
  <c r="BF25"/>
  <c r="BK25" s="1"/>
  <c r="Y26"/>
  <c r="AD26" s="1"/>
  <c r="AC26"/>
  <c r="AF26" s="1"/>
  <c r="BE26"/>
  <c r="BJ26" s="1"/>
  <c r="BI26"/>
  <c r="BL26" s="1"/>
  <c r="Z27"/>
  <c r="AE27" s="1"/>
  <c r="BF27"/>
  <c r="BK27" s="1"/>
  <c r="Y28"/>
  <c r="AD28" s="1"/>
  <c r="AC28"/>
  <c r="AF28" s="1"/>
  <c r="BE28"/>
  <c r="BJ28" s="1"/>
  <c r="BI28"/>
  <c r="BL28" s="1"/>
  <c r="Z29"/>
  <c r="AE29" s="1"/>
  <c r="BF29"/>
  <c r="BK29" s="1"/>
  <c r="Y30"/>
  <c r="AD30" s="1"/>
  <c r="AA30"/>
  <c r="AE30" s="1"/>
  <c r="AC30"/>
  <c r="AF30" s="1"/>
  <c r="BE30"/>
  <c r="BJ30" s="1"/>
  <c r="BG30"/>
  <c r="BK30" s="1"/>
  <c r="BI30"/>
  <c r="BL30" s="1"/>
  <c r="X31"/>
  <c r="AD31" s="1"/>
  <c r="Z31"/>
  <c r="AE31" s="1"/>
  <c r="AB31"/>
  <c r="AF31" s="1"/>
  <c r="BD31"/>
  <c r="BJ31" s="1"/>
  <c r="BF31"/>
  <c r="BK31" s="1"/>
  <c r="BH31"/>
  <c r="BL31" s="1"/>
  <c r="Y32"/>
  <c r="AD32" s="1"/>
  <c r="AA32"/>
  <c r="AE32" s="1"/>
  <c r="AC32"/>
  <c r="AF32" s="1"/>
  <c r="BE32"/>
  <c r="BJ32" s="1"/>
  <c r="BG32"/>
  <c r="BK32" s="1"/>
  <c r="BI32"/>
  <c r="BL32" s="1"/>
  <c r="X33"/>
  <c r="AD33" s="1"/>
  <c r="Z33"/>
  <c r="AE33" s="1"/>
  <c r="AB33"/>
  <c r="AF33" s="1"/>
  <c r="BD33"/>
  <c r="BJ33" s="1"/>
  <c r="BF33"/>
  <c r="BK33" s="1"/>
  <c r="BH33"/>
  <c r="BL33" s="1"/>
  <c r="Y34"/>
  <c r="AD34" s="1"/>
  <c r="AA34"/>
  <c r="AE34" s="1"/>
  <c r="AC34"/>
  <c r="AF34" s="1"/>
  <c r="BE34"/>
  <c r="BJ34" s="1"/>
  <c r="BG34"/>
  <c r="BK34" s="1"/>
  <c r="BI34"/>
  <c r="BL34" s="1"/>
  <c r="X35"/>
  <c r="AD35" s="1"/>
  <c r="Z35"/>
  <c r="AE35" s="1"/>
  <c r="AB35"/>
  <c r="AF35" s="1"/>
  <c r="BD35"/>
  <c r="BJ35" s="1"/>
  <c r="BF35"/>
  <c r="BK35" s="1"/>
  <c r="BH35"/>
  <c r="BL35" s="1"/>
  <c r="X36"/>
  <c r="AD36" s="1"/>
  <c r="Z36"/>
  <c r="AE36" s="1"/>
  <c r="AB36"/>
  <c r="AF36" s="1"/>
  <c r="BD36"/>
  <c r="BJ36" s="1"/>
  <c r="BF36"/>
  <c r="BK36" s="1"/>
  <c r="BH36"/>
  <c r="BL36" s="1"/>
  <c r="Y37"/>
  <c r="AD37" s="1"/>
  <c r="AA37"/>
  <c r="AE37" s="1"/>
  <c r="AC37"/>
  <c r="AF37" s="1"/>
  <c r="BE37"/>
  <c r="BJ37" s="1"/>
  <c r="BG37"/>
  <c r="BK37" s="1"/>
  <c r="BI37"/>
  <c r="BL37" s="1"/>
  <c r="Y38"/>
  <c r="AD38" s="1"/>
  <c r="AA38"/>
  <c r="AE38" s="1"/>
  <c r="AC38"/>
  <c r="AF38" s="1"/>
  <c r="BE38"/>
  <c r="BJ38" s="1"/>
  <c r="BG38"/>
  <c r="BK38" s="1"/>
  <c r="BI38"/>
  <c r="BL38" s="1"/>
  <c r="Y39"/>
  <c r="AD39" s="1"/>
  <c r="AA39"/>
  <c r="AE39" s="1"/>
  <c r="AC39"/>
  <c r="AF39" s="1"/>
  <c r="BE39"/>
  <c r="BJ39" s="1"/>
  <c r="BG39"/>
  <c r="BK39" s="1"/>
  <c r="BI39"/>
  <c r="BL39" s="1"/>
  <c r="BE18"/>
  <c r="BJ18" s="1"/>
  <c r="BI18"/>
  <c r="BL18" s="1"/>
  <c r="Y21" i="93"/>
  <c r="AD21" s="1"/>
  <c r="AA21"/>
  <c r="AE21" s="1"/>
  <c r="AC21"/>
  <c r="AF21" s="1"/>
  <c r="BE21"/>
  <c r="BJ21" s="1"/>
  <c r="BG21"/>
  <c r="BK21" s="1"/>
  <c r="BI21"/>
  <c r="BL21" s="1"/>
  <c r="N21" i="104"/>
  <c r="BP24" i="91" l="1"/>
  <c r="D163" i="117" s="1"/>
  <c r="BP19" i="91"/>
  <c r="D125" i="117" s="1"/>
  <c r="BP27" i="91"/>
  <c r="D170" i="117" s="1"/>
  <c r="D46" i="104"/>
  <c r="BP37" i="91"/>
  <c r="D101" i="117" s="1"/>
  <c r="BP11" i="99"/>
  <c r="D296" i="117" s="1"/>
  <c r="BP21" i="93"/>
  <c r="D175" i="117" s="1"/>
  <c r="BP39" i="91"/>
  <c r="BP38"/>
  <c r="D148" i="117" s="1"/>
  <c r="BP34" i="91"/>
  <c r="D61" i="117" s="1"/>
  <c r="BP32" i="91"/>
  <c r="D37" i="117" s="1"/>
  <c r="BP30" i="91"/>
  <c r="D262" i="117" s="1"/>
  <c r="BP28" i="91"/>
  <c r="D311" i="117" s="1"/>
  <c r="BP26" i="91"/>
  <c r="D28" i="117" s="1"/>
  <c r="BP23" i="91"/>
  <c r="D23" i="117" s="1"/>
  <c r="BP21" i="91"/>
  <c r="D147" i="117" s="1"/>
  <c r="BP18" i="91"/>
  <c r="D17" i="117" s="1"/>
  <c r="BP29" i="91"/>
  <c r="D127" i="117" s="1"/>
  <c r="BP22" i="91"/>
  <c r="D235" i="117" s="1"/>
  <c r="BP36" i="91"/>
  <c r="D227" i="117" s="1"/>
  <c r="BP35" i="91"/>
  <c r="D50" i="117" s="1"/>
  <c r="BP33" i="91"/>
  <c r="D335" i="117" s="1"/>
  <c r="BP31" i="91"/>
  <c r="D26" i="117" s="1"/>
  <c r="BP25" i="91"/>
  <c r="D134" i="117" s="1"/>
  <c r="BI17" i="99"/>
  <c r="BH17"/>
  <c r="BC17"/>
  <c r="BB17"/>
  <c r="BA17"/>
  <c r="AZ17"/>
  <c r="AY17"/>
  <c r="AX17"/>
  <c r="AW17"/>
  <c r="AV17"/>
  <c r="AU17"/>
  <c r="AT17"/>
  <c r="AS17"/>
  <c r="AR17"/>
  <c r="AQ17"/>
  <c r="AN17"/>
  <c r="AK17"/>
  <c r="BF17"/>
  <c r="BD17"/>
  <c r="AC17"/>
  <c r="AB17"/>
  <c r="W17"/>
  <c r="T17"/>
  <c r="Q17"/>
  <c r="N17"/>
  <c r="K17"/>
  <c r="Z17"/>
  <c r="X17"/>
  <c r="H17"/>
  <c r="E17"/>
  <c r="BI64"/>
  <c r="BH64"/>
  <c r="BC64"/>
  <c r="BB64"/>
  <c r="BA64"/>
  <c r="AZ64"/>
  <c r="AY64"/>
  <c r="AX64"/>
  <c r="AW64"/>
  <c r="AV64"/>
  <c r="AU64"/>
  <c r="AT64"/>
  <c r="AS64"/>
  <c r="AR64"/>
  <c r="AQ64"/>
  <c r="AN64"/>
  <c r="AK64"/>
  <c r="BF64"/>
  <c r="BD64"/>
  <c r="W64"/>
  <c r="T64"/>
  <c r="Q64"/>
  <c r="N64"/>
  <c r="K64"/>
  <c r="H64"/>
  <c r="E64"/>
  <c r="D291" i="104" l="1"/>
  <c r="D254"/>
  <c r="D189"/>
  <c r="D321"/>
  <c r="D236"/>
  <c r="D370"/>
  <c r="D264"/>
  <c r="D335"/>
  <c r="D415"/>
  <c r="D309"/>
  <c r="D350"/>
  <c r="D237"/>
  <c r="D444"/>
  <c r="D398"/>
  <c r="D400"/>
  <c r="D454"/>
  <c r="D212"/>
  <c r="D185"/>
  <c r="D354"/>
  <c r="D273"/>
  <c r="D30"/>
  <c r="D152"/>
  <c r="BE17" i="99"/>
  <c r="BG17"/>
  <c r="Y17"/>
  <c r="AA17"/>
  <c r="BE64"/>
  <c r="BG64"/>
  <c r="BP30" l="1"/>
  <c r="D76" i="117" s="1"/>
  <c r="D168" i="104" l="1"/>
  <c r="BT38" i="88"/>
  <c r="BS38"/>
  <c r="BC40" i="98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H40" s="1"/>
  <c r="AJ40"/>
  <c r="BF40" s="1"/>
  <c r="AI40"/>
  <c r="BD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B40" s="1"/>
  <c r="D40"/>
  <c r="Z40" s="1"/>
  <c r="C40"/>
  <c r="X40" s="1"/>
  <c r="B40"/>
  <c r="BC26"/>
  <c r="BB26"/>
  <c r="BA26"/>
  <c r="AZ26"/>
  <c r="AY26"/>
  <c r="AX26"/>
  <c r="AW26"/>
  <c r="AV26"/>
  <c r="AU26"/>
  <c r="AT26"/>
  <c r="AS26"/>
  <c r="AR26"/>
  <c r="BH26"/>
  <c r="BF26"/>
  <c r="BD26"/>
  <c r="Z26"/>
  <c r="X26"/>
  <c r="AB26"/>
  <c r="BC23"/>
  <c r="BB23"/>
  <c r="BA23"/>
  <c r="AZ23"/>
  <c r="AY23"/>
  <c r="AX23"/>
  <c r="AW23"/>
  <c r="AV23"/>
  <c r="AU23"/>
  <c r="AT23"/>
  <c r="AS23"/>
  <c r="AR23"/>
  <c r="BH23"/>
  <c r="BF23"/>
  <c r="BD23"/>
  <c r="Z23"/>
  <c r="X23"/>
  <c r="AB23"/>
  <c r="BC39"/>
  <c r="BB39"/>
  <c r="BA39"/>
  <c r="AZ39"/>
  <c r="AY39"/>
  <c r="AX39"/>
  <c r="AW39"/>
  <c r="AV39"/>
  <c r="AU39"/>
  <c r="AT39"/>
  <c r="AS39"/>
  <c r="AR39"/>
  <c r="BH39"/>
  <c r="BF39"/>
  <c r="BD39"/>
  <c r="Z39"/>
  <c r="X39"/>
  <c r="AB39"/>
  <c r="BC38"/>
  <c r="BB38"/>
  <c r="BA38"/>
  <c r="AZ38"/>
  <c r="AY38"/>
  <c r="AX38"/>
  <c r="AW38"/>
  <c r="AV38"/>
  <c r="AU38"/>
  <c r="AT38"/>
  <c r="AS38"/>
  <c r="AR38"/>
  <c r="BH38"/>
  <c r="BF38"/>
  <c r="BD38"/>
  <c r="Z38"/>
  <c r="X38"/>
  <c r="AB38"/>
  <c r="BC37"/>
  <c r="BB37"/>
  <c r="BA37"/>
  <c r="AZ37"/>
  <c r="AY37"/>
  <c r="AX37"/>
  <c r="AW37"/>
  <c r="AV37"/>
  <c r="AU37"/>
  <c r="AT37"/>
  <c r="AS37"/>
  <c r="AR37"/>
  <c r="BH37"/>
  <c r="BF37"/>
  <c r="BD37"/>
  <c r="Z37"/>
  <c r="X37"/>
  <c r="AB37"/>
  <c r="BC36"/>
  <c r="BB36"/>
  <c r="BA36"/>
  <c r="AZ36"/>
  <c r="AY36"/>
  <c r="AX36"/>
  <c r="AW36"/>
  <c r="AV36"/>
  <c r="AU36"/>
  <c r="AT36"/>
  <c r="AS36"/>
  <c r="AR36"/>
  <c r="BH36"/>
  <c r="BF36"/>
  <c r="BD36"/>
  <c r="Z36"/>
  <c r="X36"/>
  <c r="AB36"/>
  <c r="BC35"/>
  <c r="BB35"/>
  <c r="BA35"/>
  <c r="AZ35"/>
  <c r="AY35"/>
  <c r="AX35"/>
  <c r="AW35"/>
  <c r="AV35"/>
  <c r="AU35"/>
  <c r="AT35"/>
  <c r="AS35"/>
  <c r="AR35"/>
  <c r="BH35"/>
  <c r="BF35"/>
  <c r="BD35"/>
  <c r="Z35"/>
  <c r="X35"/>
  <c r="AB35"/>
  <c r="BC34"/>
  <c r="BB34"/>
  <c r="BA34"/>
  <c r="AZ34"/>
  <c r="AY34"/>
  <c r="AX34"/>
  <c r="AW34"/>
  <c r="AV34"/>
  <c r="AU34"/>
  <c r="AT34"/>
  <c r="AS34"/>
  <c r="AR34"/>
  <c r="BH34"/>
  <c r="BF34"/>
  <c r="BD34"/>
  <c r="Z34"/>
  <c r="X34"/>
  <c r="AB34"/>
  <c r="BC33"/>
  <c r="BB33"/>
  <c r="BA33"/>
  <c r="AZ33"/>
  <c r="AY33"/>
  <c r="AX33"/>
  <c r="AW33"/>
  <c r="AV33"/>
  <c r="AU33"/>
  <c r="AT33"/>
  <c r="AS33"/>
  <c r="AR33"/>
  <c r="BH33"/>
  <c r="BF33"/>
  <c r="BD33"/>
  <c r="Z33"/>
  <c r="X33"/>
  <c r="AB33"/>
  <c r="BC32"/>
  <c r="BB32"/>
  <c r="BA32"/>
  <c r="AZ32"/>
  <c r="AY32"/>
  <c r="AX32"/>
  <c r="AW32"/>
  <c r="AV32"/>
  <c r="AU32"/>
  <c r="AT32"/>
  <c r="AS32"/>
  <c r="AR32"/>
  <c r="BH32"/>
  <c r="BF32"/>
  <c r="BD32"/>
  <c r="Z32"/>
  <c r="X32"/>
  <c r="AB32"/>
  <c r="BC31"/>
  <c r="BB31"/>
  <c r="BA31"/>
  <c r="AZ31"/>
  <c r="AY31"/>
  <c r="AX31"/>
  <c r="AW31"/>
  <c r="AV31"/>
  <c r="AU31"/>
  <c r="AT31"/>
  <c r="AS31"/>
  <c r="AR31"/>
  <c r="BH31"/>
  <c r="BF31"/>
  <c r="BD31"/>
  <c r="Z31"/>
  <c r="X31"/>
  <c r="AB31"/>
  <c r="BC30"/>
  <c r="BB30"/>
  <c r="BA30"/>
  <c r="AZ30"/>
  <c r="AY30"/>
  <c r="AX30"/>
  <c r="AW30"/>
  <c r="AV30"/>
  <c r="AU30"/>
  <c r="AT30"/>
  <c r="AS30"/>
  <c r="AR30"/>
  <c r="BH30"/>
  <c r="BF30"/>
  <c r="BD30"/>
  <c r="Z30"/>
  <c r="X30"/>
  <c r="AB30"/>
  <c r="BC29"/>
  <c r="BB29"/>
  <c r="BA29"/>
  <c r="AZ29"/>
  <c r="AY29"/>
  <c r="AX29"/>
  <c r="AW29"/>
  <c r="AV29"/>
  <c r="AU29"/>
  <c r="AT29"/>
  <c r="AS29"/>
  <c r="AR29"/>
  <c r="BH29"/>
  <c r="BF29"/>
  <c r="BD29"/>
  <c r="Z29"/>
  <c r="X29"/>
  <c r="AB29"/>
  <c r="BC28"/>
  <c r="BB28"/>
  <c r="BA28"/>
  <c r="AZ28"/>
  <c r="AY28"/>
  <c r="AX28"/>
  <c r="AW28"/>
  <c r="AV28"/>
  <c r="AU28"/>
  <c r="AT28"/>
  <c r="AS28"/>
  <c r="AR28"/>
  <c r="BH28"/>
  <c r="BF28"/>
  <c r="BD28"/>
  <c r="Z28"/>
  <c r="X28"/>
  <c r="AB28"/>
  <c r="BC27"/>
  <c r="BB27"/>
  <c r="BA27"/>
  <c r="AZ27"/>
  <c r="AY27"/>
  <c r="AX27"/>
  <c r="AW27"/>
  <c r="AV27"/>
  <c r="AU27"/>
  <c r="AT27"/>
  <c r="AS27"/>
  <c r="AR27"/>
  <c r="BH27"/>
  <c r="BF27"/>
  <c r="BD27"/>
  <c r="Z27"/>
  <c r="X27"/>
  <c r="AB27"/>
  <c r="BC38" i="96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T12"/>
  <c r="BS12"/>
  <c r="BC37"/>
  <c r="BB37"/>
  <c r="BA37"/>
  <c r="AZ37"/>
  <c r="AY37"/>
  <c r="AX37"/>
  <c r="AW37"/>
  <c r="AV37"/>
  <c r="AU37"/>
  <c r="AT37"/>
  <c r="AS37"/>
  <c r="AR37"/>
  <c r="BH37"/>
  <c r="BF37"/>
  <c r="BD37"/>
  <c r="Z37"/>
  <c r="X37"/>
  <c r="AB37"/>
  <c r="BC36"/>
  <c r="BB36"/>
  <c r="BA36"/>
  <c r="AZ36"/>
  <c r="AY36"/>
  <c r="AX36"/>
  <c r="AW36"/>
  <c r="AV36"/>
  <c r="AU36"/>
  <c r="AT36"/>
  <c r="AS36"/>
  <c r="AR36"/>
  <c r="BH36"/>
  <c r="BF36"/>
  <c r="BD36"/>
  <c r="Z36"/>
  <c r="X36"/>
  <c r="AB36"/>
  <c r="BC35"/>
  <c r="BB35"/>
  <c r="BA35"/>
  <c r="AZ35"/>
  <c r="AY35"/>
  <c r="AX35"/>
  <c r="AW35"/>
  <c r="AV35"/>
  <c r="AU35"/>
  <c r="AT35"/>
  <c r="AS35"/>
  <c r="AR35"/>
  <c r="BH35"/>
  <c r="BF35"/>
  <c r="BD35"/>
  <c r="Z35"/>
  <c r="X35"/>
  <c r="AB35"/>
  <c r="BC32"/>
  <c r="BB32"/>
  <c r="BA32"/>
  <c r="AZ32"/>
  <c r="AY32"/>
  <c r="AX32"/>
  <c r="AW32"/>
  <c r="AV32"/>
  <c r="AU32"/>
  <c r="AT32"/>
  <c r="AS32"/>
  <c r="AR32"/>
  <c r="BH32"/>
  <c r="BF32"/>
  <c r="BD32"/>
  <c r="Z32"/>
  <c r="X32"/>
  <c r="AB32"/>
  <c r="BC34"/>
  <c r="BB34"/>
  <c r="BA34"/>
  <c r="AZ34"/>
  <c r="AY34"/>
  <c r="AX34"/>
  <c r="AW34"/>
  <c r="AV34"/>
  <c r="AU34"/>
  <c r="AT34"/>
  <c r="AS34"/>
  <c r="AR34"/>
  <c r="BH34"/>
  <c r="BF34"/>
  <c r="BD34"/>
  <c r="Z34"/>
  <c r="X34"/>
  <c r="AB34"/>
  <c r="BC33"/>
  <c r="BB33"/>
  <c r="BA33"/>
  <c r="AZ33"/>
  <c r="AY33"/>
  <c r="AX33"/>
  <c r="AW33"/>
  <c r="AV33"/>
  <c r="AU33"/>
  <c r="AT33"/>
  <c r="AS33"/>
  <c r="AR33"/>
  <c r="BH33"/>
  <c r="BF33"/>
  <c r="BD33"/>
  <c r="Z33"/>
  <c r="X33"/>
  <c r="AB33"/>
  <c r="BC31"/>
  <c r="BB31"/>
  <c r="BA31"/>
  <c r="AZ31"/>
  <c r="AY31"/>
  <c r="AX31"/>
  <c r="AW31"/>
  <c r="AV31"/>
  <c r="AU31"/>
  <c r="AT31"/>
  <c r="AS31"/>
  <c r="AR31"/>
  <c r="BH31"/>
  <c r="BF31"/>
  <c r="BD31"/>
  <c r="Z31"/>
  <c r="X31"/>
  <c r="AB31"/>
  <c r="BC30"/>
  <c r="BB30"/>
  <c r="BA30"/>
  <c r="AZ30"/>
  <c r="AY30"/>
  <c r="AX30"/>
  <c r="AW30"/>
  <c r="AV30"/>
  <c r="AU30"/>
  <c r="AT30"/>
  <c r="AS30"/>
  <c r="AR30"/>
  <c r="BH30"/>
  <c r="BF30"/>
  <c r="BD30"/>
  <c r="Z30"/>
  <c r="X30"/>
  <c r="AB30"/>
  <c r="BC29"/>
  <c r="BB29"/>
  <c r="BA29"/>
  <c r="AZ29"/>
  <c r="AY29"/>
  <c r="AX29"/>
  <c r="AW29"/>
  <c r="AV29"/>
  <c r="AU29"/>
  <c r="AT29"/>
  <c r="AS29"/>
  <c r="AR29"/>
  <c r="BH29"/>
  <c r="BF29"/>
  <c r="BD29"/>
  <c r="Z29"/>
  <c r="X29"/>
  <c r="AB29"/>
  <c r="BC28"/>
  <c r="BB28"/>
  <c r="BA28"/>
  <c r="AZ28"/>
  <c r="AY28"/>
  <c r="AX28"/>
  <c r="AW28"/>
  <c r="AV28"/>
  <c r="AU28"/>
  <c r="AT28"/>
  <c r="AS28"/>
  <c r="AR28"/>
  <c r="BH28"/>
  <c r="BF28"/>
  <c r="BD28"/>
  <c r="Z28"/>
  <c r="X28"/>
  <c r="AB28"/>
  <c r="BC27"/>
  <c r="BB27"/>
  <c r="BA27"/>
  <c r="AZ27"/>
  <c r="AY27"/>
  <c r="AX27"/>
  <c r="AW27"/>
  <c r="AV27"/>
  <c r="AU27"/>
  <c r="AT27"/>
  <c r="AS27"/>
  <c r="AR27"/>
  <c r="BH27"/>
  <c r="BF27"/>
  <c r="BD27"/>
  <c r="Z27"/>
  <c r="X27"/>
  <c r="E27"/>
  <c r="AB27" s="1"/>
  <c r="BC26"/>
  <c r="BB26"/>
  <c r="BA26"/>
  <c r="AZ26"/>
  <c r="AY26"/>
  <c r="AX26"/>
  <c r="AW26"/>
  <c r="AV26"/>
  <c r="AU26"/>
  <c r="AT26"/>
  <c r="AS26"/>
  <c r="AR26"/>
  <c r="BI26"/>
  <c r="BG26"/>
  <c r="BE26"/>
  <c r="AA26"/>
  <c r="Y26"/>
  <c r="AC26"/>
  <c r="BC25"/>
  <c r="BB25"/>
  <c r="BA25"/>
  <c r="AZ25"/>
  <c r="AY25"/>
  <c r="AX25"/>
  <c r="AW25"/>
  <c r="AV25"/>
  <c r="AU25"/>
  <c r="AT25"/>
  <c r="AS25"/>
  <c r="AR25"/>
  <c r="BI25"/>
  <c r="BG25"/>
  <c r="BE25"/>
  <c r="AA25"/>
  <c r="Y25"/>
  <c r="AC25"/>
  <c r="BC24"/>
  <c r="BB24"/>
  <c r="BA24"/>
  <c r="AZ24"/>
  <c r="AY24"/>
  <c r="AX24"/>
  <c r="AW24"/>
  <c r="AV24"/>
  <c r="AU24"/>
  <c r="AT24"/>
  <c r="AS24"/>
  <c r="AR24"/>
  <c r="BI24"/>
  <c r="BG24"/>
  <c r="BE24"/>
  <c r="AA24"/>
  <c r="Y24"/>
  <c r="AC24"/>
  <c r="BC23"/>
  <c r="BB23"/>
  <c r="BA23"/>
  <c r="AZ23"/>
  <c r="AY23"/>
  <c r="AX23"/>
  <c r="AW23"/>
  <c r="AV23"/>
  <c r="AU23"/>
  <c r="AT23"/>
  <c r="AS23"/>
  <c r="AR23"/>
  <c r="BI23"/>
  <c r="BG23"/>
  <c r="BE23"/>
  <c r="AA23"/>
  <c r="Y23"/>
  <c r="AC23"/>
  <c r="BC22"/>
  <c r="BB22"/>
  <c r="BA22"/>
  <c r="AZ22"/>
  <c r="AY22"/>
  <c r="AX22"/>
  <c r="AW22"/>
  <c r="AV22"/>
  <c r="AU22"/>
  <c r="AT22"/>
  <c r="AS22"/>
  <c r="AR22"/>
  <c r="BI22"/>
  <c r="BG22"/>
  <c r="BE22"/>
  <c r="AA22"/>
  <c r="Y22"/>
  <c r="AC22"/>
  <c r="BC21"/>
  <c r="BB21"/>
  <c r="BA21"/>
  <c r="AZ21"/>
  <c r="AY21"/>
  <c r="AX21"/>
  <c r="AW21"/>
  <c r="AV21"/>
  <c r="AU21"/>
  <c r="AT21"/>
  <c r="AS21"/>
  <c r="AR21"/>
  <c r="BI21"/>
  <c r="BG21"/>
  <c r="BE21"/>
  <c r="AA21"/>
  <c r="Y21"/>
  <c r="AC21"/>
  <c r="BC20"/>
  <c r="BB20"/>
  <c r="BA20"/>
  <c r="AZ20"/>
  <c r="AY20"/>
  <c r="AX20"/>
  <c r="AW20"/>
  <c r="AV20"/>
  <c r="AU20"/>
  <c r="AT20"/>
  <c r="AS20"/>
  <c r="AR20"/>
  <c r="BI20"/>
  <c r="BG20"/>
  <c r="BE20"/>
  <c r="AA20"/>
  <c r="Y20"/>
  <c r="AC20"/>
  <c r="BC19"/>
  <c r="BB19"/>
  <c r="BA19"/>
  <c r="AZ19"/>
  <c r="AY19"/>
  <c r="AX19"/>
  <c r="AW19"/>
  <c r="AV19"/>
  <c r="AU19"/>
  <c r="AT19"/>
  <c r="AS19"/>
  <c r="AR19"/>
  <c r="BI19"/>
  <c r="BG19"/>
  <c r="BE19"/>
  <c r="AA19"/>
  <c r="Y19"/>
  <c r="AC19"/>
  <c r="BC41" i="88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40"/>
  <c r="BB40"/>
  <c r="BA40"/>
  <c r="AZ40"/>
  <c r="AY40"/>
  <c r="AX40"/>
  <c r="AW40"/>
  <c r="AV40"/>
  <c r="AU40"/>
  <c r="AT40"/>
  <c r="AS40"/>
  <c r="AR40"/>
  <c r="BH40"/>
  <c r="BF40"/>
  <c r="BD40"/>
  <c r="Z40"/>
  <c r="X40"/>
  <c r="AB40"/>
  <c r="BC39"/>
  <c r="BB39"/>
  <c r="BA39"/>
  <c r="AZ39"/>
  <c r="AY39"/>
  <c r="AX39"/>
  <c r="AW39"/>
  <c r="AV39"/>
  <c r="AU39"/>
  <c r="AT39"/>
  <c r="AS39"/>
  <c r="AR39"/>
  <c r="BH39"/>
  <c r="BF39"/>
  <c r="BD39"/>
  <c r="Z39"/>
  <c r="X39"/>
  <c r="AB39"/>
  <c r="BC37"/>
  <c r="BB37"/>
  <c r="BA37"/>
  <c r="AZ37"/>
  <c r="AY37"/>
  <c r="AX37"/>
  <c r="AW37"/>
  <c r="AV37"/>
  <c r="AU37"/>
  <c r="AT37"/>
  <c r="AS37"/>
  <c r="AR37"/>
  <c r="BH37"/>
  <c r="BF37"/>
  <c r="BD37"/>
  <c r="Z37"/>
  <c r="X37"/>
  <c r="AB37"/>
  <c r="BC36"/>
  <c r="BB36"/>
  <c r="BA36"/>
  <c r="AZ36"/>
  <c r="AY36"/>
  <c r="AX36"/>
  <c r="AW36"/>
  <c r="AV36"/>
  <c r="AU36"/>
  <c r="AT36"/>
  <c r="AS36"/>
  <c r="AR36"/>
  <c r="BH36"/>
  <c r="BF36"/>
  <c r="BD36"/>
  <c r="Z36"/>
  <c r="X36"/>
  <c r="AB36"/>
  <c r="BC35"/>
  <c r="BB35"/>
  <c r="BA35"/>
  <c r="AZ35"/>
  <c r="AY35"/>
  <c r="AX35"/>
  <c r="AW35"/>
  <c r="AV35"/>
  <c r="AU35"/>
  <c r="AT35"/>
  <c r="AS35"/>
  <c r="AR35"/>
  <c r="BH35"/>
  <c r="BF35"/>
  <c r="BD35"/>
  <c r="Z35"/>
  <c r="X35"/>
  <c r="AB35"/>
  <c r="BT34"/>
  <c r="BS34"/>
  <c r="BT33"/>
  <c r="BS33"/>
  <c r="BC32"/>
  <c r="BB32"/>
  <c r="BA32"/>
  <c r="AZ32"/>
  <c r="AY32"/>
  <c r="AX32"/>
  <c r="AW32"/>
  <c r="AV32"/>
  <c r="AU32"/>
  <c r="AT32"/>
  <c r="AS32"/>
  <c r="AR32"/>
  <c r="BH32"/>
  <c r="BF32"/>
  <c r="BD32"/>
  <c r="Z32"/>
  <c r="X32"/>
  <c r="AB32"/>
  <c r="BC31"/>
  <c r="BB31"/>
  <c r="BA31"/>
  <c r="AZ31"/>
  <c r="AY31"/>
  <c r="AX31"/>
  <c r="AW31"/>
  <c r="AV31"/>
  <c r="AU31"/>
  <c r="AT31"/>
  <c r="AS31"/>
  <c r="AR31"/>
  <c r="BH31"/>
  <c r="BF31"/>
  <c r="BD31"/>
  <c r="Z31"/>
  <c r="X31"/>
  <c r="AB31"/>
  <c r="BC30"/>
  <c r="BB30"/>
  <c r="BA30"/>
  <c r="AZ30"/>
  <c r="AY30"/>
  <c r="AX30"/>
  <c r="AW30"/>
  <c r="AV30"/>
  <c r="AU30"/>
  <c r="AT30"/>
  <c r="AS30"/>
  <c r="AR30"/>
  <c r="BH30"/>
  <c r="BF30"/>
  <c r="BD30"/>
  <c r="Z30"/>
  <c r="X30"/>
  <c r="AB30"/>
  <c r="BC29"/>
  <c r="BB29"/>
  <c r="BA29"/>
  <c r="AZ29"/>
  <c r="AY29"/>
  <c r="AX29"/>
  <c r="AW29"/>
  <c r="AV29"/>
  <c r="AU29"/>
  <c r="AT29"/>
  <c r="AS29"/>
  <c r="AR29"/>
  <c r="BH29"/>
  <c r="BF29"/>
  <c r="BD29"/>
  <c r="Z29"/>
  <c r="X29"/>
  <c r="AB29"/>
  <c r="BC28"/>
  <c r="BB28"/>
  <c r="BA28"/>
  <c r="AZ28"/>
  <c r="AY28"/>
  <c r="AX28"/>
  <c r="AW28"/>
  <c r="AV28"/>
  <c r="AU28"/>
  <c r="AT28"/>
  <c r="AS28"/>
  <c r="AR28"/>
  <c r="BH28"/>
  <c r="BF28"/>
  <c r="BD28"/>
  <c r="Z28"/>
  <c r="X28"/>
  <c r="AB28"/>
  <c r="BC27"/>
  <c r="BB27"/>
  <c r="BA27"/>
  <c r="AZ27"/>
  <c r="AY27"/>
  <c r="AX27"/>
  <c r="AW27"/>
  <c r="AV27"/>
  <c r="AU27"/>
  <c r="AT27"/>
  <c r="AS27"/>
  <c r="AR27"/>
  <c r="BH27"/>
  <c r="BF27"/>
  <c r="BD27"/>
  <c r="Z27"/>
  <c r="X27"/>
  <c r="AB27"/>
  <c r="BC26"/>
  <c r="BB26"/>
  <c r="BA26"/>
  <c r="AZ26"/>
  <c r="AY26"/>
  <c r="AX26"/>
  <c r="AW26"/>
  <c r="AV26"/>
  <c r="AU26"/>
  <c r="AT26"/>
  <c r="AS26"/>
  <c r="AR26"/>
  <c r="BH26"/>
  <c r="BF26"/>
  <c r="BD26"/>
  <c r="Z26"/>
  <c r="X26"/>
  <c r="AB26"/>
  <c r="BC25"/>
  <c r="BB25"/>
  <c r="BA25"/>
  <c r="AZ25"/>
  <c r="AY25"/>
  <c r="AX25"/>
  <c r="AW25"/>
  <c r="AV25"/>
  <c r="AU25"/>
  <c r="AT25"/>
  <c r="AS25"/>
  <c r="AR25"/>
  <c r="BH25"/>
  <c r="BF25"/>
  <c r="BD25"/>
  <c r="Z25"/>
  <c r="X25"/>
  <c r="AB25"/>
  <c r="BC24"/>
  <c r="BB24"/>
  <c r="BA24"/>
  <c r="AZ24"/>
  <c r="AY24"/>
  <c r="AX24"/>
  <c r="AW24"/>
  <c r="AV24"/>
  <c r="AU24"/>
  <c r="AT24"/>
  <c r="AS24"/>
  <c r="AR24"/>
  <c r="BH24"/>
  <c r="BF24"/>
  <c r="BD24"/>
  <c r="Z24"/>
  <c r="X24"/>
  <c r="AB24"/>
  <c r="BC23"/>
  <c r="BB23"/>
  <c r="BA23"/>
  <c r="AZ23"/>
  <c r="AY23"/>
  <c r="AX23"/>
  <c r="AW23"/>
  <c r="AV23"/>
  <c r="AU23"/>
  <c r="AT23"/>
  <c r="AS23"/>
  <c r="AR23"/>
  <c r="BH23"/>
  <c r="BF23"/>
  <c r="BD23"/>
  <c r="Z23"/>
  <c r="X23"/>
  <c r="AB23"/>
  <c r="BC22"/>
  <c r="BB22"/>
  <c r="BA22"/>
  <c r="AZ22"/>
  <c r="AY22"/>
  <c r="AX22"/>
  <c r="AW22"/>
  <c r="AV22"/>
  <c r="AU22"/>
  <c r="AT22"/>
  <c r="AS22"/>
  <c r="AR22"/>
  <c r="BH22"/>
  <c r="BF22"/>
  <c r="BD22"/>
  <c r="Z22"/>
  <c r="X22"/>
  <c r="AB22"/>
  <c r="BC21"/>
  <c r="BB21"/>
  <c r="BA21"/>
  <c r="AZ21"/>
  <c r="AY21"/>
  <c r="AX21"/>
  <c r="AW21"/>
  <c r="AV21"/>
  <c r="AU21"/>
  <c r="AT21"/>
  <c r="AS21"/>
  <c r="AR21"/>
  <c r="BH21"/>
  <c r="BF21"/>
  <c r="BD21"/>
  <c r="Z21"/>
  <c r="X21"/>
  <c r="AB21"/>
  <c r="BG17" i="97"/>
  <c r="BC17"/>
  <c r="BB17"/>
  <c r="BA17"/>
  <c r="AZ17"/>
  <c r="AY17"/>
  <c r="AX17"/>
  <c r="AW17"/>
  <c r="AV17"/>
  <c r="AU17"/>
  <c r="AT17"/>
  <c r="AS17"/>
  <c r="AR17"/>
  <c r="BH17"/>
  <c r="BF17"/>
  <c r="BK17" s="1"/>
  <c r="BD17"/>
  <c r="AA17"/>
  <c r="Z17"/>
  <c r="AE17" s="1"/>
  <c r="X17"/>
  <c r="E17"/>
  <c r="AB17" s="1"/>
  <c r="BC39" i="95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BH37" s="1"/>
  <c r="AJ37"/>
  <c r="BF37" s="1"/>
  <c r="AI37"/>
  <c r="BD37" s="1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AB37" s="1"/>
  <c r="D37"/>
  <c r="Z37" s="1"/>
  <c r="C37"/>
  <c r="X37" s="1"/>
  <c r="B37"/>
  <c r="BC28"/>
  <c r="BB28"/>
  <c r="BA28"/>
  <c r="AZ28"/>
  <c r="AY28"/>
  <c r="AX28"/>
  <c r="AW28"/>
  <c r="AV28"/>
  <c r="AU28"/>
  <c r="AT28"/>
  <c r="AS28"/>
  <c r="AR28"/>
  <c r="BH28"/>
  <c r="BF28"/>
  <c r="BD28"/>
  <c r="Z28"/>
  <c r="X28"/>
  <c r="AB28"/>
  <c r="BC36"/>
  <c r="BB36"/>
  <c r="BA36"/>
  <c r="AZ36"/>
  <c r="AY36"/>
  <c r="AX36"/>
  <c r="AW36"/>
  <c r="AV36"/>
  <c r="AU36"/>
  <c r="AT36"/>
  <c r="AS36"/>
  <c r="AR36"/>
  <c r="BH36"/>
  <c r="BF36"/>
  <c r="BD36"/>
  <c r="Z36"/>
  <c r="X36"/>
  <c r="AB36"/>
  <c r="BC35"/>
  <c r="BB35"/>
  <c r="BA35"/>
  <c r="AZ35"/>
  <c r="AY35"/>
  <c r="AX35"/>
  <c r="AW35"/>
  <c r="AV35"/>
  <c r="AU35"/>
  <c r="AT35"/>
  <c r="AS35"/>
  <c r="AR35"/>
  <c r="BH35"/>
  <c r="BF35"/>
  <c r="BD35"/>
  <c r="Z35"/>
  <c r="X35"/>
  <c r="AB35"/>
  <c r="BC34"/>
  <c r="BB34"/>
  <c r="BA34"/>
  <c r="AZ34"/>
  <c r="AY34"/>
  <c r="AX34"/>
  <c r="AW34"/>
  <c r="AV34"/>
  <c r="AU34"/>
  <c r="AT34"/>
  <c r="AS34"/>
  <c r="AR34"/>
  <c r="BH34"/>
  <c r="BF34"/>
  <c r="BD34"/>
  <c r="Z34"/>
  <c r="X34"/>
  <c r="AB34"/>
  <c r="BC33"/>
  <c r="BB33"/>
  <c r="BA33"/>
  <c r="AZ33"/>
  <c r="AY33"/>
  <c r="AX33"/>
  <c r="AW33"/>
  <c r="AV33"/>
  <c r="AU33"/>
  <c r="AT33"/>
  <c r="AS33"/>
  <c r="AR33"/>
  <c r="BH33"/>
  <c r="BF33"/>
  <c r="BD33"/>
  <c r="Z33"/>
  <c r="X33"/>
  <c r="AB33"/>
  <c r="BC32"/>
  <c r="BB32"/>
  <c r="BA32"/>
  <c r="AZ32"/>
  <c r="AY32"/>
  <c r="AX32"/>
  <c r="AW32"/>
  <c r="AV32"/>
  <c r="AU32"/>
  <c r="AT32"/>
  <c r="AS32"/>
  <c r="AR32"/>
  <c r="BH32"/>
  <c r="BF32"/>
  <c r="BD32"/>
  <c r="Z32"/>
  <c r="X32"/>
  <c r="AB32"/>
  <c r="BC31"/>
  <c r="BB31"/>
  <c r="BA31"/>
  <c r="AZ31"/>
  <c r="AY31"/>
  <c r="AX31"/>
  <c r="AW31"/>
  <c r="AV31"/>
  <c r="AU31"/>
  <c r="AT31"/>
  <c r="AS31"/>
  <c r="AR31"/>
  <c r="BH31"/>
  <c r="BF31"/>
  <c r="BD31"/>
  <c r="Z31"/>
  <c r="X31"/>
  <c r="AB31"/>
  <c r="BC30"/>
  <c r="BB30"/>
  <c r="BA30"/>
  <c r="AZ30"/>
  <c r="AY30"/>
  <c r="AX30"/>
  <c r="AW30"/>
  <c r="AV30"/>
  <c r="AU30"/>
  <c r="AT30"/>
  <c r="AS30"/>
  <c r="AR30"/>
  <c r="BH30"/>
  <c r="BF30"/>
  <c r="BD30"/>
  <c r="Z30"/>
  <c r="X30"/>
  <c r="AB30"/>
  <c r="BC29"/>
  <c r="BB29"/>
  <c r="BA29"/>
  <c r="AZ29"/>
  <c r="AY29"/>
  <c r="AX29"/>
  <c r="AW29"/>
  <c r="AV29"/>
  <c r="AU29"/>
  <c r="AT29"/>
  <c r="AS29"/>
  <c r="AR29"/>
  <c r="BH29"/>
  <c r="BF29"/>
  <c r="BD29"/>
  <c r="Z29"/>
  <c r="X29"/>
  <c r="AB29"/>
  <c r="BC27"/>
  <c r="BB27"/>
  <c r="BA27"/>
  <c r="AZ27"/>
  <c r="AY27"/>
  <c r="AX27"/>
  <c r="AW27"/>
  <c r="AV27"/>
  <c r="AU27"/>
  <c r="AT27"/>
  <c r="AS27"/>
  <c r="AR27"/>
  <c r="BH27"/>
  <c r="BF27"/>
  <c r="BD27"/>
  <c r="Z27"/>
  <c r="X27"/>
  <c r="AB27"/>
  <c r="BC26"/>
  <c r="BB26"/>
  <c r="BA26"/>
  <c r="AZ26"/>
  <c r="AY26"/>
  <c r="AX26"/>
  <c r="AW26"/>
  <c r="AV26"/>
  <c r="AU26"/>
  <c r="AT26"/>
  <c r="AS26"/>
  <c r="AR26"/>
  <c r="BH26"/>
  <c r="BF26"/>
  <c r="BD26"/>
  <c r="Z26"/>
  <c r="X26"/>
  <c r="AB26"/>
  <c r="BC25"/>
  <c r="BB25"/>
  <c r="BA25"/>
  <c r="AZ25"/>
  <c r="AY25"/>
  <c r="AX25"/>
  <c r="AW25"/>
  <c r="AV25"/>
  <c r="AU25"/>
  <c r="AT25"/>
  <c r="AS25"/>
  <c r="AR25"/>
  <c r="BH25"/>
  <c r="BF25"/>
  <c r="BD25"/>
  <c r="Z25"/>
  <c r="X25"/>
  <c r="AB25"/>
  <c r="BC24"/>
  <c r="BB24"/>
  <c r="BA24"/>
  <c r="AZ24"/>
  <c r="AY24"/>
  <c r="AX24"/>
  <c r="AW24"/>
  <c r="AV24"/>
  <c r="AU24"/>
  <c r="AT24"/>
  <c r="AS24"/>
  <c r="AR24"/>
  <c r="BH24"/>
  <c r="BF24"/>
  <c r="BD24"/>
  <c r="Z24"/>
  <c r="X24"/>
  <c r="AB24"/>
  <c r="BC23"/>
  <c r="BB23"/>
  <c r="BA23"/>
  <c r="AZ23"/>
  <c r="AY23"/>
  <c r="AX23"/>
  <c r="AW23"/>
  <c r="AV23"/>
  <c r="AU23"/>
  <c r="AT23"/>
  <c r="AS23"/>
  <c r="AR23"/>
  <c r="BH23"/>
  <c r="BF23"/>
  <c r="BD23"/>
  <c r="Z23"/>
  <c r="X23"/>
  <c r="AB23"/>
  <c r="BC22"/>
  <c r="BB22"/>
  <c r="BA22"/>
  <c r="AZ22"/>
  <c r="AY22"/>
  <c r="AX22"/>
  <c r="AW22"/>
  <c r="AV22"/>
  <c r="AU22"/>
  <c r="AT22"/>
  <c r="AS22"/>
  <c r="AR22"/>
  <c r="BH22"/>
  <c r="BF22"/>
  <c r="BD22"/>
  <c r="Z22"/>
  <c r="X22"/>
  <c r="AB22"/>
  <c r="BC21"/>
  <c r="BB21"/>
  <c r="BA21"/>
  <c r="AZ21"/>
  <c r="AY21"/>
  <c r="AX21"/>
  <c r="AW21"/>
  <c r="AV21"/>
  <c r="AU21"/>
  <c r="AT21"/>
  <c r="AS21"/>
  <c r="AR21"/>
  <c r="BH21"/>
  <c r="BF21"/>
  <c r="BD21"/>
  <c r="Z21"/>
  <c r="X21"/>
  <c r="AB21"/>
  <c r="BC38" i="93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BH37" s="1"/>
  <c r="AJ37"/>
  <c r="BF37" s="1"/>
  <c r="AI37"/>
  <c r="BD37" s="1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AB37" s="1"/>
  <c r="D37"/>
  <c r="Z37" s="1"/>
  <c r="C37"/>
  <c r="X37" s="1"/>
  <c r="B37"/>
  <c r="BC36"/>
  <c r="BB36"/>
  <c r="BA36"/>
  <c r="AZ36"/>
  <c r="AY36"/>
  <c r="AX36"/>
  <c r="AW36"/>
  <c r="AV36"/>
  <c r="AU36"/>
  <c r="AT36"/>
  <c r="AS36"/>
  <c r="AR36"/>
  <c r="BH36"/>
  <c r="BF36"/>
  <c r="BD36"/>
  <c r="Z36"/>
  <c r="X36"/>
  <c r="AB36"/>
  <c r="BC35"/>
  <c r="BB35"/>
  <c r="BA35"/>
  <c r="AZ35"/>
  <c r="AY35"/>
  <c r="AX35"/>
  <c r="AW35"/>
  <c r="AV35"/>
  <c r="AU35"/>
  <c r="AT35"/>
  <c r="AS35"/>
  <c r="AR35"/>
  <c r="BH35"/>
  <c r="BF35"/>
  <c r="BD35"/>
  <c r="Z35"/>
  <c r="X35"/>
  <c r="AB35"/>
  <c r="BC34"/>
  <c r="BB34"/>
  <c r="BA34"/>
  <c r="AZ34"/>
  <c r="AY34"/>
  <c r="AX34"/>
  <c r="AW34"/>
  <c r="AV34"/>
  <c r="AU34"/>
  <c r="AT34"/>
  <c r="AS34"/>
  <c r="AR34"/>
  <c r="BH34"/>
  <c r="BF34"/>
  <c r="BD34"/>
  <c r="Z34"/>
  <c r="X34"/>
  <c r="AB34"/>
  <c r="BC33"/>
  <c r="BB33"/>
  <c r="BA33"/>
  <c r="AZ33"/>
  <c r="AY33"/>
  <c r="AX33"/>
  <c r="AW33"/>
  <c r="AV33"/>
  <c r="AU33"/>
  <c r="AT33"/>
  <c r="AS33"/>
  <c r="AR33"/>
  <c r="BH33"/>
  <c r="BF33"/>
  <c r="BD33"/>
  <c r="Z33"/>
  <c r="X33"/>
  <c r="E33"/>
  <c r="AB33" s="1"/>
  <c r="BC32"/>
  <c r="BB32"/>
  <c r="BA32"/>
  <c r="AZ32"/>
  <c r="AY32"/>
  <c r="AX32"/>
  <c r="AW32"/>
  <c r="AV32"/>
  <c r="AU32"/>
  <c r="AT32"/>
  <c r="AS32"/>
  <c r="AR32"/>
  <c r="BI32"/>
  <c r="BG32"/>
  <c r="BE32"/>
  <c r="AA32"/>
  <c r="Y32"/>
  <c r="AC32"/>
  <c r="BC31"/>
  <c r="BB31"/>
  <c r="BA31"/>
  <c r="AZ31"/>
  <c r="AY31"/>
  <c r="AX31"/>
  <c r="AW31"/>
  <c r="AV31"/>
  <c r="AU31"/>
  <c r="AT31"/>
  <c r="AS31"/>
  <c r="AR31"/>
  <c r="BI31"/>
  <c r="BG31"/>
  <c r="BE31"/>
  <c r="AA31"/>
  <c r="Y31"/>
  <c r="AC31"/>
  <c r="BC30"/>
  <c r="BB30"/>
  <c r="BA30"/>
  <c r="AZ30"/>
  <c r="AY30"/>
  <c r="AX30"/>
  <c r="AW30"/>
  <c r="AV30"/>
  <c r="AU30"/>
  <c r="AT30"/>
  <c r="AS30"/>
  <c r="AR30"/>
  <c r="BI30"/>
  <c r="BG30"/>
  <c r="BE30"/>
  <c r="AA30"/>
  <c r="Y30"/>
  <c r="AC30"/>
  <c r="BC29"/>
  <c r="BB29"/>
  <c r="BA29"/>
  <c r="AZ29"/>
  <c r="AY29"/>
  <c r="AX29"/>
  <c r="AW29"/>
  <c r="AV29"/>
  <c r="AU29"/>
  <c r="AT29"/>
  <c r="AS29"/>
  <c r="AR29"/>
  <c r="BI29"/>
  <c r="BG29"/>
  <c r="BE29"/>
  <c r="AA29"/>
  <c r="Y29"/>
  <c r="AC29"/>
  <c r="BC28"/>
  <c r="BB28"/>
  <c r="BA28"/>
  <c r="AZ28"/>
  <c r="AY28"/>
  <c r="AX28"/>
  <c r="AW28"/>
  <c r="AV28"/>
  <c r="AU28"/>
  <c r="AT28"/>
  <c r="AS28"/>
  <c r="AR28"/>
  <c r="BI28"/>
  <c r="BG28"/>
  <c r="BE28"/>
  <c r="AA28"/>
  <c r="Y28"/>
  <c r="AC28"/>
  <c r="BC27"/>
  <c r="BB27"/>
  <c r="BA27"/>
  <c r="AZ27"/>
  <c r="AY27"/>
  <c r="AX27"/>
  <c r="AW27"/>
  <c r="AV27"/>
  <c r="AU27"/>
  <c r="AT27"/>
  <c r="AS27"/>
  <c r="AR27"/>
  <c r="BI27"/>
  <c r="BG27"/>
  <c r="BE27"/>
  <c r="AA27"/>
  <c r="Y27"/>
  <c r="AC27"/>
  <c r="BC26"/>
  <c r="BB26"/>
  <c r="BA26"/>
  <c r="AZ26"/>
  <c r="AY26"/>
  <c r="AX26"/>
  <c r="AW26"/>
  <c r="AV26"/>
  <c r="AU26"/>
  <c r="AT26"/>
  <c r="AS26"/>
  <c r="AR26"/>
  <c r="BI26"/>
  <c r="BG26"/>
  <c r="BE26"/>
  <c r="AA26"/>
  <c r="Y26"/>
  <c r="AC26"/>
  <c r="BC25"/>
  <c r="BB25"/>
  <c r="BA25"/>
  <c r="AZ25"/>
  <c r="AY25"/>
  <c r="AX25"/>
  <c r="AW25"/>
  <c r="AV25"/>
  <c r="AU25"/>
  <c r="AT25"/>
  <c r="AS25"/>
  <c r="AR25"/>
  <c r="BI25"/>
  <c r="BG25"/>
  <c r="BE25"/>
  <c r="AA25"/>
  <c r="Y25"/>
  <c r="AC25"/>
  <c r="BC24"/>
  <c r="BB24"/>
  <c r="BA24"/>
  <c r="AZ24"/>
  <c r="AY24"/>
  <c r="AX24"/>
  <c r="AW24"/>
  <c r="AV24"/>
  <c r="AU24"/>
  <c r="AT24"/>
  <c r="AS24"/>
  <c r="AR24"/>
  <c r="BI24"/>
  <c r="BG24"/>
  <c r="BE24"/>
  <c r="AA24"/>
  <c r="Y24"/>
  <c r="AC24"/>
  <c r="BC23"/>
  <c r="BB23"/>
  <c r="BA23"/>
  <c r="AZ23"/>
  <c r="AY23"/>
  <c r="AX23"/>
  <c r="AW23"/>
  <c r="AV23"/>
  <c r="AU23"/>
  <c r="AT23"/>
  <c r="AS23"/>
  <c r="AR23"/>
  <c r="BI23"/>
  <c r="BG23"/>
  <c r="BE23"/>
  <c r="AA23"/>
  <c r="Y23"/>
  <c r="AC23"/>
  <c r="BC22"/>
  <c r="BB22"/>
  <c r="BA22"/>
  <c r="AZ22"/>
  <c r="AY22"/>
  <c r="AX22"/>
  <c r="AW22"/>
  <c r="AV22"/>
  <c r="AU22"/>
  <c r="AT22"/>
  <c r="AS22"/>
  <c r="AR22"/>
  <c r="BH22"/>
  <c r="BF22"/>
  <c r="BD22"/>
  <c r="Z22"/>
  <c r="X22"/>
  <c r="AB22"/>
  <c r="BC20"/>
  <c r="BB20"/>
  <c r="BA20"/>
  <c r="AZ20"/>
  <c r="AY20"/>
  <c r="AX20"/>
  <c r="AW20"/>
  <c r="AV20"/>
  <c r="AU20"/>
  <c r="AT20"/>
  <c r="AS20"/>
  <c r="AR20"/>
  <c r="BH20"/>
  <c r="BF20"/>
  <c r="BD20"/>
  <c r="Z20"/>
  <c r="X20"/>
  <c r="AB20"/>
  <c r="BC19"/>
  <c r="BB19"/>
  <c r="BA19"/>
  <c r="AZ19"/>
  <c r="AY19"/>
  <c r="AX19"/>
  <c r="AW19"/>
  <c r="AV19"/>
  <c r="AU19"/>
  <c r="AT19"/>
  <c r="AS19"/>
  <c r="AR19"/>
  <c r="BH19"/>
  <c r="BF19"/>
  <c r="BD19"/>
  <c r="Z19"/>
  <c r="X19"/>
  <c r="AB19"/>
  <c r="BC18"/>
  <c r="BB18"/>
  <c r="BA18"/>
  <c r="AZ18"/>
  <c r="AY18"/>
  <c r="AX18"/>
  <c r="AW18"/>
  <c r="AV18"/>
  <c r="AU18"/>
  <c r="AT18"/>
  <c r="AS18"/>
  <c r="AR18"/>
  <c r="BH18"/>
  <c r="BF18"/>
  <c r="BD18"/>
  <c r="Z18"/>
  <c r="X18"/>
  <c r="AB18"/>
  <c r="BC17"/>
  <c r="BB17"/>
  <c r="BA17"/>
  <c r="AZ17"/>
  <c r="AY17"/>
  <c r="AX17"/>
  <c r="AW17"/>
  <c r="AV17"/>
  <c r="AU17"/>
  <c r="AT17"/>
  <c r="AS17"/>
  <c r="AR17"/>
  <c r="BH17"/>
  <c r="BF17"/>
  <c r="BD17"/>
  <c r="Z17"/>
  <c r="X17"/>
  <c r="AB17"/>
  <c r="BC23" i="92"/>
  <c r="BB23"/>
  <c r="BA23"/>
  <c r="AZ23"/>
  <c r="AY23"/>
  <c r="AX23"/>
  <c r="AW23"/>
  <c r="AV23"/>
  <c r="AU23"/>
  <c r="AT23"/>
  <c r="AS23"/>
  <c r="AR23"/>
  <c r="BH23"/>
  <c r="BF23"/>
  <c r="BD23"/>
  <c r="Z23"/>
  <c r="X23"/>
  <c r="AB23"/>
  <c r="BH40" i="91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AB40"/>
  <c r="X40"/>
  <c r="AD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D40"/>
  <c r="AA40" s="1"/>
  <c r="C40"/>
  <c r="Y40" s="1"/>
  <c r="B40"/>
  <c r="BC40" i="9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H40" s="1"/>
  <c r="AJ40"/>
  <c r="BF40" s="1"/>
  <c r="AI40"/>
  <c r="BD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B40" s="1"/>
  <c r="D40"/>
  <c r="Z40" s="1"/>
  <c r="C40"/>
  <c r="X40" s="1"/>
  <c r="B40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G19"/>
  <c r="BC19"/>
  <c r="BB19"/>
  <c r="BA19"/>
  <c r="AZ19"/>
  <c r="AY19"/>
  <c r="AX19"/>
  <c r="AW19"/>
  <c r="AV19"/>
  <c r="AU19"/>
  <c r="AT19"/>
  <c r="AS19"/>
  <c r="AR19"/>
  <c r="BH19"/>
  <c r="BF19"/>
  <c r="BK19" s="1"/>
  <c r="BD19"/>
  <c r="AA19"/>
  <c r="Z19"/>
  <c r="X19"/>
  <c r="AB19"/>
  <c r="BG16"/>
  <c r="BC16"/>
  <c r="BB16"/>
  <c r="BA16"/>
  <c r="AZ16"/>
  <c r="AY16"/>
  <c r="AX16"/>
  <c r="AW16"/>
  <c r="AV16"/>
  <c r="AU16"/>
  <c r="AT16"/>
  <c r="AS16"/>
  <c r="AR16"/>
  <c r="BH16"/>
  <c r="BF16"/>
  <c r="BK16" s="1"/>
  <c r="BD16"/>
  <c r="AA16"/>
  <c r="Z16"/>
  <c r="X16"/>
  <c r="AB16"/>
  <c r="BG12"/>
  <c r="BC12"/>
  <c r="BB12"/>
  <c r="BA12"/>
  <c r="AZ12"/>
  <c r="AY12"/>
  <c r="AX12"/>
  <c r="AW12"/>
  <c r="AV12"/>
  <c r="AU12"/>
  <c r="AT12"/>
  <c r="AS12"/>
  <c r="AR12"/>
  <c r="BH12"/>
  <c r="BF12"/>
  <c r="BK12" s="1"/>
  <c r="BD12"/>
  <c r="AA12"/>
  <c r="AC12"/>
  <c r="Z12"/>
  <c r="X12"/>
  <c r="AB12"/>
  <c r="BG38"/>
  <c r="BC38"/>
  <c r="BB38"/>
  <c r="BA38"/>
  <c r="AZ38"/>
  <c r="AY38"/>
  <c r="AX38"/>
  <c r="AW38"/>
  <c r="AV38"/>
  <c r="AU38"/>
  <c r="AT38"/>
  <c r="AS38"/>
  <c r="AR38"/>
  <c r="BH38"/>
  <c r="BF38"/>
  <c r="BK38" s="1"/>
  <c r="BD38"/>
  <c r="AA38"/>
  <c r="AC38"/>
  <c r="Z38"/>
  <c r="X38"/>
  <c r="AB38"/>
  <c r="BG37"/>
  <c r="BC37"/>
  <c r="BB37"/>
  <c r="BA37"/>
  <c r="AZ37"/>
  <c r="AY37"/>
  <c r="AX37"/>
  <c r="AW37"/>
  <c r="AV37"/>
  <c r="AU37"/>
  <c r="AT37"/>
  <c r="AS37"/>
  <c r="AR37"/>
  <c r="BH37"/>
  <c r="BF37"/>
  <c r="BD37"/>
  <c r="AA37"/>
  <c r="AC37"/>
  <c r="Z37"/>
  <c r="X37"/>
  <c r="AB37"/>
  <c r="BG36"/>
  <c r="BC36"/>
  <c r="BB36"/>
  <c r="BA36"/>
  <c r="AZ36"/>
  <c r="AY36"/>
  <c r="AX36"/>
  <c r="AW36"/>
  <c r="AV36"/>
  <c r="AU36"/>
  <c r="AT36"/>
  <c r="AS36"/>
  <c r="AR36"/>
  <c r="BH36"/>
  <c r="BF36"/>
  <c r="BD36"/>
  <c r="AA36"/>
  <c r="AC36"/>
  <c r="Z36"/>
  <c r="X36"/>
  <c r="AB36"/>
  <c r="BG35"/>
  <c r="BC35"/>
  <c r="BB35"/>
  <c r="BA35"/>
  <c r="AZ35"/>
  <c r="AY35"/>
  <c r="AX35"/>
  <c r="AW35"/>
  <c r="AV35"/>
  <c r="AU35"/>
  <c r="AT35"/>
  <c r="AS35"/>
  <c r="AR35"/>
  <c r="BH35"/>
  <c r="BF35"/>
  <c r="BD35"/>
  <c r="AA35"/>
  <c r="AC35"/>
  <c r="Z35"/>
  <c r="X35"/>
  <c r="AB35"/>
  <c r="BG34"/>
  <c r="BC34"/>
  <c r="BB34"/>
  <c r="BA34"/>
  <c r="AZ34"/>
  <c r="AY34"/>
  <c r="AX34"/>
  <c r="AW34"/>
  <c r="AV34"/>
  <c r="AU34"/>
  <c r="AT34"/>
  <c r="AS34"/>
  <c r="AR34"/>
  <c r="BH34"/>
  <c r="BF34"/>
  <c r="BD34"/>
  <c r="AA34"/>
  <c r="AC34"/>
  <c r="Z34"/>
  <c r="X34"/>
  <c r="AB34"/>
  <c r="BG33"/>
  <c r="BC33"/>
  <c r="BB33"/>
  <c r="BA33"/>
  <c r="AZ33"/>
  <c r="AY33"/>
  <c r="AX33"/>
  <c r="AW33"/>
  <c r="AV33"/>
  <c r="AU33"/>
  <c r="AT33"/>
  <c r="AS33"/>
  <c r="AR33"/>
  <c r="BH33"/>
  <c r="BF33"/>
  <c r="BD33"/>
  <c r="AA33"/>
  <c r="AC33"/>
  <c r="Z33"/>
  <c r="X33"/>
  <c r="AB33"/>
  <c r="BG32"/>
  <c r="BC32"/>
  <c r="BB32"/>
  <c r="BA32"/>
  <c r="AZ32"/>
  <c r="AY32"/>
  <c r="AX32"/>
  <c r="AW32"/>
  <c r="AV32"/>
  <c r="AU32"/>
  <c r="AT32"/>
  <c r="AS32"/>
  <c r="AR32"/>
  <c r="BH32"/>
  <c r="BF32"/>
  <c r="BD32"/>
  <c r="AA32"/>
  <c r="AC32"/>
  <c r="Z32"/>
  <c r="X32"/>
  <c r="AB32"/>
  <c r="BG31"/>
  <c r="BC31"/>
  <c r="BB31"/>
  <c r="BA31"/>
  <c r="AZ31"/>
  <c r="AY31"/>
  <c r="AX31"/>
  <c r="AW31"/>
  <c r="AV31"/>
  <c r="AU31"/>
  <c r="AT31"/>
  <c r="AS31"/>
  <c r="AR31"/>
  <c r="BH31"/>
  <c r="BF31"/>
  <c r="BD31"/>
  <c r="AA31"/>
  <c r="AC31"/>
  <c r="Z31"/>
  <c r="X31"/>
  <c r="AB31"/>
  <c r="BG30"/>
  <c r="BC30"/>
  <c r="BB30"/>
  <c r="BA30"/>
  <c r="AZ30"/>
  <c r="AY30"/>
  <c r="AX30"/>
  <c r="AW30"/>
  <c r="AV30"/>
  <c r="AU30"/>
  <c r="AT30"/>
  <c r="AS30"/>
  <c r="AR30"/>
  <c r="BH30"/>
  <c r="BF30"/>
  <c r="BD30"/>
  <c r="AA30"/>
  <c r="AC30"/>
  <c r="Z30"/>
  <c r="X30"/>
  <c r="AB30"/>
  <c r="BG29"/>
  <c r="BC29"/>
  <c r="BB29"/>
  <c r="BA29"/>
  <c r="AZ29"/>
  <c r="AY29"/>
  <c r="AX29"/>
  <c r="AW29"/>
  <c r="AV29"/>
  <c r="AU29"/>
  <c r="AT29"/>
  <c r="AS29"/>
  <c r="AR29"/>
  <c r="BH29"/>
  <c r="BF29"/>
  <c r="BD29"/>
  <c r="AA29"/>
  <c r="AC29"/>
  <c r="Z29"/>
  <c r="X29"/>
  <c r="AB29"/>
  <c r="BG28"/>
  <c r="BC28"/>
  <c r="BB28"/>
  <c r="BA28"/>
  <c r="AZ28"/>
  <c r="AY28"/>
  <c r="AX28"/>
  <c r="AW28"/>
  <c r="AV28"/>
  <c r="AU28"/>
  <c r="AT28"/>
  <c r="AS28"/>
  <c r="AR28"/>
  <c r="BH28"/>
  <c r="BF28"/>
  <c r="BD28"/>
  <c r="AA28"/>
  <c r="AC28"/>
  <c r="Z28"/>
  <c r="X28"/>
  <c r="AB28"/>
  <c r="BC27"/>
  <c r="BB27"/>
  <c r="BA27"/>
  <c r="AZ27"/>
  <c r="AY27"/>
  <c r="AX27"/>
  <c r="AW27"/>
  <c r="AV27"/>
  <c r="AU27"/>
  <c r="AT27"/>
  <c r="AS27"/>
  <c r="AR27"/>
  <c r="BH27"/>
  <c r="BF27"/>
  <c r="BD27"/>
  <c r="Z27"/>
  <c r="X27"/>
  <c r="AB27"/>
  <c r="BC26"/>
  <c r="BB26"/>
  <c r="BA26"/>
  <c r="AZ26"/>
  <c r="AY26"/>
  <c r="AX26"/>
  <c r="AW26"/>
  <c r="AV26"/>
  <c r="AU26"/>
  <c r="AT26"/>
  <c r="AS26"/>
  <c r="AR26"/>
  <c r="BH26"/>
  <c r="BF26"/>
  <c r="BD26"/>
  <c r="Z26"/>
  <c r="X26"/>
  <c r="AB26"/>
  <c r="BC25"/>
  <c r="BB25"/>
  <c r="BA25"/>
  <c r="AZ25"/>
  <c r="AY25"/>
  <c r="AX25"/>
  <c r="AW25"/>
  <c r="AV25"/>
  <c r="AU25"/>
  <c r="AT25"/>
  <c r="AS25"/>
  <c r="AR25"/>
  <c r="BH25"/>
  <c r="BF25"/>
  <c r="BD25"/>
  <c r="Z25"/>
  <c r="X25"/>
  <c r="AB25"/>
  <c r="BC24"/>
  <c r="BB24"/>
  <c r="BA24"/>
  <c r="AZ24"/>
  <c r="AY24"/>
  <c r="AX24"/>
  <c r="AW24"/>
  <c r="AV24"/>
  <c r="AU24"/>
  <c r="AT24"/>
  <c r="AS24"/>
  <c r="AR24"/>
  <c r="BH24"/>
  <c r="BF24"/>
  <c r="BD24"/>
  <c r="Z24"/>
  <c r="X24"/>
  <c r="AB24"/>
  <c r="BC23"/>
  <c r="BB23"/>
  <c r="BA23"/>
  <c r="AZ23"/>
  <c r="AY23"/>
  <c r="AX23"/>
  <c r="AW23"/>
  <c r="AV23"/>
  <c r="AU23"/>
  <c r="AT23"/>
  <c r="AS23"/>
  <c r="AR23"/>
  <c r="BH23"/>
  <c r="BF23"/>
  <c r="BD23"/>
  <c r="Z23"/>
  <c r="X23"/>
  <c r="AB23"/>
  <c r="BC22"/>
  <c r="BB22"/>
  <c r="BA22"/>
  <c r="AZ22"/>
  <c r="AY22"/>
  <c r="AX22"/>
  <c r="AW22"/>
  <c r="AV22"/>
  <c r="AU22"/>
  <c r="AT22"/>
  <c r="AS22"/>
  <c r="AR22"/>
  <c r="BH22"/>
  <c r="BF22"/>
  <c r="BD22"/>
  <c r="Z22"/>
  <c r="X22"/>
  <c r="AB22"/>
  <c r="BC21"/>
  <c r="BB21"/>
  <c r="BA21"/>
  <c r="AZ21"/>
  <c r="AY21"/>
  <c r="AX21"/>
  <c r="AW21"/>
  <c r="AV21"/>
  <c r="AU21"/>
  <c r="AT21"/>
  <c r="AS21"/>
  <c r="AR21"/>
  <c r="BH21"/>
  <c r="BF21"/>
  <c r="BD21"/>
  <c r="Z21"/>
  <c r="X21"/>
  <c r="AB21"/>
  <c r="BC20"/>
  <c r="BB20"/>
  <c r="BA20"/>
  <c r="AZ20"/>
  <c r="AY20"/>
  <c r="AX20"/>
  <c r="AW20"/>
  <c r="AV20"/>
  <c r="AU20"/>
  <c r="AT20"/>
  <c r="AS20"/>
  <c r="AR20"/>
  <c r="BH20"/>
  <c r="BF20"/>
  <c r="BD20"/>
  <c r="Z20"/>
  <c r="X20"/>
  <c r="AB20"/>
  <c r="BC18"/>
  <c r="BB18"/>
  <c r="BA18"/>
  <c r="AZ18"/>
  <c r="AY18"/>
  <c r="AX18"/>
  <c r="AW18"/>
  <c r="AV18"/>
  <c r="AU18"/>
  <c r="AT18"/>
  <c r="AS18"/>
  <c r="AR18"/>
  <c r="BH18"/>
  <c r="BF18"/>
  <c r="BD18"/>
  <c r="Z18"/>
  <c r="X18"/>
  <c r="AB18"/>
  <c r="BC37" i="89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BH37" s="1"/>
  <c r="AJ37"/>
  <c r="BF37" s="1"/>
  <c r="AI37"/>
  <c r="BD37" s="1"/>
  <c r="W37"/>
  <c r="V37"/>
  <c r="U37"/>
  <c r="T37"/>
  <c r="S37"/>
  <c r="R37"/>
  <c r="Q37"/>
  <c r="P37"/>
  <c r="O37"/>
  <c r="N37"/>
  <c r="M37"/>
  <c r="L37"/>
  <c r="K37"/>
  <c r="J37"/>
  <c r="I37"/>
  <c r="H37"/>
  <c r="G37"/>
  <c r="Z37" s="1"/>
  <c r="F37"/>
  <c r="E37"/>
  <c r="AB37" s="1"/>
  <c r="C37"/>
  <c r="X37" s="1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BH36" s="1"/>
  <c r="AJ36"/>
  <c r="BF36" s="1"/>
  <c r="AI36"/>
  <c r="BD36" s="1"/>
  <c r="W36"/>
  <c r="V36"/>
  <c r="U36"/>
  <c r="T36"/>
  <c r="S36"/>
  <c r="R36"/>
  <c r="Q36"/>
  <c r="P36"/>
  <c r="O36"/>
  <c r="N36"/>
  <c r="M36"/>
  <c r="L36"/>
  <c r="K36"/>
  <c r="J36"/>
  <c r="I36"/>
  <c r="H36"/>
  <c r="G36"/>
  <c r="Z36" s="1"/>
  <c r="F36"/>
  <c r="E36"/>
  <c r="AB36" s="1"/>
  <c r="C36"/>
  <c r="X36" s="1"/>
  <c r="BC35"/>
  <c r="BB35"/>
  <c r="BA35"/>
  <c r="AZ35"/>
  <c r="AY35"/>
  <c r="AX35"/>
  <c r="AW35"/>
  <c r="AV35"/>
  <c r="AU35"/>
  <c r="AT35"/>
  <c r="AS35"/>
  <c r="AR35"/>
  <c r="BH35"/>
  <c r="BF35"/>
  <c r="BD35"/>
  <c r="Z35"/>
  <c r="X35"/>
  <c r="AB35"/>
  <c r="BC34"/>
  <c r="BB34"/>
  <c r="BA34"/>
  <c r="AZ34"/>
  <c r="AY34"/>
  <c r="AX34"/>
  <c r="AW34"/>
  <c r="AV34"/>
  <c r="AU34"/>
  <c r="AT34"/>
  <c r="AS34"/>
  <c r="AR34"/>
  <c r="BH34"/>
  <c r="BF34"/>
  <c r="BD34"/>
  <c r="Z34"/>
  <c r="X34"/>
  <c r="AB34"/>
  <c r="BC33"/>
  <c r="BB33"/>
  <c r="BA33"/>
  <c r="AZ33"/>
  <c r="AY33"/>
  <c r="AX33"/>
  <c r="AW33"/>
  <c r="AV33"/>
  <c r="AU33"/>
  <c r="AT33"/>
  <c r="AS33"/>
  <c r="AR33"/>
  <c r="BH33"/>
  <c r="BF33"/>
  <c r="BD33"/>
  <c r="Z33"/>
  <c r="X33"/>
  <c r="AB33"/>
  <c r="BC32"/>
  <c r="BB32"/>
  <c r="BA32"/>
  <c r="AZ32"/>
  <c r="AY32"/>
  <c r="AX32"/>
  <c r="AW32"/>
  <c r="AV32"/>
  <c r="AU32"/>
  <c r="AT32"/>
  <c r="AS32"/>
  <c r="AR32"/>
  <c r="BH32"/>
  <c r="BF32"/>
  <c r="BD32"/>
  <c r="Z32"/>
  <c r="X32"/>
  <c r="AB32"/>
  <c r="BC31"/>
  <c r="BB31"/>
  <c r="BA31"/>
  <c r="AZ31"/>
  <c r="AY31"/>
  <c r="AX31"/>
  <c r="AW31"/>
  <c r="AV31"/>
  <c r="AU31"/>
  <c r="AT31"/>
  <c r="AS31"/>
  <c r="AR31"/>
  <c r="BH31"/>
  <c r="BF31"/>
  <c r="BD31"/>
  <c r="Z31"/>
  <c r="X31"/>
  <c r="AB31"/>
  <c r="BC30"/>
  <c r="BB30"/>
  <c r="BA30"/>
  <c r="AZ30"/>
  <c r="AY30"/>
  <c r="AX30"/>
  <c r="AW30"/>
  <c r="AV30"/>
  <c r="AU30"/>
  <c r="AT30"/>
  <c r="AS30"/>
  <c r="AR30"/>
  <c r="BH30"/>
  <c r="BF30"/>
  <c r="BD30"/>
  <c r="Z30"/>
  <c r="X30"/>
  <c r="AB30"/>
  <c r="BC29"/>
  <c r="BB29"/>
  <c r="BA29"/>
  <c r="AZ29"/>
  <c r="AY29"/>
  <c r="AX29"/>
  <c r="AW29"/>
  <c r="AV29"/>
  <c r="AU29"/>
  <c r="AT29"/>
  <c r="AS29"/>
  <c r="AR29"/>
  <c r="BH29"/>
  <c r="BF29"/>
  <c r="BD29"/>
  <c r="Z29"/>
  <c r="X29"/>
  <c r="AB29"/>
  <c r="BC28"/>
  <c r="BB28"/>
  <c r="BA28"/>
  <c r="AZ28"/>
  <c r="AY28"/>
  <c r="AX28"/>
  <c r="AW28"/>
  <c r="AV28"/>
  <c r="AU28"/>
  <c r="AT28"/>
  <c r="AS28"/>
  <c r="AR28"/>
  <c r="BH28"/>
  <c r="BF28"/>
  <c r="BD28"/>
  <c r="Z28"/>
  <c r="X28"/>
  <c r="AB28"/>
  <c r="BC27"/>
  <c r="BB27"/>
  <c r="BA27"/>
  <c r="AZ27"/>
  <c r="AY27"/>
  <c r="AX27"/>
  <c r="AW27"/>
  <c r="AV27"/>
  <c r="AU27"/>
  <c r="AT27"/>
  <c r="AS27"/>
  <c r="AR27"/>
  <c r="BH27"/>
  <c r="BF27"/>
  <c r="BD27"/>
  <c r="AB27"/>
  <c r="Z27"/>
  <c r="X27"/>
  <c r="BC26"/>
  <c r="BB26"/>
  <c r="BA26"/>
  <c r="AZ26"/>
  <c r="AY26"/>
  <c r="AX26"/>
  <c r="AW26"/>
  <c r="AV26"/>
  <c r="AU26"/>
  <c r="AT26"/>
  <c r="AS26"/>
  <c r="AR26"/>
  <c r="BH26"/>
  <c r="BF26"/>
  <c r="BD26"/>
  <c r="Z26"/>
  <c r="X26"/>
  <c r="AB26"/>
  <c r="BC25"/>
  <c r="BB25"/>
  <c r="BA25"/>
  <c r="AZ25"/>
  <c r="AY25"/>
  <c r="AX25"/>
  <c r="AW25"/>
  <c r="AV25"/>
  <c r="AU25"/>
  <c r="AT25"/>
  <c r="AS25"/>
  <c r="AR25"/>
  <c r="BH25"/>
  <c r="BF25"/>
  <c r="BD25"/>
  <c r="Z25"/>
  <c r="X25"/>
  <c r="AB25"/>
  <c r="BC24"/>
  <c r="BB24"/>
  <c r="BA24"/>
  <c r="AZ24"/>
  <c r="AY24"/>
  <c r="AX24"/>
  <c r="AW24"/>
  <c r="AV24"/>
  <c r="AU24"/>
  <c r="AT24"/>
  <c r="AS24"/>
  <c r="AR24"/>
  <c r="BH24"/>
  <c r="BF24"/>
  <c r="BD24"/>
  <c r="Z24"/>
  <c r="X24"/>
  <c r="AB24"/>
  <c r="BC23"/>
  <c r="BB23"/>
  <c r="BA23"/>
  <c r="AZ23"/>
  <c r="AY23"/>
  <c r="AX23"/>
  <c r="AW23"/>
  <c r="AV23"/>
  <c r="AU23"/>
  <c r="AT23"/>
  <c r="AS23"/>
  <c r="AR23"/>
  <c r="BH23"/>
  <c r="BF23"/>
  <c r="BD23"/>
  <c r="Z23"/>
  <c r="X23"/>
  <c r="AB23"/>
  <c r="BT22"/>
  <c r="BS22"/>
  <c r="BC38" i="86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C37"/>
  <c r="BB37"/>
  <c r="BA37"/>
  <c r="AZ37"/>
  <c r="AY37"/>
  <c r="AX37"/>
  <c r="AW37"/>
  <c r="AV37"/>
  <c r="AU37"/>
  <c r="AT37"/>
  <c r="AS37"/>
  <c r="AR37"/>
  <c r="BH37"/>
  <c r="BF37"/>
  <c r="BD37"/>
  <c r="Z37"/>
  <c r="X37"/>
  <c r="AB37"/>
  <c r="BC36"/>
  <c r="BB36"/>
  <c r="BA36"/>
  <c r="AZ36"/>
  <c r="AY36"/>
  <c r="AX36"/>
  <c r="AW36"/>
  <c r="AV36"/>
  <c r="AU36"/>
  <c r="AT36"/>
  <c r="AS36"/>
  <c r="AR36"/>
  <c r="BH36"/>
  <c r="BF36"/>
  <c r="BD36"/>
  <c r="Z36"/>
  <c r="X36"/>
  <c r="AB36"/>
  <c r="BC35"/>
  <c r="BB35"/>
  <c r="BA35"/>
  <c r="AZ35"/>
  <c r="AY35"/>
  <c r="AX35"/>
  <c r="AW35"/>
  <c r="AV35"/>
  <c r="AU35"/>
  <c r="AT35"/>
  <c r="AS35"/>
  <c r="AR35"/>
  <c r="BH35"/>
  <c r="BF35"/>
  <c r="BD35"/>
  <c r="Z35"/>
  <c r="X35"/>
  <c r="AB35"/>
  <c r="BC34"/>
  <c r="BB34"/>
  <c r="BA34"/>
  <c r="AZ34"/>
  <c r="AY34"/>
  <c r="AX34"/>
  <c r="AW34"/>
  <c r="AV34"/>
  <c r="AU34"/>
  <c r="AT34"/>
  <c r="AS34"/>
  <c r="AR34"/>
  <c r="BH34"/>
  <c r="BF34"/>
  <c r="BD34"/>
  <c r="Z34"/>
  <c r="X34"/>
  <c r="AB34"/>
  <c r="BC33"/>
  <c r="BB33"/>
  <c r="BA33"/>
  <c r="AZ33"/>
  <c r="AY33"/>
  <c r="AX33"/>
  <c r="AW33"/>
  <c r="AV33"/>
  <c r="AU33"/>
  <c r="AT33"/>
  <c r="AS33"/>
  <c r="AR33"/>
  <c r="BH33"/>
  <c r="BF33"/>
  <c r="BD33"/>
  <c r="Z33"/>
  <c r="X33"/>
  <c r="AB33"/>
  <c r="BC32"/>
  <c r="BB32"/>
  <c r="BA32"/>
  <c r="AZ32"/>
  <c r="AY32"/>
  <c r="AX32"/>
  <c r="AW32"/>
  <c r="AV32"/>
  <c r="AU32"/>
  <c r="AT32"/>
  <c r="AS32"/>
  <c r="AR32"/>
  <c r="BH32"/>
  <c r="BF32"/>
  <c r="BD32"/>
  <c r="Z32"/>
  <c r="X32"/>
  <c r="AB32"/>
  <c r="BC31"/>
  <c r="BB31"/>
  <c r="BA31"/>
  <c r="AZ31"/>
  <c r="AY31"/>
  <c r="AX31"/>
  <c r="AW31"/>
  <c r="AV31"/>
  <c r="AU31"/>
  <c r="AT31"/>
  <c r="AS31"/>
  <c r="AR31"/>
  <c r="BH31"/>
  <c r="BF31"/>
  <c r="BD31"/>
  <c r="Z31"/>
  <c r="X31"/>
  <c r="AB31"/>
  <c r="BC30"/>
  <c r="BB30"/>
  <c r="BA30"/>
  <c r="AZ30"/>
  <c r="AY30"/>
  <c r="AX30"/>
  <c r="AW30"/>
  <c r="AV30"/>
  <c r="AU30"/>
  <c r="AT30"/>
  <c r="AS30"/>
  <c r="AR30"/>
  <c r="BH30"/>
  <c r="BF30"/>
  <c r="BD30"/>
  <c r="Z30"/>
  <c r="X30"/>
  <c r="AB30"/>
  <c r="BC29"/>
  <c r="BB29"/>
  <c r="BA29"/>
  <c r="AZ29"/>
  <c r="AY29"/>
  <c r="AX29"/>
  <c r="AW29"/>
  <c r="AV29"/>
  <c r="AU29"/>
  <c r="AT29"/>
  <c r="AS29"/>
  <c r="AR29"/>
  <c r="BH29"/>
  <c r="BF29"/>
  <c r="BD29"/>
  <c r="Z29"/>
  <c r="X29"/>
  <c r="AB29"/>
  <c r="BC28"/>
  <c r="BB28"/>
  <c r="BA28"/>
  <c r="AZ28"/>
  <c r="AY28"/>
  <c r="AX28"/>
  <c r="AW28"/>
  <c r="AV28"/>
  <c r="AU28"/>
  <c r="AT28"/>
  <c r="AS28"/>
  <c r="AR28"/>
  <c r="BH28"/>
  <c r="BF28"/>
  <c r="BD28"/>
  <c r="Z28"/>
  <c r="X28"/>
  <c r="AB28"/>
  <c r="BC27"/>
  <c r="BB27"/>
  <c r="BA27"/>
  <c r="AZ27"/>
  <c r="AY27"/>
  <c r="AX27"/>
  <c r="AW27"/>
  <c r="AV27"/>
  <c r="AU27"/>
  <c r="AT27"/>
  <c r="AS27"/>
  <c r="AR27"/>
  <c r="BH27"/>
  <c r="BF27"/>
  <c r="BD27"/>
  <c r="Z27"/>
  <c r="X27"/>
  <c r="AB27"/>
  <c r="BC26"/>
  <c r="BB26"/>
  <c r="BA26"/>
  <c r="AZ26"/>
  <c r="AY26"/>
  <c r="AX26"/>
  <c r="AW26"/>
  <c r="AV26"/>
  <c r="AU26"/>
  <c r="AT26"/>
  <c r="AS26"/>
  <c r="AR26"/>
  <c r="BH26"/>
  <c r="BF26"/>
  <c r="BD26"/>
  <c r="Z26"/>
  <c r="X26"/>
  <c r="AB26"/>
  <c r="BC25"/>
  <c r="BB25"/>
  <c r="BA25"/>
  <c r="AZ25"/>
  <c r="AY25"/>
  <c r="AX25"/>
  <c r="AW25"/>
  <c r="AV25"/>
  <c r="AU25"/>
  <c r="AT25"/>
  <c r="AS25"/>
  <c r="AR25"/>
  <c r="BH25"/>
  <c r="BF25"/>
  <c r="BD25"/>
  <c r="Z25"/>
  <c r="X25"/>
  <c r="AB25"/>
  <c r="BC24"/>
  <c r="BB24"/>
  <c r="BA24"/>
  <c r="AZ24"/>
  <c r="AY24"/>
  <c r="AX24"/>
  <c r="AW24"/>
  <c r="AV24"/>
  <c r="AU24"/>
  <c r="AT24"/>
  <c r="AS24"/>
  <c r="AR24"/>
  <c r="BH24"/>
  <c r="BF24"/>
  <c r="BD24"/>
  <c r="Z24"/>
  <c r="X24"/>
  <c r="AB24"/>
  <c r="BC23"/>
  <c r="BB23"/>
  <c r="BA23"/>
  <c r="AZ23"/>
  <c r="AY23"/>
  <c r="AX23"/>
  <c r="AW23"/>
  <c r="AV23"/>
  <c r="AU23"/>
  <c r="AT23"/>
  <c r="AS23"/>
  <c r="AR23"/>
  <c r="BH23"/>
  <c r="BF23"/>
  <c r="BD23"/>
  <c r="Z23"/>
  <c r="X23"/>
  <c r="AB23"/>
  <c r="BC22"/>
  <c r="BB22"/>
  <c r="BA22"/>
  <c r="AZ22"/>
  <c r="AY22"/>
  <c r="AX22"/>
  <c r="AW22"/>
  <c r="AV22"/>
  <c r="AU22"/>
  <c r="AT22"/>
  <c r="AS22"/>
  <c r="AR22"/>
  <c r="BH22"/>
  <c r="BF22"/>
  <c r="BD22"/>
  <c r="Z22"/>
  <c r="X22"/>
  <c r="AB22"/>
  <c r="BC21"/>
  <c r="BB21"/>
  <c r="BA21"/>
  <c r="AZ21"/>
  <c r="AY21"/>
  <c r="AX21"/>
  <c r="AW21"/>
  <c r="AV21"/>
  <c r="AU21"/>
  <c r="AT21"/>
  <c r="AS21"/>
  <c r="AR21"/>
  <c r="BH21"/>
  <c r="BF21"/>
  <c r="BD21"/>
  <c r="Z21"/>
  <c r="X21"/>
  <c r="AB21"/>
  <c r="BT19"/>
  <c r="BS19"/>
  <c r="BC18"/>
  <c r="BB18"/>
  <c r="BA18"/>
  <c r="AZ18"/>
  <c r="AY18"/>
  <c r="AX18"/>
  <c r="AW18"/>
  <c r="AV18"/>
  <c r="AU18"/>
  <c r="AT18"/>
  <c r="AS18"/>
  <c r="AR18"/>
  <c r="BH18"/>
  <c r="BF18"/>
  <c r="BD18"/>
  <c r="Z18"/>
  <c r="X18"/>
  <c r="AB18"/>
  <c r="BT17"/>
  <c r="BS17"/>
  <c r="BC16"/>
  <c r="BB16"/>
  <c r="BA16"/>
  <c r="AZ16"/>
  <c r="AY16"/>
  <c r="AX16"/>
  <c r="AW16"/>
  <c r="AV16"/>
  <c r="AU16"/>
  <c r="AT16"/>
  <c r="AS16"/>
  <c r="AR16"/>
  <c r="BH16"/>
  <c r="BF16"/>
  <c r="BD16"/>
  <c r="Z16"/>
  <c r="X16"/>
  <c r="AB16"/>
  <c r="BC15"/>
  <c r="BB15"/>
  <c r="BA15"/>
  <c r="AZ15"/>
  <c r="AY15"/>
  <c r="AX15"/>
  <c r="AW15"/>
  <c r="AV15"/>
  <c r="AU15"/>
  <c r="AT15"/>
  <c r="AS15"/>
  <c r="AR15"/>
  <c r="BH15"/>
  <c r="BF15"/>
  <c r="BD15"/>
  <c r="Z15"/>
  <c r="X15"/>
  <c r="AB15"/>
  <c r="BC14"/>
  <c r="BB14"/>
  <c r="BA14"/>
  <c r="AZ14"/>
  <c r="AY14"/>
  <c r="AX14"/>
  <c r="AW14"/>
  <c r="AV14"/>
  <c r="AU14"/>
  <c r="AT14"/>
  <c r="AS14"/>
  <c r="AR14"/>
  <c r="BH14"/>
  <c r="BF14"/>
  <c r="BD14"/>
  <c r="Z14"/>
  <c r="X14"/>
  <c r="AB14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H40" s="1"/>
  <c r="AJ40"/>
  <c r="BF40" s="1"/>
  <c r="AI40"/>
  <c r="BD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B40" s="1"/>
  <c r="D40"/>
  <c r="Z40" s="1"/>
  <c r="C40"/>
  <c r="X40" s="1"/>
  <c r="B40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G13"/>
  <c r="BC13"/>
  <c r="BB13"/>
  <c r="BA13"/>
  <c r="AZ13"/>
  <c r="AY13"/>
  <c r="AX13"/>
  <c r="AW13"/>
  <c r="AV13"/>
  <c r="AU13"/>
  <c r="AT13"/>
  <c r="AS13"/>
  <c r="AR13"/>
  <c r="BH13"/>
  <c r="BF13"/>
  <c r="BD13"/>
  <c r="AC13"/>
  <c r="Y13"/>
  <c r="AA13"/>
  <c r="Z13"/>
  <c r="X13"/>
  <c r="AB13"/>
  <c r="AF13" s="1"/>
  <c r="BC12"/>
  <c r="BB12"/>
  <c r="BA12"/>
  <c r="AZ12"/>
  <c r="AY12"/>
  <c r="AX12"/>
  <c r="AW12"/>
  <c r="AV12"/>
  <c r="AU12"/>
  <c r="AT12"/>
  <c r="AS12"/>
  <c r="AR12"/>
  <c r="BH12"/>
  <c r="BF12"/>
  <c r="BD12"/>
  <c r="Z12"/>
  <c r="X12"/>
  <c r="AB12"/>
  <c r="BC11"/>
  <c r="BB11"/>
  <c r="BA11"/>
  <c r="AZ11"/>
  <c r="AY11"/>
  <c r="AX11"/>
  <c r="AW11"/>
  <c r="AV11"/>
  <c r="AU11"/>
  <c r="AT11"/>
  <c r="AS11"/>
  <c r="AR11"/>
  <c r="BH11"/>
  <c r="BF11"/>
  <c r="BD11"/>
  <c r="Z11"/>
  <c r="X11"/>
  <c r="AB11"/>
  <c r="BK28" i="90" l="1"/>
  <c r="BK29"/>
  <c r="BK30"/>
  <c r="BK31"/>
  <c r="BK32"/>
  <c r="BK33"/>
  <c r="BK34"/>
  <c r="BK35"/>
  <c r="BK36"/>
  <c r="BK37"/>
  <c r="Y27" i="98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8"/>
  <c r="AD38" s="1"/>
  <c r="AA38"/>
  <c r="AE38" s="1"/>
  <c r="AC38"/>
  <c r="BE38"/>
  <c r="BJ38" s="1"/>
  <c r="BG38"/>
  <c r="BK38" s="1"/>
  <c r="BI38"/>
  <c r="BL38" s="1"/>
  <c r="Y39"/>
  <c r="AD39" s="1"/>
  <c r="AA39"/>
  <c r="AE39" s="1"/>
  <c r="AC39"/>
  <c r="AF39" s="1"/>
  <c r="BE39"/>
  <c r="BJ39" s="1"/>
  <c r="BG39"/>
  <c r="BK39" s="1"/>
  <c r="BI39"/>
  <c r="BL39" s="1"/>
  <c r="Y23"/>
  <c r="AD23" s="1"/>
  <c r="AA23"/>
  <c r="AE23" s="1"/>
  <c r="AC23"/>
  <c r="AF23" s="1"/>
  <c r="BE23"/>
  <c r="BJ23" s="1"/>
  <c r="BG23"/>
  <c r="BK23" s="1"/>
  <c r="BI23"/>
  <c r="BL23" s="1"/>
  <c r="Y26"/>
  <c r="AD26" s="1"/>
  <c r="AA26"/>
  <c r="AE26" s="1"/>
  <c r="AC26"/>
  <c r="AF26" s="1"/>
  <c r="BE26"/>
  <c r="BJ26" s="1"/>
  <c r="BG26"/>
  <c r="BK26" s="1"/>
  <c r="BI26"/>
  <c r="BL26" s="1"/>
  <c r="Y40"/>
  <c r="AD40" s="1"/>
  <c r="AA40"/>
  <c r="AE40" s="1"/>
  <c r="AC40"/>
  <c r="AF40" s="1"/>
  <c r="BE40"/>
  <c r="BJ40" s="1"/>
  <c r="BG40"/>
  <c r="BK40" s="1"/>
  <c r="BI40"/>
  <c r="BL40" s="1"/>
  <c r="X19" i="96"/>
  <c r="AD19" s="1"/>
  <c r="Z19"/>
  <c r="AE19" s="1"/>
  <c r="AB19"/>
  <c r="AF19" s="1"/>
  <c r="BD19"/>
  <c r="BJ19" s="1"/>
  <c r="BF19"/>
  <c r="BK19" s="1"/>
  <c r="BH19"/>
  <c r="BL19" s="1"/>
  <c r="X20"/>
  <c r="AD20" s="1"/>
  <c r="Z20"/>
  <c r="AE20" s="1"/>
  <c r="AB20"/>
  <c r="AF20" s="1"/>
  <c r="BD20"/>
  <c r="BJ20" s="1"/>
  <c r="BF20"/>
  <c r="BK20" s="1"/>
  <c r="BH20"/>
  <c r="BL20" s="1"/>
  <c r="X21"/>
  <c r="AD21" s="1"/>
  <c r="Z21"/>
  <c r="AE21" s="1"/>
  <c r="AB21"/>
  <c r="AF21" s="1"/>
  <c r="BD21"/>
  <c r="BJ21" s="1"/>
  <c r="BF21"/>
  <c r="BK21" s="1"/>
  <c r="BH21"/>
  <c r="BL21" s="1"/>
  <c r="X22"/>
  <c r="AD22" s="1"/>
  <c r="Z22"/>
  <c r="AE22" s="1"/>
  <c r="AB22"/>
  <c r="AF22" s="1"/>
  <c r="BD22"/>
  <c r="BJ22" s="1"/>
  <c r="BF22"/>
  <c r="BK22" s="1"/>
  <c r="BH22"/>
  <c r="BL22" s="1"/>
  <c r="X23"/>
  <c r="AD23" s="1"/>
  <c r="Z23"/>
  <c r="AE23" s="1"/>
  <c r="AB23"/>
  <c r="AF23" s="1"/>
  <c r="BD23"/>
  <c r="BJ23" s="1"/>
  <c r="BF23"/>
  <c r="BK23" s="1"/>
  <c r="BH23"/>
  <c r="BL23" s="1"/>
  <c r="X24"/>
  <c r="AD24" s="1"/>
  <c r="Z24"/>
  <c r="AE24" s="1"/>
  <c r="AB24"/>
  <c r="AF24" s="1"/>
  <c r="BD24"/>
  <c r="BJ24" s="1"/>
  <c r="BF24"/>
  <c r="BK24" s="1"/>
  <c r="BH24"/>
  <c r="BL24" s="1"/>
  <c r="X25"/>
  <c r="AD25" s="1"/>
  <c r="Z25"/>
  <c r="AE25" s="1"/>
  <c r="AB25"/>
  <c r="AF25" s="1"/>
  <c r="BD25"/>
  <c r="BJ25" s="1"/>
  <c r="BF25"/>
  <c r="BK25" s="1"/>
  <c r="BH25"/>
  <c r="BL25" s="1"/>
  <c r="X26"/>
  <c r="AD26" s="1"/>
  <c r="Z26"/>
  <c r="AE26" s="1"/>
  <c r="AB26"/>
  <c r="AF26" s="1"/>
  <c r="BD26"/>
  <c r="BJ26" s="1"/>
  <c r="BF26"/>
  <c r="BK26" s="1"/>
  <c r="BH26"/>
  <c r="BL26" s="1"/>
  <c r="Y27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2"/>
  <c r="AD32" s="1"/>
  <c r="AA32"/>
  <c r="AE32" s="1"/>
  <c r="AC32"/>
  <c r="AF32" s="1"/>
  <c r="BE32"/>
  <c r="BJ32" s="1"/>
  <c r="BG32"/>
  <c r="BK32" s="1"/>
  <c r="BI32"/>
  <c r="BL32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8"/>
  <c r="AD38" s="1"/>
  <c r="AA38"/>
  <c r="AE38" s="1"/>
  <c r="AC38"/>
  <c r="AF38" s="1"/>
  <c r="BE38"/>
  <c r="BJ38" s="1"/>
  <c r="BG38"/>
  <c r="BK38" s="1"/>
  <c r="BI38"/>
  <c r="BL38" s="1"/>
  <c r="Y21" i="88"/>
  <c r="AD21" s="1"/>
  <c r="AA21"/>
  <c r="AE21" s="1"/>
  <c r="AC21"/>
  <c r="AF21" s="1"/>
  <c r="BE21"/>
  <c r="BJ21" s="1"/>
  <c r="BG21"/>
  <c r="BK21" s="1"/>
  <c r="BI21"/>
  <c r="BL21" s="1"/>
  <c r="Y22"/>
  <c r="AD22" s="1"/>
  <c r="AA22"/>
  <c r="AE22" s="1"/>
  <c r="AC22"/>
  <c r="AF22" s="1"/>
  <c r="BE22"/>
  <c r="BJ22" s="1"/>
  <c r="BG22"/>
  <c r="BK22" s="1"/>
  <c r="BI22"/>
  <c r="BL22" s="1"/>
  <c r="Y23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9"/>
  <c r="AD39" s="1"/>
  <c r="AA39"/>
  <c r="AE39" s="1"/>
  <c r="AC39"/>
  <c r="AF39" s="1"/>
  <c r="BE39"/>
  <c r="BJ39" s="1"/>
  <c r="BG39"/>
  <c r="BK39" s="1"/>
  <c r="BI39"/>
  <c r="BL39" s="1"/>
  <c r="Y40"/>
  <c r="AD40" s="1"/>
  <c r="AA40"/>
  <c r="AE40" s="1"/>
  <c r="AC40"/>
  <c r="AF40" s="1"/>
  <c r="BE40"/>
  <c r="BJ40" s="1"/>
  <c r="BG40"/>
  <c r="BK40" s="1"/>
  <c r="BI40"/>
  <c r="BL40" s="1"/>
  <c r="Y41"/>
  <c r="AD41" s="1"/>
  <c r="AA41"/>
  <c r="AE41" s="1"/>
  <c r="AC41"/>
  <c r="AF41" s="1"/>
  <c r="BE41"/>
  <c r="BJ41" s="1"/>
  <c r="BG41"/>
  <c r="BK41" s="1"/>
  <c r="BI41"/>
  <c r="BL41" s="1"/>
  <c r="Y17" i="97"/>
  <c r="AD17" s="1"/>
  <c r="AC17"/>
  <c r="AF17" s="1"/>
  <c r="BE17"/>
  <c r="BJ17" s="1"/>
  <c r="BI17"/>
  <c r="BL17" s="1"/>
  <c r="AD38" i="95"/>
  <c r="BK38"/>
  <c r="AD37"/>
  <c r="BK37"/>
  <c r="AD39"/>
  <c r="BK39"/>
  <c r="Y28"/>
  <c r="AD28" s="1"/>
  <c r="AA28"/>
  <c r="AE28" s="1"/>
  <c r="AC28"/>
  <c r="AF28" s="1"/>
  <c r="BE28"/>
  <c r="BJ28" s="1"/>
  <c r="BG28"/>
  <c r="BK28" s="1"/>
  <c r="BI28"/>
  <c r="BL28" s="1"/>
  <c r="Y37"/>
  <c r="AA37"/>
  <c r="AE37" s="1"/>
  <c r="AC37"/>
  <c r="AF37" s="1"/>
  <c r="BE37"/>
  <c r="BJ37" s="1"/>
  <c r="BG37"/>
  <c r="BI37"/>
  <c r="BL37" s="1"/>
  <c r="Y38"/>
  <c r="AA38"/>
  <c r="AE38" s="1"/>
  <c r="AC38"/>
  <c r="AF38" s="1"/>
  <c r="BE38"/>
  <c r="BJ38" s="1"/>
  <c r="BG38"/>
  <c r="BI38"/>
  <c r="BL38" s="1"/>
  <c r="Y39"/>
  <c r="AA39"/>
  <c r="AE39" s="1"/>
  <c r="AC39"/>
  <c r="AF39" s="1"/>
  <c r="BE39"/>
  <c r="BJ39" s="1"/>
  <c r="BG39"/>
  <c r="BI39"/>
  <c r="BL39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21"/>
  <c r="AD21" s="1"/>
  <c r="AA21"/>
  <c r="AE21" s="1"/>
  <c r="AC21"/>
  <c r="AF21" s="1"/>
  <c r="BE21"/>
  <c r="BJ21" s="1"/>
  <c r="BG21"/>
  <c r="BK21" s="1"/>
  <c r="BI21"/>
  <c r="BL21" s="1"/>
  <c r="Y22"/>
  <c r="AD22" s="1"/>
  <c r="AA22"/>
  <c r="AE22" s="1"/>
  <c r="AC22"/>
  <c r="AF22" s="1"/>
  <c r="BE22"/>
  <c r="BJ22" s="1"/>
  <c r="BG22"/>
  <c r="BK22" s="1"/>
  <c r="BI22"/>
  <c r="BL22" s="1"/>
  <c r="Y23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2" i="93"/>
  <c r="AD22" s="1"/>
  <c r="AA22"/>
  <c r="AE22" s="1"/>
  <c r="AC22"/>
  <c r="AF22" s="1"/>
  <c r="BE22"/>
  <c r="BJ22" s="1"/>
  <c r="BG22"/>
  <c r="BK22" s="1"/>
  <c r="BI22"/>
  <c r="BL22" s="1"/>
  <c r="X23"/>
  <c r="AD23" s="1"/>
  <c r="Z23"/>
  <c r="AE23" s="1"/>
  <c r="AB23"/>
  <c r="AF23" s="1"/>
  <c r="BD23"/>
  <c r="BJ23" s="1"/>
  <c r="BF23"/>
  <c r="BK23" s="1"/>
  <c r="BH23"/>
  <c r="BL23" s="1"/>
  <c r="X24"/>
  <c r="AD24" s="1"/>
  <c r="Z24"/>
  <c r="AE24" s="1"/>
  <c r="AB24"/>
  <c r="AF24" s="1"/>
  <c r="BD24"/>
  <c r="BJ24" s="1"/>
  <c r="BF24"/>
  <c r="BK24" s="1"/>
  <c r="BH24"/>
  <c r="BL24" s="1"/>
  <c r="X25"/>
  <c r="AD25" s="1"/>
  <c r="Z25"/>
  <c r="AE25" s="1"/>
  <c r="AB25"/>
  <c r="AF25" s="1"/>
  <c r="BD25"/>
  <c r="BJ25" s="1"/>
  <c r="BF25"/>
  <c r="BK25" s="1"/>
  <c r="BH25"/>
  <c r="BL25" s="1"/>
  <c r="X26"/>
  <c r="AD26" s="1"/>
  <c r="Z26"/>
  <c r="AE26" s="1"/>
  <c r="AB26"/>
  <c r="AF26" s="1"/>
  <c r="BD26"/>
  <c r="BJ26" s="1"/>
  <c r="BF26"/>
  <c r="BK26" s="1"/>
  <c r="BH26"/>
  <c r="BL26" s="1"/>
  <c r="X27"/>
  <c r="AD27" s="1"/>
  <c r="Z27"/>
  <c r="AE27" s="1"/>
  <c r="AB27"/>
  <c r="AF27" s="1"/>
  <c r="BD27"/>
  <c r="BJ27" s="1"/>
  <c r="BF27"/>
  <c r="BK27" s="1"/>
  <c r="BH27"/>
  <c r="BL27" s="1"/>
  <c r="X28"/>
  <c r="AD28" s="1"/>
  <c r="Z28"/>
  <c r="AE28" s="1"/>
  <c r="AB28"/>
  <c r="AF28" s="1"/>
  <c r="BD28"/>
  <c r="BJ28" s="1"/>
  <c r="BF28"/>
  <c r="BK28" s="1"/>
  <c r="BH28"/>
  <c r="BL28" s="1"/>
  <c r="X29"/>
  <c r="AD29" s="1"/>
  <c r="Z29"/>
  <c r="AE29" s="1"/>
  <c r="AB29"/>
  <c r="AF29" s="1"/>
  <c r="BD29"/>
  <c r="BJ29" s="1"/>
  <c r="BF29"/>
  <c r="BK29" s="1"/>
  <c r="BH29"/>
  <c r="BL29" s="1"/>
  <c r="X30"/>
  <c r="AD30" s="1"/>
  <c r="Z30"/>
  <c r="AE30" s="1"/>
  <c r="AB30"/>
  <c r="AF30" s="1"/>
  <c r="BD30"/>
  <c r="BJ30" s="1"/>
  <c r="BF30"/>
  <c r="BK30" s="1"/>
  <c r="BH30"/>
  <c r="BL30" s="1"/>
  <c r="X31"/>
  <c r="AD31" s="1"/>
  <c r="Z31"/>
  <c r="AE31" s="1"/>
  <c r="AB31"/>
  <c r="AF31" s="1"/>
  <c r="BD31"/>
  <c r="BJ31" s="1"/>
  <c r="BF31"/>
  <c r="BK31" s="1"/>
  <c r="BH31"/>
  <c r="BL31" s="1"/>
  <c r="X32"/>
  <c r="AD32" s="1"/>
  <c r="Z32"/>
  <c r="AE32" s="1"/>
  <c r="AB32"/>
  <c r="AF32" s="1"/>
  <c r="BD32"/>
  <c r="BJ32" s="1"/>
  <c r="BF32"/>
  <c r="BK32" s="1"/>
  <c r="BH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8"/>
  <c r="AD38" s="1"/>
  <c r="AA38"/>
  <c r="AE38" s="1"/>
  <c r="AC38"/>
  <c r="AF38" s="1"/>
  <c r="BE38"/>
  <c r="BJ38" s="1"/>
  <c r="BG38"/>
  <c r="BK38" s="1"/>
  <c r="BI38"/>
  <c r="BL38" s="1"/>
  <c r="Y17"/>
  <c r="AD17" s="1"/>
  <c r="AA17"/>
  <c r="AE17" s="1"/>
  <c r="AC17"/>
  <c r="AF17" s="1"/>
  <c r="BE17"/>
  <c r="BJ17" s="1"/>
  <c r="BG17"/>
  <c r="BK17" s="1"/>
  <c r="BI17"/>
  <c r="BL17" s="1"/>
  <c r="Y18"/>
  <c r="AD18" s="1"/>
  <c r="AA18"/>
  <c r="AE18" s="1"/>
  <c r="AC18"/>
  <c r="AF18" s="1"/>
  <c r="BE18"/>
  <c r="BJ18" s="1"/>
  <c r="BG18"/>
  <c r="BK18" s="1"/>
  <c r="BI18"/>
  <c r="BL18" s="1"/>
  <c r="Y19"/>
  <c r="AD19" s="1"/>
  <c r="AA19"/>
  <c r="AE19" s="1"/>
  <c r="AC19"/>
  <c r="AF19" s="1"/>
  <c r="BE19"/>
  <c r="BJ19" s="1"/>
  <c r="BG19"/>
  <c r="BK19" s="1"/>
  <c r="BI19"/>
  <c r="BL19" s="1"/>
  <c r="Y20"/>
  <c r="AD20" s="1"/>
  <c r="AA20"/>
  <c r="AE20" s="1"/>
  <c r="AC20"/>
  <c r="AF20" s="1"/>
  <c r="BE20"/>
  <c r="BJ20" s="1"/>
  <c r="BG20"/>
  <c r="BK20" s="1"/>
  <c r="BI20"/>
  <c r="BL20" s="1"/>
  <c r="Y23" i="92"/>
  <c r="AD23" s="1"/>
  <c r="AA23"/>
  <c r="AE23" s="1"/>
  <c r="AC23"/>
  <c r="AF23" s="1"/>
  <c r="BE23"/>
  <c r="BJ23" s="1"/>
  <c r="BG23"/>
  <c r="BK23" s="1"/>
  <c r="BI23"/>
  <c r="BL23" s="1"/>
  <c r="BL40" i="91"/>
  <c r="AF40"/>
  <c r="BJ40"/>
  <c r="Z40"/>
  <c r="AE40" s="1"/>
  <c r="BP40" s="1"/>
  <c r="BF40"/>
  <c r="BK40" s="1"/>
  <c r="AF37" i="90"/>
  <c r="AF38"/>
  <c r="AE38"/>
  <c r="AF12"/>
  <c r="AE12"/>
  <c r="AE16"/>
  <c r="AE19"/>
  <c r="AF28"/>
  <c r="AE28"/>
  <c r="AF29"/>
  <c r="AE29"/>
  <c r="AF30"/>
  <c r="AE30"/>
  <c r="AF31"/>
  <c r="AE31"/>
  <c r="AF32"/>
  <c r="AE32"/>
  <c r="AF33"/>
  <c r="AE33"/>
  <c r="AF34"/>
  <c r="AE34"/>
  <c r="AF35"/>
  <c r="AE35"/>
  <c r="AF36"/>
  <c r="AE36"/>
  <c r="AE37"/>
  <c r="Y28"/>
  <c r="AD28" s="1"/>
  <c r="BE28"/>
  <c r="BJ28" s="1"/>
  <c r="BI28"/>
  <c r="BL28" s="1"/>
  <c r="Y29"/>
  <c r="AD29" s="1"/>
  <c r="BE29"/>
  <c r="BJ29" s="1"/>
  <c r="BI29"/>
  <c r="BL29" s="1"/>
  <c r="Y30"/>
  <c r="AD30" s="1"/>
  <c r="BE30"/>
  <c r="BJ30" s="1"/>
  <c r="BI30"/>
  <c r="BL30" s="1"/>
  <c r="Y31"/>
  <c r="AD31" s="1"/>
  <c r="BE31"/>
  <c r="BJ31" s="1"/>
  <c r="BI31"/>
  <c r="BL31" s="1"/>
  <c r="Y32"/>
  <c r="AD32" s="1"/>
  <c r="BE32"/>
  <c r="BJ32" s="1"/>
  <c r="BI32"/>
  <c r="BL32" s="1"/>
  <c r="Y33"/>
  <c r="AD33" s="1"/>
  <c r="BE33"/>
  <c r="BJ33" s="1"/>
  <c r="BI33"/>
  <c r="BL33" s="1"/>
  <c r="Y34"/>
  <c r="AD34" s="1"/>
  <c r="BE34"/>
  <c r="BJ34" s="1"/>
  <c r="BI34"/>
  <c r="BL34" s="1"/>
  <c r="Y35"/>
  <c r="AD35" s="1"/>
  <c r="BE35"/>
  <c r="BJ35" s="1"/>
  <c r="BI35"/>
  <c r="BL35" s="1"/>
  <c r="Y36"/>
  <c r="AD36" s="1"/>
  <c r="BE36"/>
  <c r="BJ36" s="1"/>
  <c r="BI36"/>
  <c r="BL36" s="1"/>
  <c r="Y37"/>
  <c r="AD37" s="1"/>
  <c r="BE37"/>
  <c r="BJ37" s="1"/>
  <c r="BI37"/>
  <c r="BL37" s="1"/>
  <c r="Y38"/>
  <c r="AD38" s="1"/>
  <c r="BE38"/>
  <c r="BJ38" s="1"/>
  <c r="BI38"/>
  <c r="BL38" s="1"/>
  <c r="Y12"/>
  <c r="AD12" s="1"/>
  <c r="BE12"/>
  <c r="BJ12" s="1"/>
  <c r="BI12"/>
  <c r="BL12" s="1"/>
  <c r="Y16"/>
  <c r="AD16" s="1"/>
  <c r="AC16"/>
  <c r="AF16" s="1"/>
  <c r="BE16"/>
  <c r="BJ16" s="1"/>
  <c r="BI16"/>
  <c r="BL16" s="1"/>
  <c r="Y19"/>
  <c r="AD19" s="1"/>
  <c r="AC19"/>
  <c r="AF19" s="1"/>
  <c r="BE19"/>
  <c r="BJ19" s="1"/>
  <c r="BI19"/>
  <c r="BL19" s="1"/>
  <c r="Y39"/>
  <c r="AD39" s="1"/>
  <c r="AA39"/>
  <c r="AE39" s="1"/>
  <c r="AC39"/>
  <c r="AF39" s="1"/>
  <c r="BE39"/>
  <c r="BJ39" s="1"/>
  <c r="BG39"/>
  <c r="BK39" s="1"/>
  <c r="BI39"/>
  <c r="BL39" s="1"/>
  <c r="Y40"/>
  <c r="AD40" s="1"/>
  <c r="AA40"/>
  <c r="AE40" s="1"/>
  <c r="AC40"/>
  <c r="AF40" s="1"/>
  <c r="BE40"/>
  <c r="BJ40" s="1"/>
  <c r="BG40"/>
  <c r="BK40" s="1"/>
  <c r="BI40"/>
  <c r="BL40" s="1"/>
  <c r="Y18"/>
  <c r="AD18" s="1"/>
  <c r="AA18"/>
  <c r="AE18" s="1"/>
  <c r="AC18"/>
  <c r="AF18" s="1"/>
  <c r="BE18"/>
  <c r="BJ18" s="1"/>
  <c r="BG18"/>
  <c r="BK18" s="1"/>
  <c r="BI18"/>
  <c r="BL18" s="1"/>
  <c r="Y20"/>
  <c r="AD20" s="1"/>
  <c r="AA20"/>
  <c r="AE20" s="1"/>
  <c r="AC20"/>
  <c r="AF20" s="1"/>
  <c r="BE20"/>
  <c r="BJ20" s="1"/>
  <c r="BG20"/>
  <c r="BK20" s="1"/>
  <c r="BI20"/>
  <c r="BL20" s="1"/>
  <c r="Y21"/>
  <c r="AD21" s="1"/>
  <c r="AA21"/>
  <c r="AE21" s="1"/>
  <c r="AC21"/>
  <c r="AF21" s="1"/>
  <c r="BE21"/>
  <c r="BJ21" s="1"/>
  <c r="BG21"/>
  <c r="BK21" s="1"/>
  <c r="BI21"/>
  <c r="BL21" s="1"/>
  <c r="Y22"/>
  <c r="AD22" s="1"/>
  <c r="AA22"/>
  <c r="AE22" s="1"/>
  <c r="AC22"/>
  <c r="BE22"/>
  <c r="BJ22" s="1"/>
  <c r="BG22"/>
  <c r="BK22" s="1"/>
  <c r="BI22"/>
  <c r="BL22" s="1"/>
  <c r="Y23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3" i="89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8" i="86"/>
  <c r="AD38" s="1"/>
  <c r="AA38"/>
  <c r="AE38" s="1"/>
  <c r="AC38"/>
  <c r="AF38" s="1"/>
  <c r="BE38"/>
  <c r="BJ38" s="1"/>
  <c r="BG38"/>
  <c r="BK38" s="1"/>
  <c r="BI38"/>
  <c r="BL38" s="1"/>
  <c r="Y14"/>
  <c r="AD14" s="1"/>
  <c r="AA14"/>
  <c r="AE14" s="1"/>
  <c r="AC14"/>
  <c r="AF14" s="1"/>
  <c r="BE14"/>
  <c r="BJ14" s="1"/>
  <c r="BG14"/>
  <c r="BK14" s="1"/>
  <c r="BI14"/>
  <c r="BL14" s="1"/>
  <c r="Y15"/>
  <c r="AD15" s="1"/>
  <c r="AA15"/>
  <c r="AE15" s="1"/>
  <c r="AC15"/>
  <c r="AF15" s="1"/>
  <c r="BE15"/>
  <c r="BJ15" s="1"/>
  <c r="BG15"/>
  <c r="BK15" s="1"/>
  <c r="BI15"/>
  <c r="BL15" s="1"/>
  <c r="Y16"/>
  <c r="AD16" s="1"/>
  <c r="AA16"/>
  <c r="AE16" s="1"/>
  <c r="AC16"/>
  <c r="AF16" s="1"/>
  <c r="BE16"/>
  <c r="BJ16" s="1"/>
  <c r="BG16"/>
  <c r="BK16" s="1"/>
  <c r="BI16"/>
  <c r="BL16" s="1"/>
  <c r="Y18"/>
  <c r="AD18" s="1"/>
  <c r="AA18"/>
  <c r="AE18" s="1"/>
  <c r="AC18"/>
  <c r="AF18" s="1"/>
  <c r="BE18"/>
  <c r="BJ18" s="1"/>
  <c r="BG18"/>
  <c r="BK18" s="1"/>
  <c r="BI18"/>
  <c r="BL18" s="1"/>
  <c r="Y21"/>
  <c r="AD21" s="1"/>
  <c r="AA21"/>
  <c r="AE21" s="1"/>
  <c r="AC21"/>
  <c r="AF21" s="1"/>
  <c r="BE21"/>
  <c r="BJ21" s="1"/>
  <c r="BG21"/>
  <c r="BK21" s="1"/>
  <c r="BI21"/>
  <c r="BL21" s="1"/>
  <c r="Y22"/>
  <c r="AD22" s="1"/>
  <c r="AA22"/>
  <c r="AE22" s="1"/>
  <c r="AC22"/>
  <c r="AF22" s="1"/>
  <c r="BE22"/>
  <c r="BJ22" s="1"/>
  <c r="BG22"/>
  <c r="BK22" s="1"/>
  <c r="BI22"/>
  <c r="BL22" s="1"/>
  <c r="Y23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BK13"/>
  <c r="Y39"/>
  <c r="AD39" s="1"/>
  <c r="AA39"/>
  <c r="AE39" s="1"/>
  <c r="AC39"/>
  <c r="AF39" s="1"/>
  <c r="BE39"/>
  <c r="BJ39" s="1"/>
  <c r="BG39"/>
  <c r="BK39" s="1"/>
  <c r="BI39"/>
  <c r="BL39" s="1"/>
  <c r="Y40"/>
  <c r="AD40" s="1"/>
  <c r="AA40"/>
  <c r="AE40" s="1"/>
  <c r="AC40"/>
  <c r="AF40" s="1"/>
  <c r="BE40"/>
  <c r="BJ40" s="1"/>
  <c r="BG40"/>
  <c r="BK40" s="1"/>
  <c r="BI40"/>
  <c r="BL40" s="1"/>
  <c r="AE13"/>
  <c r="AD13"/>
  <c r="BE13"/>
  <c r="BJ13" s="1"/>
  <c r="BI13"/>
  <c r="BL13" s="1"/>
  <c r="Y11"/>
  <c r="AD11" s="1"/>
  <c r="AA11"/>
  <c r="AE11" s="1"/>
  <c r="AC11"/>
  <c r="AF11" s="1"/>
  <c r="BE11"/>
  <c r="BJ11" s="1"/>
  <c r="BG11"/>
  <c r="BK11" s="1"/>
  <c r="BI11"/>
  <c r="BL11" s="1"/>
  <c r="Y12"/>
  <c r="AD12" s="1"/>
  <c r="AA12"/>
  <c r="AE12" s="1"/>
  <c r="AC12"/>
  <c r="AF12" s="1"/>
  <c r="BE12"/>
  <c r="BJ12" s="1"/>
  <c r="BG12"/>
  <c r="BK12" s="1"/>
  <c r="BI12"/>
  <c r="BL12" s="1"/>
  <c r="BP40" i="98" l="1"/>
  <c r="BP26"/>
  <c r="D416" i="117" s="1"/>
  <c r="BP23" i="98"/>
  <c r="D126" i="117" s="1"/>
  <c r="BP39" i="98"/>
  <c r="D281" i="117" s="1"/>
  <c r="BP38" i="98"/>
  <c r="D13" i="117" s="1"/>
  <c r="BP37" i="98"/>
  <c r="D371" i="117" s="1"/>
  <c r="BP36" i="98"/>
  <c r="D417" i="117" s="1"/>
  <c r="BP35" i="98"/>
  <c r="D330" i="117" s="1"/>
  <c r="BP34" i="98"/>
  <c r="D362" i="117" s="1"/>
  <c r="BP33" i="98"/>
  <c r="D197" i="117" s="1"/>
  <c r="BP32" i="98"/>
  <c r="D376" i="117" s="1"/>
  <c r="BP31" i="98"/>
  <c r="D340" i="117" s="1"/>
  <c r="BP30" i="98"/>
  <c r="D263" i="117" s="1"/>
  <c r="BP29" i="98"/>
  <c r="D231" i="117" s="1"/>
  <c r="BP28" i="98"/>
  <c r="D87" i="117" s="1"/>
  <c r="BP27" i="98"/>
  <c r="D439" i="117" s="1"/>
  <c r="BP38" i="96"/>
  <c r="BP37"/>
  <c r="D149" i="117" s="1"/>
  <c r="BP36" i="96"/>
  <c r="D427" i="117" s="1"/>
  <c r="BP35" i="96"/>
  <c r="D189" i="117" s="1"/>
  <c r="BP32" i="96"/>
  <c r="D39" i="117" s="1"/>
  <c r="BP34" i="96"/>
  <c r="D286" i="117" s="1"/>
  <c r="BP33" i="96"/>
  <c r="D220" i="117" s="1"/>
  <c r="BP31" i="96"/>
  <c r="D154" i="117" s="1"/>
  <c r="BP30" i="96"/>
  <c r="D48" i="117" s="1"/>
  <c r="BP29" i="96"/>
  <c r="D202" i="117" s="1"/>
  <c r="BP28" i="96"/>
  <c r="D94" i="117" s="1"/>
  <c r="BP27" i="96"/>
  <c r="D82" i="117" s="1"/>
  <c r="BP26" i="96"/>
  <c r="D346" i="117" s="1"/>
  <c r="BP25" i="96"/>
  <c r="D308" i="117" s="1"/>
  <c r="BP24" i="96"/>
  <c r="D221" i="117" s="1"/>
  <c r="BP23" i="96"/>
  <c r="D153" i="117" s="1"/>
  <c r="BP22" i="96"/>
  <c r="D10" i="117" s="1"/>
  <c r="BP21" i="96"/>
  <c r="D88" i="117" s="1"/>
  <c r="BP20" i="96"/>
  <c r="D284" i="117" s="1"/>
  <c r="BP19" i="96"/>
  <c r="D182" i="117" s="1"/>
  <c r="BP41" i="88"/>
  <c r="BP40"/>
  <c r="D430" i="117" s="1"/>
  <c r="BP39" i="88"/>
  <c r="D402" i="117" s="1"/>
  <c r="BP37" i="88"/>
  <c r="D139" i="117" s="1"/>
  <c r="BP36" i="88"/>
  <c r="D331" i="117" s="1"/>
  <c r="BP35" i="88"/>
  <c r="D146" i="117" s="1"/>
  <c r="BP32" i="88"/>
  <c r="D299" i="117" s="1"/>
  <c r="BP31" i="88"/>
  <c r="D81" i="117" s="1"/>
  <c r="BP30" i="88"/>
  <c r="D112" i="117" s="1"/>
  <c r="BP29" i="88"/>
  <c r="D364" i="117" s="1"/>
  <c r="BP28" i="88"/>
  <c r="D294" i="117" s="1"/>
  <c r="BP27" i="88"/>
  <c r="D191" i="117" s="1"/>
  <c r="BP26" i="88"/>
  <c r="D142" i="117" s="1"/>
  <c r="BP25" i="88"/>
  <c r="D447" i="117" s="1"/>
  <c r="BP24" i="88"/>
  <c r="D233" i="117" s="1"/>
  <c r="BP23" i="88"/>
  <c r="D317" i="117" s="1"/>
  <c r="BP22" i="88"/>
  <c r="D239" i="117" s="1"/>
  <c r="BP21" i="88"/>
  <c r="D178" i="117" s="1"/>
  <c r="BP17" i="97"/>
  <c r="D22" i="117" s="1"/>
  <c r="BP28" i="95"/>
  <c r="BP39"/>
  <c r="BP37"/>
  <c r="BP38"/>
  <c r="BP36"/>
  <c r="BP35"/>
  <c r="BP34"/>
  <c r="BP33"/>
  <c r="BP32"/>
  <c r="BP31"/>
  <c r="BP30"/>
  <c r="BP29"/>
  <c r="BP27"/>
  <c r="BP26"/>
  <c r="BP25"/>
  <c r="BP24"/>
  <c r="BP23"/>
  <c r="BP22"/>
  <c r="BP21"/>
  <c r="BP38" i="93"/>
  <c r="BP37"/>
  <c r="BP36"/>
  <c r="D95" i="117" s="1"/>
  <c r="BP35" i="93"/>
  <c r="D67" i="117" s="1"/>
  <c r="BP34" i="93"/>
  <c r="D70" i="117" s="1"/>
  <c r="BP33" i="93"/>
  <c r="D8" i="117" s="1"/>
  <c r="BP22" i="93"/>
  <c r="D116" i="117" s="1"/>
  <c r="BP32" i="93"/>
  <c r="D357" i="117" s="1"/>
  <c r="BP31" i="93"/>
  <c r="D256" i="117" s="1"/>
  <c r="BP30" i="93"/>
  <c r="D410" i="117" s="1"/>
  <c r="BP29" i="93"/>
  <c r="D328" i="117" s="1"/>
  <c r="BP28" i="93"/>
  <c r="D390" i="117" s="1"/>
  <c r="BP27" i="93"/>
  <c r="D374" i="117" s="1"/>
  <c r="BP26" i="93"/>
  <c r="D355" i="117" s="1"/>
  <c r="BP25" i="93"/>
  <c r="D108" i="117" s="1"/>
  <c r="BP24" i="93"/>
  <c r="D120" i="117" s="1"/>
  <c r="BP23" i="93"/>
  <c r="D161" i="117" s="1"/>
  <c r="BP20" i="93"/>
  <c r="D337" i="117" s="1"/>
  <c r="BP19" i="93"/>
  <c r="D342" i="117" s="1"/>
  <c r="BP18" i="93"/>
  <c r="D314" i="117" s="1"/>
  <c r="BP17" i="93"/>
  <c r="D304" i="117" s="1"/>
  <c r="BP23" i="92"/>
  <c r="D129" i="117" s="1"/>
  <c r="BP12" i="90"/>
  <c r="D110" i="117" s="1"/>
  <c r="BP37" i="90"/>
  <c r="D441" i="117" s="1"/>
  <c r="BP35" i="90"/>
  <c r="D383" i="117" s="1"/>
  <c r="BP33" i="90"/>
  <c r="D210" i="117" s="1"/>
  <c r="BP31" i="90"/>
  <c r="D356" i="117" s="1"/>
  <c r="BP29" i="90"/>
  <c r="D407" i="117" s="1"/>
  <c r="BP40" i="90"/>
  <c r="BP39"/>
  <c r="BP19"/>
  <c r="D124" i="117" s="1"/>
  <c r="BP16" i="90"/>
  <c r="D41" i="117" s="1"/>
  <c r="BP38" i="90"/>
  <c r="D353" i="117" s="1"/>
  <c r="BP36" i="90"/>
  <c r="D155" i="117" s="1"/>
  <c r="BP34" i="90"/>
  <c r="D36" i="117" s="1"/>
  <c r="BP32" i="90"/>
  <c r="D30" i="117" s="1"/>
  <c r="BP30" i="90"/>
  <c r="D238" i="117" s="1"/>
  <c r="BP28" i="90"/>
  <c r="D195" i="117" s="1"/>
  <c r="BP27" i="90"/>
  <c r="D212" i="117" s="1"/>
  <c r="BP26" i="90"/>
  <c r="D29" i="117" s="1"/>
  <c r="BP25" i="90"/>
  <c r="D423" i="117" s="1"/>
  <c r="BP24" i="90"/>
  <c r="D201" i="117" s="1"/>
  <c r="BP23" i="90"/>
  <c r="D216" i="117" s="1"/>
  <c r="BP22" i="90"/>
  <c r="D164" i="117" s="1"/>
  <c r="BP21" i="90"/>
  <c r="D448" i="117" s="1"/>
  <c r="BP20" i="90"/>
  <c r="D361" i="117" s="1"/>
  <c r="BP18" i="90"/>
  <c r="D184" i="117" s="1"/>
  <c r="BP37" i="89"/>
  <c r="BP36"/>
  <c r="BP35"/>
  <c r="D257" i="117" s="1"/>
  <c r="BP34" i="89"/>
  <c r="D18" i="117" s="1"/>
  <c r="BP33" i="89"/>
  <c r="D158" i="117" s="1"/>
  <c r="BP32" i="89"/>
  <c r="D65" i="117" s="1"/>
  <c r="BP31" i="89"/>
  <c r="D150" i="117" s="1"/>
  <c r="BP30" i="89"/>
  <c r="D140" i="117" s="1"/>
  <c r="BP29" i="89"/>
  <c r="D377" i="117" s="1"/>
  <c r="BP28" i="89"/>
  <c r="D192" i="117" s="1"/>
  <c r="BP27" i="89"/>
  <c r="D111" i="117" s="1"/>
  <c r="BP26" i="89"/>
  <c r="D63" i="117" s="1"/>
  <c r="BP25" i="89"/>
  <c r="D293" i="117" s="1"/>
  <c r="BP24" i="89"/>
  <c r="D171" i="117" s="1"/>
  <c r="BP23" i="89"/>
  <c r="D437" i="117" s="1"/>
  <c r="BP38" i="86"/>
  <c r="BP37"/>
  <c r="D190" i="117" s="1"/>
  <c r="BP36" i="86"/>
  <c r="D172" i="117" s="1"/>
  <c r="BP35" i="86"/>
  <c r="D89" i="117" s="1"/>
  <c r="BP34" i="86"/>
  <c r="D432" i="117" s="1"/>
  <c r="BP33" i="86"/>
  <c r="D309" i="117" s="1"/>
  <c r="BP32" i="86"/>
  <c r="D324" i="117" s="1"/>
  <c r="BP31" i="86"/>
  <c r="D366" i="117" s="1"/>
  <c r="BP30" i="86"/>
  <c r="D188" i="117" s="1"/>
  <c r="BP29" i="86"/>
  <c r="D326" i="117" s="1"/>
  <c r="BP28" i="86"/>
  <c r="D66" i="117" s="1"/>
  <c r="BP27" i="86"/>
  <c r="D68" i="117" s="1"/>
  <c r="BP26" i="86"/>
  <c r="D354" i="117" s="1"/>
  <c r="BP25" i="86"/>
  <c r="D404" i="117" s="1"/>
  <c r="BP24" i="86"/>
  <c r="D360" i="117" s="1"/>
  <c r="BP23" i="86"/>
  <c r="D375" i="117" s="1"/>
  <c r="BP22" i="86"/>
  <c r="D59" i="117" s="1"/>
  <c r="BP21" i="86"/>
  <c r="D429" i="117" s="1"/>
  <c r="BP18" i="86"/>
  <c r="D100" i="117" s="1"/>
  <c r="BP16" i="86"/>
  <c r="D229" i="117" s="1"/>
  <c r="BP15" i="86"/>
  <c r="D119" i="117" s="1"/>
  <c r="BP14" i="86"/>
  <c r="D391" i="117" s="1"/>
  <c r="BP40" i="86"/>
  <c r="BP39"/>
  <c r="BP13"/>
  <c r="D306" i="117" s="1"/>
  <c r="BP12" i="86"/>
  <c r="D5" i="117" s="1"/>
  <c r="BP11" i="86"/>
  <c r="D408" i="117" s="1"/>
  <c r="D452" l="1"/>
  <c r="D322" i="104"/>
  <c r="D446" i="117"/>
  <c r="D195" i="104"/>
  <c r="D392" i="117"/>
  <c r="D304" i="104"/>
  <c r="D222"/>
  <c r="D395" i="117"/>
  <c r="D204" i="104"/>
  <c r="D292" i="117"/>
  <c r="D288"/>
  <c r="D280" i="104"/>
  <c r="D271" i="117"/>
  <c r="D284" i="104"/>
  <c r="D303" i="117"/>
  <c r="D166" i="104"/>
  <c r="D277" i="117"/>
  <c r="D345" i="104"/>
  <c r="D323"/>
  <c r="D45" i="117"/>
  <c r="D351"/>
  <c r="D287" i="104"/>
  <c r="D35" i="117"/>
  <c r="D268" i="104"/>
  <c r="D424" i="117"/>
  <c r="D259" i="104"/>
  <c r="D243"/>
  <c r="D369" i="117"/>
  <c r="D275"/>
  <c r="D294" i="104"/>
  <c r="D9" i="117"/>
  <c r="D389" i="104"/>
  <c r="D383"/>
  <c r="D455"/>
  <c r="D417"/>
  <c r="D261"/>
  <c r="D292"/>
  <c r="D305"/>
  <c r="D336"/>
  <c r="D258"/>
  <c r="D277"/>
  <c r="D300"/>
  <c r="D310"/>
  <c r="D355"/>
  <c r="D105"/>
  <c r="D126"/>
  <c r="D206"/>
  <c r="D117"/>
  <c r="D129"/>
  <c r="D367"/>
  <c r="D240"/>
  <c r="D466"/>
  <c r="D416"/>
  <c r="D293"/>
  <c r="D464"/>
  <c r="D358"/>
  <c r="D156"/>
  <c r="D456"/>
  <c r="D290"/>
  <c r="D226"/>
  <c r="D270"/>
  <c r="D253"/>
  <c r="D459"/>
  <c r="D425"/>
  <c r="D307"/>
  <c r="D199"/>
  <c r="D392"/>
  <c r="D298"/>
  <c r="D194"/>
  <c r="D178"/>
  <c r="D62"/>
  <c r="D324"/>
  <c r="D474"/>
  <c r="D427"/>
  <c r="D297"/>
  <c r="D457"/>
  <c r="D407"/>
  <c r="D281"/>
  <c r="D252"/>
  <c r="D436"/>
  <c r="D460"/>
  <c r="D313"/>
  <c r="D301"/>
  <c r="D326"/>
  <c r="D360"/>
  <c r="D467"/>
  <c r="D248"/>
  <c r="D382"/>
  <c r="D328"/>
  <c r="D445"/>
  <c r="D373"/>
  <c r="D311"/>
  <c r="D424"/>
  <c r="D342"/>
  <c r="D260"/>
  <c r="D211"/>
  <c r="D391"/>
  <c r="D286"/>
  <c r="D274"/>
  <c r="D385"/>
  <c r="D296"/>
  <c r="D289"/>
  <c r="D164"/>
  <c r="D434"/>
  <c r="D438"/>
  <c r="D244"/>
  <c r="D390"/>
  <c r="D308"/>
  <c r="D172"/>
  <c r="D256"/>
  <c r="D333"/>
  <c r="D275"/>
  <c r="D353"/>
  <c r="D443"/>
  <c r="D472"/>
  <c r="D235"/>
  <c r="D394"/>
  <c r="D429"/>
  <c r="D104"/>
  <c r="D366"/>
  <c r="D451"/>
  <c r="D171"/>
  <c r="D165"/>
  <c r="D257"/>
  <c r="D303"/>
  <c r="D351"/>
  <c r="D221"/>
  <c r="D441"/>
  <c r="D319"/>
  <c r="D288"/>
  <c r="D203"/>
  <c r="D39"/>
  <c r="D420"/>
  <c r="D346"/>
  <c r="D369"/>
  <c r="D318"/>
  <c r="D452"/>
  <c r="D378"/>
  <c r="D234"/>
  <c r="D179"/>
  <c r="D332"/>
  <c r="D431"/>
  <c r="D295"/>
  <c r="D210"/>
  <c r="D266"/>
  <c r="D395"/>
  <c r="D368"/>
  <c r="D79"/>
  <c r="D233"/>
  <c r="D448"/>
  <c r="D330"/>
  <c r="D315"/>
  <c r="D138"/>
  <c r="D251"/>
  <c r="D363"/>
  <c r="D387"/>
  <c r="D306"/>
  <c r="D442"/>
  <c r="D396"/>
  <c r="D331"/>
  <c r="D418"/>
  <c r="D404"/>
  <c r="D316"/>
  <c r="D388"/>
  <c r="D183"/>
  <c r="BC37" i="2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BH37" s="1"/>
  <c r="AJ37"/>
  <c r="BF37" s="1"/>
  <c r="AI37"/>
  <c r="BD37" s="1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AB37" s="1"/>
  <c r="D37"/>
  <c r="Z37" s="1"/>
  <c r="C37"/>
  <c r="X37" s="1"/>
  <c r="B37"/>
  <c r="BC36"/>
  <c r="BB36"/>
  <c r="BA36"/>
  <c r="AZ36"/>
  <c r="AY36"/>
  <c r="AX36"/>
  <c r="AW36"/>
  <c r="AV36"/>
  <c r="AU36"/>
  <c r="AT36"/>
  <c r="AS36"/>
  <c r="AR36"/>
  <c r="BH36"/>
  <c r="BF36"/>
  <c r="BD36"/>
  <c r="Z36"/>
  <c r="X36"/>
  <c r="AB36"/>
  <c r="BC35"/>
  <c r="BB35"/>
  <c r="BA35"/>
  <c r="AZ35"/>
  <c r="AY35"/>
  <c r="AX35"/>
  <c r="AW35"/>
  <c r="AV35"/>
  <c r="AU35"/>
  <c r="AT35"/>
  <c r="AS35"/>
  <c r="AR35"/>
  <c r="BH35"/>
  <c r="BF35"/>
  <c r="BD35"/>
  <c r="Z35"/>
  <c r="X35"/>
  <c r="AB35"/>
  <c r="BC34"/>
  <c r="BB34"/>
  <c r="BA34"/>
  <c r="AZ34"/>
  <c r="AY34"/>
  <c r="AX34"/>
  <c r="AW34"/>
  <c r="AV34"/>
  <c r="AU34"/>
  <c r="AT34"/>
  <c r="AS34"/>
  <c r="AR34"/>
  <c r="BH34"/>
  <c r="BF34"/>
  <c r="BD34"/>
  <c r="Z34"/>
  <c r="X34"/>
  <c r="AB34"/>
  <c r="BC33"/>
  <c r="BB33"/>
  <c r="BA33"/>
  <c r="AZ33"/>
  <c r="AY33"/>
  <c r="AX33"/>
  <c r="AW33"/>
  <c r="AV33"/>
  <c r="AU33"/>
  <c r="AT33"/>
  <c r="AS33"/>
  <c r="AR33"/>
  <c r="BH33"/>
  <c r="BF33"/>
  <c r="BD33"/>
  <c r="Z33"/>
  <c r="X33"/>
  <c r="AB33"/>
  <c r="BC32"/>
  <c r="BB32"/>
  <c r="BA32"/>
  <c r="AZ32"/>
  <c r="AY32"/>
  <c r="AX32"/>
  <c r="AW32"/>
  <c r="AV32"/>
  <c r="AU32"/>
  <c r="AT32"/>
  <c r="AS32"/>
  <c r="AR32"/>
  <c r="BH32"/>
  <c r="BF32"/>
  <c r="BD32"/>
  <c r="Z32"/>
  <c r="X32"/>
  <c r="AB32"/>
  <c r="BC31"/>
  <c r="BB31"/>
  <c r="BA31"/>
  <c r="AZ31"/>
  <c r="AY31"/>
  <c r="AX31"/>
  <c r="AW31"/>
  <c r="AV31"/>
  <c r="AU31"/>
  <c r="AT31"/>
  <c r="AS31"/>
  <c r="AR31"/>
  <c r="BH31"/>
  <c r="BF31"/>
  <c r="BD31"/>
  <c r="Z31"/>
  <c r="X31"/>
  <c r="AB31"/>
  <c r="BC30"/>
  <c r="BB30"/>
  <c r="BA30"/>
  <c r="AZ30"/>
  <c r="AY30"/>
  <c r="AX30"/>
  <c r="AW30"/>
  <c r="AV30"/>
  <c r="AU30"/>
  <c r="AT30"/>
  <c r="AS30"/>
  <c r="AR30"/>
  <c r="BH30"/>
  <c r="BF30"/>
  <c r="BD30"/>
  <c r="Z30"/>
  <c r="X30"/>
  <c r="AB30"/>
  <c r="BC29"/>
  <c r="BB29"/>
  <c r="BA29"/>
  <c r="AZ29"/>
  <c r="AY29"/>
  <c r="AX29"/>
  <c r="AW29"/>
  <c r="AV29"/>
  <c r="AU29"/>
  <c r="AT29"/>
  <c r="AS29"/>
  <c r="AR29"/>
  <c r="BH29"/>
  <c r="BF29"/>
  <c r="BD29"/>
  <c r="Z29"/>
  <c r="X29"/>
  <c r="AB29"/>
  <c r="BC28"/>
  <c r="BB28"/>
  <c r="BA28"/>
  <c r="AZ28"/>
  <c r="AY28"/>
  <c r="AX28"/>
  <c r="AW28"/>
  <c r="AV28"/>
  <c r="AU28"/>
  <c r="AT28"/>
  <c r="AS28"/>
  <c r="AR28"/>
  <c r="BH28"/>
  <c r="BF28"/>
  <c r="BD28"/>
  <c r="Z28"/>
  <c r="X28"/>
  <c r="AB28"/>
  <c r="BC27"/>
  <c r="BB27"/>
  <c r="BA27"/>
  <c r="AZ27"/>
  <c r="AY27"/>
  <c r="AX27"/>
  <c r="AW27"/>
  <c r="AV27"/>
  <c r="AU27"/>
  <c r="AT27"/>
  <c r="AS27"/>
  <c r="AR27"/>
  <c r="BH27"/>
  <c r="BF27"/>
  <c r="BD27"/>
  <c r="Z27"/>
  <c r="X27"/>
  <c r="AB27"/>
  <c r="BC26"/>
  <c r="BB26"/>
  <c r="BA26"/>
  <c r="AZ26"/>
  <c r="AY26"/>
  <c r="AX26"/>
  <c r="AW26"/>
  <c r="AV26"/>
  <c r="AU26"/>
  <c r="AT26"/>
  <c r="AS26"/>
  <c r="AR26"/>
  <c r="BH26"/>
  <c r="BF26"/>
  <c r="BD26"/>
  <c r="Z26"/>
  <c r="X26"/>
  <c r="AB26"/>
  <c r="BC25"/>
  <c r="BB25"/>
  <c r="BA25"/>
  <c r="AZ25"/>
  <c r="AY25"/>
  <c r="AX25"/>
  <c r="AW25"/>
  <c r="AV25"/>
  <c r="AU25"/>
  <c r="AT25"/>
  <c r="AS25"/>
  <c r="AR25"/>
  <c r="BH25"/>
  <c r="BF25"/>
  <c r="BD25"/>
  <c r="Z25"/>
  <c r="X25"/>
  <c r="AB25"/>
  <c r="BC24"/>
  <c r="BB24"/>
  <c r="BA24"/>
  <c r="AZ24"/>
  <c r="AY24"/>
  <c r="AX24"/>
  <c r="AW24"/>
  <c r="AV24"/>
  <c r="AU24"/>
  <c r="AT24"/>
  <c r="AS24"/>
  <c r="AR24"/>
  <c r="BH24"/>
  <c r="BF24"/>
  <c r="BD24"/>
  <c r="Z24"/>
  <c r="X24"/>
  <c r="AB24"/>
  <c r="BC23"/>
  <c r="BB23"/>
  <c r="BA23"/>
  <c r="AZ23"/>
  <c r="AY23"/>
  <c r="AX23"/>
  <c r="AW23"/>
  <c r="AV23"/>
  <c r="AU23"/>
  <c r="AT23"/>
  <c r="AS23"/>
  <c r="AR23"/>
  <c r="BH23"/>
  <c r="BF23"/>
  <c r="BD23"/>
  <c r="Z23"/>
  <c r="X23"/>
  <c r="AB23"/>
  <c r="BC22"/>
  <c r="BB22"/>
  <c r="BA22"/>
  <c r="AZ22"/>
  <c r="AY22"/>
  <c r="AX22"/>
  <c r="AW22"/>
  <c r="AV22"/>
  <c r="AU22"/>
  <c r="AT22"/>
  <c r="AS22"/>
  <c r="AR22"/>
  <c r="BH22"/>
  <c r="BF22"/>
  <c r="BD22"/>
  <c r="Z22"/>
  <c r="X22"/>
  <c r="AB22"/>
  <c r="BC21"/>
  <c r="BB21"/>
  <c r="BA21"/>
  <c r="AZ21"/>
  <c r="AY21"/>
  <c r="AX21"/>
  <c r="AW21"/>
  <c r="AV21"/>
  <c r="AU21"/>
  <c r="AT21"/>
  <c r="AS21"/>
  <c r="AR21"/>
  <c r="BH21"/>
  <c r="BF21"/>
  <c r="BD21"/>
  <c r="Z21"/>
  <c r="X21"/>
  <c r="AB21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C20"/>
  <c r="BB20"/>
  <c r="BA20"/>
  <c r="AZ20"/>
  <c r="AY20"/>
  <c r="AX20"/>
  <c r="AW20"/>
  <c r="AV20"/>
  <c r="AU20"/>
  <c r="AT20"/>
  <c r="AS20"/>
  <c r="AR20"/>
  <c r="BH20"/>
  <c r="BF20"/>
  <c r="BD20"/>
  <c r="Z20"/>
  <c r="X20"/>
  <c r="AB20"/>
  <c r="BC19"/>
  <c r="BB19"/>
  <c r="BA19"/>
  <c r="AZ19"/>
  <c r="AY19"/>
  <c r="AX19"/>
  <c r="AW19"/>
  <c r="AV19"/>
  <c r="AU19"/>
  <c r="AT19"/>
  <c r="AS19"/>
  <c r="AR19"/>
  <c r="BH19"/>
  <c r="BF19"/>
  <c r="BD19"/>
  <c r="Z19"/>
  <c r="X19"/>
  <c r="AB19"/>
  <c r="BC18"/>
  <c r="BB18"/>
  <c r="BA18"/>
  <c r="AZ18"/>
  <c r="AY18"/>
  <c r="AX18"/>
  <c r="AW18"/>
  <c r="AV18"/>
  <c r="AU18"/>
  <c r="AT18"/>
  <c r="AS18"/>
  <c r="AR18"/>
  <c r="BH18"/>
  <c r="BF18"/>
  <c r="BD18"/>
  <c r="Z18"/>
  <c r="X18"/>
  <c r="AB18"/>
  <c r="BC17"/>
  <c r="BB17"/>
  <c r="BA17"/>
  <c r="AZ17"/>
  <c r="AY17"/>
  <c r="AX17"/>
  <c r="AW17"/>
  <c r="AV17"/>
  <c r="AU17"/>
  <c r="AT17"/>
  <c r="AS17"/>
  <c r="AR17"/>
  <c r="BH17"/>
  <c r="BF17"/>
  <c r="BD17"/>
  <c r="Z17"/>
  <c r="X17"/>
  <c r="AB17"/>
  <c r="BC16"/>
  <c r="BB16"/>
  <c r="BA16"/>
  <c r="AZ16"/>
  <c r="AY16"/>
  <c r="AX16"/>
  <c r="AW16"/>
  <c r="AV16"/>
  <c r="AU16"/>
  <c r="AT16"/>
  <c r="AS16"/>
  <c r="AR16"/>
  <c r="BH16"/>
  <c r="BF16"/>
  <c r="BD16"/>
  <c r="Z16"/>
  <c r="X16"/>
  <c r="AB16"/>
  <c r="BC15"/>
  <c r="BB15"/>
  <c r="BA15"/>
  <c r="AZ15"/>
  <c r="AY15"/>
  <c r="AX15"/>
  <c r="AW15"/>
  <c r="AV15"/>
  <c r="AU15"/>
  <c r="AT15"/>
  <c r="AS15"/>
  <c r="AR15"/>
  <c r="BH15"/>
  <c r="BF15"/>
  <c r="BD15"/>
  <c r="Z15"/>
  <c r="X15"/>
  <c r="AB15"/>
  <c r="BC14"/>
  <c r="BB14"/>
  <c r="BA14"/>
  <c r="AZ14"/>
  <c r="AY14"/>
  <c r="AX14"/>
  <c r="AW14"/>
  <c r="AV14"/>
  <c r="AU14"/>
  <c r="AT14"/>
  <c r="AS14"/>
  <c r="AR14"/>
  <c r="BH14"/>
  <c r="BF14"/>
  <c r="BD14"/>
  <c r="Z14"/>
  <c r="X14"/>
  <c r="AB14"/>
  <c r="BC13"/>
  <c r="BB13"/>
  <c r="BA13"/>
  <c r="AZ13"/>
  <c r="AY13"/>
  <c r="AX13"/>
  <c r="AW13"/>
  <c r="AV13"/>
  <c r="AU13"/>
  <c r="AT13"/>
  <c r="AS13"/>
  <c r="AR13"/>
  <c r="BF13"/>
  <c r="Z13"/>
  <c r="X13"/>
  <c r="AB13"/>
  <c r="BC12"/>
  <c r="BB12"/>
  <c r="BA12"/>
  <c r="AZ12"/>
  <c r="AY12"/>
  <c r="AX12"/>
  <c r="AW12"/>
  <c r="AV12"/>
  <c r="AU12"/>
  <c r="AT12"/>
  <c r="AS12"/>
  <c r="AR12"/>
  <c r="BH12"/>
  <c r="BF12"/>
  <c r="BD12"/>
  <c r="Z12"/>
  <c r="X12"/>
  <c r="AB12"/>
  <c r="BC11"/>
  <c r="BB11"/>
  <c r="BA11"/>
  <c r="AZ11"/>
  <c r="AY11"/>
  <c r="AX11"/>
  <c r="AW11"/>
  <c r="AV11"/>
  <c r="AU11"/>
  <c r="AT11"/>
  <c r="AS11"/>
  <c r="AR11"/>
  <c r="BH11"/>
  <c r="BF11"/>
  <c r="BD11"/>
  <c r="Z11"/>
  <c r="X11"/>
  <c r="AB11"/>
  <c r="BC10"/>
  <c r="BB10"/>
  <c r="BA10"/>
  <c r="AZ10"/>
  <c r="AY10"/>
  <c r="AX10"/>
  <c r="AW10"/>
  <c r="AV10"/>
  <c r="AU10"/>
  <c r="AT10"/>
  <c r="AS10"/>
  <c r="AR10"/>
  <c r="BH10"/>
  <c r="BF10"/>
  <c r="BD10"/>
  <c r="Z10"/>
  <c r="X10"/>
  <c r="AB10"/>
  <c r="E66" i="99"/>
  <c r="D66"/>
  <c r="C66"/>
  <c r="Y21" i="2" l="1"/>
  <c r="AD21" s="1"/>
  <c r="AA21"/>
  <c r="AE21" s="1"/>
  <c r="AC21"/>
  <c r="AF21" s="1"/>
  <c r="BE21"/>
  <c r="BJ21" s="1"/>
  <c r="BG21"/>
  <c r="BK21" s="1"/>
  <c r="BI21"/>
  <c r="BL21" s="1"/>
  <c r="Y22"/>
  <c r="AD22" s="1"/>
  <c r="AA22"/>
  <c r="AE22" s="1"/>
  <c r="AC22"/>
  <c r="AF22" s="1"/>
  <c r="BE22"/>
  <c r="BJ22" s="1"/>
  <c r="BG22"/>
  <c r="BK22" s="1"/>
  <c r="BI22"/>
  <c r="BL22" s="1"/>
  <c r="Y23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10"/>
  <c r="AD10" s="1"/>
  <c r="AA10"/>
  <c r="AE10" s="1"/>
  <c r="AC10"/>
  <c r="AF10" s="1"/>
  <c r="BE10"/>
  <c r="BJ10" s="1"/>
  <c r="BG10"/>
  <c r="BK10" s="1"/>
  <c r="BI10"/>
  <c r="BL10" s="1"/>
  <c r="Y11"/>
  <c r="AD11" s="1"/>
  <c r="AA11"/>
  <c r="AE11" s="1"/>
  <c r="AC11"/>
  <c r="AF11" s="1"/>
  <c r="BE11"/>
  <c r="BJ11" s="1"/>
  <c r="BG11"/>
  <c r="BK11" s="1"/>
  <c r="BI11"/>
  <c r="BL11" s="1"/>
  <c r="Y12"/>
  <c r="AD12" s="1"/>
  <c r="AA12"/>
  <c r="AE12" s="1"/>
  <c r="AC12"/>
  <c r="AF12" s="1"/>
  <c r="BE12"/>
  <c r="BJ12" s="1"/>
  <c r="BG12"/>
  <c r="BK12" s="1"/>
  <c r="BI12"/>
  <c r="BL12" s="1"/>
  <c r="Y13"/>
  <c r="AD13" s="1"/>
  <c r="AA13"/>
  <c r="AE13" s="1"/>
  <c r="AC13"/>
  <c r="AF13" s="1"/>
  <c r="BD13"/>
  <c r="BE13"/>
  <c r="BH13"/>
  <c r="BI13"/>
  <c r="BG13"/>
  <c r="BK13" s="1"/>
  <c r="Y14"/>
  <c r="AD14" s="1"/>
  <c r="AA14"/>
  <c r="AE14" s="1"/>
  <c r="AC14"/>
  <c r="AF14" s="1"/>
  <c r="BE14"/>
  <c r="BJ14" s="1"/>
  <c r="BG14"/>
  <c r="BK14" s="1"/>
  <c r="BI14"/>
  <c r="BL14" s="1"/>
  <c r="Y15"/>
  <c r="AD15" s="1"/>
  <c r="AA15"/>
  <c r="AE15" s="1"/>
  <c r="AC15"/>
  <c r="AF15" s="1"/>
  <c r="BE15"/>
  <c r="BJ15" s="1"/>
  <c r="BG15"/>
  <c r="BK15" s="1"/>
  <c r="BI15"/>
  <c r="BL15" s="1"/>
  <c r="Y16"/>
  <c r="AD16" s="1"/>
  <c r="AA16"/>
  <c r="AE16" s="1"/>
  <c r="AC16"/>
  <c r="AF16" s="1"/>
  <c r="BE16"/>
  <c r="BJ16" s="1"/>
  <c r="BG16"/>
  <c r="BK16" s="1"/>
  <c r="BI16"/>
  <c r="BL16" s="1"/>
  <c r="Y17"/>
  <c r="AD17" s="1"/>
  <c r="AA17"/>
  <c r="AE17" s="1"/>
  <c r="AC17"/>
  <c r="AF17" s="1"/>
  <c r="BE17"/>
  <c r="BJ17" s="1"/>
  <c r="BG17"/>
  <c r="BK17" s="1"/>
  <c r="BI17"/>
  <c r="BL17" s="1"/>
  <c r="Y18"/>
  <c r="AD18" s="1"/>
  <c r="AA18"/>
  <c r="AE18" s="1"/>
  <c r="AC18"/>
  <c r="AF18" s="1"/>
  <c r="BE18"/>
  <c r="BJ18" s="1"/>
  <c r="BG18"/>
  <c r="BK18" s="1"/>
  <c r="BI18"/>
  <c r="BL18" s="1"/>
  <c r="Y19"/>
  <c r="AD19" s="1"/>
  <c r="AA19"/>
  <c r="AE19" s="1"/>
  <c r="AC19"/>
  <c r="AF19" s="1"/>
  <c r="BE19"/>
  <c r="BJ19" s="1"/>
  <c r="BG19"/>
  <c r="BK19" s="1"/>
  <c r="BI19"/>
  <c r="BL19" s="1"/>
  <c r="Y20"/>
  <c r="AD20" s="1"/>
  <c r="AA20"/>
  <c r="AE20" s="1"/>
  <c r="AC20"/>
  <c r="AF20" s="1"/>
  <c r="BE20"/>
  <c r="BJ20" s="1"/>
  <c r="BG20"/>
  <c r="BK20" s="1"/>
  <c r="BI20"/>
  <c r="BL20" s="1"/>
  <c r="Y38"/>
  <c r="AD38" s="1"/>
  <c r="AA38"/>
  <c r="AE38" s="1"/>
  <c r="AC38"/>
  <c r="AF38" s="1"/>
  <c r="BE38"/>
  <c r="BJ38" s="1"/>
  <c r="BG38"/>
  <c r="BK38" s="1"/>
  <c r="BI38"/>
  <c r="BL38" s="1"/>
  <c r="BC66" i="99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BH66" s="1"/>
  <c r="AJ66"/>
  <c r="BF66" s="1"/>
  <c r="AI66"/>
  <c r="BD66" s="1"/>
  <c r="W66"/>
  <c r="V66"/>
  <c r="U66"/>
  <c r="T66"/>
  <c r="S66"/>
  <c r="R66"/>
  <c r="Q66"/>
  <c r="P66"/>
  <c r="O66"/>
  <c r="N66"/>
  <c r="M66"/>
  <c r="L66"/>
  <c r="K66"/>
  <c r="J66"/>
  <c r="I66"/>
  <c r="H66"/>
  <c r="AB66" s="1"/>
  <c r="G66"/>
  <c r="Z66" s="1"/>
  <c r="F66"/>
  <c r="X66" s="1"/>
  <c r="BC43"/>
  <c r="BB43"/>
  <c r="BA43"/>
  <c r="AZ43"/>
  <c r="AY43"/>
  <c r="AX43"/>
  <c r="AW43"/>
  <c r="AV43"/>
  <c r="AU43"/>
  <c r="AT43"/>
  <c r="AS43"/>
  <c r="AR43"/>
  <c r="BH43"/>
  <c r="BF43"/>
  <c r="BD43"/>
  <c r="Z43"/>
  <c r="AB43"/>
  <c r="X43"/>
  <c r="BC10"/>
  <c r="BB10"/>
  <c r="BA10"/>
  <c r="AZ10"/>
  <c r="AY10"/>
  <c r="AX10"/>
  <c r="AW10"/>
  <c r="AV10"/>
  <c r="AU10"/>
  <c r="AT10"/>
  <c r="AS10"/>
  <c r="AR10"/>
  <c r="BH10"/>
  <c r="BF10"/>
  <c r="BD10"/>
  <c r="Z10"/>
  <c r="AB10"/>
  <c r="X10"/>
  <c r="F40" i="95"/>
  <c r="G40"/>
  <c r="F41"/>
  <c r="G41"/>
  <c r="BP36" i="2" l="1"/>
  <c r="D6" i="117" s="1"/>
  <c r="BP37" i="2"/>
  <c r="BP35"/>
  <c r="D219" i="117" s="1"/>
  <c r="BP34" i="2"/>
  <c r="D194" i="117" s="1"/>
  <c r="BP33" i="2"/>
  <c r="D440" i="117" s="1"/>
  <c r="BP32" i="2"/>
  <c r="D203" i="117" s="1"/>
  <c r="BP31" i="2"/>
  <c r="D122" i="117" s="1"/>
  <c r="BP30" i="2"/>
  <c r="D252" i="117" s="1"/>
  <c r="BP29" i="2"/>
  <c r="D176" i="117" s="1"/>
  <c r="BP28" i="2"/>
  <c r="D358" i="117" s="1"/>
  <c r="BP27" i="2"/>
  <c r="D287" i="117" s="1"/>
  <c r="BP26" i="2"/>
  <c r="D305" i="117" s="1"/>
  <c r="BP25" i="2"/>
  <c r="D3" i="117" s="1"/>
  <c r="BP24" i="2"/>
  <c r="D162" i="117" s="1"/>
  <c r="BP23" i="2"/>
  <c r="D283" i="117" s="1"/>
  <c r="BP22" i="2"/>
  <c r="D83" i="117" s="1"/>
  <c r="BP21" i="2"/>
  <c r="D103" i="117" s="1"/>
  <c r="BP38" i="2"/>
  <c r="BP20"/>
  <c r="D136" i="117" s="1"/>
  <c r="BP19" i="2"/>
  <c r="D316" i="117" s="1"/>
  <c r="BP18" i="2"/>
  <c r="D174" i="117" s="1"/>
  <c r="BP17" i="2"/>
  <c r="D102" i="117" s="1"/>
  <c r="BP16" i="2"/>
  <c r="D52" i="117" s="1"/>
  <c r="BP15" i="2"/>
  <c r="D123" i="117" s="1"/>
  <c r="BP14" i="2"/>
  <c r="D86" i="117" s="1"/>
  <c r="BP12" i="2"/>
  <c r="D223" i="117" s="1"/>
  <c r="BP11" i="2"/>
  <c r="D289" i="117" s="1"/>
  <c r="BP10" i="2"/>
  <c r="D38" i="117" s="1"/>
  <c r="BL13" i="2"/>
  <c r="BJ13"/>
  <c r="BP31" i="99"/>
  <c r="D47" i="117" s="1"/>
  <c r="BP15" i="99"/>
  <c r="D301" i="117" s="1"/>
  <c r="Y66" i="99"/>
  <c r="AD66" s="1"/>
  <c r="AA66"/>
  <c r="AE66" s="1"/>
  <c r="AC66"/>
  <c r="AF66" s="1"/>
  <c r="BE66"/>
  <c r="BJ66" s="1"/>
  <c r="BG66"/>
  <c r="BK66" s="1"/>
  <c r="BI66"/>
  <c r="BL66" s="1"/>
  <c r="Y43"/>
  <c r="AD43" s="1"/>
  <c r="AA43"/>
  <c r="AE43" s="1"/>
  <c r="AC43"/>
  <c r="AF43" s="1"/>
  <c r="BE43"/>
  <c r="BJ43" s="1"/>
  <c r="BG43"/>
  <c r="BK43" s="1"/>
  <c r="BI43"/>
  <c r="BL43" s="1"/>
  <c r="Y10"/>
  <c r="AD10" s="1"/>
  <c r="AA10"/>
  <c r="AE10" s="1"/>
  <c r="AC10"/>
  <c r="AF10" s="1"/>
  <c r="BE10"/>
  <c r="BJ10" s="1"/>
  <c r="BG10"/>
  <c r="BK10" s="1"/>
  <c r="BI10"/>
  <c r="BL10" s="1"/>
  <c r="BP13" i="2" l="1"/>
  <c r="D12" i="117" s="1"/>
  <c r="D60" i="104"/>
  <c r="D169"/>
  <c r="D410"/>
  <c r="D409"/>
  <c r="D401"/>
  <c r="D103"/>
  <c r="D265"/>
  <c r="D175"/>
  <c r="D349"/>
  <c r="D338"/>
  <c r="D224"/>
  <c r="D337"/>
  <c r="D302"/>
  <c r="D362"/>
  <c r="D163"/>
  <c r="D228"/>
  <c r="D314"/>
  <c r="D285"/>
  <c r="D193"/>
  <c r="D59"/>
  <c r="D78"/>
  <c r="D440"/>
  <c r="D137"/>
  <c r="D365"/>
  <c r="D352"/>
  <c r="D217"/>
  <c r="D327"/>
  <c r="D471"/>
  <c r="BP66" i="99"/>
  <c r="BP43"/>
  <c r="D433" i="117" s="1"/>
  <c r="BP10" i="99"/>
  <c r="D186" i="117" s="1"/>
  <c r="D134" i="104" l="1"/>
  <c r="D231"/>
  <c r="D11"/>
  <c r="BT35" i="97"/>
  <c r="BS35"/>
  <c r="BI19" i="99" l="1"/>
  <c r="BH19"/>
  <c r="BC19"/>
  <c r="AZ19"/>
  <c r="AW19"/>
  <c r="AT19"/>
  <c r="AQ19"/>
  <c r="AN19"/>
  <c r="AK19"/>
  <c r="AC19"/>
  <c r="AB19"/>
  <c r="W19"/>
  <c r="T19"/>
  <c r="Q19"/>
  <c r="N19"/>
  <c r="K19"/>
  <c r="H19"/>
  <c r="E19"/>
  <c r="BC36"/>
  <c r="BB36"/>
  <c r="BA36"/>
  <c r="AZ36"/>
  <c r="AY36"/>
  <c r="AX36"/>
  <c r="AW36"/>
  <c r="AV36"/>
  <c r="AU36"/>
  <c r="AT36"/>
  <c r="AS36"/>
  <c r="AR36"/>
  <c r="BH36"/>
  <c r="BF36"/>
  <c r="BD36"/>
  <c r="X36"/>
  <c r="AB36"/>
  <c r="Z36"/>
  <c r="BB19"/>
  <c r="BA19"/>
  <c r="AY19"/>
  <c r="AX19"/>
  <c r="AV19"/>
  <c r="AU19"/>
  <c r="AS19"/>
  <c r="AR19"/>
  <c r="BF19"/>
  <c r="BD19"/>
  <c r="Z19"/>
  <c r="X19"/>
  <c r="BC27"/>
  <c r="BB27"/>
  <c r="BA27"/>
  <c r="AZ27"/>
  <c r="AY27"/>
  <c r="AX27"/>
  <c r="AW27"/>
  <c r="AV27"/>
  <c r="AU27"/>
  <c r="AT27"/>
  <c r="AS27"/>
  <c r="AR27"/>
  <c r="BH27"/>
  <c r="BF27"/>
  <c r="BD27"/>
  <c r="Z27"/>
  <c r="BC56"/>
  <c r="BB56"/>
  <c r="BA56"/>
  <c r="AZ56"/>
  <c r="AY56"/>
  <c r="AX56"/>
  <c r="AW56"/>
  <c r="AV56"/>
  <c r="AU56"/>
  <c r="AT56"/>
  <c r="AS56"/>
  <c r="AR56"/>
  <c r="BH56"/>
  <c r="BF56"/>
  <c r="BD56"/>
  <c r="Z56"/>
  <c r="AB56"/>
  <c r="X56"/>
  <c r="AB27" l="1"/>
  <c r="X27"/>
  <c r="Y36"/>
  <c r="AD36" s="1"/>
  <c r="AA36"/>
  <c r="AE36" s="1"/>
  <c r="AC36"/>
  <c r="AF36" s="1"/>
  <c r="BE36"/>
  <c r="BJ36" s="1"/>
  <c r="BG36"/>
  <c r="BK36" s="1"/>
  <c r="BI36"/>
  <c r="BL36" s="1"/>
  <c r="Y19"/>
  <c r="AD19" s="1"/>
  <c r="AA19"/>
  <c r="AE19" s="1"/>
  <c r="BE19"/>
  <c r="BJ19" s="1"/>
  <c r="BG19"/>
  <c r="BK19" s="1"/>
  <c r="Y27"/>
  <c r="AA27"/>
  <c r="AE27" s="1"/>
  <c r="AC27"/>
  <c r="AF27" s="1"/>
  <c r="BE27"/>
  <c r="BJ27" s="1"/>
  <c r="BG27"/>
  <c r="BK27" s="1"/>
  <c r="BI27"/>
  <c r="BL27" s="1"/>
  <c r="Y56"/>
  <c r="AD56" s="1"/>
  <c r="AA56"/>
  <c r="AE56" s="1"/>
  <c r="AC56"/>
  <c r="AF56" s="1"/>
  <c r="BE56"/>
  <c r="BJ56" s="1"/>
  <c r="BG56"/>
  <c r="BK56" s="1"/>
  <c r="BI56"/>
  <c r="BL56" s="1"/>
  <c r="BP35" l="1"/>
  <c r="D53" i="117" s="1"/>
  <c r="AD27" i="99"/>
  <c r="BP27" s="1"/>
  <c r="D234" i="117" s="1"/>
  <c r="BP60" i="99"/>
  <c r="D255" i="117" s="1"/>
  <c r="BP47" i="99"/>
  <c r="D179" i="117" s="1"/>
  <c r="BP25" i="99"/>
  <c r="D363" i="117" s="1"/>
  <c r="BP36" i="99"/>
  <c r="D426" i="117" s="1"/>
  <c r="BP19" i="99"/>
  <c r="D405" i="117" s="1"/>
  <c r="BP56" i="99"/>
  <c r="D217" i="117" s="1"/>
  <c r="BP61" i="99"/>
  <c r="D276" i="117" s="1"/>
  <c r="BP45" i="99"/>
  <c r="D251" i="117" s="1"/>
  <c r="BP29" i="99"/>
  <c r="D46" i="117" s="1"/>
  <c r="BP16" i="99"/>
  <c r="D21" i="117" s="1"/>
  <c r="D423" i="104" l="1"/>
  <c r="D279"/>
  <c r="D182"/>
  <c r="D97"/>
  <c r="D242"/>
  <c r="D140"/>
  <c r="D181"/>
  <c r="D150"/>
  <c r="D386"/>
  <c r="D428"/>
  <c r="D167"/>
  <c r="D68"/>
  <c r="BT20" i="87"/>
  <c r="BS20"/>
  <c r="D41" i="94" l="1"/>
  <c r="C41"/>
  <c r="B41"/>
  <c r="D40"/>
  <c r="C40"/>
  <c r="B40"/>
  <c r="BC39"/>
  <c r="BB39"/>
  <c r="BA39"/>
  <c r="AZ39"/>
  <c r="AY39"/>
  <c r="AX39"/>
  <c r="AW39"/>
  <c r="AV39"/>
  <c r="AU39"/>
  <c r="AT39"/>
  <c r="AS39"/>
  <c r="AR39"/>
  <c r="BH39"/>
  <c r="BF39"/>
  <c r="BD39"/>
  <c r="Z39"/>
  <c r="X39"/>
  <c r="AB39"/>
  <c r="BC38"/>
  <c r="BB38"/>
  <c r="BA38"/>
  <c r="AZ38"/>
  <c r="AY38"/>
  <c r="AX38"/>
  <c r="AW38"/>
  <c r="AV38"/>
  <c r="AU38"/>
  <c r="AT38"/>
  <c r="AS38"/>
  <c r="AR38"/>
  <c r="BI38"/>
  <c r="BG38"/>
  <c r="BE38"/>
  <c r="AA38"/>
  <c r="Y38"/>
  <c r="AC38"/>
  <c r="BC37"/>
  <c r="BB37"/>
  <c r="BA37"/>
  <c r="AZ37"/>
  <c r="AY37"/>
  <c r="AX37"/>
  <c r="AW37"/>
  <c r="AV37"/>
  <c r="AU37"/>
  <c r="AT37"/>
  <c r="AS37"/>
  <c r="AR37"/>
  <c r="BH37"/>
  <c r="BF37"/>
  <c r="BD37"/>
  <c r="Z37"/>
  <c r="X37"/>
  <c r="AB37"/>
  <c r="BC36"/>
  <c r="BB36"/>
  <c r="BA36"/>
  <c r="AZ36"/>
  <c r="AY36"/>
  <c r="AX36"/>
  <c r="AW36"/>
  <c r="AV36"/>
  <c r="AU36"/>
  <c r="AT36"/>
  <c r="AS36"/>
  <c r="AR36"/>
  <c r="BH36"/>
  <c r="BF36"/>
  <c r="BD36"/>
  <c r="Z36"/>
  <c r="X36"/>
  <c r="AB36"/>
  <c r="BC35"/>
  <c r="BB35"/>
  <c r="BA35"/>
  <c r="AZ35"/>
  <c r="AY35"/>
  <c r="AX35"/>
  <c r="AW35"/>
  <c r="AV35"/>
  <c r="AU35"/>
  <c r="AT35"/>
  <c r="AS35"/>
  <c r="AR35"/>
  <c r="BI35"/>
  <c r="BG35"/>
  <c r="BE35"/>
  <c r="AA35"/>
  <c r="Y35"/>
  <c r="AC35"/>
  <c r="BC34"/>
  <c r="BB34"/>
  <c r="BA34"/>
  <c r="AZ34"/>
  <c r="AY34"/>
  <c r="AX34"/>
  <c r="AW34"/>
  <c r="AV34"/>
  <c r="AU34"/>
  <c r="AT34"/>
  <c r="AS34"/>
  <c r="AR34"/>
  <c r="BH34"/>
  <c r="BF34"/>
  <c r="BD34"/>
  <c r="Z34"/>
  <c r="X34"/>
  <c r="AB34"/>
  <c r="BC33"/>
  <c r="BB33"/>
  <c r="BA33"/>
  <c r="AZ33"/>
  <c r="AY33"/>
  <c r="AX33"/>
  <c r="AW33"/>
  <c r="AV33"/>
  <c r="AU33"/>
  <c r="AT33"/>
  <c r="AS33"/>
  <c r="AR33"/>
  <c r="BI33"/>
  <c r="BG33"/>
  <c r="BE33"/>
  <c r="AA33"/>
  <c r="Y33"/>
  <c r="AC33"/>
  <c r="BC32"/>
  <c r="BB32"/>
  <c r="BA32"/>
  <c r="AZ32"/>
  <c r="AY32"/>
  <c r="AX32"/>
  <c r="AW32"/>
  <c r="AV32"/>
  <c r="AU32"/>
  <c r="AT32"/>
  <c r="AS32"/>
  <c r="AR32"/>
  <c r="BH32"/>
  <c r="BF32"/>
  <c r="BD32"/>
  <c r="Z32"/>
  <c r="X32"/>
  <c r="AB32"/>
  <c r="BC31"/>
  <c r="BB31"/>
  <c r="BA31"/>
  <c r="AZ31"/>
  <c r="AY31"/>
  <c r="AX31"/>
  <c r="AW31"/>
  <c r="AV31"/>
  <c r="AU31"/>
  <c r="AT31"/>
  <c r="AS31"/>
  <c r="AR31"/>
  <c r="BI31"/>
  <c r="BG31"/>
  <c r="BE31"/>
  <c r="AA31"/>
  <c r="Y31"/>
  <c r="AC31"/>
  <c r="BC30"/>
  <c r="BB30"/>
  <c r="BA30"/>
  <c r="AZ30"/>
  <c r="AY30"/>
  <c r="AX30"/>
  <c r="AW30"/>
  <c r="AV30"/>
  <c r="AU30"/>
  <c r="AT30"/>
  <c r="AS30"/>
  <c r="AR30"/>
  <c r="BH30"/>
  <c r="BF30"/>
  <c r="BD30"/>
  <c r="Z30"/>
  <c r="X30"/>
  <c r="AB30"/>
  <c r="BC29"/>
  <c r="BB29"/>
  <c r="BA29"/>
  <c r="AZ29"/>
  <c r="AY29"/>
  <c r="AX29"/>
  <c r="AW29"/>
  <c r="AV29"/>
  <c r="AU29"/>
  <c r="AT29"/>
  <c r="AS29"/>
  <c r="AR29"/>
  <c r="BI29"/>
  <c r="BG29"/>
  <c r="BE29"/>
  <c r="AA29"/>
  <c r="Y29"/>
  <c r="AC29"/>
  <c r="BC28"/>
  <c r="BB28"/>
  <c r="BA28"/>
  <c r="AZ28"/>
  <c r="AY28"/>
  <c r="AX28"/>
  <c r="AW28"/>
  <c r="AV28"/>
  <c r="AU28"/>
  <c r="AT28"/>
  <c r="AS28"/>
  <c r="AR28"/>
  <c r="BH28"/>
  <c r="BF28"/>
  <c r="BD28"/>
  <c r="Z28"/>
  <c r="X28"/>
  <c r="AB28"/>
  <c r="BC27"/>
  <c r="BB27"/>
  <c r="BA27"/>
  <c r="AZ27"/>
  <c r="AY27"/>
  <c r="AX27"/>
  <c r="AW27"/>
  <c r="AV27"/>
  <c r="AU27"/>
  <c r="AT27"/>
  <c r="AS27"/>
  <c r="AR27"/>
  <c r="BI27"/>
  <c r="BG27"/>
  <c r="BE27"/>
  <c r="AA27"/>
  <c r="Y27"/>
  <c r="AC27"/>
  <c r="BC26"/>
  <c r="BB26"/>
  <c r="BA26"/>
  <c r="AZ26"/>
  <c r="AY26"/>
  <c r="AX26"/>
  <c r="AW26"/>
  <c r="AV26"/>
  <c r="AU26"/>
  <c r="AT26"/>
  <c r="AS26"/>
  <c r="AR26"/>
  <c r="BH26"/>
  <c r="BF26"/>
  <c r="BD26"/>
  <c r="Z26"/>
  <c r="X26"/>
  <c r="AB26"/>
  <c r="BC25"/>
  <c r="BB25"/>
  <c r="BA25"/>
  <c r="AZ25"/>
  <c r="AY25"/>
  <c r="AX25"/>
  <c r="AW25"/>
  <c r="AV25"/>
  <c r="AU25"/>
  <c r="AT25"/>
  <c r="AS25"/>
  <c r="AR25"/>
  <c r="BI25"/>
  <c r="BG25"/>
  <c r="BE25"/>
  <c r="AA25"/>
  <c r="Y25"/>
  <c r="AC25"/>
  <c r="BC24"/>
  <c r="BB24"/>
  <c r="BA24"/>
  <c r="AZ24"/>
  <c r="AY24"/>
  <c r="AX24"/>
  <c r="AW24"/>
  <c r="AV24"/>
  <c r="AU24"/>
  <c r="AT24"/>
  <c r="AS24"/>
  <c r="AR24"/>
  <c r="BH24"/>
  <c r="BF24"/>
  <c r="BD24"/>
  <c r="Z24"/>
  <c r="X24"/>
  <c r="AB24"/>
  <c r="BC23"/>
  <c r="BB23"/>
  <c r="BA23"/>
  <c r="AZ23"/>
  <c r="AY23"/>
  <c r="AX23"/>
  <c r="AW23"/>
  <c r="AV23"/>
  <c r="AU23"/>
  <c r="AT23"/>
  <c r="AS23"/>
  <c r="AR23"/>
  <c r="BI23"/>
  <c r="BG23"/>
  <c r="BE23"/>
  <c r="AA23"/>
  <c r="Y23"/>
  <c r="AC23"/>
  <c r="BC22"/>
  <c r="BB22"/>
  <c r="BA22"/>
  <c r="AZ22"/>
  <c r="AY22"/>
  <c r="AX22"/>
  <c r="AW22"/>
  <c r="AV22"/>
  <c r="AU22"/>
  <c r="AT22"/>
  <c r="AS22"/>
  <c r="AR22"/>
  <c r="BH22"/>
  <c r="BF22"/>
  <c r="BD22"/>
  <c r="Z22"/>
  <c r="X22"/>
  <c r="AB22"/>
  <c r="BT21"/>
  <c r="BS21"/>
  <c r="D40" i="93"/>
  <c r="C40"/>
  <c r="B40"/>
  <c r="BH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I39" s="1"/>
  <c r="AJ39"/>
  <c r="BF39" s="1"/>
  <c r="AI39"/>
  <c r="BE39" s="1"/>
  <c r="AB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C39" s="1"/>
  <c r="D39"/>
  <c r="Z39" s="1"/>
  <c r="C39"/>
  <c r="Y39" s="1"/>
  <c r="B39"/>
  <c r="BC16"/>
  <c r="BB16"/>
  <c r="BA16"/>
  <c r="AZ16"/>
  <c r="AY16"/>
  <c r="AX16"/>
  <c r="AW16"/>
  <c r="AV16"/>
  <c r="AU16"/>
  <c r="AT16"/>
  <c r="AS16"/>
  <c r="AR16"/>
  <c r="BI16"/>
  <c r="BG16"/>
  <c r="BE16"/>
  <c r="AA16"/>
  <c r="Y16"/>
  <c r="AC16"/>
  <c r="BC15"/>
  <c r="BB15"/>
  <c r="BA15"/>
  <c r="AZ15"/>
  <c r="AY15"/>
  <c r="AX15"/>
  <c r="AW15"/>
  <c r="AV15"/>
  <c r="AU15"/>
  <c r="AT15"/>
  <c r="AS15"/>
  <c r="AR15"/>
  <c r="BH15"/>
  <c r="BF15"/>
  <c r="BD15"/>
  <c r="Z15"/>
  <c r="X15"/>
  <c r="AB15"/>
  <c r="BT14"/>
  <c r="BS14"/>
  <c r="BC13"/>
  <c r="BB13"/>
  <c r="BA13"/>
  <c r="AZ13"/>
  <c r="AY13"/>
  <c r="AX13"/>
  <c r="AW13"/>
  <c r="AV13"/>
  <c r="AU13"/>
  <c r="AT13"/>
  <c r="AS13"/>
  <c r="AR13"/>
  <c r="BI13"/>
  <c r="BG13"/>
  <c r="BE13"/>
  <c r="AA13"/>
  <c r="Y13"/>
  <c r="AC13"/>
  <c r="BC12"/>
  <c r="BB12"/>
  <c r="BA12"/>
  <c r="AZ12"/>
  <c r="AY12"/>
  <c r="AX12"/>
  <c r="AW12"/>
  <c r="AV12"/>
  <c r="AU12"/>
  <c r="AT12"/>
  <c r="AS12"/>
  <c r="AR12"/>
  <c r="BH12"/>
  <c r="BF12"/>
  <c r="BD12"/>
  <c r="Z12"/>
  <c r="X12"/>
  <c r="AB12"/>
  <c r="BC11" i="88"/>
  <c r="BB11"/>
  <c r="BA11"/>
  <c r="AZ11"/>
  <c r="AY11"/>
  <c r="AX11"/>
  <c r="AW11"/>
  <c r="AV11"/>
  <c r="AU11"/>
  <c r="AT11"/>
  <c r="AS11"/>
  <c r="AR11"/>
  <c r="BH11"/>
  <c r="BF11"/>
  <c r="BD11"/>
  <c r="AB11"/>
  <c r="Z11"/>
  <c r="X11"/>
  <c r="C41" i="89"/>
  <c r="C40"/>
  <c r="C39"/>
  <c r="C38"/>
  <c r="Y37" i="94" l="1"/>
  <c r="AD37" s="1"/>
  <c r="AA37"/>
  <c r="AE37" s="1"/>
  <c r="AC37"/>
  <c r="AF37" s="1"/>
  <c r="BE37"/>
  <c r="BJ37" s="1"/>
  <c r="BG37"/>
  <c r="BK37" s="1"/>
  <c r="BI37"/>
  <c r="BL37" s="1"/>
  <c r="X38"/>
  <c r="AD38" s="1"/>
  <c r="Z38"/>
  <c r="AE38" s="1"/>
  <c r="AB38"/>
  <c r="AF38" s="1"/>
  <c r="BD38"/>
  <c r="BJ38" s="1"/>
  <c r="BF38"/>
  <c r="BK38" s="1"/>
  <c r="BH38"/>
  <c r="BL38" s="1"/>
  <c r="Y39"/>
  <c r="AD39" s="1"/>
  <c r="AA39"/>
  <c r="AE39" s="1"/>
  <c r="AC39"/>
  <c r="AF39" s="1"/>
  <c r="BE39"/>
  <c r="BJ39" s="1"/>
  <c r="BG39"/>
  <c r="BK39" s="1"/>
  <c r="BI39"/>
  <c r="BL39" s="1"/>
  <c r="Y22"/>
  <c r="AD22" s="1"/>
  <c r="AA22"/>
  <c r="AE22" s="1"/>
  <c r="AC22"/>
  <c r="AF22" s="1"/>
  <c r="BE22"/>
  <c r="BJ22" s="1"/>
  <c r="BG22"/>
  <c r="BK22" s="1"/>
  <c r="BI22"/>
  <c r="BL22" s="1"/>
  <c r="X23"/>
  <c r="AD23" s="1"/>
  <c r="Z23"/>
  <c r="AE23" s="1"/>
  <c r="AB23"/>
  <c r="AF23" s="1"/>
  <c r="BD23"/>
  <c r="BJ23" s="1"/>
  <c r="BF23"/>
  <c r="BK23" s="1"/>
  <c r="BH23"/>
  <c r="BL23" s="1"/>
  <c r="Y24"/>
  <c r="AD24" s="1"/>
  <c r="AA24"/>
  <c r="AE24" s="1"/>
  <c r="AC24"/>
  <c r="AF24" s="1"/>
  <c r="BE24"/>
  <c r="BJ24" s="1"/>
  <c r="BG24"/>
  <c r="BK24" s="1"/>
  <c r="BI24"/>
  <c r="BL24" s="1"/>
  <c r="X25"/>
  <c r="AD25" s="1"/>
  <c r="Z25"/>
  <c r="AE25" s="1"/>
  <c r="AB25"/>
  <c r="AF25" s="1"/>
  <c r="BD25"/>
  <c r="BJ25" s="1"/>
  <c r="BF25"/>
  <c r="BK25" s="1"/>
  <c r="BH25"/>
  <c r="BL25" s="1"/>
  <c r="Y26"/>
  <c r="AD26" s="1"/>
  <c r="AA26"/>
  <c r="AE26" s="1"/>
  <c r="AC26"/>
  <c r="AF26" s="1"/>
  <c r="BE26"/>
  <c r="BJ26" s="1"/>
  <c r="BG26"/>
  <c r="BK26" s="1"/>
  <c r="BI26"/>
  <c r="BL26" s="1"/>
  <c r="X27"/>
  <c r="AD27" s="1"/>
  <c r="Z27"/>
  <c r="AE27" s="1"/>
  <c r="AB27"/>
  <c r="AF27" s="1"/>
  <c r="BD27"/>
  <c r="BJ27" s="1"/>
  <c r="BF27"/>
  <c r="BK27" s="1"/>
  <c r="BH27"/>
  <c r="BL27" s="1"/>
  <c r="Y28"/>
  <c r="AD28" s="1"/>
  <c r="AA28"/>
  <c r="AE28" s="1"/>
  <c r="AC28"/>
  <c r="AF28" s="1"/>
  <c r="BE28"/>
  <c r="BJ28" s="1"/>
  <c r="BG28"/>
  <c r="BK28" s="1"/>
  <c r="BI28"/>
  <c r="BL28" s="1"/>
  <c r="X29"/>
  <c r="AD29" s="1"/>
  <c r="Z29"/>
  <c r="AE29" s="1"/>
  <c r="AB29"/>
  <c r="AF29" s="1"/>
  <c r="BD29"/>
  <c r="BJ29" s="1"/>
  <c r="BF29"/>
  <c r="BK29" s="1"/>
  <c r="BH29"/>
  <c r="BL29" s="1"/>
  <c r="Y30"/>
  <c r="AD30" s="1"/>
  <c r="AA30"/>
  <c r="AE30" s="1"/>
  <c r="AC30"/>
  <c r="AF30" s="1"/>
  <c r="BE30"/>
  <c r="BJ30" s="1"/>
  <c r="BG30"/>
  <c r="BK30" s="1"/>
  <c r="BI30"/>
  <c r="BL30" s="1"/>
  <c r="X31"/>
  <c r="AD31" s="1"/>
  <c r="Z31"/>
  <c r="AE31" s="1"/>
  <c r="AB31"/>
  <c r="AF31" s="1"/>
  <c r="BD31"/>
  <c r="BJ31" s="1"/>
  <c r="BF31"/>
  <c r="BK31" s="1"/>
  <c r="BH31"/>
  <c r="BL31" s="1"/>
  <c r="Y32"/>
  <c r="AD32" s="1"/>
  <c r="AA32"/>
  <c r="AE32" s="1"/>
  <c r="AC32"/>
  <c r="AF32" s="1"/>
  <c r="BE32"/>
  <c r="BJ32" s="1"/>
  <c r="BG32"/>
  <c r="BK32" s="1"/>
  <c r="BI32"/>
  <c r="BL32" s="1"/>
  <c r="X33"/>
  <c r="AD33" s="1"/>
  <c r="Z33"/>
  <c r="AE33" s="1"/>
  <c r="AB33"/>
  <c r="AF33" s="1"/>
  <c r="BD33"/>
  <c r="BJ33" s="1"/>
  <c r="BF33"/>
  <c r="BK33" s="1"/>
  <c r="BH33"/>
  <c r="BL33" s="1"/>
  <c r="Y34"/>
  <c r="AD34" s="1"/>
  <c r="AA34"/>
  <c r="AE34" s="1"/>
  <c r="AC34"/>
  <c r="AF34" s="1"/>
  <c r="BE34"/>
  <c r="BJ34" s="1"/>
  <c r="BG34"/>
  <c r="BK34" s="1"/>
  <c r="BI34"/>
  <c r="BL34" s="1"/>
  <c r="X35"/>
  <c r="AD35" s="1"/>
  <c r="Z35"/>
  <c r="AE35" s="1"/>
  <c r="AB35"/>
  <c r="AF35" s="1"/>
  <c r="BD35"/>
  <c r="BJ35" s="1"/>
  <c r="BF35"/>
  <c r="BK35" s="1"/>
  <c r="BH35"/>
  <c r="BL35" s="1"/>
  <c r="Y36"/>
  <c r="AD36" s="1"/>
  <c r="AA36"/>
  <c r="AE36" s="1"/>
  <c r="AC36"/>
  <c r="AF36" s="1"/>
  <c r="BE36"/>
  <c r="BJ36" s="1"/>
  <c r="BG36"/>
  <c r="BK36" s="1"/>
  <c r="BI36"/>
  <c r="BL36" s="1"/>
  <c r="AD39" i="93"/>
  <c r="BL39"/>
  <c r="AF39"/>
  <c r="BJ39"/>
  <c r="AA39"/>
  <c r="AE39" s="1"/>
  <c r="BG39"/>
  <c r="BK39" s="1"/>
  <c r="Y12"/>
  <c r="AD12" s="1"/>
  <c r="AA12"/>
  <c r="AE12" s="1"/>
  <c r="AC12"/>
  <c r="AF12" s="1"/>
  <c r="BE12"/>
  <c r="BJ12" s="1"/>
  <c r="BG12"/>
  <c r="BK12" s="1"/>
  <c r="BI12"/>
  <c r="BL12" s="1"/>
  <c r="X13"/>
  <c r="AD13" s="1"/>
  <c r="Z13"/>
  <c r="AE13" s="1"/>
  <c r="AB13"/>
  <c r="AF13" s="1"/>
  <c r="BD13"/>
  <c r="BJ13" s="1"/>
  <c r="BF13"/>
  <c r="BK13" s="1"/>
  <c r="BH13"/>
  <c r="BL13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Y11" i="88"/>
  <c r="AD11" s="1"/>
  <c r="AA11"/>
  <c r="AE11" s="1"/>
  <c r="AC11"/>
  <c r="AF11" s="1"/>
  <c r="BE11"/>
  <c r="BJ11" s="1"/>
  <c r="BG11"/>
  <c r="BK11" s="1"/>
  <c r="BI11"/>
  <c r="BL11" s="1"/>
  <c r="BP39" i="94" l="1"/>
  <c r="D114" i="117" s="1"/>
  <c r="BP37" i="94"/>
  <c r="D152" i="117" s="1"/>
  <c r="BP38" i="94"/>
  <c r="D128" i="117" s="1"/>
  <c r="BP36" i="94"/>
  <c r="D222" i="117" s="1"/>
  <c r="BP34" i="94"/>
  <c r="D224" i="117" s="1"/>
  <c r="BP32" i="94"/>
  <c r="D315" i="117" s="1"/>
  <c r="BP30" i="94"/>
  <c r="D240" i="117" s="1"/>
  <c r="BP28" i="94"/>
  <c r="D71" i="117" s="1"/>
  <c r="BP26" i="94"/>
  <c r="D187" i="117" s="1"/>
  <c r="BP24" i="94"/>
  <c r="D273" i="117" s="1"/>
  <c r="BP22" i="94"/>
  <c r="D74" i="117" s="1"/>
  <c r="BP35" i="94"/>
  <c r="D455" i="117" s="1"/>
  <c r="BP33" i="94"/>
  <c r="D297" i="117" s="1"/>
  <c r="BP31" i="94"/>
  <c r="D365" i="117" s="1"/>
  <c r="BP29" i="94"/>
  <c r="D97" i="117" s="1"/>
  <c r="BP27" i="94"/>
  <c r="D145" i="117" s="1"/>
  <c r="BP25" i="94"/>
  <c r="D343" i="117" s="1"/>
  <c r="BP23" i="94"/>
  <c r="D295" i="117" s="1"/>
  <c r="BP39" i="93"/>
  <c r="BP15"/>
  <c r="D166" i="117" s="1"/>
  <c r="BP12" i="93"/>
  <c r="D348" i="117" s="1"/>
  <c r="BP16" i="93"/>
  <c r="D43" i="117" s="1"/>
  <c r="BP13" i="93"/>
  <c r="D244" i="117" s="1"/>
  <c r="BP11" i="88"/>
  <c r="D177" i="117" s="1"/>
  <c r="D433" i="104" l="1"/>
  <c r="D89"/>
  <c r="D70"/>
  <c r="D53"/>
  <c r="D83"/>
  <c r="D403"/>
  <c r="D192"/>
  <c r="D225"/>
  <c r="D347"/>
  <c r="D227"/>
  <c r="D357"/>
  <c r="D340"/>
  <c r="D207"/>
  <c r="D186"/>
  <c r="D384"/>
  <c r="D339"/>
  <c r="D283"/>
  <c r="D465"/>
  <c r="D364"/>
  <c r="D413"/>
  <c r="D271"/>
  <c r="D405"/>
  <c r="D38"/>
  <c r="C42" i="89"/>
  <c r="BT17" i="96" l="1"/>
  <c r="BS17"/>
  <c r="BT13"/>
  <c r="BS13"/>
  <c r="BT18" i="88"/>
  <c r="BS18"/>
  <c r="BT13"/>
  <c r="BS13"/>
  <c r="BP43" i="98" l="1"/>
  <c r="BP42"/>
  <c r="BP41"/>
  <c r="BP43" i="97"/>
  <c r="BP42"/>
  <c r="BP41"/>
  <c r="BP40"/>
  <c r="BP43" i="96"/>
  <c r="BP42"/>
  <c r="BP41"/>
  <c r="BP40"/>
  <c r="BP39"/>
  <c r="BP43" i="95"/>
  <c r="BP42"/>
  <c r="BP43" i="94"/>
  <c r="BP42"/>
  <c r="BP43" i="93"/>
  <c r="BP42"/>
  <c r="BP41"/>
  <c r="BP43" i="92"/>
  <c r="BP42"/>
  <c r="BP41"/>
  <c r="BP40"/>
  <c r="BP39"/>
  <c r="BP43" i="91"/>
  <c r="BP42"/>
  <c r="BP41"/>
  <c r="BP43" i="90"/>
  <c r="BP42"/>
  <c r="BP41"/>
  <c r="BP43" i="89"/>
  <c r="BP43" i="88"/>
  <c r="BP42"/>
  <c r="BP43" i="87"/>
  <c r="BP42"/>
  <c r="BP43" i="86"/>
  <c r="BP42"/>
  <c r="BP41"/>
  <c r="BP43" i="2"/>
  <c r="BP42"/>
  <c r="BP41"/>
  <c r="BP40"/>
  <c r="BP39"/>
  <c r="BC18" i="99"/>
  <c r="BB18"/>
  <c r="BA18"/>
  <c r="AZ18"/>
  <c r="AY18"/>
  <c r="AX18"/>
  <c r="AW18"/>
  <c r="AV18"/>
  <c r="AU18"/>
  <c r="AT18"/>
  <c r="AS18"/>
  <c r="AR18"/>
  <c r="BH18"/>
  <c r="BF18"/>
  <c r="BD18"/>
  <c r="AB18"/>
  <c r="Z18"/>
  <c r="X18"/>
  <c r="AA64"/>
  <c r="Y64"/>
  <c r="BC57"/>
  <c r="BB57"/>
  <c r="BA57"/>
  <c r="AZ57"/>
  <c r="AY57"/>
  <c r="AX57"/>
  <c r="AW57"/>
  <c r="AV57"/>
  <c r="AU57"/>
  <c r="AT57"/>
  <c r="AS57"/>
  <c r="AR57"/>
  <c r="BH57"/>
  <c r="BF57"/>
  <c r="BD57"/>
  <c r="AB57"/>
  <c r="X57"/>
  <c r="Z57"/>
  <c r="BC26"/>
  <c r="BB26"/>
  <c r="BA26"/>
  <c r="AZ26"/>
  <c r="AY26"/>
  <c r="AX26"/>
  <c r="AW26"/>
  <c r="AV26"/>
  <c r="AU26"/>
  <c r="AT26"/>
  <c r="AS26"/>
  <c r="AR26"/>
  <c r="BI26"/>
  <c r="BG26"/>
  <c r="BE26"/>
  <c r="AC26"/>
  <c r="Y26"/>
  <c r="AA26"/>
  <c r="BC24"/>
  <c r="BB24"/>
  <c r="BA24"/>
  <c r="AZ24"/>
  <c r="AY24"/>
  <c r="AX24"/>
  <c r="AW24"/>
  <c r="AV24"/>
  <c r="AU24"/>
  <c r="AT24"/>
  <c r="AS24"/>
  <c r="AR24"/>
  <c r="BH24"/>
  <c r="BF24"/>
  <c r="BD24"/>
  <c r="X24"/>
  <c r="BC40"/>
  <c r="BB40"/>
  <c r="BA40"/>
  <c r="AZ40"/>
  <c r="AY40"/>
  <c r="AX40"/>
  <c r="AW40"/>
  <c r="AV40"/>
  <c r="AU40"/>
  <c r="AT40"/>
  <c r="AS40"/>
  <c r="AR40"/>
  <c r="BI40"/>
  <c r="BG40"/>
  <c r="BE40"/>
  <c r="AA40"/>
  <c r="Y40"/>
  <c r="BC9"/>
  <c r="BB9"/>
  <c r="BA9"/>
  <c r="AZ9"/>
  <c r="AY9"/>
  <c r="AX9"/>
  <c r="AW9"/>
  <c r="AV9"/>
  <c r="AU9"/>
  <c r="AT9"/>
  <c r="AS9"/>
  <c r="AR9"/>
  <c r="BH9"/>
  <c r="BF9"/>
  <c r="BD9"/>
  <c r="X9"/>
  <c r="BC49"/>
  <c r="BB49"/>
  <c r="BA49"/>
  <c r="AZ49"/>
  <c r="AY49"/>
  <c r="AX49"/>
  <c r="AW49"/>
  <c r="AV49"/>
  <c r="AU49"/>
  <c r="AT49"/>
  <c r="AS49"/>
  <c r="AR49"/>
  <c r="BH49"/>
  <c r="BF49"/>
  <c r="BD49"/>
  <c r="X49"/>
  <c r="BC48"/>
  <c r="BB48"/>
  <c r="BA48"/>
  <c r="AZ48"/>
  <c r="AY48"/>
  <c r="AX48"/>
  <c r="AW48"/>
  <c r="AV48"/>
  <c r="AU48"/>
  <c r="AT48"/>
  <c r="AS48"/>
  <c r="AR48"/>
  <c r="BI48"/>
  <c r="BG48"/>
  <c r="BE48"/>
  <c r="AA48"/>
  <c r="Y48"/>
  <c r="AC48"/>
  <c r="BC63"/>
  <c r="BB63"/>
  <c r="BA63"/>
  <c r="AZ63"/>
  <c r="AY63"/>
  <c r="AX63"/>
  <c r="AW63"/>
  <c r="AV63"/>
  <c r="AU63"/>
  <c r="AT63"/>
  <c r="AS63"/>
  <c r="AR63"/>
  <c r="BH63"/>
  <c r="BF63"/>
  <c r="BD63"/>
  <c r="X63"/>
  <c r="BC33"/>
  <c r="BB33"/>
  <c r="BA33"/>
  <c r="AZ33"/>
  <c r="AY33"/>
  <c r="AX33"/>
  <c r="AW33"/>
  <c r="AV33"/>
  <c r="AU33"/>
  <c r="AT33"/>
  <c r="AS33"/>
  <c r="AR33"/>
  <c r="BI33"/>
  <c r="BG33"/>
  <c r="BE33"/>
  <c r="AA33"/>
  <c r="Y33"/>
  <c r="BC34"/>
  <c r="BB34"/>
  <c r="BA34"/>
  <c r="AZ34"/>
  <c r="AY34"/>
  <c r="AX34"/>
  <c r="AW34"/>
  <c r="AV34"/>
  <c r="AU34"/>
  <c r="AT34"/>
  <c r="AS34"/>
  <c r="AR34"/>
  <c r="BI34"/>
  <c r="BG34"/>
  <c r="BE34"/>
  <c r="BC14"/>
  <c r="BB14"/>
  <c r="BA14"/>
  <c r="AZ14"/>
  <c r="AY14"/>
  <c r="AX14"/>
  <c r="AW14"/>
  <c r="AV14"/>
  <c r="AU14"/>
  <c r="AT14"/>
  <c r="AS14"/>
  <c r="AR14"/>
  <c r="BH14"/>
  <c r="BF14"/>
  <c r="BD14"/>
  <c r="AB14"/>
  <c r="X14"/>
  <c r="BC28"/>
  <c r="BB28"/>
  <c r="BA28"/>
  <c r="AZ28"/>
  <c r="AY28"/>
  <c r="AX28"/>
  <c r="AW28"/>
  <c r="AV28"/>
  <c r="AU28"/>
  <c r="AT28"/>
  <c r="AS28"/>
  <c r="AR28"/>
  <c r="BH28"/>
  <c r="BF28"/>
  <c r="BD28"/>
  <c r="X28"/>
  <c r="BC55"/>
  <c r="BB55"/>
  <c r="BA55"/>
  <c r="AZ55"/>
  <c r="AY55"/>
  <c r="AX55"/>
  <c r="AW55"/>
  <c r="AV55"/>
  <c r="AU55"/>
  <c r="AT55"/>
  <c r="AS55"/>
  <c r="AR55"/>
  <c r="BI55"/>
  <c r="BG55"/>
  <c r="BE55"/>
  <c r="AC55"/>
  <c r="BC42"/>
  <c r="BB42"/>
  <c r="BA42"/>
  <c r="AZ42"/>
  <c r="AY42"/>
  <c r="AX42"/>
  <c r="AW42"/>
  <c r="AV42"/>
  <c r="AU42"/>
  <c r="AT42"/>
  <c r="AS42"/>
  <c r="AR42"/>
  <c r="BH42"/>
  <c r="BF42"/>
  <c r="BD42"/>
  <c r="AB42"/>
  <c r="X42"/>
  <c r="BC37"/>
  <c r="BB37"/>
  <c r="BA37"/>
  <c r="AZ37"/>
  <c r="AY37"/>
  <c r="AX37"/>
  <c r="AW37"/>
  <c r="AV37"/>
  <c r="AU37"/>
  <c r="AT37"/>
  <c r="AS37"/>
  <c r="AR37"/>
  <c r="BI37"/>
  <c r="BG37"/>
  <c r="BE37"/>
  <c r="AC37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BC38"/>
  <c r="BB38"/>
  <c r="BA38"/>
  <c r="AZ38"/>
  <c r="AY38"/>
  <c r="AX38"/>
  <c r="AW38"/>
  <c r="AV38"/>
  <c r="AU38"/>
  <c r="AT38"/>
  <c r="AS38"/>
  <c r="AR38"/>
  <c r="BH38"/>
  <c r="BF38"/>
  <c r="BD38"/>
  <c r="Z38"/>
  <c r="BC43" i="98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25"/>
  <c r="BB25"/>
  <c r="BA25"/>
  <c r="AZ25"/>
  <c r="AY25"/>
  <c r="AX25"/>
  <c r="AW25"/>
  <c r="AV25"/>
  <c r="AU25"/>
  <c r="AT25"/>
  <c r="AS25"/>
  <c r="AR25"/>
  <c r="BI25"/>
  <c r="BG25"/>
  <c r="BE25"/>
  <c r="AC25"/>
  <c r="AA25"/>
  <c r="Y25"/>
  <c r="BC24"/>
  <c r="BB24"/>
  <c r="BA24"/>
  <c r="AZ24"/>
  <c r="AY24"/>
  <c r="AX24"/>
  <c r="AW24"/>
  <c r="AV24"/>
  <c r="AU24"/>
  <c r="AT24"/>
  <c r="AS24"/>
  <c r="AR24"/>
  <c r="BH24"/>
  <c r="BF24"/>
  <c r="BD24"/>
  <c r="AB24"/>
  <c r="Z24"/>
  <c r="X24"/>
  <c r="BC22"/>
  <c r="BB22"/>
  <c r="BA22"/>
  <c r="AZ22"/>
  <c r="AY22"/>
  <c r="AX22"/>
  <c r="AW22"/>
  <c r="AV22"/>
  <c r="AU22"/>
  <c r="AT22"/>
  <c r="AS22"/>
  <c r="AR22"/>
  <c r="BI22"/>
  <c r="BG22"/>
  <c r="BE22"/>
  <c r="AC22"/>
  <c r="AA22"/>
  <c r="Y22"/>
  <c r="BC21"/>
  <c r="BB21"/>
  <c r="BA21"/>
  <c r="AZ21"/>
  <c r="AY21"/>
  <c r="AX21"/>
  <c r="AW21"/>
  <c r="AV21"/>
  <c r="AU21"/>
  <c r="AT21"/>
  <c r="AS21"/>
  <c r="AR21"/>
  <c r="BH21"/>
  <c r="BF21"/>
  <c r="BD21"/>
  <c r="AB21"/>
  <c r="Z21"/>
  <c r="X21"/>
  <c r="BC20"/>
  <c r="BB20"/>
  <c r="BA20"/>
  <c r="AZ20"/>
  <c r="AY20"/>
  <c r="AX20"/>
  <c r="AW20"/>
  <c r="AV20"/>
  <c r="AU20"/>
  <c r="AT20"/>
  <c r="AS20"/>
  <c r="AR20"/>
  <c r="BI20"/>
  <c r="BG20"/>
  <c r="BE20"/>
  <c r="AC20"/>
  <c r="AA20"/>
  <c r="Y20"/>
  <c r="BC19"/>
  <c r="BB19"/>
  <c r="BA19"/>
  <c r="AZ19"/>
  <c r="AY19"/>
  <c r="AX19"/>
  <c r="AW19"/>
  <c r="AV19"/>
  <c r="AU19"/>
  <c r="AT19"/>
  <c r="AS19"/>
  <c r="AR19"/>
  <c r="BH19"/>
  <c r="BF19"/>
  <c r="BD19"/>
  <c r="AB19"/>
  <c r="Z19"/>
  <c r="X19"/>
  <c r="BC18"/>
  <c r="BB18"/>
  <c r="BA18"/>
  <c r="AZ18"/>
  <c r="AY18"/>
  <c r="AX18"/>
  <c r="AW18"/>
  <c r="AV18"/>
  <c r="AU18"/>
  <c r="AT18"/>
  <c r="AS18"/>
  <c r="AR18"/>
  <c r="BI18"/>
  <c r="BG18"/>
  <c r="BE18"/>
  <c r="AC18"/>
  <c r="AA18"/>
  <c r="Y18"/>
  <c r="BC17"/>
  <c r="BB17"/>
  <c r="BA17"/>
  <c r="AZ17"/>
  <c r="AY17"/>
  <c r="AX17"/>
  <c r="AW17"/>
  <c r="AV17"/>
  <c r="AU17"/>
  <c r="AT17"/>
  <c r="AS17"/>
  <c r="AR17"/>
  <c r="BH17"/>
  <c r="BF17"/>
  <c r="BD17"/>
  <c r="AB17"/>
  <c r="Z17"/>
  <c r="X17"/>
  <c r="BC16"/>
  <c r="BB16"/>
  <c r="BA16"/>
  <c r="AZ16"/>
  <c r="AY16"/>
  <c r="AX16"/>
  <c r="AW16"/>
  <c r="AV16"/>
  <c r="AU16"/>
  <c r="AT16"/>
  <c r="AS16"/>
  <c r="AR16"/>
  <c r="BI16"/>
  <c r="BG16"/>
  <c r="BE16"/>
  <c r="AC16"/>
  <c r="AA16"/>
  <c r="Y16"/>
  <c r="BC15"/>
  <c r="BB15"/>
  <c r="BA15"/>
  <c r="AZ15"/>
  <c r="AY15"/>
  <c r="AX15"/>
  <c r="AW15"/>
  <c r="AV15"/>
  <c r="AU15"/>
  <c r="AT15"/>
  <c r="AS15"/>
  <c r="AR15"/>
  <c r="BH15"/>
  <c r="BF15"/>
  <c r="BD15"/>
  <c r="AB15"/>
  <c r="Z15"/>
  <c r="X15"/>
  <c r="BC14"/>
  <c r="BB14"/>
  <c r="BA14"/>
  <c r="AZ14"/>
  <c r="AY14"/>
  <c r="AX14"/>
  <c r="AW14"/>
  <c r="AV14"/>
  <c r="AU14"/>
  <c r="AT14"/>
  <c r="AS14"/>
  <c r="AR14"/>
  <c r="BI14"/>
  <c r="BG14"/>
  <c r="BE14"/>
  <c r="AC14"/>
  <c r="AA14"/>
  <c r="Y14"/>
  <c r="BC13"/>
  <c r="BB13"/>
  <c r="BA13"/>
  <c r="AZ13"/>
  <c r="AY13"/>
  <c r="AX13"/>
  <c r="AW13"/>
  <c r="AV13"/>
  <c r="AU13"/>
  <c r="AT13"/>
  <c r="AS13"/>
  <c r="AR13"/>
  <c r="BH13"/>
  <c r="BF13"/>
  <c r="BD13"/>
  <c r="AB13"/>
  <c r="Z13"/>
  <c r="X13"/>
  <c r="BC12"/>
  <c r="BB12"/>
  <c r="BA12"/>
  <c r="AZ12"/>
  <c r="AY12"/>
  <c r="AX12"/>
  <c r="AW12"/>
  <c r="AV12"/>
  <c r="AU12"/>
  <c r="AT12"/>
  <c r="AS12"/>
  <c r="AR12"/>
  <c r="BI12"/>
  <c r="BG12"/>
  <c r="BE12"/>
  <c r="AC12"/>
  <c r="AA12"/>
  <c r="Y12"/>
  <c r="BC11"/>
  <c r="BB11"/>
  <c r="BA11"/>
  <c r="AZ11"/>
  <c r="AY11"/>
  <c r="AX11"/>
  <c r="AW11"/>
  <c r="AV11"/>
  <c r="AU11"/>
  <c r="AT11"/>
  <c r="AS11"/>
  <c r="AR11"/>
  <c r="BH11"/>
  <c r="BF11"/>
  <c r="BD11"/>
  <c r="AB11"/>
  <c r="Z11"/>
  <c r="X11"/>
  <c r="BC10"/>
  <c r="BB10"/>
  <c r="BA10"/>
  <c r="AZ10"/>
  <c r="AY10"/>
  <c r="AX10"/>
  <c r="AW10"/>
  <c r="AV10"/>
  <c r="AU10"/>
  <c r="AT10"/>
  <c r="AS10"/>
  <c r="AR10"/>
  <c r="BI10"/>
  <c r="BG10"/>
  <c r="BE10"/>
  <c r="AC10"/>
  <c r="AA10"/>
  <c r="Y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H9"/>
  <c r="BF9"/>
  <c r="BD9"/>
  <c r="AB9"/>
  <c r="Z9"/>
  <c r="X9"/>
  <c r="BC43" i="97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D40"/>
  <c r="AA40" s="1"/>
  <c r="C40"/>
  <c r="Y40" s="1"/>
  <c r="B40"/>
  <c r="BC14"/>
  <c r="BB14"/>
  <c r="BA14"/>
  <c r="AZ14"/>
  <c r="AY14"/>
  <c r="AX14"/>
  <c r="AW14"/>
  <c r="AV14"/>
  <c r="AU14"/>
  <c r="AT14"/>
  <c r="AS14"/>
  <c r="AR14"/>
  <c r="BH14"/>
  <c r="BF14"/>
  <c r="BD14"/>
  <c r="AB14"/>
  <c r="Z14"/>
  <c r="X14"/>
  <c r="BC39"/>
  <c r="BB39"/>
  <c r="BA39"/>
  <c r="AZ39"/>
  <c r="AY39"/>
  <c r="AX39"/>
  <c r="AW39"/>
  <c r="AV39"/>
  <c r="AU39"/>
  <c r="AT39"/>
  <c r="AS39"/>
  <c r="AR39"/>
  <c r="BH39"/>
  <c r="BF39"/>
  <c r="BD39"/>
  <c r="AB39"/>
  <c r="Z39"/>
  <c r="X39"/>
  <c r="BC38"/>
  <c r="BB38"/>
  <c r="BA38"/>
  <c r="AZ38"/>
  <c r="AY38"/>
  <c r="AX38"/>
  <c r="AW38"/>
  <c r="AV38"/>
  <c r="AU38"/>
  <c r="AT38"/>
  <c r="AS38"/>
  <c r="AR38"/>
  <c r="BI38"/>
  <c r="BG38"/>
  <c r="BE38"/>
  <c r="AC38"/>
  <c r="AA38"/>
  <c r="Y38"/>
  <c r="BC37"/>
  <c r="BB37"/>
  <c r="BA37"/>
  <c r="AZ37"/>
  <c r="AY37"/>
  <c r="AX37"/>
  <c r="AW37"/>
  <c r="AV37"/>
  <c r="AU37"/>
  <c r="AT37"/>
  <c r="AS37"/>
  <c r="AR37"/>
  <c r="BH37"/>
  <c r="BF37"/>
  <c r="BD37"/>
  <c r="AB37"/>
  <c r="Z37"/>
  <c r="X37"/>
  <c r="BC36"/>
  <c r="BB36"/>
  <c r="BA36"/>
  <c r="AZ36"/>
  <c r="AY36"/>
  <c r="AX36"/>
  <c r="AW36"/>
  <c r="AV36"/>
  <c r="AU36"/>
  <c r="AT36"/>
  <c r="AS36"/>
  <c r="AR36"/>
  <c r="BI36"/>
  <c r="BG36"/>
  <c r="BE36"/>
  <c r="AC36"/>
  <c r="AA36"/>
  <c r="Y36"/>
  <c r="BC34"/>
  <c r="BB34"/>
  <c r="BA34"/>
  <c r="AZ34"/>
  <c r="AY34"/>
  <c r="AX34"/>
  <c r="AW34"/>
  <c r="AV34"/>
  <c r="AU34"/>
  <c r="AT34"/>
  <c r="AS34"/>
  <c r="AR34"/>
  <c r="BI34"/>
  <c r="BG34"/>
  <c r="BE34"/>
  <c r="AC34"/>
  <c r="AA34"/>
  <c r="Y34"/>
  <c r="BC33"/>
  <c r="BB33"/>
  <c r="BA33"/>
  <c r="AZ33"/>
  <c r="AY33"/>
  <c r="AX33"/>
  <c r="AW33"/>
  <c r="AV33"/>
  <c r="AU33"/>
  <c r="AT33"/>
  <c r="AS33"/>
  <c r="AR33"/>
  <c r="BH33"/>
  <c r="BF33"/>
  <c r="BD33"/>
  <c r="AB33"/>
  <c r="Z33"/>
  <c r="X33"/>
  <c r="BC32"/>
  <c r="BB32"/>
  <c r="BA32"/>
  <c r="AZ32"/>
  <c r="AY32"/>
  <c r="AX32"/>
  <c r="AW32"/>
  <c r="AV32"/>
  <c r="AU32"/>
  <c r="AT32"/>
  <c r="AS32"/>
  <c r="AR32"/>
  <c r="BI32"/>
  <c r="BG32"/>
  <c r="BE32"/>
  <c r="AC32"/>
  <c r="AA32"/>
  <c r="Y32"/>
  <c r="BC31"/>
  <c r="BB31"/>
  <c r="BA31"/>
  <c r="AZ31"/>
  <c r="AY31"/>
  <c r="AX31"/>
  <c r="AW31"/>
  <c r="AV31"/>
  <c r="AU31"/>
  <c r="AT31"/>
  <c r="AS31"/>
  <c r="AR31"/>
  <c r="BH31"/>
  <c r="BF31"/>
  <c r="BD31"/>
  <c r="AB31"/>
  <c r="Z31"/>
  <c r="X31"/>
  <c r="BC30"/>
  <c r="BB30"/>
  <c r="BA30"/>
  <c r="AZ30"/>
  <c r="AY30"/>
  <c r="AX30"/>
  <c r="AW30"/>
  <c r="AV30"/>
  <c r="AU30"/>
  <c r="AT30"/>
  <c r="AS30"/>
  <c r="AR30"/>
  <c r="BI30"/>
  <c r="BG30"/>
  <c r="BE30"/>
  <c r="AC30"/>
  <c r="AA30"/>
  <c r="Y30"/>
  <c r="BC29"/>
  <c r="BB29"/>
  <c r="BA29"/>
  <c r="AZ29"/>
  <c r="AY29"/>
  <c r="AX29"/>
  <c r="AW29"/>
  <c r="AV29"/>
  <c r="AU29"/>
  <c r="AT29"/>
  <c r="AS29"/>
  <c r="AR29"/>
  <c r="BH29"/>
  <c r="BF29"/>
  <c r="BD29"/>
  <c r="AB29"/>
  <c r="Z29"/>
  <c r="X29"/>
  <c r="BC28"/>
  <c r="BB28"/>
  <c r="BA28"/>
  <c r="AZ28"/>
  <c r="AY28"/>
  <c r="AX28"/>
  <c r="AW28"/>
  <c r="AV28"/>
  <c r="AU28"/>
  <c r="AT28"/>
  <c r="AS28"/>
  <c r="AR28"/>
  <c r="BI28"/>
  <c r="BG28"/>
  <c r="BE28"/>
  <c r="AC28"/>
  <c r="AA28"/>
  <c r="Y28"/>
  <c r="BC27"/>
  <c r="BB27"/>
  <c r="BA27"/>
  <c r="AZ27"/>
  <c r="AY27"/>
  <c r="AX27"/>
  <c r="AW27"/>
  <c r="AV27"/>
  <c r="AU27"/>
  <c r="AT27"/>
  <c r="AS27"/>
  <c r="AR27"/>
  <c r="BH27"/>
  <c r="BF27"/>
  <c r="BD27"/>
  <c r="AB27"/>
  <c r="Z27"/>
  <c r="X27"/>
  <c r="BC26"/>
  <c r="BB26"/>
  <c r="BA26"/>
  <c r="AZ26"/>
  <c r="AY26"/>
  <c r="AX26"/>
  <c r="AW26"/>
  <c r="AV26"/>
  <c r="AU26"/>
  <c r="AT26"/>
  <c r="AS26"/>
  <c r="AR26"/>
  <c r="BI26"/>
  <c r="BG26"/>
  <c r="BE26"/>
  <c r="AC26"/>
  <c r="AA26"/>
  <c r="Y26"/>
  <c r="BC25"/>
  <c r="BB25"/>
  <c r="BA25"/>
  <c r="AZ25"/>
  <c r="AY25"/>
  <c r="AX25"/>
  <c r="AW25"/>
  <c r="AV25"/>
  <c r="AU25"/>
  <c r="AT25"/>
  <c r="AS25"/>
  <c r="AR25"/>
  <c r="BH25"/>
  <c r="BF25"/>
  <c r="BD25"/>
  <c r="AB25"/>
  <c r="Z25"/>
  <c r="X25"/>
  <c r="BC24"/>
  <c r="BB24"/>
  <c r="BA24"/>
  <c r="AZ24"/>
  <c r="AY24"/>
  <c r="AX24"/>
  <c r="AW24"/>
  <c r="AV24"/>
  <c r="AU24"/>
  <c r="AT24"/>
  <c r="AS24"/>
  <c r="AR24"/>
  <c r="BI24"/>
  <c r="BG24"/>
  <c r="BE24"/>
  <c r="AC24"/>
  <c r="AA24"/>
  <c r="Y24"/>
  <c r="BC23"/>
  <c r="BB23"/>
  <c r="BA23"/>
  <c r="AZ23"/>
  <c r="AY23"/>
  <c r="AX23"/>
  <c r="AW23"/>
  <c r="AV23"/>
  <c r="AU23"/>
  <c r="AT23"/>
  <c r="AS23"/>
  <c r="AR23"/>
  <c r="BH23"/>
  <c r="BF23"/>
  <c r="BD23"/>
  <c r="AB23"/>
  <c r="Z23"/>
  <c r="X23"/>
  <c r="BC22"/>
  <c r="BB22"/>
  <c r="BA22"/>
  <c r="AZ22"/>
  <c r="AY22"/>
  <c r="AX22"/>
  <c r="AW22"/>
  <c r="AV22"/>
  <c r="AU22"/>
  <c r="AT22"/>
  <c r="AS22"/>
  <c r="AR22"/>
  <c r="BI22"/>
  <c r="BG22"/>
  <c r="BE22"/>
  <c r="AC22"/>
  <c r="AA22"/>
  <c r="Y22"/>
  <c r="BC21"/>
  <c r="BB21"/>
  <c r="BA21"/>
  <c r="AZ21"/>
  <c r="AY21"/>
  <c r="AX21"/>
  <c r="AW21"/>
  <c r="AV21"/>
  <c r="AU21"/>
  <c r="AT21"/>
  <c r="AS21"/>
  <c r="AR21"/>
  <c r="BH21"/>
  <c r="BF21"/>
  <c r="BD21"/>
  <c r="AB21"/>
  <c r="Z21"/>
  <c r="X21"/>
  <c r="BC20"/>
  <c r="BB20"/>
  <c r="BA20"/>
  <c r="AZ20"/>
  <c r="AY20"/>
  <c r="AX20"/>
  <c r="AW20"/>
  <c r="AV20"/>
  <c r="AU20"/>
  <c r="AT20"/>
  <c r="AS20"/>
  <c r="AR20"/>
  <c r="BI20"/>
  <c r="BG20"/>
  <c r="BE20"/>
  <c r="AB20"/>
  <c r="Z20"/>
  <c r="X20"/>
  <c r="BC19"/>
  <c r="BB19"/>
  <c r="BA19"/>
  <c r="AZ19"/>
  <c r="AY19"/>
  <c r="AX19"/>
  <c r="AW19"/>
  <c r="AV19"/>
  <c r="AU19"/>
  <c r="AT19"/>
  <c r="AS19"/>
  <c r="AR19"/>
  <c r="BI19"/>
  <c r="BG19"/>
  <c r="BE19"/>
  <c r="AC19"/>
  <c r="AA19"/>
  <c r="Y19"/>
  <c r="BC18"/>
  <c r="BB18"/>
  <c r="BA18"/>
  <c r="AZ18"/>
  <c r="AY18"/>
  <c r="AX18"/>
  <c r="AW18"/>
  <c r="AV18"/>
  <c r="AU18"/>
  <c r="AT18"/>
  <c r="AS18"/>
  <c r="AR18"/>
  <c r="BH18"/>
  <c r="BF18"/>
  <c r="BD18"/>
  <c r="AB18"/>
  <c r="Z18"/>
  <c r="X18"/>
  <c r="BC16"/>
  <c r="BB16"/>
  <c r="BA16"/>
  <c r="AZ16"/>
  <c r="AY16"/>
  <c r="AX16"/>
  <c r="AW16"/>
  <c r="AV16"/>
  <c r="AU16"/>
  <c r="AT16"/>
  <c r="AS16"/>
  <c r="AR16"/>
  <c r="BI16"/>
  <c r="BG16"/>
  <c r="BE16"/>
  <c r="AC16"/>
  <c r="AA16"/>
  <c r="Y16"/>
  <c r="BC15"/>
  <c r="BB15"/>
  <c r="BA15"/>
  <c r="AZ15"/>
  <c r="AY15"/>
  <c r="AX15"/>
  <c r="AW15"/>
  <c r="AV15"/>
  <c r="AU15"/>
  <c r="AT15"/>
  <c r="AS15"/>
  <c r="AR15"/>
  <c r="BH15"/>
  <c r="BF15"/>
  <c r="BD15"/>
  <c r="AB15"/>
  <c r="Z15"/>
  <c r="X15"/>
  <c r="BC13"/>
  <c r="BB13"/>
  <c r="BA13"/>
  <c r="AZ13"/>
  <c r="AY13"/>
  <c r="AX13"/>
  <c r="AW13"/>
  <c r="AV13"/>
  <c r="AU13"/>
  <c r="AT13"/>
  <c r="AS13"/>
  <c r="AR13"/>
  <c r="BI13"/>
  <c r="BG13"/>
  <c r="BE13"/>
  <c r="AC13"/>
  <c r="AA13"/>
  <c r="Y13"/>
  <c r="BC12"/>
  <c r="BB12"/>
  <c r="BA12"/>
  <c r="AZ12"/>
  <c r="AY12"/>
  <c r="AX12"/>
  <c r="AW12"/>
  <c r="AV12"/>
  <c r="AU12"/>
  <c r="AT12"/>
  <c r="AS12"/>
  <c r="AR12"/>
  <c r="BH12"/>
  <c r="BF12"/>
  <c r="BD12"/>
  <c r="AB12"/>
  <c r="Z12"/>
  <c r="X12"/>
  <c r="BC11"/>
  <c r="BB11"/>
  <c r="BA11"/>
  <c r="AZ11"/>
  <c r="AY11"/>
  <c r="AX11"/>
  <c r="AW11"/>
  <c r="AV11"/>
  <c r="AU11"/>
  <c r="AT11"/>
  <c r="AS11"/>
  <c r="AR11"/>
  <c r="BI11"/>
  <c r="BG11"/>
  <c r="BE11"/>
  <c r="AC11"/>
  <c r="AA11"/>
  <c r="Y11"/>
  <c r="BC10"/>
  <c r="BB10"/>
  <c r="BA10"/>
  <c r="AZ10"/>
  <c r="AY10"/>
  <c r="AX10"/>
  <c r="AW10"/>
  <c r="AV10"/>
  <c r="AU10"/>
  <c r="AT10"/>
  <c r="AS10"/>
  <c r="AR10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I9"/>
  <c r="BG9"/>
  <c r="BE9"/>
  <c r="AC9"/>
  <c r="AA9"/>
  <c r="Y9"/>
  <c r="BC43" i="96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D40"/>
  <c r="AA40" s="1"/>
  <c r="C40"/>
  <c r="Y40" s="1"/>
  <c r="B40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C18"/>
  <c r="BB18"/>
  <c r="BA18"/>
  <c r="AZ18"/>
  <c r="AY18"/>
  <c r="AX18"/>
  <c r="AW18"/>
  <c r="AV18"/>
  <c r="AU18"/>
  <c r="AT18"/>
  <c r="AS18"/>
  <c r="AR18"/>
  <c r="BI18"/>
  <c r="BG18"/>
  <c r="BE18"/>
  <c r="AC18"/>
  <c r="AA18"/>
  <c r="Y18"/>
  <c r="BC16"/>
  <c r="BB16"/>
  <c r="BA16"/>
  <c r="AZ16"/>
  <c r="AY16"/>
  <c r="AX16"/>
  <c r="AW16"/>
  <c r="AV16"/>
  <c r="AU16"/>
  <c r="AT16"/>
  <c r="AS16"/>
  <c r="AR16"/>
  <c r="BI16"/>
  <c r="BG16"/>
  <c r="BE16"/>
  <c r="AC16"/>
  <c r="AA16"/>
  <c r="Y16"/>
  <c r="BC15"/>
  <c r="BB15"/>
  <c r="BA15"/>
  <c r="AZ15"/>
  <c r="AY15"/>
  <c r="AX15"/>
  <c r="AW15"/>
  <c r="AV15"/>
  <c r="AU15"/>
  <c r="AT15"/>
  <c r="AS15"/>
  <c r="AR15"/>
  <c r="BH15"/>
  <c r="BF15"/>
  <c r="BD15"/>
  <c r="AB15"/>
  <c r="Z15"/>
  <c r="X15"/>
  <c r="BC14"/>
  <c r="BB14"/>
  <c r="BA14"/>
  <c r="AZ14"/>
  <c r="AY14"/>
  <c r="AX14"/>
  <c r="AW14"/>
  <c r="AV14"/>
  <c r="AU14"/>
  <c r="AT14"/>
  <c r="AS14"/>
  <c r="AR14"/>
  <c r="BI14"/>
  <c r="BG14"/>
  <c r="BE14"/>
  <c r="AC14"/>
  <c r="AA14"/>
  <c r="Y14"/>
  <c r="BC11"/>
  <c r="BB11"/>
  <c r="BA11"/>
  <c r="AZ11"/>
  <c r="AY11"/>
  <c r="AX11"/>
  <c r="AW11"/>
  <c r="AV11"/>
  <c r="AU11"/>
  <c r="AT11"/>
  <c r="AS11"/>
  <c r="AR11"/>
  <c r="BI11"/>
  <c r="BG11"/>
  <c r="BE11"/>
  <c r="AC11"/>
  <c r="AA11"/>
  <c r="Y11"/>
  <c r="BC10"/>
  <c r="BB10"/>
  <c r="BA10"/>
  <c r="AZ10"/>
  <c r="AY10"/>
  <c r="AX10"/>
  <c r="AW10"/>
  <c r="AV10"/>
  <c r="AU10"/>
  <c r="AT10"/>
  <c r="AS10"/>
  <c r="AR10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I9"/>
  <c r="BG9"/>
  <c r="BE9"/>
  <c r="AC9"/>
  <c r="AA9"/>
  <c r="Y9"/>
  <c r="BC43" i="95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E41"/>
  <c r="AB41" s="1"/>
  <c r="D41"/>
  <c r="Z41" s="1"/>
  <c r="C41"/>
  <c r="X41" s="1"/>
  <c r="B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E40"/>
  <c r="AC40" s="1"/>
  <c r="D40"/>
  <c r="AA40" s="1"/>
  <c r="C40"/>
  <c r="Y40" s="1"/>
  <c r="B40"/>
  <c r="BC20"/>
  <c r="BB20"/>
  <c r="BA20"/>
  <c r="AZ20"/>
  <c r="AY20"/>
  <c r="AX20"/>
  <c r="AW20"/>
  <c r="AV20"/>
  <c r="AU20"/>
  <c r="AT20"/>
  <c r="AS20"/>
  <c r="AR20"/>
  <c r="BI20"/>
  <c r="BG20"/>
  <c r="BE20"/>
  <c r="AC20"/>
  <c r="AA20"/>
  <c r="Y20"/>
  <c r="BC19"/>
  <c r="BB19"/>
  <c r="BA19"/>
  <c r="AZ19"/>
  <c r="AY19"/>
  <c r="AX19"/>
  <c r="AW19"/>
  <c r="AV19"/>
  <c r="AU19"/>
  <c r="AT19"/>
  <c r="AS19"/>
  <c r="AR19"/>
  <c r="BH19"/>
  <c r="BF19"/>
  <c r="BD19"/>
  <c r="AB19"/>
  <c r="Z19"/>
  <c r="X19"/>
  <c r="BC18"/>
  <c r="BB18"/>
  <c r="BA18"/>
  <c r="AZ18"/>
  <c r="AY18"/>
  <c r="AX18"/>
  <c r="AW18"/>
  <c r="AV18"/>
  <c r="AU18"/>
  <c r="AT18"/>
  <c r="AS18"/>
  <c r="AR18"/>
  <c r="BI18"/>
  <c r="BG18"/>
  <c r="AB18"/>
  <c r="Z18"/>
  <c r="X18"/>
  <c r="BC17"/>
  <c r="BB17"/>
  <c r="BA17"/>
  <c r="AZ17"/>
  <c r="AY17"/>
  <c r="AX17"/>
  <c r="AW17"/>
  <c r="AV17"/>
  <c r="AU17"/>
  <c r="AT17"/>
  <c r="AS17"/>
  <c r="AR17"/>
  <c r="BI17"/>
  <c r="BG17"/>
  <c r="BE17"/>
  <c r="AC17"/>
  <c r="AA17"/>
  <c r="Y17"/>
  <c r="BC16"/>
  <c r="BB16"/>
  <c r="BA16"/>
  <c r="AZ16"/>
  <c r="AY16"/>
  <c r="AX16"/>
  <c r="AW16"/>
  <c r="AV16"/>
  <c r="AU16"/>
  <c r="AT16"/>
  <c r="AS16"/>
  <c r="AR16"/>
  <c r="BH16"/>
  <c r="BF16"/>
  <c r="BD16"/>
  <c r="AB16"/>
  <c r="Z16"/>
  <c r="X16"/>
  <c r="BC15"/>
  <c r="BB15"/>
  <c r="BA15"/>
  <c r="AZ15"/>
  <c r="AY15"/>
  <c r="AX15"/>
  <c r="AW15"/>
  <c r="AV15"/>
  <c r="AU15"/>
  <c r="AT15"/>
  <c r="AS15"/>
  <c r="AR15"/>
  <c r="BI15"/>
  <c r="BG15"/>
  <c r="BE15"/>
  <c r="AC15"/>
  <c r="AA15"/>
  <c r="Y15"/>
  <c r="BC14"/>
  <c r="BB14"/>
  <c r="BA14"/>
  <c r="AZ14"/>
  <c r="AY14"/>
  <c r="AX14"/>
  <c r="AW14"/>
  <c r="AV14"/>
  <c r="AU14"/>
  <c r="AT14"/>
  <c r="AS14"/>
  <c r="AR14"/>
  <c r="BH14"/>
  <c r="BF14"/>
  <c r="BD14"/>
  <c r="AB14"/>
  <c r="Z14"/>
  <c r="X14"/>
  <c r="BC13"/>
  <c r="BB13"/>
  <c r="BA13"/>
  <c r="AZ13"/>
  <c r="AY13"/>
  <c r="AX13"/>
  <c r="AW13"/>
  <c r="AV13"/>
  <c r="AU13"/>
  <c r="AT13"/>
  <c r="AS13"/>
  <c r="AR13"/>
  <c r="BI13"/>
  <c r="BG13"/>
  <c r="BE13"/>
  <c r="AC13"/>
  <c r="AA13"/>
  <c r="Y13"/>
  <c r="BC12"/>
  <c r="BB12"/>
  <c r="BA12"/>
  <c r="AZ12"/>
  <c r="AY12"/>
  <c r="AX12"/>
  <c r="AW12"/>
  <c r="AV12"/>
  <c r="AU12"/>
  <c r="AT12"/>
  <c r="AS12"/>
  <c r="AR12"/>
  <c r="BH12"/>
  <c r="BF12"/>
  <c r="BD12"/>
  <c r="AB12"/>
  <c r="Z12"/>
  <c r="X12"/>
  <c r="BC11"/>
  <c r="BB11"/>
  <c r="BA11"/>
  <c r="AZ11"/>
  <c r="AY11"/>
  <c r="AX11"/>
  <c r="AW11"/>
  <c r="AV11"/>
  <c r="AU11"/>
  <c r="AT11"/>
  <c r="AS11"/>
  <c r="AR11"/>
  <c r="BI11"/>
  <c r="BG11"/>
  <c r="BE11"/>
  <c r="AC11"/>
  <c r="AA11"/>
  <c r="Y11"/>
  <c r="BC10"/>
  <c r="BB10"/>
  <c r="BA10"/>
  <c r="AZ10"/>
  <c r="AY10"/>
  <c r="AX10"/>
  <c r="AW10"/>
  <c r="AV10"/>
  <c r="AU10"/>
  <c r="AT10"/>
  <c r="AS10"/>
  <c r="AR10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I9"/>
  <c r="BG9"/>
  <c r="BE9"/>
  <c r="AC9"/>
  <c r="AA9"/>
  <c r="Y9"/>
  <c r="BC43" i="94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I41" s="1"/>
  <c r="AJ41"/>
  <c r="BG41" s="1"/>
  <c r="AI41"/>
  <c r="BE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C41" s="1"/>
  <c r="AA41"/>
  <c r="Y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H40" s="1"/>
  <c r="AJ40"/>
  <c r="BF40" s="1"/>
  <c r="AI40"/>
  <c r="BD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B40" s="1"/>
  <c r="Z40"/>
  <c r="X40"/>
  <c r="BC20"/>
  <c r="BB20"/>
  <c r="BA20"/>
  <c r="AZ20"/>
  <c r="AY20"/>
  <c r="AX20"/>
  <c r="AW20"/>
  <c r="AV20"/>
  <c r="AU20"/>
  <c r="AT20"/>
  <c r="AS20"/>
  <c r="AR20"/>
  <c r="BI20"/>
  <c r="BG20"/>
  <c r="BE20"/>
  <c r="AC20"/>
  <c r="AA20"/>
  <c r="Y20"/>
  <c r="BC19"/>
  <c r="BB19"/>
  <c r="BA19"/>
  <c r="AZ19"/>
  <c r="AY19"/>
  <c r="AX19"/>
  <c r="AW19"/>
  <c r="AV19"/>
  <c r="AU19"/>
  <c r="AT19"/>
  <c r="AS19"/>
  <c r="AR19"/>
  <c r="BH19"/>
  <c r="BF19"/>
  <c r="BD19"/>
  <c r="AB19"/>
  <c r="Z19"/>
  <c r="X19"/>
  <c r="BC18"/>
  <c r="BB18"/>
  <c r="BA18"/>
  <c r="AZ18"/>
  <c r="AY18"/>
  <c r="AX18"/>
  <c r="AW18"/>
  <c r="AV18"/>
  <c r="AU18"/>
  <c r="AT18"/>
  <c r="AS18"/>
  <c r="AR18"/>
  <c r="BI18"/>
  <c r="BG18"/>
  <c r="BE18"/>
  <c r="AB18"/>
  <c r="Z18"/>
  <c r="X18"/>
  <c r="BC17"/>
  <c r="BB17"/>
  <c r="BA17"/>
  <c r="AZ17"/>
  <c r="AY17"/>
  <c r="AX17"/>
  <c r="AW17"/>
  <c r="AV17"/>
  <c r="AU17"/>
  <c r="AT17"/>
  <c r="AS17"/>
  <c r="AR17"/>
  <c r="BI17"/>
  <c r="BG17"/>
  <c r="BE17"/>
  <c r="AC17"/>
  <c r="AA17"/>
  <c r="Y17"/>
  <c r="BC16"/>
  <c r="BB16"/>
  <c r="BA16"/>
  <c r="AZ16"/>
  <c r="AY16"/>
  <c r="AX16"/>
  <c r="AW16"/>
  <c r="AV16"/>
  <c r="AU16"/>
  <c r="AT16"/>
  <c r="AS16"/>
  <c r="AR16"/>
  <c r="BH16"/>
  <c r="BF16"/>
  <c r="BD16"/>
  <c r="AB16"/>
  <c r="Z16"/>
  <c r="X16"/>
  <c r="BC15"/>
  <c r="BB15"/>
  <c r="BA15"/>
  <c r="AZ15"/>
  <c r="AY15"/>
  <c r="AX15"/>
  <c r="AW15"/>
  <c r="AV15"/>
  <c r="AU15"/>
  <c r="AT15"/>
  <c r="AS15"/>
  <c r="AR15"/>
  <c r="BI15"/>
  <c r="BG15"/>
  <c r="BE15"/>
  <c r="AC15"/>
  <c r="AA15"/>
  <c r="Y15"/>
  <c r="BC14"/>
  <c r="BB14"/>
  <c r="BA14"/>
  <c r="AZ14"/>
  <c r="AY14"/>
  <c r="AX14"/>
  <c r="AW14"/>
  <c r="AV14"/>
  <c r="AU14"/>
  <c r="AT14"/>
  <c r="AS14"/>
  <c r="AR14"/>
  <c r="BH14"/>
  <c r="BF14"/>
  <c r="BD14"/>
  <c r="AB14"/>
  <c r="Z14"/>
  <c r="X14"/>
  <c r="BC13"/>
  <c r="BB13"/>
  <c r="BA13"/>
  <c r="AZ13"/>
  <c r="AY13"/>
  <c r="AX13"/>
  <c r="AW13"/>
  <c r="AV13"/>
  <c r="AU13"/>
  <c r="AT13"/>
  <c r="AS13"/>
  <c r="AR13"/>
  <c r="BI13"/>
  <c r="BG13"/>
  <c r="BE13"/>
  <c r="AC13"/>
  <c r="AA13"/>
  <c r="Y13"/>
  <c r="BC11"/>
  <c r="BB11"/>
  <c r="BA11"/>
  <c r="AZ11"/>
  <c r="AY11"/>
  <c r="AX11"/>
  <c r="AW11"/>
  <c r="AV11"/>
  <c r="AU11"/>
  <c r="AT11"/>
  <c r="AS11"/>
  <c r="AR11"/>
  <c r="BI11"/>
  <c r="BG11"/>
  <c r="BE11"/>
  <c r="AC11"/>
  <c r="AA11"/>
  <c r="Y11"/>
  <c r="BC10"/>
  <c r="BB10"/>
  <c r="BA10"/>
  <c r="AZ10"/>
  <c r="AY10"/>
  <c r="AX10"/>
  <c r="AW10"/>
  <c r="AV10"/>
  <c r="AU10"/>
  <c r="AT10"/>
  <c r="AS10"/>
  <c r="AR10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I9"/>
  <c r="BG9"/>
  <c r="BE9"/>
  <c r="AC9"/>
  <c r="AA9"/>
  <c r="Y9"/>
  <c r="BC43" i="9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AA40"/>
  <c r="Y40"/>
  <c r="BC11"/>
  <c r="BB11"/>
  <c r="BA11"/>
  <c r="AZ11"/>
  <c r="AY11"/>
  <c r="AX11"/>
  <c r="AW11"/>
  <c r="AV11"/>
  <c r="AU11"/>
  <c r="AT11"/>
  <c r="AS11"/>
  <c r="AR11"/>
  <c r="BH11"/>
  <c r="BF11"/>
  <c r="BD11"/>
  <c r="AB11"/>
  <c r="Z11"/>
  <c r="X11"/>
  <c r="BC10"/>
  <c r="BB10"/>
  <c r="BA10"/>
  <c r="AZ10"/>
  <c r="AY10"/>
  <c r="AX10"/>
  <c r="AW10"/>
  <c r="AV10"/>
  <c r="AU10"/>
  <c r="AT10"/>
  <c r="AS10"/>
  <c r="AR10"/>
  <c r="BI10"/>
  <c r="BG10"/>
  <c r="BE10"/>
  <c r="AC10"/>
  <c r="AA10"/>
  <c r="Y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H9"/>
  <c r="BF9"/>
  <c r="BD9"/>
  <c r="AB9"/>
  <c r="Z9"/>
  <c r="X9"/>
  <c r="BC43" i="92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D40"/>
  <c r="AA40" s="1"/>
  <c r="C40"/>
  <c r="Y40" s="1"/>
  <c r="B40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C33"/>
  <c r="BB33"/>
  <c r="BA33"/>
  <c r="AZ33"/>
  <c r="AY33"/>
  <c r="AX33"/>
  <c r="AW33"/>
  <c r="AV33"/>
  <c r="AU33"/>
  <c r="AT33"/>
  <c r="AS33"/>
  <c r="AR33"/>
  <c r="BI33"/>
  <c r="BG33"/>
  <c r="BE33"/>
  <c r="AC33"/>
  <c r="AA33"/>
  <c r="Y33"/>
  <c r="BC32"/>
  <c r="BB32"/>
  <c r="BA32"/>
  <c r="AZ32"/>
  <c r="AY32"/>
  <c r="AX32"/>
  <c r="AW32"/>
  <c r="AV32"/>
  <c r="AU32"/>
  <c r="AT32"/>
  <c r="AS32"/>
  <c r="AR32"/>
  <c r="BH32"/>
  <c r="BF32"/>
  <c r="BD32"/>
  <c r="AB32"/>
  <c r="Z32"/>
  <c r="X32"/>
  <c r="BC31"/>
  <c r="BB31"/>
  <c r="BA31"/>
  <c r="AZ31"/>
  <c r="AY31"/>
  <c r="AX31"/>
  <c r="AW31"/>
  <c r="AV31"/>
  <c r="AU31"/>
  <c r="AT31"/>
  <c r="AS31"/>
  <c r="AR31"/>
  <c r="BI31"/>
  <c r="BG31"/>
  <c r="BE31"/>
  <c r="AC31"/>
  <c r="AA31"/>
  <c r="Y31"/>
  <c r="BC30"/>
  <c r="BB30"/>
  <c r="BA30"/>
  <c r="AZ30"/>
  <c r="AY30"/>
  <c r="AX30"/>
  <c r="AW30"/>
  <c r="AV30"/>
  <c r="AU30"/>
  <c r="AT30"/>
  <c r="AS30"/>
  <c r="AR30"/>
  <c r="BH30"/>
  <c r="BF30"/>
  <c r="BD30"/>
  <c r="AB30"/>
  <c r="Z30"/>
  <c r="X30"/>
  <c r="BC29"/>
  <c r="BB29"/>
  <c r="BA29"/>
  <c r="AZ29"/>
  <c r="AY29"/>
  <c r="AX29"/>
  <c r="AW29"/>
  <c r="AV29"/>
  <c r="AU29"/>
  <c r="AT29"/>
  <c r="AS29"/>
  <c r="AR29"/>
  <c r="BI29"/>
  <c r="BG29"/>
  <c r="BE29"/>
  <c r="AC29"/>
  <c r="AA29"/>
  <c r="Y29"/>
  <c r="BC28"/>
  <c r="BB28"/>
  <c r="BA28"/>
  <c r="AZ28"/>
  <c r="AY28"/>
  <c r="AX28"/>
  <c r="AW28"/>
  <c r="AV28"/>
  <c r="AU28"/>
  <c r="AT28"/>
  <c r="AS28"/>
  <c r="AR28"/>
  <c r="BH28"/>
  <c r="BF28"/>
  <c r="BD28"/>
  <c r="AB28"/>
  <c r="Z28"/>
  <c r="X28"/>
  <c r="BC27"/>
  <c r="BB27"/>
  <c r="BA27"/>
  <c r="AZ27"/>
  <c r="AY27"/>
  <c r="AX27"/>
  <c r="AW27"/>
  <c r="AV27"/>
  <c r="AU27"/>
  <c r="AT27"/>
  <c r="AS27"/>
  <c r="AR27"/>
  <c r="BI27"/>
  <c r="BG27"/>
  <c r="BE27"/>
  <c r="AC27"/>
  <c r="AA27"/>
  <c r="Y27"/>
  <c r="BC26"/>
  <c r="BB26"/>
  <c r="BA26"/>
  <c r="AZ26"/>
  <c r="AY26"/>
  <c r="AX26"/>
  <c r="AW26"/>
  <c r="AV26"/>
  <c r="AU26"/>
  <c r="AT26"/>
  <c r="AS26"/>
  <c r="AR26"/>
  <c r="BH26"/>
  <c r="BF26"/>
  <c r="BD26"/>
  <c r="AB26"/>
  <c r="Z26"/>
  <c r="X26"/>
  <c r="BC25"/>
  <c r="BB25"/>
  <c r="BA25"/>
  <c r="AZ25"/>
  <c r="AY25"/>
  <c r="AX25"/>
  <c r="AW25"/>
  <c r="AV25"/>
  <c r="AU25"/>
  <c r="AT25"/>
  <c r="AS25"/>
  <c r="AR25"/>
  <c r="BI25"/>
  <c r="BG25"/>
  <c r="BE25"/>
  <c r="AC25"/>
  <c r="AA25"/>
  <c r="Y25"/>
  <c r="BC24"/>
  <c r="BB24"/>
  <c r="BA24"/>
  <c r="AZ24"/>
  <c r="AY24"/>
  <c r="AX24"/>
  <c r="AW24"/>
  <c r="AV24"/>
  <c r="AU24"/>
  <c r="AT24"/>
  <c r="AS24"/>
  <c r="AR24"/>
  <c r="BH24"/>
  <c r="BF24"/>
  <c r="BD24"/>
  <c r="AB24"/>
  <c r="Z24"/>
  <c r="X24"/>
  <c r="BC22"/>
  <c r="BB22"/>
  <c r="BA22"/>
  <c r="AZ22"/>
  <c r="AY22"/>
  <c r="AX22"/>
  <c r="AW22"/>
  <c r="AV22"/>
  <c r="AU22"/>
  <c r="AT22"/>
  <c r="AS22"/>
  <c r="AR22"/>
  <c r="BI22"/>
  <c r="BG22"/>
  <c r="BE22"/>
  <c r="AC22"/>
  <c r="AA22"/>
  <c r="Y22"/>
  <c r="BC20"/>
  <c r="BB20"/>
  <c r="BA20"/>
  <c r="AZ20"/>
  <c r="AY20"/>
  <c r="AX20"/>
  <c r="AW20"/>
  <c r="AV20"/>
  <c r="AU20"/>
  <c r="AT20"/>
  <c r="AS20"/>
  <c r="AR20"/>
  <c r="BH20"/>
  <c r="BF20"/>
  <c r="BD20"/>
  <c r="AB20"/>
  <c r="Z20"/>
  <c r="X20"/>
  <c r="BC21"/>
  <c r="BB21"/>
  <c r="BA21"/>
  <c r="AZ21"/>
  <c r="AY21"/>
  <c r="AX21"/>
  <c r="AW21"/>
  <c r="AV21"/>
  <c r="AU21"/>
  <c r="AT21"/>
  <c r="AS21"/>
  <c r="AR21"/>
  <c r="BI21"/>
  <c r="BG21"/>
  <c r="BE21"/>
  <c r="AC21"/>
  <c r="AA21"/>
  <c r="Y21"/>
  <c r="BC19"/>
  <c r="BB19"/>
  <c r="BA19"/>
  <c r="AZ19"/>
  <c r="AY19"/>
  <c r="AX19"/>
  <c r="AW19"/>
  <c r="AV19"/>
  <c r="AU19"/>
  <c r="AT19"/>
  <c r="AS19"/>
  <c r="AR19"/>
  <c r="BH19"/>
  <c r="BF19"/>
  <c r="BD19"/>
  <c r="AB19"/>
  <c r="Z19"/>
  <c r="X19"/>
  <c r="BC18"/>
  <c r="BB18"/>
  <c r="BA18"/>
  <c r="AZ18"/>
  <c r="AY18"/>
  <c r="AX18"/>
  <c r="AW18"/>
  <c r="AV18"/>
  <c r="AU18"/>
  <c r="AT18"/>
  <c r="AS18"/>
  <c r="AR18"/>
  <c r="BI18"/>
  <c r="BE18"/>
  <c r="AB18"/>
  <c r="Z18"/>
  <c r="X18"/>
  <c r="BC17"/>
  <c r="BB17"/>
  <c r="BA17"/>
  <c r="AZ17"/>
  <c r="AY17"/>
  <c r="AX17"/>
  <c r="AW17"/>
  <c r="AV17"/>
  <c r="AU17"/>
  <c r="AT17"/>
  <c r="AS17"/>
  <c r="AR17"/>
  <c r="BI17"/>
  <c r="BG17"/>
  <c r="BE17"/>
  <c r="AC17"/>
  <c r="AA17"/>
  <c r="Y17"/>
  <c r="BC16"/>
  <c r="BB16"/>
  <c r="BA16"/>
  <c r="AZ16"/>
  <c r="AY16"/>
  <c r="AX16"/>
  <c r="AW16"/>
  <c r="AV16"/>
  <c r="AU16"/>
  <c r="AT16"/>
  <c r="AS16"/>
  <c r="AR16"/>
  <c r="BH16"/>
  <c r="BF16"/>
  <c r="BD16"/>
  <c r="AB16"/>
  <c r="Z16"/>
  <c r="X16"/>
  <c r="BC15"/>
  <c r="BB15"/>
  <c r="BA15"/>
  <c r="AZ15"/>
  <c r="AY15"/>
  <c r="AX15"/>
  <c r="AW15"/>
  <c r="AV15"/>
  <c r="AU15"/>
  <c r="AT15"/>
  <c r="AS15"/>
  <c r="AR15"/>
  <c r="BI15"/>
  <c r="BG15"/>
  <c r="BE15"/>
  <c r="AC15"/>
  <c r="AA15"/>
  <c r="Y15"/>
  <c r="BC14"/>
  <c r="BB14"/>
  <c r="BA14"/>
  <c r="AZ14"/>
  <c r="AY14"/>
  <c r="AX14"/>
  <c r="AW14"/>
  <c r="AV14"/>
  <c r="AU14"/>
  <c r="AT14"/>
  <c r="AS14"/>
  <c r="AR14"/>
  <c r="BH14"/>
  <c r="BF14"/>
  <c r="BD14"/>
  <c r="AB14"/>
  <c r="Z14"/>
  <c r="X14"/>
  <c r="BC13"/>
  <c r="BB13"/>
  <c r="BA13"/>
  <c r="AZ13"/>
  <c r="AY13"/>
  <c r="AX13"/>
  <c r="AW13"/>
  <c r="AV13"/>
  <c r="AU13"/>
  <c r="AT13"/>
  <c r="AS13"/>
  <c r="AR13"/>
  <c r="BI13"/>
  <c r="BG13"/>
  <c r="BE13"/>
  <c r="AC13"/>
  <c r="AA13"/>
  <c r="Y13"/>
  <c r="BC12"/>
  <c r="BB12"/>
  <c r="BA12"/>
  <c r="AZ12"/>
  <c r="AY12"/>
  <c r="AX12"/>
  <c r="AW12"/>
  <c r="AV12"/>
  <c r="AU12"/>
  <c r="AT12"/>
  <c r="AS12"/>
  <c r="AR12"/>
  <c r="BH12"/>
  <c r="BF12"/>
  <c r="BD12"/>
  <c r="AB12"/>
  <c r="Z12"/>
  <c r="X12"/>
  <c r="BC11"/>
  <c r="BB11"/>
  <c r="BA11"/>
  <c r="AZ11"/>
  <c r="AY11"/>
  <c r="AX11"/>
  <c r="AW11"/>
  <c r="AV11"/>
  <c r="AU11"/>
  <c r="AT11"/>
  <c r="AS11"/>
  <c r="AR11"/>
  <c r="BI11"/>
  <c r="BG11"/>
  <c r="BE11"/>
  <c r="AC11"/>
  <c r="AA11"/>
  <c r="Y11"/>
  <c r="BC10"/>
  <c r="BB10"/>
  <c r="BA10"/>
  <c r="AZ10"/>
  <c r="AY10"/>
  <c r="AX10"/>
  <c r="AW10"/>
  <c r="AV10"/>
  <c r="AU10"/>
  <c r="AT10"/>
  <c r="AS10"/>
  <c r="AR10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I9"/>
  <c r="BG9"/>
  <c r="BE9"/>
  <c r="AC9"/>
  <c r="AA9"/>
  <c r="Y9"/>
  <c r="BC43" i="91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17"/>
  <c r="BB17"/>
  <c r="BA17"/>
  <c r="AZ17"/>
  <c r="AY17"/>
  <c r="AX17"/>
  <c r="AW17"/>
  <c r="AV17"/>
  <c r="AU17"/>
  <c r="AT17"/>
  <c r="AS17"/>
  <c r="AR17"/>
  <c r="BH17"/>
  <c r="BF17"/>
  <c r="BD17"/>
  <c r="AB17"/>
  <c r="Z17"/>
  <c r="X17"/>
  <c r="BC16"/>
  <c r="BB16"/>
  <c r="BA16"/>
  <c r="AZ16"/>
  <c r="AY16"/>
  <c r="AX16"/>
  <c r="AW16"/>
  <c r="AV16"/>
  <c r="AU16"/>
  <c r="AT16"/>
  <c r="AS16"/>
  <c r="AR16"/>
  <c r="BI16"/>
  <c r="BG16"/>
  <c r="BE16"/>
  <c r="AC16"/>
  <c r="AA16"/>
  <c r="Y16"/>
  <c r="BC15"/>
  <c r="BB15"/>
  <c r="BA15"/>
  <c r="AZ15"/>
  <c r="AY15"/>
  <c r="AX15"/>
  <c r="AW15"/>
  <c r="AV15"/>
  <c r="AU15"/>
  <c r="AT15"/>
  <c r="AS15"/>
  <c r="AR15"/>
  <c r="BH15"/>
  <c r="BF15"/>
  <c r="BD15"/>
  <c r="AB15"/>
  <c r="Z15"/>
  <c r="X15"/>
  <c r="BC14"/>
  <c r="BB14"/>
  <c r="BA14"/>
  <c r="AZ14"/>
  <c r="AY14"/>
  <c r="AX14"/>
  <c r="AW14"/>
  <c r="AV14"/>
  <c r="AU14"/>
  <c r="AT14"/>
  <c r="AS14"/>
  <c r="AR14"/>
  <c r="BI14"/>
  <c r="BG14"/>
  <c r="BE14"/>
  <c r="AC14"/>
  <c r="AA14"/>
  <c r="Y14"/>
  <c r="BC13"/>
  <c r="BB13"/>
  <c r="BA13"/>
  <c r="AZ13"/>
  <c r="AY13"/>
  <c r="AX13"/>
  <c r="AW13"/>
  <c r="AV13"/>
  <c r="AU13"/>
  <c r="AT13"/>
  <c r="AS13"/>
  <c r="AR13"/>
  <c r="BH13"/>
  <c r="BF13"/>
  <c r="BD13"/>
  <c r="AB13"/>
  <c r="Z13"/>
  <c r="X13"/>
  <c r="BC12"/>
  <c r="BB12"/>
  <c r="BA12"/>
  <c r="AZ12"/>
  <c r="AY12"/>
  <c r="AX12"/>
  <c r="AW12"/>
  <c r="AV12"/>
  <c r="AU12"/>
  <c r="AT12"/>
  <c r="AS12"/>
  <c r="AR12"/>
  <c r="BI12"/>
  <c r="BG12"/>
  <c r="BE12"/>
  <c r="AC12"/>
  <c r="AA12"/>
  <c r="Y12"/>
  <c r="BC11"/>
  <c r="BB11"/>
  <c r="BA11"/>
  <c r="AZ11"/>
  <c r="AY11"/>
  <c r="AX11"/>
  <c r="AW11"/>
  <c r="AV11"/>
  <c r="AU11"/>
  <c r="AT11"/>
  <c r="AS11"/>
  <c r="AR11"/>
  <c r="BH11"/>
  <c r="BF11"/>
  <c r="BD11"/>
  <c r="AB11"/>
  <c r="Z11"/>
  <c r="X11"/>
  <c r="BC10"/>
  <c r="BB10"/>
  <c r="BA10"/>
  <c r="AZ10"/>
  <c r="AY10"/>
  <c r="AX10"/>
  <c r="AW10"/>
  <c r="AV10"/>
  <c r="AU10"/>
  <c r="AT10"/>
  <c r="AS10"/>
  <c r="AR10"/>
  <c r="BI10"/>
  <c r="BG10"/>
  <c r="BE10"/>
  <c r="AC10"/>
  <c r="AA10"/>
  <c r="Y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H9"/>
  <c r="BF9"/>
  <c r="BD9"/>
  <c r="AB9"/>
  <c r="Z9"/>
  <c r="X9"/>
  <c r="BC43" i="90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17"/>
  <c r="BB17"/>
  <c r="BA17"/>
  <c r="AZ17"/>
  <c r="AY17"/>
  <c r="AX17"/>
  <c r="AW17"/>
  <c r="AV17"/>
  <c r="AU17"/>
  <c r="AT17"/>
  <c r="AS17"/>
  <c r="AR17"/>
  <c r="BI17"/>
  <c r="BG17"/>
  <c r="BE17"/>
  <c r="AC17"/>
  <c r="AA17"/>
  <c r="Y17"/>
  <c r="BC15"/>
  <c r="BB15"/>
  <c r="BA15"/>
  <c r="AZ15"/>
  <c r="AY15"/>
  <c r="AX15"/>
  <c r="AW15"/>
  <c r="AV15"/>
  <c r="AU15"/>
  <c r="AT15"/>
  <c r="AS15"/>
  <c r="AR15"/>
  <c r="BH15"/>
  <c r="BF15"/>
  <c r="BD15"/>
  <c r="AB15"/>
  <c r="Z15"/>
  <c r="X15"/>
  <c r="BC14"/>
  <c r="BB14"/>
  <c r="BA14"/>
  <c r="AZ14"/>
  <c r="AY14"/>
  <c r="AX14"/>
  <c r="AW14"/>
  <c r="AV14"/>
  <c r="AU14"/>
  <c r="AT14"/>
  <c r="AS14"/>
  <c r="AR14"/>
  <c r="BI14"/>
  <c r="BG14"/>
  <c r="BE14"/>
  <c r="AC14"/>
  <c r="AA14"/>
  <c r="Y14"/>
  <c r="BC13"/>
  <c r="BB13"/>
  <c r="BA13"/>
  <c r="AZ13"/>
  <c r="AY13"/>
  <c r="AX13"/>
  <c r="AW13"/>
  <c r="AV13"/>
  <c r="AU13"/>
  <c r="AT13"/>
  <c r="AS13"/>
  <c r="AR13"/>
  <c r="BH13"/>
  <c r="BF13"/>
  <c r="BD13"/>
  <c r="AB13"/>
  <c r="Z13"/>
  <c r="X13"/>
  <c r="BC11"/>
  <c r="BB11"/>
  <c r="BA11"/>
  <c r="AZ11"/>
  <c r="AY11"/>
  <c r="AX11"/>
  <c r="AW11"/>
  <c r="AV11"/>
  <c r="AU11"/>
  <c r="AT11"/>
  <c r="AS11"/>
  <c r="AR11"/>
  <c r="BI11"/>
  <c r="BG11"/>
  <c r="BE11"/>
  <c r="AC11"/>
  <c r="AA11"/>
  <c r="Y11"/>
  <c r="BC10"/>
  <c r="BB10"/>
  <c r="BA10"/>
  <c r="AZ10"/>
  <c r="AY10"/>
  <c r="AX10"/>
  <c r="AW10"/>
  <c r="AV10"/>
  <c r="AU10"/>
  <c r="AT10"/>
  <c r="AS10"/>
  <c r="AR10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I9"/>
  <c r="BG9"/>
  <c r="BE9"/>
  <c r="AC9"/>
  <c r="AA9"/>
  <c r="Y9"/>
  <c r="BC43" i="89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20"/>
  <c r="BB20"/>
  <c r="BA20"/>
  <c r="AZ20"/>
  <c r="AY20"/>
  <c r="AX20"/>
  <c r="AW20"/>
  <c r="AV20"/>
  <c r="AU20"/>
  <c r="AT20"/>
  <c r="AS20"/>
  <c r="AR20"/>
  <c r="BH20"/>
  <c r="BF20"/>
  <c r="BD20"/>
  <c r="AB20"/>
  <c r="Z20"/>
  <c r="X20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AA42"/>
  <c r="Y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Z41"/>
  <c r="X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AA40"/>
  <c r="Y40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Z38"/>
  <c r="X38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I39" s="1"/>
  <c r="AJ39"/>
  <c r="BG39" s="1"/>
  <c r="AI39"/>
  <c r="BE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C39" s="1"/>
  <c r="AA39"/>
  <c r="Y39"/>
  <c r="BC21"/>
  <c r="BB21"/>
  <c r="BA21"/>
  <c r="AZ21"/>
  <c r="AY21"/>
  <c r="AX21"/>
  <c r="AW21"/>
  <c r="AV21"/>
  <c r="AU21"/>
  <c r="AT21"/>
  <c r="AS21"/>
  <c r="AR21"/>
  <c r="BI21"/>
  <c r="BG21"/>
  <c r="BE21"/>
  <c r="AC21"/>
  <c r="AA21"/>
  <c r="Y21"/>
  <c r="BC19"/>
  <c r="BB19"/>
  <c r="BA19"/>
  <c r="AZ19"/>
  <c r="AY19"/>
  <c r="AX19"/>
  <c r="AW19"/>
  <c r="AV19"/>
  <c r="AU19"/>
  <c r="AT19"/>
  <c r="AS19"/>
  <c r="AR19"/>
  <c r="BH19"/>
  <c r="BF19"/>
  <c r="BD19"/>
  <c r="E19"/>
  <c r="AB19" s="1"/>
  <c r="Z19"/>
  <c r="X19"/>
  <c r="BC18"/>
  <c r="BB18"/>
  <c r="BA18"/>
  <c r="AZ18"/>
  <c r="AY18"/>
  <c r="AX18"/>
  <c r="AW18"/>
  <c r="AV18"/>
  <c r="AU18"/>
  <c r="AT18"/>
  <c r="AS18"/>
  <c r="AR18"/>
  <c r="BI18"/>
  <c r="BG18"/>
  <c r="BE18"/>
  <c r="AB18"/>
  <c r="Z18"/>
  <c r="X18"/>
  <c r="BC17"/>
  <c r="BB17"/>
  <c r="BA17"/>
  <c r="AZ17"/>
  <c r="AY17"/>
  <c r="AX17"/>
  <c r="AW17"/>
  <c r="AV17"/>
  <c r="AU17"/>
  <c r="AT17"/>
  <c r="AS17"/>
  <c r="AR17"/>
  <c r="BI17"/>
  <c r="BG17"/>
  <c r="BE17"/>
  <c r="AC17"/>
  <c r="AA17"/>
  <c r="Y17"/>
  <c r="BC16"/>
  <c r="BB16"/>
  <c r="BA16"/>
  <c r="AZ16"/>
  <c r="AY16"/>
  <c r="AX16"/>
  <c r="AW16"/>
  <c r="AV16"/>
  <c r="AU16"/>
  <c r="AT16"/>
  <c r="AS16"/>
  <c r="AR16"/>
  <c r="BH16"/>
  <c r="BF16"/>
  <c r="BD16"/>
  <c r="AB16"/>
  <c r="Z16"/>
  <c r="X16"/>
  <c r="BC15"/>
  <c r="BB15"/>
  <c r="BA15"/>
  <c r="AZ15"/>
  <c r="AY15"/>
  <c r="AX15"/>
  <c r="AW15"/>
  <c r="AV15"/>
  <c r="AU15"/>
  <c r="AT15"/>
  <c r="AS15"/>
  <c r="AR15"/>
  <c r="BI15"/>
  <c r="BG15"/>
  <c r="BE15"/>
  <c r="AC15"/>
  <c r="AA15"/>
  <c r="Y15"/>
  <c r="BC14"/>
  <c r="BB14"/>
  <c r="BA14"/>
  <c r="AZ14"/>
  <c r="AY14"/>
  <c r="AX14"/>
  <c r="AW14"/>
  <c r="AV14"/>
  <c r="AU14"/>
  <c r="AT14"/>
  <c r="AS14"/>
  <c r="AR14"/>
  <c r="BH14"/>
  <c r="BF14"/>
  <c r="BD14"/>
  <c r="AB14"/>
  <c r="Z14"/>
  <c r="X14"/>
  <c r="BC13"/>
  <c r="BB13"/>
  <c r="BA13"/>
  <c r="AZ13"/>
  <c r="AY13"/>
  <c r="AX13"/>
  <c r="AW13"/>
  <c r="AV13"/>
  <c r="AU13"/>
  <c r="AT13"/>
  <c r="AS13"/>
  <c r="AR13"/>
  <c r="BI13"/>
  <c r="BG13"/>
  <c r="BE13"/>
  <c r="AC13"/>
  <c r="AA13"/>
  <c r="Y13"/>
  <c r="BC12"/>
  <c r="BB12"/>
  <c r="BA12"/>
  <c r="AZ12"/>
  <c r="AY12"/>
  <c r="AX12"/>
  <c r="AW12"/>
  <c r="AV12"/>
  <c r="AU12"/>
  <c r="AT12"/>
  <c r="AS12"/>
  <c r="AR12"/>
  <c r="BH12"/>
  <c r="BF12"/>
  <c r="BD12"/>
  <c r="AB12"/>
  <c r="Z12"/>
  <c r="X12"/>
  <c r="BC11"/>
  <c r="BB11"/>
  <c r="BA11"/>
  <c r="AZ11"/>
  <c r="AY11"/>
  <c r="AX11"/>
  <c r="AW11"/>
  <c r="AV11"/>
  <c r="AU11"/>
  <c r="AT11"/>
  <c r="AS11"/>
  <c r="AR11"/>
  <c r="BI11"/>
  <c r="BG11"/>
  <c r="BE11"/>
  <c r="AC11"/>
  <c r="AA11"/>
  <c r="Y11"/>
  <c r="BC10"/>
  <c r="BB10"/>
  <c r="BA10"/>
  <c r="AZ10"/>
  <c r="AY10"/>
  <c r="AX10"/>
  <c r="AW10"/>
  <c r="AV10"/>
  <c r="AU10"/>
  <c r="AT10"/>
  <c r="AS10"/>
  <c r="AR10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I9"/>
  <c r="BG9"/>
  <c r="BE9"/>
  <c r="AC9"/>
  <c r="AA9"/>
  <c r="Y9"/>
  <c r="BC43" i="88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20"/>
  <c r="BB20"/>
  <c r="BA20"/>
  <c r="AZ20"/>
  <c r="AY20"/>
  <c r="AX20"/>
  <c r="AW20"/>
  <c r="AV20"/>
  <c r="AU20"/>
  <c r="AT20"/>
  <c r="AS20"/>
  <c r="AR20"/>
  <c r="BI20"/>
  <c r="BG20"/>
  <c r="BE20"/>
  <c r="AC20"/>
  <c r="AA20"/>
  <c r="Y20"/>
  <c r="BC19"/>
  <c r="BB19"/>
  <c r="BA19"/>
  <c r="AZ19"/>
  <c r="AY19"/>
  <c r="AX19"/>
  <c r="AW19"/>
  <c r="AV19"/>
  <c r="AU19"/>
  <c r="AT19"/>
  <c r="AS19"/>
  <c r="AR19"/>
  <c r="BI19"/>
  <c r="BG19"/>
  <c r="BE19"/>
  <c r="AB19"/>
  <c r="Z19"/>
  <c r="X19"/>
  <c r="BC17"/>
  <c r="BB17"/>
  <c r="BA17"/>
  <c r="AZ17"/>
  <c r="AY17"/>
  <c r="AX17"/>
  <c r="AW17"/>
  <c r="AV17"/>
  <c r="AU17"/>
  <c r="AT17"/>
  <c r="AS17"/>
  <c r="AR17"/>
  <c r="BH17"/>
  <c r="BF17"/>
  <c r="BD17"/>
  <c r="AB17"/>
  <c r="Z17"/>
  <c r="X17"/>
  <c r="BC16"/>
  <c r="BB16"/>
  <c r="BA16"/>
  <c r="AZ16"/>
  <c r="AY16"/>
  <c r="AX16"/>
  <c r="AW16"/>
  <c r="AV16"/>
  <c r="AU16"/>
  <c r="AT16"/>
  <c r="AS16"/>
  <c r="AR16"/>
  <c r="BI16"/>
  <c r="BG16"/>
  <c r="BE16"/>
  <c r="AC16"/>
  <c r="AA16"/>
  <c r="Y16"/>
  <c r="BC15"/>
  <c r="BB15"/>
  <c r="BA15"/>
  <c r="AZ15"/>
  <c r="AY15"/>
  <c r="AX15"/>
  <c r="AW15"/>
  <c r="AV15"/>
  <c r="AU15"/>
  <c r="AT15"/>
  <c r="AS15"/>
  <c r="AR15"/>
  <c r="BH15"/>
  <c r="BF15"/>
  <c r="BD15"/>
  <c r="AB15"/>
  <c r="Z15"/>
  <c r="X15"/>
  <c r="BC14"/>
  <c r="BB14"/>
  <c r="BA14"/>
  <c r="AZ14"/>
  <c r="AY14"/>
  <c r="AX14"/>
  <c r="AW14"/>
  <c r="AV14"/>
  <c r="AU14"/>
  <c r="AT14"/>
  <c r="AS14"/>
  <c r="AR14"/>
  <c r="BI14"/>
  <c r="BG14"/>
  <c r="BE14"/>
  <c r="AC14"/>
  <c r="AA14"/>
  <c r="Y14"/>
  <c r="BC12"/>
  <c r="BB12"/>
  <c r="BA12"/>
  <c r="AZ12"/>
  <c r="AY12"/>
  <c r="AX12"/>
  <c r="AW12"/>
  <c r="AV12"/>
  <c r="AU12"/>
  <c r="AT12"/>
  <c r="AS12"/>
  <c r="AR12"/>
  <c r="BI12"/>
  <c r="BG12"/>
  <c r="BE12"/>
  <c r="AC12"/>
  <c r="AA12"/>
  <c r="Y12"/>
  <c r="BC10"/>
  <c r="BB10"/>
  <c r="BA10"/>
  <c r="AZ10"/>
  <c r="AY10"/>
  <c r="AX10"/>
  <c r="AW10"/>
  <c r="AV10"/>
  <c r="AU10"/>
  <c r="AT10"/>
  <c r="AS10"/>
  <c r="AR10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I9"/>
  <c r="BG9"/>
  <c r="BE9"/>
  <c r="AC9"/>
  <c r="AA9"/>
  <c r="Y9"/>
  <c r="BI43" i="87"/>
  <c r="BG43"/>
  <c r="BE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BK43" s="1"/>
  <c r="AI43"/>
  <c r="BD43" s="1"/>
  <c r="AA43"/>
  <c r="AE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H42"/>
  <c r="BL42" s="1"/>
  <c r="BF42"/>
  <c r="BK42" s="1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BJ42" s="1"/>
  <c r="AB42"/>
  <c r="AF42" s="1"/>
  <c r="Z42"/>
  <c r="AE42" s="1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AD42" s="1"/>
  <c r="B42"/>
  <c r="BI16"/>
  <c r="BG16"/>
  <c r="BE16"/>
  <c r="BC16"/>
  <c r="BB16"/>
  <c r="BA16"/>
  <c r="AZ16"/>
  <c r="AY16"/>
  <c r="AX16"/>
  <c r="AW16"/>
  <c r="AV16"/>
  <c r="AU16"/>
  <c r="AT16"/>
  <c r="AS16"/>
  <c r="AR16"/>
  <c r="BH16"/>
  <c r="BF16"/>
  <c r="BK16" s="1"/>
  <c r="BD16"/>
  <c r="AA16"/>
  <c r="AB16"/>
  <c r="Z16"/>
  <c r="X16"/>
  <c r="BI32"/>
  <c r="BG32"/>
  <c r="BE32"/>
  <c r="BC32"/>
  <c r="BB32"/>
  <c r="BA32"/>
  <c r="AZ32"/>
  <c r="AY32"/>
  <c r="AX32"/>
  <c r="AW32"/>
  <c r="AV32"/>
  <c r="AU32"/>
  <c r="AT32"/>
  <c r="AS32"/>
  <c r="AR32"/>
  <c r="BH32"/>
  <c r="BF32"/>
  <c r="BK32" s="1"/>
  <c r="BD32"/>
  <c r="AA32"/>
  <c r="AB32"/>
  <c r="Z32"/>
  <c r="X32"/>
  <c r="BH31"/>
  <c r="BF31"/>
  <c r="BD31"/>
  <c r="BC31"/>
  <c r="BB31"/>
  <c r="BA31"/>
  <c r="AZ31"/>
  <c r="AY31"/>
  <c r="AX31"/>
  <c r="AW31"/>
  <c r="AV31"/>
  <c r="AU31"/>
  <c r="AT31"/>
  <c r="AS31"/>
  <c r="AR31"/>
  <c r="BI31"/>
  <c r="BG31"/>
  <c r="BE31"/>
  <c r="BJ31" s="1"/>
  <c r="AB31"/>
  <c r="Z31"/>
  <c r="X31"/>
  <c r="AC31"/>
  <c r="AA31"/>
  <c r="Y31"/>
  <c r="AD31" s="1"/>
  <c r="BI30"/>
  <c r="BG30"/>
  <c r="BE30"/>
  <c r="BC30"/>
  <c r="BB30"/>
  <c r="BA30"/>
  <c r="AZ30"/>
  <c r="AY30"/>
  <c r="AX30"/>
  <c r="AW30"/>
  <c r="AV30"/>
  <c r="AU30"/>
  <c r="AT30"/>
  <c r="AS30"/>
  <c r="AR30"/>
  <c r="BH30"/>
  <c r="BF30"/>
  <c r="BK30" s="1"/>
  <c r="BD30"/>
  <c r="AA30"/>
  <c r="AB30"/>
  <c r="Z30"/>
  <c r="X30"/>
  <c r="BH29"/>
  <c r="BF29"/>
  <c r="BD29"/>
  <c r="BC29"/>
  <c r="BB29"/>
  <c r="BA29"/>
  <c r="AZ29"/>
  <c r="AY29"/>
  <c r="AX29"/>
  <c r="AW29"/>
  <c r="AV29"/>
  <c r="AU29"/>
  <c r="AT29"/>
  <c r="AS29"/>
  <c r="AR29"/>
  <c r="BI29"/>
  <c r="BG29"/>
  <c r="BE29"/>
  <c r="BJ29" s="1"/>
  <c r="AB29"/>
  <c r="Z29"/>
  <c r="X29"/>
  <c r="AC29"/>
  <c r="AA29"/>
  <c r="Y29"/>
  <c r="BI28"/>
  <c r="BG28"/>
  <c r="BE28"/>
  <c r="BC28"/>
  <c r="BB28"/>
  <c r="BA28"/>
  <c r="AZ28"/>
  <c r="AY28"/>
  <c r="AX28"/>
  <c r="AW28"/>
  <c r="AV28"/>
  <c r="AU28"/>
  <c r="AT28"/>
  <c r="AS28"/>
  <c r="AR28"/>
  <c r="BH28"/>
  <c r="BF28"/>
  <c r="BK28" s="1"/>
  <c r="BD28"/>
  <c r="AA28"/>
  <c r="AB28"/>
  <c r="Z28"/>
  <c r="X28"/>
  <c r="BH27"/>
  <c r="BF27"/>
  <c r="BD27"/>
  <c r="BC27"/>
  <c r="BB27"/>
  <c r="BA27"/>
  <c r="AZ27"/>
  <c r="AY27"/>
  <c r="AX27"/>
  <c r="AW27"/>
  <c r="AV27"/>
  <c r="AU27"/>
  <c r="AT27"/>
  <c r="AS27"/>
  <c r="AR27"/>
  <c r="BI27"/>
  <c r="BG27"/>
  <c r="BE27"/>
  <c r="BJ27" s="1"/>
  <c r="AB27"/>
  <c r="Z27"/>
  <c r="X27"/>
  <c r="AC27"/>
  <c r="AA27"/>
  <c r="Y27"/>
  <c r="BI26"/>
  <c r="BG26"/>
  <c r="BE26"/>
  <c r="BC26"/>
  <c r="BB26"/>
  <c r="BA26"/>
  <c r="AZ26"/>
  <c r="AY26"/>
  <c r="AX26"/>
  <c r="AW26"/>
  <c r="AV26"/>
  <c r="AU26"/>
  <c r="AT26"/>
  <c r="AS26"/>
  <c r="AR26"/>
  <c r="BH26"/>
  <c r="BF26"/>
  <c r="BD26"/>
  <c r="AA26"/>
  <c r="AB26"/>
  <c r="Z26"/>
  <c r="X26"/>
  <c r="BH25"/>
  <c r="BF25"/>
  <c r="BD25"/>
  <c r="BC25"/>
  <c r="BB25"/>
  <c r="BA25"/>
  <c r="AZ25"/>
  <c r="AY25"/>
  <c r="AX25"/>
  <c r="AW25"/>
  <c r="AV25"/>
  <c r="AU25"/>
  <c r="AT25"/>
  <c r="AS25"/>
  <c r="AR25"/>
  <c r="BI25"/>
  <c r="BG25"/>
  <c r="BE25"/>
  <c r="BJ25" s="1"/>
  <c r="AB25"/>
  <c r="Z25"/>
  <c r="X25"/>
  <c r="AC25"/>
  <c r="AA25"/>
  <c r="Y25"/>
  <c r="BI24"/>
  <c r="BG24"/>
  <c r="BE24"/>
  <c r="BC24"/>
  <c r="BB24"/>
  <c r="BA24"/>
  <c r="AZ24"/>
  <c r="AY24"/>
  <c r="AX24"/>
  <c r="AW24"/>
  <c r="AV24"/>
  <c r="AU24"/>
  <c r="AT24"/>
  <c r="AS24"/>
  <c r="AR24"/>
  <c r="BH24"/>
  <c r="BF24"/>
  <c r="BK24" s="1"/>
  <c r="BD24"/>
  <c r="AA24"/>
  <c r="AB24"/>
  <c r="Z24"/>
  <c r="X24"/>
  <c r="BH23"/>
  <c r="BF23"/>
  <c r="BD23"/>
  <c r="BC23"/>
  <c r="BB23"/>
  <c r="BA23"/>
  <c r="AZ23"/>
  <c r="AY23"/>
  <c r="AX23"/>
  <c r="AW23"/>
  <c r="AV23"/>
  <c r="AU23"/>
  <c r="AT23"/>
  <c r="AS23"/>
  <c r="AR23"/>
  <c r="BI23"/>
  <c r="BG23"/>
  <c r="BE23"/>
  <c r="BJ23" s="1"/>
  <c r="AB23"/>
  <c r="Z23"/>
  <c r="X23"/>
  <c r="AC23"/>
  <c r="AA23"/>
  <c r="Y23"/>
  <c r="BI22"/>
  <c r="BG22"/>
  <c r="BE22"/>
  <c r="BC22"/>
  <c r="BB22"/>
  <c r="BA22"/>
  <c r="AZ22"/>
  <c r="AY22"/>
  <c r="AX22"/>
  <c r="AW22"/>
  <c r="AV22"/>
  <c r="AU22"/>
  <c r="AT22"/>
  <c r="AS22"/>
  <c r="AR22"/>
  <c r="BH22"/>
  <c r="BF22"/>
  <c r="BK22" s="1"/>
  <c r="BD22"/>
  <c r="AA22"/>
  <c r="AB22"/>
  <c r="Z22"/>
  <c r="X22"/>
  <c r="BH21"/>
  <c r="BF21"/>
  <c r="BD21"/>
  <c r="BC21"/>
  <c r="BB21"/>
  <c r="BA21"/>
  <c r="AZ21"/>
  <c r="AY21"/>
  <c r="AX21"/>
  <c r="AW21"/>
  <c r="AV21"/>
  <c r="AU21"/>
  <c r="AT21"/>
  <c r="AS21"/>
  <c r="AR21"/>
  <c r="BI21"/>
  <c r="BG21"/>
  <c r="BE21"/>
  <c r="BJ21" s="1"/>
  <c r="AB21"/>
  <c r="Z21"/>
  <c r="X21"/>
  <c r="AC21"/>
  <c r="AA21"/>
  <c r="Y21"/>
  <c r="BH19"/>
  <c r="BF19"/>
  <c r="BD19"/>
  <c r="BC19"/>
  <c r="BB19"/>
  <c r="BA19"/>
  <c r="AZ19"/>
  <c r="AY19"/>
  <c r="AX19"/>
  <c r="AW19"/>
  <c r="AV19"/>
  <c r="AU19"/>
  <c r="AT19"/>
  <c r="AS19"/>
  <c r="AR19"/>
  <c r="BI19"/>
  <c r="BG19"/>
  <c r="BE19"/>
  <c r="BJ19" s="1"/>
  <c r="AB19"/>
  <c r="X19"/>
  <c r="AC19"/>
  <c r="AA19"/>
  <c r="Y19"/>
  <c r="BG18"/>
  <c r="BC18"/>
  <c r="BB18"/>
  <c r="BA18"/>
  <c r="AZ18"/>
  <c r="AY18"/>
  <c r="AX18"/>
  <c r="AW18"/>
  <c r="AV18"/>
  <c r="AU18"/>
  <c r="AT18"/>
  <c r="AS18"/>
  <c r="AR18"/>
  <c r="BH18"/>
  <c r="BF18"/>
  <c r="BK18" s="1"/>
  <c r="BD18"/>
  <c r="AA18"/>
  <c r="AB18"/>
  <c r="Z18"/>
  <c r="AE18" s="1"/>
  <c r="X18"/>
  <c r="BH17"/>
  <c r="BD17"/>
  <c r="BC17"/>
  <c r="BB17"/>
  <c r="BA17"/>
  <c r="AZ17"/>
  <c r="AY17"/>
  <c r="AX17"/>
  <c r="AW17"/>
  <c r="AV17"/>
  <c r="AU17"/>
  <c r="AT17"/>
  <c r="AS17"/>
  <c r="AR17"/>
  <c r="BI17"/>
  <c r="BG17"/>
  <c r="BE17"/>
  <c r="AB17"/>
  <c r="X17"/>
  <c r="AC17"/>
  <c r="AA17"/>
  <c r="Y17"/>
  <c r="BG15"/>
  <c r="BC15"/>
  <c r="BB15"/>
  <c r="BA15"/>
  <c r="AZ15"/>
  <c r="AY15"/>
  <c r="AX15"/>
  <c r="AW15"/>
  <c r="AV15"/>
  <c r="AU15"/>
  <c r="AT15"/>
  <c r="AS15"/>
  <c r="AR15"/>
  <c r="BH15"/>
  <c r="BF15"/>
  <c r="BK15" s="1"/>
  <c r="BD15"/>
  <c r="AA15"/>
  <c r="AB15"/>
  <c r="Z15"/>
  <c r="AE15" s="1"/>
  <c r="X15"/>
  <c r="BH14"/>
  <c r="BD14"/>
  <c r="BC14"/>
  <c r="BB14"/>
  <c r="BA14"/>
  <c r="AZ14"/>
  <c r="AY14"/>
  <c r="AX14"/>
  <c r="AW14"/>
  <c r="AV14"/>
  <c r="AU14"/>
  <c r="AT14"/>
  <c r="AS14"/>
  <c r="AR14"/>
  <c r="BI14"/>
  <c r="BG14"/>
  <c r="BE14"/>
  <c r="AB14"/>
  <c r="X14"/>
  <c r="AC14"/>
  <c r="AA14"/>
  <c r="Y14"/>
  <c r="BG13"/>
  <c r="BC13"/>
  <c r="BB13"/>
  <c r="BA13"/>
  <c r="AZ13"/>
  <c r="AY13"/>
  <c r="AX13"/>
  <c r="AW13"/>
  <c r="AV13"/>
  <c r="AU13"/>
  <c r="AT13"/>
  <c r="AS13"/>
  <c r="AR13"/>
  <c r="BH13"/>
  <c r="BF13"/>
  <c r="BK13" s="1"/>
  <c r="BD13"/>
  <c r="AA13"/>
  <c r="AB13"/>
  <c r="Z13"/>
  <c r="AE13" s="1"/>
  <c r="X13"/>
  <c r="BH12"/>
  <c r="BD12"/>
  <c r="BC12"/>
  <c r="BB12"/>
  <c r="BA12"/>
  <c r="AZ12"/>
  <c r="AY12"/>
  <c r="AX12"/>
  <c r="AW12"/>
  <c r="AV12"/>
  <c r="AU12"/>
  <c r="AT12"/>
  <c r="AS12"/>
  <c r="AR12"/>
  <c r="BI12"/>
  <c r="BG12"/>
  <c r="BE12"/>
  <c r="AB12"/>
  <c r="X12"/>
  <c r="AC12"/>
  <c r="AA12"/>
  <c r="Y12"/>
  <c r="BG11"/>
  <c r="BC11"/>
  <c r="BB11"/>
  <c r="BA11"/>
  <c r="AZ11"/>
  <c r="AY11"/>
  <c r="AX11"/>
  <c r="AW11"/>
  <c r="AV11"/>
  <c r="AU11"/>
  <c r="AT11"/>
  <c r="AS11"/>
  <c r="AR11"/>
  <c r="BH11"/>
  <c r="BF11"/>
  <c r="BK11" s="1"/>
  <c r="BD11"/>
  <c r="AA11"/>
  <c r="AB11"/>
  <c r="Z11"/>
  <c r="AE11" s="1"/>
  <c r="X1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H10"/>
  <c r="BD10"/>
  <c r="BJ10" s="1"/>
  <c r="BC10"/>
  <c r="BB10"/>
  <c r="BA10"/>
  <c r="AZ10"/>
  <c r="AY10"/>
  <c r="AX10"/>
  <c r="AW10"/>
  <c r="AV10"/>
  <c r="AU10"/>
  <c r="AT10"/>
  <c r="AS10"/>
  <c r="AR10"/>
  <c r="BI10"/>
  <c r="BG10"/>
  <c r="BE10"/>
  <c r="AB10"/>
  <c r="X10"/>
  <c r="AC10"/>
  <c r="AA10"/>
  <c r="Y10"/>
  <c r="A10"/>
  <c r="BG9"/>
  <c r="BC9"/>
  <c r="BB9"/>
  <c r="BA9"/>
  <c r="AZ9"/>
  <c r="AY9"/>
  <c r="AX9"/>
  <c r="AW9"/>
  <c r="AV9"/>
  <c r="AU9"/>
  <c r="AT9"/>
  <c r="AS9"/>
  <c r="AR9"/>
  <c r="BH9"/>
  <c r="BF9"/>
  <c r="BK9" s="1"/>
  <c r="BD9"/>
  <c r="AA9"/>
  <c r="AB9"/>
  <c r="Z9"/>
  <c r="X9"/>
  <c r="BC43" i="86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10"/>
  <c r="BB10"/>
  <c r="BA10"/>
  <c r="AZ10"/>
  <c r="AY10"/>
  <c r="AX10"/>
  <c r="AW10"/>
  <c r="AV10"/>
  <c r="AU10"/>
  <c r="AT10"/>
  <c r="AS10"/>
  <c r="AR10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C9"/>
  <c r="BB9"/>
  <c r="BA9"/>
  <c r="AZ9"/>
  <c r="AY9"/>
  <c r="AX9"/>
  <c r="AW9"/>
  <c r="AV9"/>
  <c r="AU9"/>
  <c r="AT9"/>
  <c r="AS9"/>
  <c r="AR9"/>
  <c r="BI9"/>
  <c r="BG9"/>
  <c r="BE9"/>
  <c r="AC9"/>
  <c r="AA9"/>
  <c r="Y9"/>
  <c r="B39" i="2"/>
  <c r="K39"/>
  <c r="J39"/>
  <c r="I39"/>
  <c r="H39"/>
  <c r="G39"/>
  <c r="F39"/>
  <c r="E39"/>
  <c r="D39"/>
  <c r="C39"/>
  <c r="BK26" i="87" l="1"/>
  <c r="AE9"/>
  <c r="A56" i="99"/>
  <c r="A57" s="1"/>
  <c r="A58" s="1"/>
  <c r="A59" s="1"/>
  <c r="A60" s="1"/>
  <c r="A61" s="1"/>
  <c r="A62" s="1"/>
  <c r="A63" s="1"/>
  <c r="A64" s="1"/>
  <c r="A65" s="1"/>
  <c r="A66" s="1"/>
  <c r="AB28"/>
  <c r="AC33"/>
  <c r="AC40"/>
  <c r="AD27" i="87"/>
  <c r="AD29"/>
  <c r="AD21"/>
  <c r="AD23"/>
  <c r="AD25"/>
  <c r="BL19"/>
  <c r="AF21"/>
  <c r="BL21"/>
  <c r="AF23"/>
  <c r="BL23"/>
  <c r="BL25"/>
  <c r="AF27"/>
  <c r="BL27"/>
  <c r="AF29"/>
  <c r="BL29"/>
  <c r="AF31"/>
  <c r="BL31"/>
  <c r="BK19"/>
  <c r="BK21"/>
  <c r="BK23"/>
  <c r="BK25"/>
  <c r="BK27"/>
  <c r="BK29"/>
  <c r="BK31"/>
  <c r="AE16"/>
  <c r="AE29"/>
  <c r="AE31"/>
  <c r="Y37" i="99"/>
  <c r="AA37"/>
  <c r="Y55"/>
  <c r="AA55"/>
  <c r="Y34"/>
  <c r="AA34"/>
  <c r="Z63"/>
  <c r="Z49"/>
  <c r="Z9"/>
  <c r="Z24"/>
  <c r="AB38"/>
  <c r="X38"/>
  <c r="Z42"/>
  <c r="Z28"/>
  <c r="Z14"/>
  <c r="AB63"/>
  <c r="AB49"/>
  <c r="AB9"/>
  <c r="AB24"/>
  <c r="AF25" i="87"/>
  <c r="AE30"/>
  <c r="AE32"/>
  <c r="AE21"/>
  <c r="AE23"/>
  <c r="AE25"/>
  <c r="AE27"/>
  <c r="AE22"/>
  <c r="AE24"/>
  <c r="AE26"/>
  <c r="AE28"/>
  <c r="AD12"/>
  <c r="AD14"/>
  <c r="AD17"/>
  <c r="AD19"/>
  <c r="Y38" i="99"/>
  <c r="AA38"/>
  <c r="AE38" s="1"/>
  <c r="AC38"/>
  <c r="BE38"/>
  <c r="BJ38" s="1"/>
  <c r="BG38"/>
  <c r="BK38" s="1"/>
  <c r="BI38"/>
  <c r="BL38" s="1"/>
  <c r="X37"/>
  <c r="AD37" s="1"/>
  <c r="Z37"/>
  <c r="AE37" s="1"/>
  <c r="AB37"/>
  <c r="AF37" s="1"/>
  <c r="BD37"/>
  <c r="BJ37" s="1"/>
  <c r="BF37"/>
  <c r="BK37" s="1"/>
  <c r="BH37"/>
  <c r="BL37" s="1"/>
  <c r="Y42"/>
  <c r="AD42" s="1"/>
  <c r="AA42"/>
  <c r="AC42"/>
  <c r="AF42" s="1"/>
  <c r="BE42"/>
  <c r="BJ42" s="1"/>
  <c r="BG42"/>
  <c r="BK42" s="1"/>
  <c r="BI42"/>
  <c r="BL42" s="1"/>
  <c r="X55"/>
  <c r="AD55" s="1"/>
  <c r="Z55"/>
  <c r="AE55" s="1"/>
  <c r="AB55"/>
  <c r="AF55" s="1"/>
  <c r="BD55"/>
  <c r="BJ55" s="1"/>
  <c r="BF55"/>
  <c r="BK55" s="1"/>
  <c r="BH55"/>
  <c r="BL55" s="1"/>
  <c r="Y28"/>
  <c r="AD28" s="1"/>
  <c r="AA28"/>
  <c r="AC28"/>
  <c r="AF28" s="1"/>
  <c r="BE28"/>
  <c r="BJ28" s="1"/>
  <c r="BG28"/>
  <c r="BK28" s="1"/>
  <c r="BI28"/>
  <c r="BL28" s="1"/>
  <c r="Y14"/>
  <c r="AD14" s="1"/>
  <c r="AA14"/>
  <c r="AC14"/>
  <c r="AF14" s="1"/>
  <c r="BE14"/>
  <c r="BJ14" s="1"/>
  <c r="BG14"/>
  <c r="BK14" s="1"/>
  <c r="BI14"/>
  <c r="BL14" s="1"/>
  <c r="X34"/>
  <c r="AD34" s="1"/>
  <c r="Z34"/>
  <c r="AE34" s="1"/>
  <c r="BD34"/>
  <c r="BJ34" s="1"/>
  <c r="BF34"/>
  <c r="BK34" s="1"/>
  <c r="BH34"/>
  <c r="BL34" s="1"/>
  <c r="X33"/>
  <c r="AD33" s="1"/>
  <c r="Z33"/>
  <c r="AE33" s="1"/>
  <c r="AB33"/>
  <c r="AF33" s="1"/>
  <c r="BD33"/>
  <c r="BJ33" s="1"/>
  <c r="BF33"/>
  <c r="BK33" s="1"/>
  <c r="BH33"/>
  <c r="BL33" s="1"/>
  <c r="Y63"/>
  <c r="AD63" s="1"/>
  <c r="AA63"/>
  <c r="AC63"/>
  <c r="BE63"/>
  <c r="BJ63" s="1"/>
  <c r="BG63"/>
  <c r="BK63" s="1"/>
  <c r="BI63"/>
  <c r="BL63" s="1"/>
  <c r="X48"/>
  <c r="AD48" s="1"/>
  <c r="Z48"/>
  <c r="AE48" s="1"/>
  <c r="AB48"/>
  <c r="AF48" s="1"/>
  <c r="BD48"/>
  <c r="BJ48" s="1"/>
  <c r="BF48"/>
  <c r="BK48" s="1"/>
  <c r="BH48"/>
  <c r="BL48" s="1"/>
  <c r="Y49"/>
  <c r="AD49" s="1"/>
  <c r="AA49"/>
  <c r="AE49" s="1"/>
  <c r="AC49"/>
  <c r="AF49" s="1"/>
  <c r="BE49"/>
  <c r="BJ49" s="1"/>
  <c r="BG49"/>
  <c r="BK49" s="1"/>
  <c r="BI49"/>
  <c r="BL49" s="1"/>
  <c r="BP50"/>
  <c r="D44" i="117" s="1"/>
  <c r="Y9" i="99"/>
  <c r="AD9" s="1"/>
  <c r="AA9"/>
  <c r="AE9" s="1"/>
  <c r="AC9"/>
  <c r="BE9"/>
  <c r="BJ9" s="1"/>
  <c r="BG9"/>
  <c r="BK9" s="1"/>
  <c r="BI9"/>
  <c r="BL9" s="1"/>
  <c r="X40"/>
  <c r="AD40" s="1"/>
  <c r="Z40"/>
  <c r="AE40" s="1"/>
  <c r="AB40"/>
  <c r="AF40" s="1"/>
  <c r="BD40"/>
  <c r="BJ40" s="1"/>
  <c r="BF40"/>
  <c r="BK40" s="1"/>
  <c r="BH40"/>
  <c r="BL40" s="1"/>
  <c r="Y24"/>
  <c r="AD24" s="1"/>
  <c r="AA24"/>
  <c r="AE24" s="1"/>
  <c r="AC24"/>
  <c r="BE24"/>
  <c r="BJ24" s="1"/>
  <c r="BG24"/>
  <c r="BK24" s="1"/>
  <c r="BI24"/>
  <c r="BL24" s="1"/>
  <c r="X26"/>
  <c r="AD26" s="1"/>
  <c r="Z26"/>
  <c r="AE26" s="1"/>
  <c r="AB26"/>
  <c r="AF26" s="1"/>
  <c r="BD26"/>
  <c r="BJ26" s="1"/>
  <c r="BF26"/>
  <c r="BK26" s="1"/>
  <c r="BH26"/>
  <c r="BL26" s="1"/>
  <c r="AD41"/>
  <c r="AE41"/>
  <c r="BJ41"/>
  <c r="BK41"/>
  <c r="AD17"/>
  <c r="AE17"/>
  <c r="BJ17"/>
  <c r="BK17"/>
  <c r="Y57"/>
  <c r="AD57" s="1"/>
  <c r="AA57"/>
  <c r="AE57" s="1"/>
  <c r="AC57"/>
  <c r="AF57" s="1"/>
  <c r="BE57"/>
  <c r="BJ57" s="1"/>
  <c r="BG57"/>
  <c r="BK57" s="1"/>
  <c r="BI57"/>
  <c r="BL57" s="1"/>
  <c r="X64"/>
  <c r="AD64" s="1"/>
  <c r="Z64"/>
  <c r="AE64" s="1"/>
  <c r="BJ64"/>
  <c r="BK64"/>
  <c r="Y18"/>
  <c r="AD18" s="1"/>
  <c r="AA18"/>
  <c r="AE18" s="1"/>
  <c r="AC18"/>
  <c r="AF18" s="1"/>
  <c r="BE18"/>
  <c r="BJ18" s="1"/>
  <c r="BG18"/>
  <c r="BK18" s="1"/>
  <c r="BI18"/>
  <c r="BL18" s="1"/>
  <c r="Y9" i="98"/>
  <c r="AD9" s="1"/>
  <c r="AA9"/>
  <c r="AE9" s="1"/>
  <c r="AC9"/>
  <c r="AF9" s="1"/>
  <c r="BE9"/>
  <c r="BJ9" s="1"/>
  <c r="BG9"/>
  <c r="BK9" s="1"/>
  <c r="BI9"/>
  <c r="BL9" s="1"/>
  <c r="X10"/>
  <c r="AD10" s="1"/>
  <c r="Z10"/>
  <c r="AE10" s="1"/>
  <c r="AB10"/>
  <c r="AF10" s="1"/>
  <c r="BD10"/>
  <c r="BJ10" s="1"/>
  <c r="BF10"/>
  <c r="BK10" s="1"/>
  <c r="BH10"/>
  <c r="BL10" s="1"/>
  <c r="Y11"/>
  <c r="AD11" s="1"/>
  <c r="AA11"/>
  <c r="AE11" s="1"/>
  <c r="AC11"/>
  <c r="AF11" s="1"/>
  <c r="BE11"/>
  <c r="BJ11" s="1"/>
  <c r="BG11"/>
  <c r="BK11" s="1"/>
  <c r="BI11"/>
  <c r="BL11" s="1"/>
  <c r="X12"/>
  <c r="AD12" s="1"/>
  <c r="Z12"/>
  <c r="AE12" s="1"/>
  <c r="AB12"/>
  <c r="AF12" s="1"/>
  <c r="BD12"/>
  <c r="BJ12" s="1"/>
  <c r="BF12"/>
  <c r="BK12" s="1"/>
  <c r="BH12"/>
  <c r="BL12" s="1"/>
  <c r="Y13"/>
  <c r="AD13" s="1"/>
  <c r="AA13"/>
  <c r="AE13" s="1"/>
  <c r="AC13"/>
  <c r="AF13" s="1"/>
  <c r="BE13"/>
  <c r="BJ13" s="1"/>
  <c r="BG13"/>
  <c r="BK13" s="1"/>
  <c r="BI13"/>
  <c r="BL13" s="1"/>
  <c r="X14"/>
  <c r="AD14" s="1"/>
  <c r="Z14"/>
  <c r="AE14" s="1"/>
  <c r="AB14"/>
  <c r="AF14" s="1"/>
  <c r="BD14"/>
  <c r="BJ14" s="1"/>
  <c r="BF14"/>
  <c r="BK14" s="1"/>
  <c r="BH14"/>
  <c r="BL14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Y17"/>
  <c r="AD17" s="1"/>
  <c r="AA17"/>
  <c r="AE17" s="1"/>
  <c r="AC17"/>
  <c r="AF17" s="1"/>
  <c r="BE17"/>
  <c r="BJ17" s="1"/>
  <c r="BG17"/>
  <c r="BK17" s="1"/>
  <c r="BI17"/>
  <c r="BL17" s="1"/>
  <c r="X18"/>
  <c r="AD18" s="1"/>
  <c r="Z18"/>
  <c r="AE18" s="1"/>
  <c r="AB18"/>
  <c r="AF18" s="1"/>
  <c r="BD18"/>
  <c r="BJ18" s="1"/>
  <c r="BF18"/>
  <c r="BK18" s="1"/>
  <c r="BH18"/>
  <c r="BL18" s="1"/>
  <c r="Y19"/>
  <c r="AD19" s="1"/>
  <c r="AA19"/>
  <c r="AE19" s="1"/>
  <c r="AC19"/>
  <c r="AF19" s="1"/>
  <c r="BE19"/>
  <c r="BJ19" s="1"/>
  <c r="BG19"/>
  <c r="BK19" s="1"/>
  <c r="BI19"/>
  <c r="BL19" s="1"/>
  <c r="X20"/>
  <c r="AD20" s="1"/>
  <c r="Z20"/>
  <c r="AE20" s="1"/>
  <c r="AB20"/>
  <c r="AF20" s="1"/>
  <c r="BD20"/>
  <c r="BJ20" s="1"/>
  <c r="BF20"/>
  <c r="BK20" s="1"/>
  <c r="BH20"/>
  <c r="BL20" s="1"/>
  <c r="Y21"/>
  <c r="AD21" s="1"/>
  <c r="AA21"/>
  <c r="AE21" s="1"/>
  <c r="AC21"/>
  <c r="AF21" s="1"/>
  <c r="BE21"/>
  <c r="BJ21" s="1"/>
  <c r="BG21"/>
  <c r="BK21" s="1"/>
  <c r="BI21"/>
  <c r="BL21" s="1"/>
  <c r="X22"/>
  <c r="AD22" s="1"/>
  <c r="Z22"/>
  <c r="AE22" s="1"/>
  <c r="AB22"/>
  <c r="AF22" s="1"/>
  <c r="BD22"/>
  <c r="BJ22" s="1"/>
  <c r="BF22"/>
  <c r="BK22" s="1"/>
  <c r="BH22"/>
  <c r="BL22" s="1"/>
  <c r="Y24"/>
  <c r="AD24" s="1"/>
  <c r="AA24"/>
  <c r="AE24" s="1"/>
  <c r="AC24"/>
  <c r="AF24" s="1"/>
  <c r="BE24"/>
  <c r="BJ24" s="1"/>
  <c r="BG24"/>
  <c r="BK24" s="1"/>
  <c r="BI24"/>
  <c r="BL24" s="1"/>
  <c r="X25"/>
  <c r="AD25" s="1"/>
  <c r="Z25"/>
  <c r="AE25" s="1"/>
  <c r="AB25"/>
  <c r="AF25" s="1"/>
  <c r="BD25"/>
  <c r="BJ25" s="1"/>
  <c r="BF25"/>
  <c r="BK25" s="1"/>
  <c r="BH25"/>
  <c r="BL25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97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Y12"/>
  <c r="AD12" s="1"/>
  <c r="AA12"/>
  <c r="AE12" s="1"/>
  <c r="AC12"/>
  <c r="AF12" s="1"/>
  <c r="BE12"/>
  <c r="BJ12" s="1"/>
  <c r="BG12"/>
  <c r="BK12" s="1"/>
  <c r="BI12"/>
  <c r="BL12" s="1"/>
  <c r="X13"/>
  <c r="AD13" s="1"/>
  <c r="Z13"/>
  <c r="AE13" s="1"/>
  <c r="AB13"/>
  <c r="AF13" s="1"/>
  <c r="BD13"/>
  <c r="BJ13" s="1"/>
  <c r="BF13"/>
  <c r="BK13" s="1"/>
  <c r="BH13"/>
  <c r="BL13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Y18"/>
  <c r="AD18" s="1"/>
  <c r="AA18"/>
  <c r="AE18" s="1"/>
  <c r="AC18"/>
  <c r="AF18" s="1"/>
  <c r="BE18"/>
  <c r="BJ18" s="1"/>
  <c r="BG18"/>
  <c r="BK18" s="1"/>
  <c r="BI18"/>
  <c r="BL18" s="1"/>
  <c r="X19"/>
  <c r="AD19" s="1"/>
  <c r="Z19"/>
  <c r="AE19" s="1"/>
  <c r="AB19"/>
  <c r="AF19" s="1"/>
  <c r="BD19"/>
  <c r="BJ19" s="1"/>
  <c r="BF19"/>
  <c r="BK19" s="1"/>
  <c r="BH19"/>
  <c r="BL19" s="1"/>
  <c r="Y20"/>
  <c r="AD20" s="1"/>
  <c r="AA20"/>
  <c r="AE20" s="1"/>
  <c r="AC20"/>
  <c r="AF20" s="1"/>
  <c r="BD20"/>
  <c r="BJ20" s="1"/>
  <c r="BF20"/>
  <c r="BK20" s="1"/>
  <c r="BH20"/>
  <c r="BL20" s="1"/>
  <c r="Y21"/>
  <c r="AD21" s="1"/>
  <c r="AA21"/>
  <c r="AE21" s="1"/>
  <c r="AC21"/>
  <c r="AF21" s="1"/>
  <c r="BE21"/>
  <c r="BJ21" s="1"/>
  <c r="BG21"/>
  <c r="BK21" s="1"/>
  <c r="BI21"/>
  <c r="BL21" s="1"/>
  <c r="X22"/>
  <c r="AD22" s="1"/>
  <c r="Z22"/>
  <c r="AE22" s="1"/>
  <c r="AB22"/>
  <c r="AF22" s="1"/>
  <c r="BD22"/>
  <c r="BJ22" s="1"/>
  <c r="BF22"/>
  <c r="BK22" s="1"/>
  <c r="BH22"/>
  <c r="BL22" s="1"/>
  <c r="Y23"/>
  <c r="AD23" s="1"/>
  <c r="AA23"/>
  <c r="AE23" s="1"/>
  <c r="AC23"/>
  <c r="AF23" s="1"/>
  <c r="BE23"/>
  <c r="BJ23" s="1"/>
  <c r="BG23"/>
  <c r="BK23" s="1"/>
  <c r="BI23"/>
  <c r="BL23" s="1"/>
  <c r="X24"/>
  <c r="AD24" s="1"/>
  <c r="Z24"/>
  <c r="AE24" s="1"/>
  <c r="AB24"/>
  <c r="AF24" s="1"/>
  <c r="BD24"/>
  <c r="BJ24" s="1"/>
  <c r="BF24"/>
  <c r="BK24" s="1"/>
  <c r="BH24"/>
  <c r="BL24" s="1"/>
  <c r="Y25"/>
  <c r="AD25" s="1"/>
  <c r="AA25"/>
  <c r="AE25" s="1"/>
  <c r="AC25"/>
  <c r="AF25" s="1"/>
  <c r="BE25"/>
  <c r="BJ25" s="1"/>
  <c r="BG25"/>
  <c r="BK25" s="1"/>
  <c r="BI25"/>
  <c r="BL25" s="1"/>
  <c r="X26"/>
  <c r="AD26" s="1"/>
  <c r="Z26"/>
  <c r="AE26" s="1"/>
  <c r="AB26"/>
  <c r="AF26" s="1"/>
  <c r="BD26"/>
  <c r="BJ26" s="1"/>
  <c r="BF26"/>
  <c r="BK26" s="1"/>
  <c r="BH26"/>
  <c r="BL26" s="1"/>
  <c r="Y27"/>
  <c r="AD27" s="1"/>
  <c r="AA27"/>
  <c r="AE27" s="1"/>
  <c r="AC27"/>
  <c r="AF27" s="1"/>
  <c r="BE27"/>
  <c r="BJ27" s="1"/>
  <c r="BG27"/>
  <c r="BK27" s="1"/>
  <c r="BI27"/>
  <c r="BL27" s="1"/>
  <c r="X28"/>
  <c r="AD28" s="1"/>
  <c r="Z28"/>
  <c r="AE28" s="1"/>
  <c r="AB28"/>
  <c r="AF28" s="1"/>
  <c r="BD28"/>
  <c r="BJ28" s="1"/>
  <c r="BF28"/>
  <c r="BK28" s="1"/>
  <c r="BH28"/>
  <c r="BL28" s="1"/>
  <c r="Y29"/>
  <c r="AD29" s="1"/>
  <c r="AA29"/>
  <c r="AE29" s="1"/>
  <c r="AC29"/>
  <c r="AF29" s="1"/>
  <c r="BE29"/>
  <c r="BJ29" s="1"/>
  <c r="BG29"/>
  <c r="BK29" s="1"/>
  <c r="BI29"/>
  <c r="BL29" s="1"/>
  <c r="X30"/>
  <c r="AD30" s="1"/>
  <c r="Z30"/>
  <c r="AE30" s="1"/>
  <c r="AB30"/>
  <c r="AF30" s="1"/>
  <c r="BD30"/>
  <c r="BJ30" s="1"/>
  <c r="BF30"/>
  <c r="BK30" s="1"/>
  <c r="BH30"/>
  <c r="BL30" s="1"/>
  <c r="Y31"/>
  <c r="AD31" s="1"/>
  <c r="AA31"/>
  <c r="AE31" s="1"/>
  <c r="AC31"/>
  <c r="AF31" s="1"/>
  <c r="BE31"/>
  <c r="BJ31" s="1"/>
  <c r="BG31"/>
  <c r="BK31" s="1"/>
  <c r="BI31"/>
  <c r="BL31" s="1"/>
  <c r="X32"/>
  <c r="AD32" s="1"/>
  <c r="Z32"/>
  <c r="AE32" s="1"/>
  <c r="AB32"/>
  <c r="AF32" s="1"/>
  <c r="BD32"/>
  <c r="BJ32" s="1"/>
  <c r="BF32"/>
  <c r="BK32" s="1"/>
  <c r="BH32"/>
  <c r="BL32" s="1"/>
  <c r="Y33"/>
  <c r="AD33" s="1"/>
  <c r="AA33"/>
  <c r="AE33" s="1"/>
  <c r="AC33"/>
  <c r="AF33" s="1"/>
  <c r="BE33"/>
  <c r="BJ33" s="1"/>
  <c r="BG33"/>
  <c r="BK33" s="1"/>
  <c r="BI33"/>
  <c r="BL33" s="1"/>
  <c r="X34"/>
  <c r="AD34" s="1"/>
  <c r="Z34"/>
  <c r="AE34" s="1"/>
  <c r="AB34"/>
  <c r="AF34" s="1"/>
  <c r="BD34"/>
  <c r="BJ34" s="1"/>
  <c r="BF34"/>
  <c r="BK34" s="1"/>
  <c r="BH34"/>
  <c r="BL34" s="1"/>
  <c r="X36"/>
  <c r="AD36" s="1"/>
  <c r="Z36"/>
  <c r="AE36" s="1"/>
  <c r="AB36"/>
  <c r="AF36" s="1"/>
  <c r="BD36"/>
  <c r="BJ36" s="1"/>
  <c r="BF36"/>
  <c r="BK36" s="1"/>
  <c r="BH36"/>
  <c r="BL36" s="1"/>
  <c r="Y37"/>
  <c r="AD37" s="1"/>
  <c r="AA37"/>
  <c r="AE37" s="1"/>
  <c r="AC37"/>
  <c r="AF37" s="1"/>
  <c r="BE37"/>
  <c r="BJ37" s="1"/>
  <c r="BG37"/>
  <c r="BK37" s="1"/>
  <c r="BI37"/>
  <c r="BL37" s="1"/>
  <c r="X38"/>
  <c r="AD38" s="1"/>
  <c r="Z38"/>
  <c r="AE38" s="1"/>
  <c r="AB38"/>
  <c r="AF38" s="1"/>
  <c r="BD38"/>
  <c r="BJ38" s="1"/>
  <c r="BF38"/>
  <c r="BK38" s="1"/>
  <c r="BH38"/>
  <c r="BL38" s="1"/>
  <c r="Y39"/>
  <c r="AD39" s="1"/>
  <c r="AA39"/>
  <c r="AE39" s="1"/>
  <c r="AC39"/>
  <c r="AF39" s="1"/>
  <c r="BE39"/>
  <c r="BJ39" s="1"/>
  <c r="BG39"/>
  <c r="BK39" s="1"/>
  <c r="BI39"/>
  <c r="BL39" s="1"/>
  <c r="Y14"/>
  <c r="AD14" s="1"/>
  <c r="AA14"/>
  <c r="AE14" s="1"/>
  <c r="AC14"/>
  <c r="AF14" s="1"/>
  <c r="BE14"/>
  <c r="BJ14" s="1"/>
  <c r="BG14"/>
  <c r="BK14" s="1"/>
  <c r="BI14"/>
  <c r="BL14" s="1"/>
  <c r="X40"/>
  <c r="AD40" s="1"/>
  <c r="Z40"/>
  <c r="AE40" s="1"/>
  <c r="AB40"/>
  <c r="AF40" s="1"/>
  <c r="BD40"/>
  <c r="BJ40" s="1"/>
  <c r="BF40"/>
  <c r="BK40" s="1"/>
  <c r="BH40"/>
  <c r="BL4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96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X14"/>
  <c r="AD14" s="1"/>
  <c r="Z14"/>
  <c r="AE14" s="1"/>
  <c r="AB14"/>
  <c r="AF14" s="1"/>
  <c r="BD14"/>
  <c r="BJ14" s="1"/>
  <c r="BF14"/>
  <c r="BK14" s="1"/>
  <c r="BH14"/>
  <c r="BL14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X18"/>
  <c r="AD18" s="1"/>
  <c r="Z18"/>
  <c r="AE18" s="1"/>
  <c r="AB18"/>
  <c r="AF18" s="1"/>
  <c r="BD18"/>
  <c r="BJ18" s="1"/>
  <c r="BF18"/>
  <c r="BK18" s="1"/>
  <c r="BH18"/>
  <c r="BL18" s="1"/>
  <c r="Y39"/>
  <c r="AD39" s="1"/>
  <c r="AA39"/>
  <c r="AE39" s="1"/>
  <c r="AC39"/>
  <c r="AF39" s="1"/>
  <c r="BE39"/>
  <c r="BJ39" s="1"/>
  <c r="BG39"/>
  <c r="BK39" s="1"/>
  <c r="BI39"/>
  <c r="BL39" s="1"/>
  <c r="X40"/>
  <c r="AD40" s="1"/>
  <c r="Z40"/>
  <c r="AE40" s="1"/>
  <c r="AB40"/>
  <c r="AF40" s="1"/>
  <c r="BD40"/>
  <c r="BJ40" s="1"/>
  <c r="BF40"/>
  <c r="BK40" s="1"/>
  <c r="BH40"/>
  <c r="BL4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95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Y12"/>
  <c r="AD12" s="1"/>
  <c r="AA12"/>
  <c r="AE12" s="1"/>
  <c r="AC12"/>
  <c r="AF12" s="1"/>
  <c r="BE12"/>
  <c r="BJ12" s="1"/>
  <c r="BG12"/>
  <c r="BK12" s="1"/>
  <c r="BI12"/>
  <c r="BL12" s="1"/>
  <c r="X13"/>
  <c r="AD13" s="1"/>
  <c r="Z13"/>
  <c r="AE13" s="1"/>
  <c r="AB13"/>
  <c r="AF13" s="1"/>
  <c r="BD13"/>
  <c r="BJ13" s="1"/>
  <c r="BF13"/>
  <c r="BK13" s="1"/>
  <c r="BH13"/>
  <c r="BL13" s="1"/>
  <c r="Y14"/>
  <c r="AD14" s="1"/>
  <c r="AA14"/>
  <c r="AE14" s="1"/>
  <c r="AC14"/>
  <c r="AF14" s="1"/>
  <c r="BE14"/>
  <c r="BJ14" s="1"/>
  <c r="BG14"/>
  <c r="BK14" s="1"/>
  <c r="BI14"/>
  <c r="BL14" s="1"/>
  <c r="X15"/>
  <c r="AD15" s="1"/>
  <c r="Z15"/>
  <c r="AE15" s="1"/>
  <c r="AB15"/>
  <c r="AF15" s="1"/>
  <c r="BD15"/>
  <c r="BJ15" s="1"/>
  <c r="BF15"/>
  <c r="BK15" s="1"/>
  <c r="BH15"/>
  <c r="BL15" s="1"/>
  <c r="Y16"/>
  <c r="AD16" s="1"/>
  <c r="AA16"/>
  <c r="AE16" s="1"/>
  <c r="AC16"/>
  <c r="AF16" s="1"/>
  <c r="BE16"/>
  <c r="BJ16" s="1"/>
  <c r="BG16"/>
  <c r="BK16" s="1"/>
  <c r="BI16"/>
  <c r="BL16" s="1"/>
  <c r="X17"/>
  <c r="AD17" s="1"/>
  <c r="Z17"/>
  <c r="AE17" s="1"/>
  <c r="AB17"/>
  <c r="AF17" s="1"/>
  <c r="BD17"/>
  <c r="BJ17" s="1"/>
  <c r="BF17"/>
  <c r="BK17" s="1"/>
  <c r="BH17"/>
  <c r="BL17" s="1"/>
  <c r="Y18"/>
  <c r="AD18" s="1"/>
  <c r="AA18"/>
  <c r="AE18" s="1"/>
  <c r="AC18"/>
  <c r="AF18" s="1"/>
  <c r="BE18"/>
  <c r="BD18"/>
  <c r="BF18"/>
  <c r="BK18" s="1"/>
  <c r="BH18"/>
  <c r="BL18" s="1"/>
  <c r="Y19"/>
  <c r="AD19" s="1"/>
  <c r="AA19"/>
  <c r="AE19" s="1"/>
  <c r="AC19"/>
  <c r="AF19" s="1"/>
  <c r="BE19"/>
  <c r="BJ19" s="1"/>
  <c r="BG19"/>
  <c r="BK19" s="1"/>
  <c r="BI19"/>
  <c r="BL19" s="1"/>
  <c r="X20"/>
  <c r="AD20" s="1"/>
  <c r="Z20"/>
  <c r="AE20" s="1"/>
  <c r="AB20"/>
  <c r="AF20" s="1"/>
  <c r="BD20"/>
  <c r="BJ20" s="1"/>
  <c r="BF20"/>
  <c r="BK20" s="1"/>
  <c r="BH20"/>
  <c r="BL20" s="1"/>
  <c r="X40"/>
  <c r="AD40" s="1"/>
  <c r="BP40" s="1"/>
  <c r="Z40"/>
  <c r="AE40" s="1"/>
  <c r="AB40"/>
  <c r="AF40" s="1"/>
  <c r="BD40"/>
  <c r="BJ40" s="1"/>
  <c r="BF40"/>
  <c r="BK40" s="1"/>
  <c r="BH40"/>
  <c r="BL40" s="1"/>
  <c r="Y41"/>
  <c r="AD41" s="1"/>
  <c r="BP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94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X13"/>
  <c r="AD13" s="1"/>
  <c r="Z13"/>
  <c r="AE13" s="1"/>
  <c r="AB13"/>
  <c r="AF13" s="1"/>
  <c r="BD13"/>
  <c r="BJ13" s="1"/>
  <c r="BF13"/>
  <c r="BK13" s="1"/>
  <c r="BH13"/>
  <c r="BL13" s="1"/>
  <c r="Y14"/>
  <c r="AD14" s="1"/>
  <c r="AA14"/>
  <c r="AE14" s="1"/>
  <c r="AC14"/>
  <c r="AF14" s="1"/>
  <c r="BE14"/>
  <c r="BJ14" s="1"/>
  <c r="BG14"/>
  <c r="BK14" s="1"/>
  <c r="BI14"/>
  <c r="BL14" s="1"/>
  <c r="X15"/>
  <c r="AD15" s="1"/>
  <c r="Z15"/>
  <c r="AE15" s="1"/>
  <c r="AB15"/>
  <c r="AF15" s="1"/>
  <c r="BD15"/>
  <c r="BJ15" s="1"/>
  <c r="BF15"/>
  <c r="BK15" s="1"/>
  <c r="BH15"/>
  <c r="BL15" s="1"/>
  <c r="Y16"/>
  <c r="AD16" s="1"/>
  <c r="AA16"/>
  <c r="AE16" s="1"/>
  <c r="AC16"/>
  <c r="AF16" s="1"/>
  <c r="BE16"/>
  <c r="BJ16" s="1"/>
  <c r="BG16"/>
  <c r="BK16" s="1"/>
  <c r="BI16"/>
  <c r="BL16" s="1"/>
  <c r="X17"/>
  <c r="AD17" s="1"/>
  <c r="Z17"/>
  <c r="AE17" s="1"/>
  <c r="AB17"/>
  <c r="AF17" s="1"/>
  <c r="BD17"/>
  <c r="BJ17" s="1"/>
  <c r="BF17"/>
  <c r="BK17" s="1"/>
  <c r="BH17"/>
  <c r="BL17" s="1"/>
  <c r="Y18"/>
  <c r="AD18" s="1"/>
  <c r="AA18"/>
  <c r="AE18" s="1"/>
  <c r="AC18"/>
  <c r="AF18" s="1"/>
  <c r="BD18"/>
  <c r="BJ18" s="1"/>
  <c r="BF18"/>
  <c r="BK18" s="1"/>
  <c r="BH18"/>
  <c r="BL18" s="1"/>
  <c r="Y19"/>
  <c r="AD19" s="1"/>
  <c r="AA19"/>
  <c r="AE19" s="1"/>
  <c r="AC19"/>
  <c r="AF19" s="1"/>
  <c r="BE19"/>
  <c r="BJ19" s="1"/>
  <c r="BG19"/>
  <c r="BK19" s="1"/>
  <c r="BI19"/>
  <c r="BL19" s="1"/>
  <c r="X20"/>
  <c r="AD20" s="1"/>
  <c r="Z20"/>
  <c r="AE20" s="1"/>
  <c r="AB20"/>
  <c r="AF20" s="1"/>
  <c r="BD20"/>
  <c r="BJ20" s="1"/>
  <c r="BF20"/>
  <c r="BK20" s="1"/>
  <c r="BH20"/>
  <c r="BL20" s="1"/>
  <c r="Y40"/>
  <c r="AD40" s="1"/>
  <c r="AA40"/>
  <c r="AE40" s="1"/>
  <c r="AC40"/>
  <c r="AF40" s="1"/>
  <c r="BE40"/>
  <c r="BJ40" s="1"/>
  <c r="BG40"/>
  <c r="BK40" s="1"/>
  <c r="BI40"/>
  <c r="BL40" s="1"/>
  <c r="X41"/>
  <c r="AD41" s="1"/>
  <c r="Z41"/>
  <c r="AE41" s="1"/>
  <c r="AB41"/>
  <c r="AF41" s="1"/>
  <c r="BD41"/>
  <c r="BJ41" s="1"/>
  <c r="BF41"/>
  <c r="BK41" s="1"/>
  <c r="BH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Y9" i="93"/>
  <c r="AD9" s="1"/>
  <c r="AA9"/>
  <c r="AE9" s="1"/>
  <c r="AC9"/>
  <c r="AF9" s="1"/>
  <c r="BE9"/>
  <c r="BJ9" s="1"/>
  <c r="BG9"/>
  <c r="BK9" s="1"/>
  <c r="BI9"/>
  <c r="BL9" s="1"/>
  <c r="X10"/>
  <c r="AD10" s="1"/>
  <c r="Z10"/>
  <c r="AE10" s="1"/>
  <c r="AB10"/>
  <c r="AF10" s="1"/>
  <c r="BD10"/>
  <c r="BJ10" s="1"/>
  <c r="BF10"/>
  <c r="BK10" s="1"/>
  <c r="BH10"/>
  <c r="BL10" s="1"/>
  <c r="Y11"/>
  <c r="AD11" s="1"/>
  <c r="AA11"/>
  <c r="AE11" s="1"/>
  <c r="AC11"/>
  <c r="AF11" s="1"/>
  <c r="BE11"/>
  <c r="BJ11" s="1"/>
  <c r="BG11"/>
  <c r="BK11" s="1"/>
  <c r="BI11"/>
  <c r="BL11" s="1"/>
  <c r="X40"/>
  <c r="AD40" s="1"/>
  <c r="Z40"/>
  <c r="AE40" s="1"/>
  <c r="AB40"/>
  <c r="AF40" s="1"/>
  <c r="BD40"/>
  <c r="BJ40" s="1"/>
  <c r="BF40"/>
  <c r="BK40" s="1"/>
  <c r="BH40"/>
  <c r="BL4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BG18" i="92"/>
  <c r="BF18"/>
  <c r="X9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Y12"/>
  <c r="AD12" s="1"/>
  <c r="AA12"/>
  <c r="AE12" s="1"/>
  <c r="AC12"/>
  <c r="AF12" s="1"/>
  <c r="BE12"/>
  <c r="BJ12" s="1"/>
  <c r="BG12"/>
  <c r="BK12" s="1"/>
  <c r="BI12"/>
  <c r="BL12" s="1"/>
  <c r="X13"/>
  <c r="AD13" s="1"/>
  <c r="Z13"/>
  <c r="AE13" s="1"/>
  <c r="AB13"/>
  <c r="AF13" s="1"/>
  <c r="BD13"/>
  <c r="BJ13" s="1"/>
  <c r="BF13"/>
  <c r="BK13" s="1"/>
  <c r="BH13"/>
  <c r="BL13" s="1"/>
  <c r="Y14"/>
  <c r="AD14" s="1"/>
  <c r="AA14"/>
  <c r="AE14" s="1"/>
  <c r="AC14"/>
  <c r="AF14" s="1"/>
  <c r="BE14"/>
  <c r="BJ14" s="1"/>
  <c r="BG14"/>
  <c r="BK14" s="1"/>
  <c r="BI14"/>
  <c r="BL14" s="1"/>
  <c r="X15"/>
  <c r="AD15" s="1"/>
  <c r="Z15"/>
  <c r="AE15" s="1"/>
  <c r="AB15"/>
  <c r="AF15" s="1"/>
  <c r="BD15"/>
  <c r="BJ15" s="1"/>
  <c r="BF15"/>
  <c r="BK15" s="1"/>
  <c r="BH15"/>
  <c r="BL15" s="1"/>
  <c r="Y16"/>
  <c r="AD16" s="1"/>
  <c r="AA16"/>
  <c r="AE16" s="1"/>
  <c r="AC16"/>
  <c r="AF16" s="1"/>
  <c r="BE16"/>
  <c r="BJ16" s="1"/>
  <c r="BG16"/>
  <c r="BK16" s="1"/>
  <c r="BI16"/>
  <c r="BL16" s="1"/>
  <c r="X17"/>
  <c r="AD17" s="1"/>
  <c r="Z17"/>
  <c r="AE17" s="1"/>
  <c r="AB17"/>
  <c r="AF17" s="1"/>
  <c r="BD17"/>
  <c r="BJ17" s="1"/>
  <c r="BF17"/>
  <c r="BK17" s="1"/>
  <c r="BH17"/>
  <c r="BL17" s="1"/>
  <c r="Y18"/>
  <c r="AD18" s="1"/>
  <c r="AA18"/>
  <c r="AE18" s="1"/>
  <c r="AC18"/>
  <c r="AF18" s="1"/>
  <c r="BD18"/>
  <c r="BJ18" s="1"/>
  <c r="BH18"/>
  <c r="BL18" s="1"/>
  <c r="Y19"/>
  <c r="AD19" s="1"/>
  <c r="AA19"/>
  <c r="AE19" s="1"/>
  <c r="AC19"/>
  <c r="AF19" s="1"/>
  <c r="BE19"/>
  <c r="BJ19" s="1"/>
  <c r="BG19"/>
  <c r="BK19" s="1"/>
  <c r="BI19"/>
  <c r="BL19" s="1"/>
  <c r="X21"/>
  <c r="AD21" s="1"/>
  <c r="Z21"/>
  <c r="AE21" s="1"/>
  <c r="AB21"/>
  <c r="AF21" s="1"/>
  <c r="BD21"/>
  <c r="BJ21" s="1"/>
  <c r="BF21"/>
  <c r="BK21" s="1"/>
  <c r="BH21"/>
  <c r="BL21" s="1"/>
  <c r="Y20"/>
  <c r="AD20" s="1"/>
  <c r="AA20"/>
  <c r="AE20" s="1"/>
  <c r="AC20"/>
  <c r="AF20" s="1"/>
  <c r="BE20"/>
  <c r="BJ20" s="1"/>
  <c r="BG20"/>
  <c r="BK20" s="1"/>
  <c r="BI20"/>
  <c r="BL20" s="1"/>
  <c r="X22"/>
  <c r="AD22" s="1"/>
  <c r="Z22"/>
  <c r="AE22" s="1"/>
  <c r="AB22"/>
  <c r="AF22" s="1"/>
  <c r="BD22"/>
  <c r="BJ22" s="1"/>
  <c r="BF22"/>
  <c r="BK22" s="1"/>
  <c r="BH22"/>
  <c r="BL22" s="1"/>
  <c r="Y24"/>
  <c r="AD24" s="1"/>
  <c r="AA24"/>
  <c r="AE24" s="1"/>
  <c r="AC24"/>
  <c r="AF24" s="1"/>
  <c r="BE24"/>
  <c r="BJ24" s="1"/>
  <c r="BG24"/>
  <c r="BK24" s="1"/>
  <c r="BI24"/>
  <c r="BL24" s="1"/>
  <c r="X25"/>
  <c r="AD25" s="1"/>
  <c r="Z25"/>
  <c r="AE25" s="1"/>
  <c r="AB25"/>
  <c r="AF25" s="1"/>
  <c r="BD25"/>
  <c r="BJ25" s="1"/>
  <c r="BF25"/>
  <c r="BK25" s="1"/>
  <c r="BH25"/>
  <c r="BL25" s="1"/>
  <c r="Y26"/>
  <c r="AD26" s="1"/>
  <c r="AA26"/>
  <c r="AE26" s="1"/>
  <c r="AC26"/>
  <c r="AF26" s="1"/>
  <c r="BE26"/>
  <c r="BJ26" s="1"/>
  <c r="BG26"/>
  <c r="BK26" s="1"/>
  <c r="BI26"/>
  <c r="BL26" s="1"/>
  <c r="X27"/>
  <c r="AD27" s="1"/>
  <c r="Z27"/>
  <c r="AE27" s="1"/>
  <c r="AB27"/>
  <c r="AF27" s="1"/>
  <c r="BD27"/>
  <c r="BJ27" s="1"/>
  <c r="BF27"/>
  <c r="BK27" s="1"/>
  <c r="BH27"/>
  <c r="BL27" s="1"/>
  <c r="Y28"/>
  <c r="AD28" s="1"/>
  <c r="AA28"/>
  <c r="AE28" s="1"/>
  <c r="AC28"/>
  <c r="AF28" s="1"/>
  <c r="BE28"/>
  <c r="BJ28" s="1"/>
  <c r="BG28"/>
  <c r="BK28" s="1"/>
  <c r="BI28"/>
  <c r="BL28" s="1"/>
  <c r="X29"/>
  <c r="AD29" s="1"/>
  <c r="Z29"/>
  <c r="AE29" s="1"/>
  <c r="AB29"/>
  <c r="AF29" s="1"/>
  <c r="BD29"/>
  <c r="BJ29" s="1"/>
  <c r="BF29"/>
  <c r="BK29" s="1"/>
  <c r="BH29"/>
  <c r="BL29" s="1"/>
  <c r="Y30"/>
  <c r="AD30" s="1"/>
  <c r="AA30"/>
  <c r="AE30" s="1"/>
  <c r="AC30"/>
  <c r="AF30" s="1"/>
  <c r="BE30"/>
  <c r="BJ30" s="1"/>
  <c r="BG30"/>
  <c r="BK30" s="1"/>
  <c r="BI30"/>
  <c r="BL30" s="1"/>
  <c r="X31"/>
  <c r="AD31" s="1"/>
  <c r="Z31"/>
  <c r="AE31" s="1"/>
  <c r="AB31"/>
  <c r="AF31" s="1"/>
  <c r="BD31"/>
  <c r="BJ31" s="1"/>
  <c r="BF31"/>
  <c r="BK31" s="1"/>
  <c r="BH31"/>
  <c r="BL31" s="1"/>
  <c r="Y32"/>
  <c r="AD32" s="1"/>
  <c r="AA32"/>
  <c r="AE32" s="1"/>
  <c r="AC32"/>
  <c r="AF32" s="1"/>
  <c r="BE32"/>
  <c r="BJ32" s="1"/>
  <c r="BG32"/>
  <c r="BK32" s="1"/>
  <c r="BI32"/>
  <c r="BL32" s="1"/>
  <c r="X33"/>
  <c r="AD33" s="1"/>
  <c r="Z33"/>
  <c r="AE33" s="1"/>
  <c r="AB33"/>
  <c r="AF33" s="1"/>
  <c r="BD33"/>
  <c r="BJ33" s="1"/>
  <c r="BF33"/>
  <c r="BK33" s="1"/>
  <c r="BH33"/>
  <c r="BL33" s="1"/>
  <c r="Y39"/>
  <c r="AD39" s="1"/>
  <c r="AA39"/>
  <c r="AE39" s="1"/>
  <c r="AC39"/>
  <c r="AF39" s="1"/>
  <c r="BE39"/>
  <c r="BJ39" s="1"/>
  <c r="BG39"/>
  <c r="BK39" s="1"/>
  <c r="BI39"/>
  <c r="BL39" s="1"/>
  <c r="X40"/>
  <c r="AD40" s="1"/>
  <c r="Z40"/>
  <c r="AE40" s="1"/>
  <c r="AB40"/>
  <c r="AF40" s="1"/>
  <c r="BD40"/>
  <c r="BJ40" s="1"/>
  <c r="BF40"/>
  <c r="BK40" s="1"/>
  <c r="BH40"/>
  <c r="BL4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Y9" i="91"/>
  <c r="AD9" s="1"/>
  <c r="AA9"/>
  <c r="AE9" s="1"/>
  <c r="AC9"/>
  <c r="AF9" s="1"/>
  <c r="BE9"/>
  <c r="BJ9" s="1"/>
  <c r="BG9"/>
  <c r="BK9" s="1"/>
  <c r="BI9"/>
  <c r="BL9" s="1"/>
  <c r="X10"/>
  <c r="AD10" s="1"/>
  <c r="Z10"/>
  <c r="AE10" s="1"/>
  <c r="AB10"/>
  <c r="AF10" s="1"/>
  <c r="BD10"/>
  <c r="BJ10" s="1"/>
  <c r="BF10"/>
  <c r="BK10" s="1"/>
  <c r="BH10"/>
  <c r="BL10" s="1"/>
  <c r="Y11"/>
  <c r="AD11" s="1"/>
  <c r="AA11"/>
  <c r="AE11" s="1"/>
  <c r="AC11"/>
  <c r="AF11" s="1"/>
  <c r="BE11"/>
  <c r="BJ11" s="1"/>
  <c r="BG11"/>
  <c r="BK11" s="1"/>
  <c r="BI11"/>
  <c r="BL11" s="1"/>
  <c r="X12"/>
  <c r="AD12" s="1"/>
  <c r="Z12"/>
  <c r="AE12" s="1"/>
  <c r="AB12"/>
  <c r="AF12" s="1"/>
  <c r="BD12"/>
  <c r="BJ12" s="1"/>
  <c r="BF12"/>
  <c r="BK12" s="1"/>
  <c r="BH12"/>
  <c r="BL12" s="1"/>
  <c r="Y13"/>
  <c r="AD13" s="1"/>
  <c r="AA13"/>
  <c r="AE13" s="1"/>
  <c r="AC13"/>
  <c r="AF13" s="1"/>
  <c r="BE13"/>
  <c r="BJ13" s="1"/>
  <c r="BG13"/>
  <c r="BK13" s="1"/>
  <c r="BI13"/>
  <c r="BL13" s="1"/>
  <c r="X14"/>
  <c r="AD14" s="1"/>
  <c r="Z14"/>
  <c r="AE14" s="1"/>
  <c r="AB14"/>
  <c r="AF14" s="1"/>
  <c r="BD14"/>
  <c r="BJ14" s="1"/>
  <c r="BF14"/>
  <c r="BK14" s="1"/>
  <c r="BH14"/>
  <c r="BL14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Y17"/>
  <c r="AD17" s="1"/>
  <c r="AA17"/>
  <c r="AE17" s="1"/>
  <c r="AC17"/>
  <c r="AF17" s="1"/>
  <c r="BE17"/>
  <c r="BJ17" s="1"/>
  <c r="BG17"/>
  <c r="BK17" s="1"/>
  <c r="BI17"/>
  <c r="BL17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90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Y13"/>
  <c r="AD13" s="1"/>
  <c r="AA13"/>
  <c r="AE13" s="1"/>
  <c r="AC13"/>
  <c r="AF13" s="1"/>
  <c r="BE13"/>
  <c r="BJ13" s="1"/>
  <c r="BG13"/>
  <c r="BK13" s="1"/>
  <c r="BI13"/>
  <c r="BL13" s="1"/>
  <c r="X14"/>
  <c r="AD14" s="1"/>
  <c r="Z14"/>
  <c r="AE14" s="1"/>
  <c r="AB14"/>
  <c r="AF14" s="1"/>
  <c r="BD14"/>
  <c r="BJ14" s="1"/>
  <c r="BF14"/>
  <c r="BK14" s="1"/>
  <c r="BH14"/>
  <c r="BL14" s="1"/>
  <c r="Y15"/>
  <c r="AD15" s="1"/>
  <c r="AA15"/>
  <c r="AE15" s="1"/>
  <c r="AC15"/>
  <c r="AF15" s="1"/>
  <c r="BE15"/>
  <c r="BJ15" s="1"/>
  <c r="BG15"/>
  <c r="BK15" s="1"/>
  <c r="BI15"/>
  <c r="BL15" s="1"/>
  <c r="X17"/>
  <c r="AD17" s="1"/>
  <c r="Z17"/>
  <c r="AE17" s="1"/>
  <c r="AB17"/>
  <c r="AF17" s="1"/>
  <c r="BD17"/>
  <c r="BJ17" s="1"/>
  <c r="BF17"/>
  <c r="BK17" s="1"/>
  <c r="BH17"/>
  <c r="BL17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89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Y12"/>
  <c r="AD12" s="1"/>
  <c r="AA12"/>
  <c r="AE12" s="1"/>
  <c r="AC12"/>
  <c r="AF12" s="1"/>
  <c r="BE12"/>
  <c r="BJ12" s="1"/>
  <c r="BG12"/>
  <c r="BK12" s="1"/>
  <c r="BI12"/>
  <c r="BL12" s="1"/>
  <c r="X13"/>
  <c r="AD13" s="1"/>
  <c r="Z13"/>
  <c r="AE13" s="1"/>
  <c r="AB13"/>
  <c r="AF13" s="1"/>
  <c r="BD13"/>
  <c r="BJ13" s="1"/>
  <c r="BF13"/>
  <c r="BK13" s="1"/>
  <c r="BH13"/>
  <c r="BL13" s="1"/>
  <c r="Y14"/>
  <c r="AD14" s="1"/>
  <c r="AA14"/>
  <c r="AE14" s="1"/>
  <c r="AC14"/>
  <c r="AF14" s="1"/>
  <c r="BE14"/>
  <c r="BJ14" s="1"/>
  <c r="BG14"/>
  <c r="BK14" s="1"/>
  <c r="BI14"/>
  <c r="BL14" s="1"/>
  <c r="X15"/>
  <c r="AD15" s="1"/>
  <c r="Z15"/>
  <c r="AE15" s="1"/>
  <c r="AB15"/>
  <c r="AF15" s="1"/>
  <c r="BD15"/>
  <c r="BJ15" s="1"/>
  <c r="BF15"/>
  <c r="BK15" s="1"/>
  <c r="BH15"/>
  <c r="BL15" s="1"/>
  <c r="Y16"/>
  <c r="AD16" s="1"/>
  <c r="AA16"/>
  <c r="AE16" s="1"/>
  <c r="AC16"/>
  <c r="AF16" s="1"/>
  <c r="BE16"/>
  <c r="BJ16" s="1"/>
  <c r="BG16"/>
  <c r="BK16" s="1"/>
  <c r="BI16"/>
  <c r="BL16" s="1"/>
  <c r="X17"/>
  <c r="AD17" s="1"/>
  <c r="Z17"/>
  <c r="AE17" s="1"/>
  <c r="AB17"/>
  <c r="AF17" s="1"/>
  <c r="BD17"/>
  <c r="BJ17" s="1"/>
  <c r="BF17"/>
  <c r="BK17" s="1"/>
  <c r="BH17"/>
  <c r="BL17" s="1"/>
  <c r="Y18"/>
  <c r="AD18" s="1"/>
  <c r="AA18"/>
  <c r="AE18" s="1"/>
  <c r="AC18"/>
  <c r="AF18" s="1"/>
  <c r="BD18"/>
  <c r="BJ18" s="1"/>
  <c r="BF18"/>
  <c r="BK18" s="1"/>
  <c r="BH18"/>
  <c r="BL18" s="1"/>
  <c r="Y19"/>
  <c r="AD19" s="1"/>
  <c r="AA19"/>
  <c r="AE19" s="1"/>
  <c r="AC19"/>
  <c r="AF19" s="1"/>
  <c r="BE19"/>
  <c r="BJ19" s="1"/>
  <c r="BG19"/>
  <c r="BK19" s="1"/>
  <c r="BI19"/>
  <c r="BL19" s="1"/>
  <c r="X21"/>
  <c r="AD21" s="1"/>
  <c r="Z21"/>
  <c r="AE21" s="1"/>
  <c r="AB21"/>
  <c r="AF21" s="1"/>
  <c r="BD21"/>
  <c r="BJ21" s="1"/>
  <c r="BF21"/>
  <c r="BK21" s="1"/>
  <c r="BH21"/>
  <c r="BL21" s="1"/>
  <c r="X39"/>
  <c r="AD39" s="1"/>
  <c r="Z39"/>
  <c r="AE39" s="1"/>
  <c r="AB39"/>
  <c r="AF39" s="1"/>
  <c r="BD39"/>
  <c r="BJ39" s="1"/>
  <c r="BF39"/>
  <c r="BK39" s="1"/>
  <c r="BH39"/>
  <c r="BL39" s="1"/>
  <c r="Y38"/>
  <c r="AD38" s="1"/>
  <c r="AA38"/>
  <c r="AE38" s="1"/>
  <c r="AC38"/>
  <c r="AF38" s="1"/>
  <c r="BE38"/>
  <c r="BJ38" s="1"/>
  <c r="BG38"/>
  <c r="BK38" s="1"/>
  <c r="BI38"/>
  <c r="BL38" s="1"/>
  <c r="X40"/>
  <c r="AD40" s="1"/>
  <c r="Z40"/>
  <c r="AE40" s="1"/>
  <c r="AB40"/>
  <c r="AF40" s="1"/>
  <c r="BD40"/>
  <c r="BJ40" s="1"/>
  <c r="BF40"/>
  <c r="BK40" s="1"/>
  <c r="BH40"/>
  <c r="BL4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20"/>
  <c r="AD20" s="1"/>
  <c r="AA20"/>
  <c r="AE20" s="1"/>
  <c r="AC20"/>
  <c r="BE20"/>
  <c r="BJ20" s="1"/>
  <c r="BG20"/>
  <c r="BK20" s="1"/>
  <c r="BI20"/>
  <c r="BL20" s="1"/>
  <c r="Y43"/>
  <c r="AD43" s="1"/>
  <c r="AA43"/>
  <c r="AE43" s="1"/>
  <c r="AC43"/>
  <c r="AF43" s="1"/>
  <c r="BE43"/>
  <c r="BJ43" s="1"/>
  <c r="BG43"/>
  <c r="BK43" s="1"/>
  <c r="BI43"/>
  <c r="BL43" s="1"/>
  <c r="X9" i="88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2"/>
  <c r="AD12" s="1"/>
  <c r="Z12"/>
  <c r="AE12" s="1"/>
  <c r="AB12"/>
  <c r="AF12" s="1"/>
  <c r="BD12"/>
  <c r="BJ12" s="1"/>
  <c r="BF12"/>
  <c r="BK12" s="1"/>
  <c r="BH12"/>
  <c r="BL12" s="1"/>
  <c r="X14"/>
  <c r="AD14" s="1"/>
  <c r="Z14"/>
  <c r="AE14" s="1"/>
  <c r="AB14"/>
  <c r="AF14" s="1"/>
  <c r="BD14"/>
  <c r="BJ14" s="1"/>
  <c r="BF14"/>
  <c r="BK14" s="1"/>
  <c r="BH14"/>
  <c r="BL14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Y17"/>
  <c r="AD17" s="1"/>
  <c r="AA17"/>
  <c r="AE17" s="1"/>
  <c r="AC17"/>
  <c r="AF17" s="1"/>
  <c r="BE17"/>
  <c r="BJ17" s="1"/>
  <c r="BG17"/>
  <c r="BK17" s="1"/>
  <c r="BI17"/>
  <c r="BL17" s="1"/>
  <c r="Y19"/>
  <c r="AD19" s="1"/>
  <c r="AA19"/>
  <c r="AE19" s="1"/>
  <c r="AC19"/>
  <c r="AF19" s="1"/>
  <c r="BD19"/>
  <c r="BJ19" s="1"/>
  <c r="BF19"/>
  <c r="BK19" s="1"/>
  <c r="BH19"/>
  <c r="BL19" s="1"/>
  <c r="X20"/>
  <c r="AD20" s="1"/>
  <c r="Z20"/>
  <c r="AE20" s="1"/>
  <c r="AB20"/>
  <c r="AF20" s="1"/>
  <c r="BD20"/>
  <c r="BJ20" s="1"/>
  <c r="BF20"/>
  <c r="BK20" s="1"/>
  <c r="BH20"/>
  <c r="BL20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AF10" i="87"/>
  <c r="BL12"/>
  <c r="BL14"/>
  <c r="BL17"/>
  <c r="AD10"/>
  <c r="BL10"/>
  <c r="AF12"/>
  <c r="BJ12"/>
  <c r="BJ14"/>
  <c r="AF17"/>
  <c r="BJ17"/>
  <c r="AF19"/>
  <c r="Y9"/>
  <c r="AD9" s="1"/>
  <c r="AC9"/>
  <c r="AF9" s="1"/>
  <c r="BE9"/>
  <c r="BJ9" s="1"/>
  <c r="BI9"/>
  <c r="BL9" s="1"/>
  <c r="Z10"/>
  <c r="AE10" s="1"/>
  <c r="BF10"/>
  <c r="BK10" s="1"/>
  <c r="Y11"/>
  <c r="AD11" s="1"/>
  <c r="AC11"/>
  <c r="AF11" s="1"/>
  <c r="BE11"/>
  <c r="BJ11" s="1"/>
  <c r="BI11"/>
  <c r="BL11" s="1"/>
  <c r="Z12"/>
  <c r="AE12" s="1"/>
  <c r="BF12"/>
  <c r="BK12" s="1"/>
  <c r="Y13"/>
  <c r="AD13" s="1"/>
  <c r="AC13"/>
  <c r="AF13" s="1"/>
  <c r="BE13"/>
  <c r="BJ13" s="1"/>
  <c r="BI13"/>
  <c r="BL13" s="1"/>
  <c r="Z14"/>
  <c r="AE14" s="1"/>
  <c r="BF14"/>
  <c r="BK14" s="1"/>
  <c r="Y15"/>
  <c r="AD15" s="1"/>
  <c r="AC15"/>
  <c r="AF15" s="1"/>
  <c r="BE15"/>
  <c r="BJ15" s="1"/>
  <c r="BI15"/>
  <c r="BL15" s="1"/>
  <c r="Z17"/>
  <c r="AE17" s="1"/>
  <c r="BF17"/>
  <c r="BK17" s="1"/>
  <c r="Y18"/>
  <c r="AD18" s="1"/>
  <c r="AC18"/>
  <c r="BE18"/>
  <c r="BJ18" s="1"/>
  <c r="BI18"/>
  <c r="BL18" s="1"/>
  <c r="Z19"/>
  <c r="AE19" s="1"/>
  <c r="Y22"/>
  <c r="AD22" s="1"/>
  <c r="AC22"/>
  <c r="AF22" s="1"/>
  <c r="BJ22"/>
  <c r="BL22"/>
  <c r="Y24"/>
  <c r="AD24" s="1"/>
  <c r="AC24"/>
  <c r="AF24" s="1"/>
  <c r="BJ24"/>
  <c r="BL24"/>
  <c r="Y26"/>
  <c r="AD26" s="1"/>
  <c r="AC26"/>
  <c r="AF26" s="1"/>
  <c r="BJ26"/>
  <c r="BL26"/>
  <c r="Y28"/>
  <c r="AD28" s="1"/>
  <c r="AC28"/>
  <c r="AF28" s="1"/>
  <c r="BJ28"/>
  <c r="BL28"/>
  <c r="Y30"/>
  <c r="AD30" s="1"/>
  <c r="AC30"/>
  <c r="AF30" s="1"/>
  <c r="BJ30"/>
  <c r="BL30"/>
  <c r="Y32"/>
  <c r="AD32" s="1"/>
  <c r="AC32"/>
  <c r="BJ32"/>
  <c r="BL32"/>
  <c r="Y16"/>
  <c r="AD16" s="1"/>
  <c r="AC16"/>
  <c r="AF16" s="1"/>
  <c r="BJ16"/>
  <c r="BL16"/>
  <c r="Y43"/>
  <c r="AD43" s="1"/>
  <c r="AC43"/>
  <c r="AF43" s="1"/>
  <c r="BJ43"/>
  <c r="BL43"/>
  <c r="X9" i="86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BJ18" i="95" l="1"/>
  <c r="BP29" i="87"/>
  <c r="D312" i="117" s="1"/>
  <c r="BP23" i="87"/>
  <c r="D25" i="117" s="1"/>
  <c r="AD38" i="99"/>
  <c r="D348" i="104"/>
  <c r="BP21" i="87"/>
  <c r="D58" i="117" s="1"/>
  <c r="AF24" i="99"/>
  <c r="AE63"/>
  <c r="BP51"/>
  <c r="D183" i="117" s="1"/>
  <c r="AE28" i="99"/>
  <c r="BP28" s="1"/>
  <c r="D230" i="117" s="1"/>
  <c r="BP27" i="87"/>
  <c r="D218" i="117" s="1"/>
  <c r="AF38" i="99"/>
  <c r="BP38" s="1"/>
  <c r="D428" i="117" s="1"/>
  <c r="BP31" i="87"/>
  <c r="D64" i="117" s="1"/>
  <c r="D361" i="104"/>
  <c r="D208"/>
  <c r="BP14" i="97"/>
  <c r="D11" i="117" s="1"/>
  <c r="BP16" i="87"/>
  <c r="D398" i="117" s="1"/>
  <c r="BP25" i="87"/>
  <c r="D247" i="117" s="1"/>
  <c r="AF63" i="99"/>
  <c r="AF9"/>
  <c r="AE14"/>
  <c r="AE42"/>
  <c r="BP42" s="1"/>
  <c r="D274" i="117" s="1"/>
  <c r="BP24" i="98"/>
  <c r="D378" i="117" s="1"/>
  <c r="BP14" i="98"/>
  <c r="D444" i="117" s="1"/>
  <c r="BP25" i="97"/>
  <c r="D451" i="117" s="1"/>
  <c r="BP21" i="97"/>
  <c r="D352" i="117" s="1"/>
  <c r="BP18" i="97"/>
  <c r="D449" i="117" s="1"/>
  <c r="BP11" i="95"/>
  <c r="BP16" i="91"/>
  <c r="D438" i="117" s="1"/>
  <c r="BP11" i="91"/>
  <c r="D382" i="117" s="1"/>
  <c r="BP9" i="91"/>
  <c r="D442" i="117" s="1"/>
  <c r="BP17" i="90"/>
  <c r="D332" i="117" s="1"/>
  <c r="BP13" i="90"/>
  <c r="D160" i="117" s="1"/>
  <c r="BP10" i="86"/>
  <c r="D435" i="117" s="1"/>
  <c r="BP30" i="87"/>
  <c r="D453" i="117" s="1"/>
  <c r="BP14" i="96"/>
  <c r="D107" i="117" s="1"/>
  <c r="BP12" i="95"/>
  <c r="BP9"/>
  <c r="D27" i="117" s="1"/>
  <c r="BP14" i="95"/>
  <c r="BP16" i="96"/>
  <c r="D7" i="117" s="1"/>
  <c r="BP11" i="96"/>
  <c r="D211" i="117" s="1"/>
  <c r="BP31" i="97"/>
  <c r="D409" i="117" s="1"/>
  <c r="BP33" i="97"/>
  <c r="D185" i="117" s="1"/>
  <c r="BP28" i="97"/>
  <c r="D173" i="117" s="1"/>
  <c r="BP22" i="98"/>
  <c r="D420" i="117" s="1"/>
  <c r="BP37" i="97"/>
  <c r="D204" i="117" s="1"/>
  <c r="BP16" i="97"/>
  <c r="D2" i="117" s="1"/>
  <c r="BP27" i="97"/>
  <c r="D396" i="117" s="1"/>
  <c r="BP18" i="96"/>
  <c r="D329" i="117" s="1"/>
  <c r="BP19" i="97"/>
  <c r="D320" i="117" s="1"/>
  <c r="BP13" i="95"/>
  <c r="BP16"/>
  <c r="BP10"/>
  <c r="BP13" i="98"/>
  <c r="D323" i="117" s="1"/>
  <c r="BP19" i="98"/>
  <c r="D418" i="117" s="1"/>
  <c r="BP39" i="97"/>
  <c r="D321" i="117" s="1"/>
  <c r="BP34" i="97"/>
  <c r="D259" i="117" s="1"/>
  <c r="BP23" i="97"/>
  <c r="D250" i="117" s="1"/>
  <c r="BP20" i="98"/>
  <c r="D133" i="117" s="1"/>
  <c r="BP9" i="96"/>
  <c r="D157" i="117" s="1"/>
  <c r="BP10" i="98"/>
  <c r="D213" i="117" s="1"/>
  <c r="BP9" i="98"/>
  <c r="D99" i="117" s="1"/>
  <c r="BP21" i="98"/>
  <c r="D156" i="117" s="1"/>
  <c r="BP11" i="98"/>
  <c r="D60" i="117" s="1"/>
  <c r="BP17" i="98"/>
  <c r="D62" i="117" s="1"/>
  <c r="BP15" i="98"/>
  <c r="D215" i="117" s="1"/>
  <c r="BP15" i="96"/>
  <c r="D143" i="117" s="1"/>
  <c r="BP22" i="97"/>
  <c r="D258" i="117" s="1"/>
  <c r="BP26" i="97"/>
  <c r="D151" i="117" s="1"/>
  <c r="BP15" i="90"/>
  <c r="D208" i="117" s="1"/>
  <c r="BP24" i="87"/>
  <c r="D350" i="117" s="1"/>
  <c r="BP13" i="87"/>
  <c r="D131" i="117" s="1"/>
  <c r="BP9" i="86"/>
  <c r="D77" i="117" s="1"/>
  <c r="BP12" i="91"/>
  <c r="D130" i="117" s="1"/>
  <c r="BP11" i="87"/>
  <c r="D248" i="117" s="1"/>
  <c r="BP15" i="91"/>
  <c r="D57" i="117" s="1"/>
  <c r="BP14" i="90"/>
  <c r="D241" i="117" s="1"/>
  <c r="BP13" i="91"/>
  <c r="D132" i="117" s="1"/>
  <c r="BP17" i="91"/>
  <c r="D42" i="117" s="1"/>
  <c r="BP11" i="90"/>
  <c r="D232" i="117" s="1"/>
  <c r="BP14" i="91"/>
  <c r="D24" i="117" s="1"/>
  <c r="BP10" i="91"/>
  <c r="D243" i="117" s="1"/>
  <c r="BP28" i="87"/>
  <c r="D228" i="117" s="1"/>
  <c r="BP9" i="87"/>
  <c r="D207" i="117" s="1"/>
  <c r="BP18" i="87"/>
  <c r="D104" i="117" s="1"/>
  <c r="BP32" i="87"/>
  <c r="D106" i="117" s="1"/>
  <c r="BP15" i="87"/>
  <c r="D167" i="117" s="1"/>
  <c r="BP26" i="87"/>
  <c r="D196" i="117" s="1"/>
  <c r="BP22" i="87"/>
  <c r="D96" i="117" s="1"/>
  <c r="BP10" i="90"/>
  <c r="D290" i="117" s="1"/>
  <c r="BP10" i="97"/>
  <c r="D181" i="117" s="1"/>
  <c r="BP30" i="97"/>
  <c r="D414" i="117" s="1"/>
  <c r="BP24" i="97"/>
  <c r="D413" i="117" s="1"/>
  <c r="BP32" i="97"/>
  <c r="D4" i="117" s="1"/>
  <c r="BP25" i="98"/>
  <c r="D367" i="117" s="1"/>
  <c r="BP17" i="95"/>
  <c r="BP15"/>
  <c r="BP29" i="97"/>
  <c r="D425" i="117" s="1"/>
  <c r="BP15" i="97"/>
  <c r="D411" i="117" s="1"/>
  <c r="BP18" i="98"/>
  <c r="D339" i="117" s="1"/>
  <c r="BP16" i="98"/>
  <c r="D419" i="117" s="1"/>
  <c r="BP12" i="97"/>
  <c r="D91" i="117" s="1"/>
  <c r="BP19" i="92"/>
  <c r="D209" i="117" s="1"/>
  <c r="BP10" i="96"/>
  <c r="D368" i="117" s="1"/>
  <c r="BP18" i="95"/>
  <c r="BP12" i="98"/>
  <c r="D56" i="117" s="1"/>
  <c r="BP20" i="97"/>
  <c r="D307" i="117" s="1"/>
  <c r="BP13" i="97"/>
  <c r="D388" i="117" s="1"/>
  <c r="BP9" i="97"/>
  <c r="D249" i="117" s="1"/>
  <c r="BP11" i="97"/>
  <c r="D370" i="117" s="1"/>
  <c r="BP38" i="97"/>
  <c r="D264" i="117" s="1"/>
  <c r="BP36" i="97"/>
  <c r="D69" i="117" s="1"/>
  <c r="BP9" i="90"/>
  <c r="D159" i="117" s="1"/>
  <c r="BP18" i="99"/>
  <c r="D380" i="117" s="1"/>
  <c r="BP59" i="99"/>
  <c r="D31" i="117" s="1"/>
  <c r="BP13" i="99"/>
  <c r="D206" i="117" s="1"/>
  <c r="BP33" i="99"/>
  <c r="D345" i="117" s="1"/>
  <c r="BP52" i="99"/>
  <c r="D85" i="117" s="1"/>
  <c r="BP39" i="99"/>
  <c r="D226" i="117" s="1"/>
  <c r="BP20" i="99"/>
  <c r="D168" i="117" s="1"/>
  <c r="BP62" i="99"/>
  <c r="D40" i="117" s="1"/>
  <c r="BP34" i="99"/>
  <c r="D90" i="117" s="1"/>
  <c r="BP14" i="99"/>
  <c r="D298" i="117" s="1"/>
  <c r="BP55" i="99"/>
  <c r="D242" i="117" s="1"/>
  <c r="BP37" i="99"/>
  <c r="D198" i="117" s="1"/>
  <c r="BP22" i="99"/>
  <c r="D15" i="117" s="1"/>
  <c r="BP64" i="99"/>
  <c r="D33" i="117" s="1"/>
  <c r="BP17" i="99"/>
  <c r="D336" i="117" s="1"/>
  <c r="BP9" i="99"/>
  <c r="D135" i="117" s="1"/>
  <c r="BP49" i="99"/>
  <c r="D118" i="117" s="1"/>
  <c r="BP48" i="99"/>
  <c r="D32" i="117" s="1"/>
  <c r="BP65" i="99"/>
  <c r="D14" i="117" s="1"/>
  <c r="BP41" i="99"/>
  <c r="D113" i="117" s="1"/>
  <c r="BP26" i="99"/>
  <c r="D199" i="117" s="1"/>
  <c r="BP24" i="99"/>
  <c r="D285" i="117" s="1"/>
  <c r="BP40" i="99"/>
  <c r="D341" i="117" s="1"/>
  <c r="BP44" i="99"/>
  <c r="D49" i="117" s="1"/>
  <c r="BP21" i="99"/>
  <c r="D55" i="117" s="1"/>
  <c r="BP20" i="95"/>
  <c r="BP19"/>
  <c r="BP19" i="87"/>
  <c r="D445" i="117" s="1"/>
  <c r="BP17" i="87"/>
  <c r="D399" i="117" s="1"/>
  <c r="BP12" i="87"/>
  <c r="D325" i="117" s="1"/>
  <c r="BP10" i="87"/>
  <c r="D79" i="117" s="1"/>
  <c r="BP14" i="87"/>
  <c r="D200" i="117" s="1"/>
  <c r="BP41" i="94"/>
  <c r="BP20"/>
  <c r="D344" i="117" s="1"/>
  <c r="BP19" i="94"/>
  <c r="D291" i="117" s="1"/>
  <c r="BP18" i="94"/>
  <c r="D93" i="117" s="1"/>
  <c r="BP17" i="94"/>
  <c r="D236" i="117" s="1"/>
  <c r="BP16" i="94"/>
  <c r="D121" i="117" s="1"/>
  <c r="BP15" i="94"/>
  <c r="D278" i="117" s="1"/>
  <c r="BP14" i="94"/>
  <c r="D384" i="117" s="1"/>
  <c r="BP13" i="94"/>
  <c r="D373" i="117" s="1"/>
  <c r="D457"/>
  <c r="BP11" i="94"/>
  <c r="D431" i="117" s="1"/>
  <c r="BP10" i="94"/>
  <c r="D310" i="117" s="1"/>
  <c r="BP9" i="94"/>
  <c r="D338" i="117" s="1"/>
  <c r="BP40" i="94"/>
  <c r="BP20" i="89"/>
  <c r="D282" i="117" s="1"/>
  <c r="BP41" i="89"/>
  <c r="BP40"/>
  <c r="BP38"/>
  <c r="BP21"/>
  <c r="D115" i="117" s="1"/>
  <c r="BP19" i="89"/>
  <c r="D412" i="117" s="1"/>
  <c r="BP18" i="89"/>
  <c r="D415" i="117" s="1"/>
  <c r="BP17" i="89"/>
  <c r="D254" i="117" s="1"/>
  <c r="BP16" i="89"/>
  <c r="D72" i="117" s="1"/>
  <c r="BP15" i="89"/>
  <c r="D443" i="117" s="1"/>
  <c r="BP14" i="89"/>
  <c r="D347" i="117" s="1"/>
  <c r="BP13" i="89"/>
  <c r="D51" i="117" s="1"/>
  <c r="BP12" i="89"/>
  <c r="D266" i="117" s="1"/>
  <c r="BP11" i="89"/>
  <c r="D245" i="117" s="1"/>
  <c r="BP10" i="89"/>
  <c r="D237" i="117" s="1"/>
  <c r="BP9" i="89"/>
  <c r="D265" i="117" s="1"/>
  <c r="BP42" i="89"/>
  <c r="BP39"/>
  <c r="BP40" i="93"/>
  <c r="BP11"/>
  <c r="D165" i="117" s="1"/>
  <c r="BP10" i="93"/>
  <c r="D98" i="117" s="1"/>
  <c r="BP9" i="93"/>
  <c r="D75" i="117" s="1"/>
  <c r="BP57" i="99"/>
  <c r="D105" i="117" s="1"/>
  <c r="BP20" i="88"/>
  <c r="D246" i="117" s="1"/>
  <c r="BP19" i="88"/>
  <c r="D313" i="117" s="1"/>
  <c r="BP17" i="88"/>
  <c r="D436" i="117" s="1"/>
  <c r="BP16" i="88"/>
  <c r="D84" i="117" s="1"/>
  <c r="BP15" i="88"/>
  <c r="D138" i="117" s="1"/>
  <c r="BP14" i="88"/>
  <c r="D214" i="117" s="1"/>
  <c r="BP12" i="88"/>
  <c r="D322" i="117" s="1"/>
  <c r="BP10" i="88"/>
  <c r="D78" i="117" s="1"/>
  <c r="BP9" i="88"/>
  <c r="D272" i="117" s="1"/>
  <c r="BP33" i="92"/>
  <c r="D393" i="117" s="1"/>
  <c r="BP32" i="92"/>
  <c r="D253" i="117" s="1"/>
  <c r="BP31" i="92"/>
  <c r="D327" i="117" s="1"/>
  <c r="BP27" i="92"/>
  <c r="D389" i="117" s="1"/>
  <c r="BP26" i="92"/>
  <c r="D386" i="117" s="1"/>
  <c r="BP25" i="92"/>
  <c r="D394" i="117" s="1"/>
  <c r="BP24" i="92"/>
  <c r="D92" i="117" s="1"/>
  <c r="BP22" i="92"/>
  <c r="D334" i="117" s="1"/>
  <c r="BP17" i="92"/>
  <c r="D279" i="117" s="1"/>
  <c r="BP16" i="92"/>
  <c r="D268" i="117" s="1"/>
  <c r="BP15" i="92"/>
  <c r="D260" i="117" s="1"/>
  <c r="BP14" i="92"/>
  <c r="D333" i="117" s="1"/>
  <c r="BP13" i="92"/>
  <c r="D372" i="117" s="1"/>
  <c r="BP12" i="92"/>
  <c r="D270" i="117" s="1"/>
  <c r="BP11" i="92"/>
  <c r="D144" i="117" s="1"/>
  <c r="BP10" i="92"/>
  <c r="D319" i="117" s="1"/>
  <c r="BP9" i="92"/>
  <c r="D400" i="117" s="1"/>
  <c r="BP29" i="92"/>
  <c r="D117" i="117" s="1"/>
  <c r="BP28" i="92"/>
  <c r="D20" i="117" s="1"/>
  <c r="BP20" i="92"/>
  <c r="D434" i="117" s="1"/>
  <c r="BP21" i="92"/>
  <c r="D269" i="117" s="1"/>
  <c r="BP30" i="92"/>
  <c r="D450" i="117" s="1"/>
  <c r="BK18" i="92"/>
  <c r="BP18" s="1"/>
  <c r="D300" i="117" s="1"/>
  <c r="D406" l="1"/>
  <c r="D115" i="104"/>
  <c r="D31"/>
  <c r="D381" i="117"/>
  <c r="D205"/>
  <c r="D20" i="104"/>
  <c r="D137" i="117"/>
  <c r="D155" i="104"/>
  <c r="D280" i="117"/>
  <c r="D80" i="104"/>
  <c r="D225" i="117"/>
  <c r="D119" i="104"/>
  <c r="D193" i="117"/>
  <c r="D50" i="104"/>
  <c r="D74"/>
  <c r="D16" i="117"/>
  <c r="D41" i="104"/>
  <c r="D54" i="117"/>
  <c r="D359"/>
  <c r="D55" i="104"/>
  <c r="D61"/>
  <c r="D385" i="117"/>
  <c r="D374" i="104"/>
  <c r="D49"/>
  <c r="D439"/>
  <c r="D408"/>
  <c r="BP63" i="99"/>
  <c r="D422" i="117" s="1"/>
  <c r="D356" i="104"/>
  <c r="D334"/>
  <c r="D329"/>
  <c r="D232"/>
  <c r="D219"/>
  <c r="D216"/>
  <c r="D205"/>
  <c r="D184"/>
  <c r="D177"/>
  <c r="D102"/>
  <c r="D135"/>
  <c r="D96"/>
  <c r="D94"/>
  <c r="D51"/>
  <c r="D26"/>
  <c r="D147"/>
  <c r="D197"/>
  <c r="D200"/>
  <c r="D18"/>
  <c r="D151"/>
  <c r="D91"/>
  <c r="D66"/>
  <c r="D139"/>
  <c r="D47"/>
  <c r="D380"/>
  <c r="D176"/>
  <c r="D399"/>
  <c r="D223"/>
  <c r="D157"/>
  <c r="D100"/>
  <c r="D148"/>
  <c r="D462"/>
  <c r="D469"/>
  <c r="D131"/>
  <c r="D33"/>
  <c r="D28"/>
  <c r="D7"/>
  <c r="D249"/>
  <c r="D162"/>
  <c r="D136"/>
  <c r="D132"/>
  <c r="D101"/>
  <c r="D317"/>
  <c r="D229"/>
  <c r="D95"/>
  <c r="D75"/>
  <c r="D35"/>
  <c r="D269"/>
  <c r="D145"/>
  <c r="D9"/>
  <c r="D141"/>
  <c r="D209"/>
  <c r="D170"/>
  <c r="D159"/>
  <c r="D142"/>
  <c r="D84"/>
  <c r="D85"/>
  <c r="D371"/>
  <c r="D276"/>
  <c r="D154"/>
  <c r="D13"/>
  <c r="D325"/>
  <c r="D282"/>
  <c r="D190"/>
  <c r="D245"/>
  <c r="D344"/>
  <c r="D241"/>
  <c r="D461"/>
  <c r="D375"/>
  <c r="D128"/>
  <c r="D262"/>
  <c r="D187"/>
  <c r="D16"/>
  <c r="D81"/>
  <c r="D188"/>
  <c r="D250"/>
  <c r="D111"/>
  <c r="D191"/>
  <c r="D123"/>
  <c r="D180"/>
  <c r="D22"/>
  <c r="D69"/>
  <c r="D73"/>
  <c r="D106"/>
  <c r="D98"/>
  <c r="D29"/>
  <c r="D125"/>
  <c r="D121"/>
  <c r="D109"/>
  <c r="D63"/>
  <c r="D118"/>
  <c r="D12"/>
  <c r="D54"/>
  <c r="D246"/>
  <c r="D77"/>
  <c r="D120"/>
  <c r="D34"/>
  <c r="D272"/>
  <c r="D343"/>
  <c r="D215"/>
  <c r="D218"/>
  <c r="D19"/>
  <c r="D27"/>
  <c r="D116"/>
  <c r="D93"/>
  <c r="D149"/>
  <c r="D198"/>
  <c r="D278"/>
  <c r="D44"/>
  <c r="D32"/>
  <c r="D144"/>
  <c r="D122"/>
  <c r="D124"/>
  <c r="D238"/>
  <c r="D220"/>
  <c r="D15"/>
  <c r="D426"/>
  <c r="D299"/>
  <c r="D473"/>
  <c r="D381"/>
  <c r="D359"/>
  <c r="D421"/>
  <c r="D76"/>
  <c r="D36"/>
  <c r="D17"/>
  <c r="D99"/>
  <c r="D453"/>
  <c r="D112"/>
  <c r="D419"/>
  <c r="D312"/>
  <c r="D57"/>
  <c r="D414"/>
  <c r="D263"/>
  <c r="D146"/>
  <c r="D23"/>
  <c r="D45"/>
  <c r="D25"/>
  <c r="D468"/>
  <c r="D37"/>
  <c r="D21"/>
  <c r="D14"/>
  <c r="D160"/>
  <c r="D67"/>
  <c r="D90"/>
  <c r="D8"/>
  <c r="D10"/>
  <c r="D196"/>
  <c r="D71"/>
  <c r="D43"/>
  <c r="D114"/>
  <c r="D42"/>
  <c r="D320"/>
  <c r="D130"/>
  <c r="D87"/>
  <c r="D143"/>
  <c r="D88"/>
  <c r="D214"/>
  <c r="D58"/>
  <c r="D6"/>
  <c r="D110"/>
  <c r="D65"/>
  <c r="D24"/>
  <c r="D4"/>
  <c r="D213"/>
  <c r="D267"/>
  <c r="D201"/>
  <c r="D372"/>
  <c r="D113"/>
  <c r="D153"/>
  <c r="D393"/>
  <c r="D3"/>
  <c r="D64"/>
  <c r="D5"/>
  <c r="D108"/>
  <c r="D72"/>
  <c r="D40"/>
  <c r="D127"/>
  <c r="D52"/>
  <c r="D56"/>
  <c r="D450" l="1"/>
  <c r="G40" i="2"/>
  <c r="F40"/>
  <c r="E40"/>
  <c r="D40"/>
  <c r="C40"/>
  <c r="B40"/>
  <c r="B42" l="1"/>
  <c r="B41"/>
  <c r="BC9"/>
  <c r="BB9"/>
  <c r="BA9"/>
  <c r="AZ9"/>
  <c r="AY9"/>
  <c r="AX9"/>
  <c r="AW9"/>
  <c r="AV9"/>
  <c r="AU9"/>
  <c r="AT9"/>
  <c r="AS9"/>
  <c r="AR9"/>
  <c r="BG9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BG43" s="1"/>
  <c r="AI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AI42"/>
  <c r="BE42" s="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BF41" s="1"/>
  <c r="AI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BE40" s="1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AA43" s="1"/>
  <c r="C43"/>
  <c r="B43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AA42" s="1"/>
  <c r="C42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C41" s="1"/>
  <c r="D41"/>
  <c r="C41"/>
  <c r="W40"/>
  <c r="V40"/>
  <c r="U40"/>
  <c r="T40"/>
  <c r="S40"/>
  <c r="R40"/>
  <c r="Q40"/>
  <c r="P40"/>
  <c r="O40"/>
  <c r="N40"/>
  <c r="M40"/>
  <c r="L40"/>
  <c r="K40"/>
  <c r="J40"/>
  <c r="I40"/>
  <c r="H40"/>
  <c r="AA40"/>
  <c r="W39"/>
  <c r="V39"/>
  <c r="U39"/>
  <c r="T39"/>
  <c r="S39"/>
  <c r="R39"/>
  <c r="Q39"/>
  <c r="P39"/>
  <c r="O39"/>
  <c r="N39"/>
  <c r="M39"/>
  <c r="L39"/>
  <c r="X39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H43"/>
  <c r="BD43"/>
  <c r="AB43"/>
  <c r="X43"/>
  <c r="BF42"/>
  <c r="BD42"/>
  <c r="BJ42" s="1"/>
  <c r="BI41"/>
  <c r="BE41"/>
  <c r="BG41"/>
  <c r="BF40"/>
  <c r="BG39"/>
  <c r="BI39"/>
  <c r="BD39"/>
  <c r="BF9"/>
  <c r="BI9"/>
  <c r="BE9"/>
  <c r="BH42"/>
  <c r="BL42" s="1"/>
  <c r="BG42"/>
  <c r="BH41"/>
  <c r="BL41" s="1"/>
  <c r="BD41"/>
  <c r="BJ41" s="1"/>
  <c r="BG40"/>
  <c r="BH39"/>
  <c r="BL39" s="1"/>
  <c r="BF39"/>
  <c r="BK39" s="1"/>
  <c r="BE39"/>
  <c r="AB42"/>
  <c r="X42"/>
  <c r="Y41"/>
  <c r="Z41"/>
  <c r="AB40"/>
  <c r="X40"/>
  <c r="Y39"/>
  <c r="Z39"/>
  <c r="AB9"/>
  <c r="AA9"/>
  <c r="X9"/>
  <c r="Z9"/>
  <c r="AE9" s="1"/>
  <c r="Y9"/>
  <c r="AA39"/>
  <c r="Y40"/>
  <c r="Z40"/>
  <c r="AE40" s="1"/>
  <c r="AC40"/>
  <c r="X41"/>
  <c r="AA41"/>
  <c r="AB41"/>
  <c r="AF41" s="1"/>
  <c r="Y42"/>
  <c r="Z42"/>
  <c r="AE42" s="1"/>
  <c r="AC42"/>
  <c r="AF42" s="1"/>
  <c r="Z43"/>
  <c r="BF43"/>
  <c r="BK43" s="1"/>
  <c r="AF40"/>
  <c r="AE41"/>
  <c r="Y43"/>
  <c r="AD43" s="1"/>
  <c r="AC43"/>
  <c r="BE43"/>
  <c r="BI43"/>
  <c r="AC9"/>
  <c r="BH9"/>
  <c r="BL9" s="1"/>
  <c r="BD9"/>
  <c r="BJ9" s="1"/>
  <c r="BD40"/>
  <c r="BJ40" s="1"/>
  <c r="AD9" l="1"/>
  <c r="AD40"/>
  <c r="AE39"/>
  <c r="AF9"/>
  <c r="AE43"/>
  <c r="AD41"/>
  <c r="AD42"/>
  <c r="AF43"/>
  <c r="AD39"/>
  <c r="AC39"/>
  <c r="AB39"/>
  <c r="BI40"/>
  <c r="BH40"/>
  <c r="BL40" s="1"/>
  <c r="BK41"/>
  <c r="BJ39"/>
  <c r="BK40"/>
  <c r="BK42"/>
  <c r="BK9"/>
  <c r="BL43"/>
  <c r="BJ43"/>
  <c r="BP9" l="1"/>
  <c r="D379" i="117" s="1"/>
  <c r="AF39" i="2"/>
  <c r="D2" i="104" l="1"/>
</calcChain>
</file>

<file path=xl/sharedStrings.xml><?xml version="1.0" encoding="utf-8"?>
<sst xmlns="http://schemas.openxmlformats.org/spreadsheetml/2006/main" count="18697" uniqueCount="632">
  <si>
    <t>Numărul  curent</t>
  </si>
  <si>
    <t>Numele
şi
prenumele
studentului</t>
  </si>
  <si>
    <t>Săpt.1</t>
  </si>
  <si>
    <t>Săpt.2</t>
  </si>
  <si>
    <t>Săpt.3</t>
  </si>
  <si>
    <t>Săpt.4</t>
  </si>
  <si>
    <t>Săpt.5</t>
  </si>
  <si>
    <t>Săpt.6</t>
  </si>
  <si>
    <t>Săpt.7</t>
  </si>
  <si>
    <t>Săpt.8</t>
  </si>
  <si>
    <t>Săpt.9</t>
  </si>
  <si>
    <t>Săpt.10</t>
  </si>
  <si>
    <t>Săpt.11</t>
  </si>
  <si>
    <t>Săpt.12</t>
  </si>
  <si>
    <t>Săpt.13</t>
  </si>
  <si>
    <t>Săpt.14</t>
  </si>
  <si>
    <t>Prezenţă-sem.</t>
  </si>
  <si>
    <t>NFS1</t>
  </si>
  <si>
    <t>NFS2</t>
  </si>
  <si>
    <t>NPC1</t>
  </si>
  <si>
    <t>NPC2</t>
  </si>
  <si>
    <t>NPS1</t>
  </si>
  <si>
    <t>Particip.-cons.</t>
  </si>
  <si>
    <t>Activ.-sem.</t>
  </si>
  <si>
    <t>NPS2</t>
  </si>
  <si>
    <t>Nr. abs. motiv.</t>
  </si>
  <si>
    <t>Nr. prez. semin.</t>
  </si>
  <si>
    <t>Nr. partic. merit.</t>
  </si>
  <si>
    <t>Nr. partic. active</t>
  </si>
  <si>
    <t>Nr. partic. cons.</t>
  </si>
  <si>
    <t>Nr. activ. cons.</t>
  </si>
  <si>
    <t>LEGENDA   :</t>
  </si>
  <si>
    <t>Săpt. 1 ~ 7 ( Totaluri )</t>
  </si>
  <si>
    <t>Săpt.15</t>
  </si>
  <si>
    <t>Săpt.16</t>
  </si>
  <si>
    <t>Bonusul
special
BS</t>
  </si>
  <si>
    <t>Săpt. 9 ~ 15 ( Totaluri )</t>
  </si>
  <si>
    <t>Nr.crt.</t>
  </si>
  <si>
    <t>Numele şi prenumele studentului</t>
  </si>
  <si>
    <t>proc. ECTS</t>
  </si>
  <si>
    <t>proc. conv.</t>
  </si>
  <si>
    <t>nr. stud.</t>
  </si>
  <si>
    <t>abs.</t>
  </si>
  <si>
    <t>stud. ECTS</t>
  </si>
  <si>
    <t>Total promov.</t>
  </si>
  <si>
    <t>Total nepromov.</t>
  </si>
  <si>
    <t>proc. per tot.</t>
  </si>
  <si>
    <t>Nota
pentru 
prima
parte
NTSR1</t>
  </si>
  <si>
    <t>Nota
pentru 
a doua
parte
NTSR2</t>
  </si>
  <si>
    <t>Punctajul
( bonificat )
PF</t>
  </si>
  <si>
    <t>Punctajul
final
după
restanţă
PF '</t>
  </si>
  <si>
    <t>Rezultatul ECTS
RF</t>
  </si>
  <si>
    <t>Rezultatul
ECTS
după
restanţă
PF '</t>
  </si>
  <si>
    <t>Grupa</t>
  </si>
  <si>
    <t>Precizări</t>
  </si>
  <si>
    <t>PF</t>
  </si>
  <si>
    <t>RF</t>
  </si>
  <si>
    <t>RF ( ECTS )</t>
  </si>
  <si>
    <r>
      <rPr>
        <b/>
        <sz val="12"/>
        <rFont val="Times New Roman"/>
        <family val="1"/>
      </rPr>
      <t xml:space="preserve">Grupa I1A1,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</si>
  <si>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t>NTS1</t>
  </si>
  <si>
    <t>NTS2</t>
  </si>
  <si>
    <t>NTS3</t>
  </si>
  <si>
    <t>NTS4</t>
  </si>
  <si>
    <t>Evaluare  / 04.02.2017</t>
  </si>
  <si>
    <t>Situaţie
la data de
07.02.2017</t>
  </si>
  <si>
    <t>Note la TSR / 12.02.2017</t>
  </si>
  <si>
    <t>Evaluare  / 15.02.2017</t>
  </si>
  <si>
    <t>Situaţie
la data de
15.02.2017</t>
  </si>
  <si>
    <t>Date statistice / 07.02.2017</t>
  </si>
  <si>
    <t>Date statistice / 15.02.2017</t>
  </si>
  <si>
    <r>
      <rPr>
        <b/>
        <sz val="12"/>
        <rFont val="Times New Roman"/>
        <family val="1"/>
      </rPr>
      <t xml:space="preserve">Grupa I1A2,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</si>
  <si>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I1A3,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</si>
  <si>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I1A4,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</si>
  <si>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I1A5,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</si>
  <si>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I1A6,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</si>
  <si>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I1A7,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</si>
  <si>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t>ABABEI S. ROBERT</t>
  </si>
  <si>
    <t>BACAOANU V. NICOLETA-IOANA</t>
  </si>
  <si>
    <t>BÎRSANU G. GABRIELA</t>
  </si>
  <si>
    <t>BOTEZ S.C. ȘERBAN-MIHAI</t>
  </si>
  <si>
    <t>COSTANDACHE I. MIHAI-ANDREI</t>
  </si>
  <si>
    <t>COTEȚ V. ANDREEA ROXANA</t>
  </si>
  <si>
    <t>DUPU D. ROBERT-DANIEL</t>
  </si>
  <si>
    <t>GHIGA G. CLAUDIU-ALEXANDRU</t>
  </si>
  <si>
    <t>HURBEA G. RĂZVAN-GABRIEL</t>
  </si>
  <si>
    <t>IFTIMIE Ș. GABRIEL-CODRUȚ</t>
  </si>
  <si>
    <t>LOGHIN I. ALEXANDRU</t>
  </si>
  <si>
    <t>MARCU N. ALEXANDRU-ȘTEFĂNEL</t>
  </si>
  <si>
    <t>MOROȘANU M. VLĂDUȚ-HARALAMBIE</t>
  </si>
  <si>
    <t>NINICU A. CRISTIAN</t>
  </si>
  <si>
    <t>OUATU A.Ș. BOGDAN-IOAN</t>
  </si>
  <si>
    <t>PĂMÎNT A. ADELIN</t>
  </si>
  <si>
    <t>PESTER V. LEONARD</t>
  </si>
  <si>
    <t>POENARU L.C. ALEXANDRU</t>
  </si>
  <si>
    <t>POPA D. DENIS-ANDREI</t>
  </si>
  <si>
    <t>PRISACARIU P. ILIE-CĂTĂLIN</t>
  </si>
  <si>
    <t>PURICE D. MARIA-ALEXANDRA</t>
  </si>
  <si>
    <t>SILISTRU E. ALEXANDRU</t>
  </si>
  <si>
    <t>TRIFAN I. MIHAI</t>
  </si>
  <si>
    <t>ADOCHIȚEI I. LAVINIA-IOANA</t>
  </si>
  <si>
    <t>BALAN S. DAN-MARIAN</t>
  </si>
  <si>
    <t>BLÎNDĂ D. ȘTEFAN-DAN</t>
  </si>
  <si>
    <t>BUCEVSCHI F.I. ALEXANDRU-GABRIEL</t>
  </si>
  <si>
    <t>CIOBANU F.F. ANDREEA-ALEXANDRA</t>
  </si>
  <si>
    <t>COŢOFANĂ L. VICTOR</t>
  </si>
  <si>
    <t>DOMINTE T. DELIA</t>
  </si>
  <si>
    <t>ENĂȘEL M. ANDREI-BOGDAN</t>
  </si>
  <si>
    <t>GHIMP L. SERGIU</t>
  </si>
  <si>
    <t>ICHIM P. GABRIEL</t>
  </si>
  <si>
    <t>MARDARI I. IRINA</t>
  </si>
  <si>
    <t>MATEI I.S. ANDREI-MĂDĂLIN</t>
  </si>
  <si>
    <t>MIHĂILĂ I. BOGDAN-NICOLAE</t>
  </si>
  <si>
    <t>MORUN M.G. ALEXANDRU-GEORGEL</t>
  </si>
  <si>
    <t>NISTOR C.D. ALEXANDRA</t>
  </si>
  <si>
    <t>PANCIU-RUSU C.N. MIHAI</t>
  </si>
  <si>
    <t>PARASCA G. MARIUS</t>
  </si>
  <si>
    <t>POPA C. ION</t>
  </si>
  <si>
    <t>PRISACARU M.A. IOAN-ALEXANDRU-NICOLAE</t>
  </si>
  <si>
    <t>RACU R. CLAUDIU-JASMIN</t>
  </si>
  <si>
    <t>RUSU V. EMANUEL-PAUL</t>
  </si>
  <si>
    <t>SAVASTRE C. ANDREEA-AURORA (căs. DORNEANU)</t>
  </si>
  <si>
    <t>SCHIPOR C. MIHAELA</t>
  </si>
  <si>
    <t>TRINCĂ V. IOANA-ALEXANDRA</t>
  </si>
  <si>
    <t>UNGUREAN M. ALEXANDRU-FLORIN</t>
  </si>
  <si>
    <t>MOCANU D. ANDREI-ALEXANDRU</t>
  </si>
  <si>
    <t>ADAM V. ALEXANDRU-RĂZVAN</t>
  </si>
  <si>
    <t>BĂISAN M. RĂZVAN</t>
  </si>
  <si>
    <t>BUTNARU S.I. BOGDAN</t>
  </si>
  <si>
    <t>BUTNARU V. VASILE-CRISTI</t>
  </si>
  <si>
    <t>CIULIN N. MIHAI-ADRIAN</t>
  </si>
  <si>
    <t>CONDREA D. ANA MARIA-DANIELA</t>
  </si>
  <si>
    <t>CORDUNEANU I. IOANA</t>
  </si>
  <si>
    <t>CRISTIAN F. ANDREI</t>
  </si>
  <si>
    <t>DEDEAGĂ Ș. DELIA-ȘTEFANIA</t>
  </si>
  <si>
    <t>DESPA M. BOGDAN ȘTEFAN</t>
  </si>
  <si>
    <t>GORGAN D. DANIEL-MIHAI</t>
  </si>
  <si>
    <t>GORGAN D. RĂZVAN-GABRIEL</t>
  </si>
  <si>
    <t>GROSU S.T. TEODORA-ELENA</t>
  </si>
  <si>
    <t>HÎRȚOBANU M. GABRIEL</t>
  </si>
  <si>
    <t>MAGDALENA V.V. MĂDĂLINA-ELENA</t>
  </si>
  <si>
    <t>MARIAN C. VLAD-ȘTEFAN</t>
  </si>
  <si>
    <t>MAXIM I. ANDREI</t>
  </si>
  <si>
    <t>OLARU I. CONSTANTIN-IULIAN</t>
  </si>
  <si>
    <t>PRĂJICĂ T. ALEXANDRU-TEODOR</t>
  </si>
  <si>
    <t>RĂILEANU L.F. ANDREEA-BEATRICE</t>
  </si>
  <si>
    <t>REBEGEA F. BOGDAN-FLORIN</t>
  </si>
  <si>
    <t>SAVENCU C.E. ALEXANDRU-TUDOR</t>
  </si>
  <si>
    <t>SIMA I. PAUL-VLĂDUȚ</t>
  </si>
  <si>
    <t>ȘTEFANOVICI M.M. DIANA-ANDREEA</t>
  </si>
  <si>
    <t>TICU I. MĂDĂLINA</t>
  </si>
  <si>
    <t>TIZU D.F. BIANCA MIHAELA</t>
  </si>
  <si>
    <t>UNGUREANU S. CEZARA-IOANA</t>
  </si>
  <si>
    <t>VATAMANU C. VLAD-CONSTANTIN</t>
  </si>
  <si>
    <t>ZAHARIA D. ALEXANDRU-DĂNUȚ</t>
  </si>
  <si>
    <t>AGAPE I. IONUȚ-ȘTEFAN</t>
  </si>
  <si>
    <t>APACHIȚEI P. MARIA-LUISA</t>
  </si>
  <si>
    <t>BĂLĂIȚĂ G.F. ANCA-GEORGIANA</t>
  </si>
  <si>
    <t>BERCOVICI C. ADRIAN</t>
  </si>
  <si>
    <t>BÎGU C. MIHNEA</t>
  </si>
  <si>
    <t>BOCȘAN M.A. ANDREI-FLORIN</t>
  </si>
  <si>
    <t>BURDUJOC G. ANDREI</t>
  </si>
  <si>
    <t>CIORNEI A. ANDREEA-LIANA</t>
  </si>
  <si>
    <t>CIULEI A. ANDRADA-TEODORA</t>
  </si>
  <si>
    <t>CÎRNU V. DELIA ELENA</t>
  </si>
  <si>
    <t>DOMINTE C. TEODOR-ALEXANDRIN</t>
  </si>
  <si>
    <t>DUDUMAN R. RODICA-ADINA</t>
  </si>
  <si>
    <t>GOREA M.F. PETRU-ADRIAN</t>
  </si>
  <si>
    <t>HAMOD M. ADRIAN</t>
  </si>
  <si>
    <t>IRIMIA G. ANDREEA-GABRIELA</t>
  </si>
  <si>
    <t>MACOVEI C. GABRIELA</t>
  </si>
  <si>
    <t>MILEA C. MIHAI-CRISTIAN</t>
  </si>
  <si>
    <t>MITITELU P. IOAN-ALEXANDRU</t>
  </si>
  <si>
    <t>MUNTEANU N.E. ANDREI-ȘTEFAN</t>
  </si>
  <si>
    <t>OICĂ D.C. ANDRA-MARIA</t>
  </si>
  <si>
    <t>ROMILA M.M. VLAD-CIPRIAN</t>
  </si>
  <si>
    <t>TABARCEA V. AUGUSTUS-VASILE</t>
  </si>
  <si>
    <t>TIMCU A.R. TEODORA-ELENA</t>
  </si>
  <si>
    <t>URSU M. DRAGOȘ</t>
  </si>
  <si>
    <r>
      <t xml:space="preserve">IVANOVICI N. VASILE-VLAD   </t>
    </r>
    <r>
      <rPr>
        <sz val="8"/>
        <rFont val="Calibri"/>
        <family val="2"/>
        <scheme val="minor"/>
      </rPr>
      <t>( pM - 7 / 2014-2015 )</t>
    </r>
  </si>
  <si>
    <r>
      <t xml:space="preserve">BEJINARIU B.M. ANCA-EUGENIA  </t>
    </r>
    <r>
      <rPr>
        <sz val="8"/>
        <rFont val="Calibri"/>
        <family val="2"/>
        <scheme val="minor"/>
      </rPr>
      <t>( pM -6 / 2015-2016 )</t>
    </r>
  </si>
  <si>
    <r>
      <t xml:space="preserve">CIOBANU V. ŞTEFANA  </t>
    </r>
    <r>
      <rPr>
        <sz val="8"/>
        <rFont val="Calibri"/>
        <family val="2"/>
        <scheme val="minor"/>
      </rPr>
      <t>( pM -6 / 2015-2016 )</t>
    </r>
  </si>
  <si>
    <r>
      <t xml:space="preserve">ROIBU A. RADU-MARIAN  </t>
    </r>
    <r>
      <rPr>
        <sz val="8"/>
        <rFont val="Calibri"/>
        <family val="2"/>
        <scheme val="minor"/>
      </rPr>
      <t>( pM -6 / 2015-2016 )</t>
    </r>
  </si>
  <si>
    <r>
      <t xml:space="preserve">PINTILIE M. ANA-MARIA </t>
    </r>
    <r>
      <rPr>
        <sz val="8"/>
        <rFont val="Calibri"/>
        <family val="2"/>
        <scheme val="minor"/>
      </rPr>
      <t xml:space="preserve"> ( pM -6 / 2015-2016 )</t>
    </r>
  </si>
  <si>
    <t>AGAFIȚEI E. ANDREI</t>
  </si>
  <si>
    <t>ANTON T. TEODOR-ANDREI</t>
  </si>
  <si>
    <t>BARBU M.P. VLAD</t>
  </si>
  <si>
    <t>BOCICU M. SAMUEL-EMANUEL</t>
  </si>
  <si>
    <t>BOLOHAN I.M. ANDRA-IOANA</t>
  </si>
  <si>
    <t>BUNESCU V. MARIUS-CĂTĂLIN</t>
  </si>
  <si>
    <t>CIOCA O. ELISA-ȘTEFANA</t>
  </si>
  <si>
    <t>CREȚU G. MARIUS-VALENTIN-GHEORGHIȚĂ</t>
  </si>
  <si>
    <t>DROPU R.C. MIHAI</t>
  </si>
  <si>
    <t>GHIȚUN L. IOANA</t>
  </si>
  <si>
    <t>GURALIUC R.S. SORIN-ALEXANDRU</t>
  </si>
  <si>
    <t>IRIMIA C.I. COSMIN-IULIAN</t>
  </si>
  <si>
    <t>LUCA N.M. MARIA-ROXANA</t>
  </si>
  <si>
    <t>MARIN E.M. MIHAI-ALEXANDRU</t>
  </si>
  <si>
    <t>MIHĂIȚĂ C. CRISTIAN-CONSTANTIN</t>
  </si>
  <si>
    <t>MUNTEANU L. BEATRICE-MĂDĂLINA</t>
  </si>
  <si>
    <t>NISTOR F. ȘERBAN</t>
  </si>
  <si>
    <t>PANTELEMON D. VICTOR-ȘTEFAN</t>
  </si>
  <si>
    <t>PUȘCAȘU G. ROBERT-ANTONIE</t>
  </si>
  <si>
    <t>SACACI L. ALIN-COSMIN</t>
  </si>
  <si>
    <t>SCHIȚCU M.I. GABRIEL-MIHAI</t>
  </si>
  <si>
    <t>SÎMBOTIN G. MIHAELA-SMĂRĂNDIȚA</t>
  </si>
  <si>
    <t>ȘFARTZ C.E. CAROL-ANDREI</t>
  </si>
  <si>
    <t>TUMURUG D. SABINA</t>
  </si>
  <si>
    <t>URSACHI M.V. ADRIANA-SIMONA</t>
  </si>
  <si>
    <t>AIOANE R.C. DRAGOȘ COSTIN</t>
  </si>
  <si>
    <t>ALEXA G. GEO-GABRIEL</t>
  </si>
  <si>
    <t>APETROAEI E. ANA-MARIA</t>
  </si>
  <si>
    <t>BÂRSETI D. ANDREI</t>
  </si>
  <si>
    <t>BODNAR P. ALEXANDRU</t>
  </si>
  <si>
    <t>CABAC V. DORINA</t>
  </si>
  <si>
    <t>CRÎȘNUȚĂ C. IULIAN-GABRIEL</t>
  </si>
  <si>
    <t>DULAN D. DRAGOȘ-ANDREI</t>
  </si>
  <si>
    <t>GRĂDINARIU L.T. TUDOR</t>
  </si>
  <si>
    <t>IUGANU V. TEODORA-MĂDĂLINA</t>
  </si>
  <si>
    <t>LUPU N. COSMIN-NICOLAE</t>
  </si>
  <si>
    <t>MAȚOIANU C. BEATRICE-DIANA</t>
  </si>
  <si>
    <t>MINCIUNĂ L. ȘTEFAN</t>
  </si>
  <si>
    <t>MITREA C. LORENA-GEORGIANA</t>
  </si>
  <si>
    <t>MURARIU I. MARIA</t>
  </si>
  <si>
    <t>OLARIU M. MĂDĂLINA-ȘTEFANA</t>
  </si>
  <si>
    <t>PATRAȘCU P. ANDREEA-MIHAELA</t>
  </si>
  <si>
    <t>POPA V. ALBERT-FLAVIAN</t>
  </si>
  <si>
    <t>RADU V. IONUȚ-BOGDAN</t>
  </si>
  <si>
    <t>RUSU G. ION</t>
  </si>
  <si>
    <t>SÂRGHI V. VALENTIN</t>
  </si>
  <si>
    <t>ȘTEFAN L. MONICA-ELENA</t>
  </si>
  <si>
    <t>TEMEȘ E. EDUARD-GABRIEL</t>
  </si>
  <si>
    <t>TURIC I. IOANA</t>
  </si>
  <si>
    <t>ZAHARIA V.S. NARCIS-RĂZVAN</t>
  </si>
  <si>
    <t>ALBU V. DUMITRU-CRISTIAN</t>
  </si>
  <si>
    <t>ANDRONIC C.I. ALEXANDRU-THEODOR</t>
  </si>
  <si>
    <t>APOSTOL C. DRAGOȘ-CRISTIAN</t>
  </si>
  <si>
    <t>BEJAN R. LAURA</t>
  </si>
  <si>
    <t>BODNAR I. IOAN-CIPRIAN</t>
  </si>
  <si>
    <t>CARJA F. MIHAIL</t>
  </si>
  <si>
    <t>COVALIU C. LUCIAN</t>
  </si>
  <si>
    <t>DABIJA J. DAN</t>
  </si>
  <si>
    <t>EȘANU V. ANDRA-GEORGIANA</t>
  </si>
  <si>
    <t>GAFIŢESCU M. PETRU-MARIAN</t>
  </si>
  <si>
    <t>GHEORGHE C. ALEXANDRU-CONSTANTIN</t>
  </si>
  <si>
    <t>HASNA P. CRISTIAN</t>
  </si>
  <si>
    <t>IURESCU R.M. ALEXANDRU-VASILE</t>
  </si>
  <si>
    <t>LUNGU C. CONSTANTIN</t>
  </si>
  <si>
    <t>MANOLIU M.D. VICTOR-CODRIN</t>
  </si>
  <si>
    <t>MARȚINCU C. PETRU</t>
  </si>
  <si>
    <t>MIRCEA G.N. RAREȘ-GABRIEL</t>
  </si>
  <si>
    <t>MURARIU R. FLAVIUS-MĂDĂLIN</t>
  </si>
  <si>
    <t>OLĂRESCU G.M. DORIAN-GHEORGHE</t>
  </si>
  <si>
    <t>PĂIUȘ V. EMANUEL-ANDREI</t>
  </si>
  <si>
    <t>POMOHACI C. ALEXANDRU</t>
  </si>
  <si>
    <t>POPESCU C.S. GEORGIAN-ȘTEFAN</t>
  </si>
  <si>
    <t>RĂILEANU C. VLĂDUȚ-CONSTANTIN</t>
  </si>
  <si>
    <t>SENIUC A.M. BOGDAN</t>
  </si>
  <si>
    <t>SFÎRNACIUC D. EMILIA</t>
  </si>
  <si>
    <t>STOICA N.D. IOANA-DANA</t>
  </si>
  <si>
    <t>ȚĂPUC I. ANDRADA-IONELA</t>
  </si>
  <si>
    <t>VARTOLOMEI M. LUCIAN-FLORIN</t>
  </si>
  <si>
    <r>
      <t xml:space="preserve">GRĂDINARIU C. GABRIEL  </t>
    </r>
    <r>
      <rPr>
        <sz val="8"/>
        <rFont val="Calibri"/>
        <family val="2"/>
        <scheme val="minor"/>
      </rPr>
      <t>( pM -6 / 2015-2016 )</t>
    </r>
  </si>
  <si>
    <t>ANGHELUȚĂ L. BOGDAN-ANDREI</t>
  </si>
  <si>
    <t>ANTON S. CĂTĂLIN</t>
  </si>
  <si>
    <t>APUȘCĂȘIȚEI A. SILVIU-ALEXANDRU</t>
  </si>
  <si>
    <t>ARVINTE C. CRISTIAN-MARIAN</t>
  </si>
  <si>
    <t>BĂLTEANU E. ANDREI</t>
  </si>
  <si>
    <t>BOJESCU C.M. MIHAI</t>
  </si>
  <si>
    <t>CĂȘUNEANU D. ANDREI-DAN</t>
  </si>
  <si>
    <t>COBZAC C. ȘERBAN ANDREI</t>
  </si>
  <si>
    <t>COJOCARU D. DRAGOȘ</t>
  </si>
  <si>
    <t>COJOCARU M. PAUL-ALEXANDRU</t>
  </si>
  <si>
    <t>COJOCARU M.F. ȘTEFAN</t>
  </si>
  <si>
    <t>CRIVOI V.L. ANDREI</t>
  </si>
  <si>
    <t>DARABANĂ M. RAREȘ-TUDOR</t>
  </si>
  <si>
    <t>FECIUC P. STELIAN-TEODOR</t>
  </si>
  <si>
    <t>GÎNJU I. CRISTIAN</t>
  </si>
  <si>
    <t>HORHOTĂ G.V. ANDREI-GABRIEL</t>
  </si>
  <si>
    <t>HUȚANU A. CLAUDIU-IONEL</t>
  </si>
  <si>
    <t>IACOB F. SERGIU</t>
  </si>
  <si>
    <t>IVAN L. MONICA</t>
  </si>
  <si>
    <t>MARTONCĂ I. IOSIF-RAFAEL</t>
  </si>
  <si>
    <t>MEDVICHI V.Ș. ADRIAN-ȘTEFAN</t>
  </si>
  <si>
    <t>PIUCO A. ANDREI</t>
  </si>
  <si>
    <t>SECARĂ G. ȘERBAN</t>
  </si>
  <si>
    <t>STAN G.B. MIHAI</t>
  </si>
  <si>
    <t>STAN M. RADU-ANDREI</t>
  </si>
  <si>
    <t>TIMOFTE A.I. ANDREI-TEODOR</t>
  </si>
  <si>
    <t>TINCU V.S. VALENTIN-GABRIEL</t>
  </si>
  <si>
    <t>ALEXANDRU C. VASILE</t>
  </si>
  <si>
    <t>ARCANA I. DELIA-BEATRICE</t>
  </si>
  <si>
    <t>ASANDULUI G. ANTONIA-ILINCA</t>
  </si>
  <si>
    <t>BEREA C. MIHAI</t>
  </si>
  <si>
    <t>BOLOCAN D.E. DIANA</t>
  </si>
  <si>
    <t>BUJOR C. MIHAI-CĂTĂLIN</t>
  </si>
  <si>
    <t>BUȚERCHI M. ANDREEA</t>
  </si>
  <si>
    <t>CIOBANU G. GRIGORE</t>
  </si>
  <si>
    <t>COBZARU P. PETRU-MIHAI</t>
  </si>
  <si>
    <t>COLIN M.G. MUGUR-EUGEN</t>
  </si>
  <si>
    <t>CORĂBIERU P. ANA</t>
  </si>
  <si>
    <t>DASCĂLU V. MARILENA</t>
  </si>
  <si>
    <t>FLOREAN A. OANA-LAVINIA</t>
  </si>
  <si>
    <t>GRIŢCO O. SORIN</t>
  </si>
  <si>
    <t>JITARU I. MĂDĂLINA</t>
  </si>
  <si>
    <t>MACOVEI T.B. RAREȘ-ALEXANDRU</t>
  </si>
  <si>
    <t>MAFTEI L. CLAUDIU-IOAN</t>
  </si>
  <si>
    <t>MÂRȚ G. FLORIN</t>
  </si>
  <si>
    <t>MIRCEA P. CRISTIAN-ANDREI-DRAGOȘ</t>
  </si>
  <si>
    <t>MUTU G. GHEORGHIȚĂ</t>
  </si>
  <si>
    <t>PĂLII E. MARCU</t>
  </si>
  <si>
    <t>POPESCU L. EVA-MARIA</t>
  </si>
  <si>
    <t>RACOVIȚĂ V. MĂDĂLINA-ALINA</t>
  </si>
  <si>
    <t>ROZIMOVSCHII S. DENIS</t>
  </si>
  <si>
    <t>SURDU M. COSMIN-GABRIEL</t>
  </si>
  <si>
    <t>VASILESCU P. MIRUNA-ELENA</t>
  </si>
  <si>
    <r>
      <t xml:space="preserve">BUTNĂRAŞU D. MANUELA-EUGENIA  </t>
    </r>
    <r>
      <rPr>
        <sz val="8"/>
        <rFont val="Calibri"/>
        <family val="2"/>
        <scheme val="minor"/>
      </rPr>
      <t>( pM -6 / 2015-2016 )</t>
    </r>
  </si>
  <si>
    <t>ARDELEANU A. GABRIEL-ANGEL</t>
  </si>
  <si>
    <t>BOBEICA I. CRISTIANA</t>
  </si>
  <si>
    <t>BOMPA R. JULIA-PATRICIA</t>
  </si>
  <si>
    <t>CHIRCAN F. DAN-CRISTIAN</t>
  </si>
  <si>
    <t>CIOBANU N.R. IONUȚ</t>
  </si>
  <si>
    <t>CIOMAGA N.C. NICOLAE-RĂZVAN</t>
  </si>
  <si>
    <t>COCHIOR-HEGHI  A. LUCIAN</t>
  </si>
  <si>
    <t>COJOCARIU M.S. BOGDAN-GABRIEL</t>
  </si>
  <si>
    <t>COJOCARU P. GABRIEL-CODRIN</t>
  </si>
  <si>
    <t>GAIDUR S.O. BOGDAN-DUMITRU</t>
  </si>
  <si>
    <t>GHERGHELUCĂ O. EDUARD</t>
  </si>
  <si>
    <t>GROSU M. AURELIA</t>
  </si>
  <si>
    <t>IGNAT M.E. CRISTIAN</t>
  </si>
  <si>
    <t>MARINCEAN G.I. IOAN</t>
  </si>
  <si>
    <t>MIHALACHE Ș. MARIAN-ȘTEFAN</t>
  </si>
  <si>
    <t>PETCU F. VLAD-ANDREI</t>
  </si>
  <si>
    <t>PINTILEI L. ȘERBAN-MIHAI</t>
  </si>
  <si>
    <t>PLOAE V. TEODOR</t>
  </si>
  <si>
    <t>POPOVICI I. ANDRADA-IULIANA</t>
  </si>
  <si>
    <t>PROCA C. TEODOR</t>
  </si>
  <si>
    <t>RUGINĂ V. RAREȘ-TEODOR</t>
  </si>
  <si>
    <t>SLUSARIUC Ș.D. DAN-DRAGOȘ-NICOLAE</t>
  </si>
  <si>
    <t>STANCIU V. CONSTANTIN-SEBASTIAN</t>
  </si>
  <si>
    <t>TIMOFTE C.C. ȘTEFAN</t>
  </si>
  <si>
    <t>VIZITIU C. ELENA</t>
  </si>
  <si>
    <r>
      <t xml:space="preserve">DIMITRIU C. CIPRIAN </t>
    </r>
    <r>
      <rPr>
        <sz val="8"/>
        <rFont val="Calibri"/>
        <family val="2"/>
        <scheme val="minor"/>
      </rPr>
      <t xml:space="preserve"> ( pM -6 / 2014-2015 )</t>
    </r>
  </si>
  <si>
    <r>
      <t xml:space="preserve">LIŢĂ C. RADU-VALENTIN  </t>
    </r>
    <r>
      <rPr>
        <sz val="8"/>
        <rFont val="Calibri"/>
        <family val="2"/>
        <scheme val="minor"/>
      </rPr>
      <t>( pM -6 / 2013-2014 )</t>
    </r>
  </si>
  <si>
    <t>AMARIEI E. OANA-ROXANA</t>
  </si>
  <si>
    <t>ANTĂLUȚ P. CRISTIANA</t>
  </si>
  <si>
    <t>ARSENE A. ANDREEA</t>
  </si>
  <si>
    <t>BĂCĂOANU L. CAMELIA</t>
  </si>
  <si>
    <t>BELDIMAN-RĂDEANU I. DIANA-IULIANA</t>
  </si>
  <si>
    <t>BÎCU G.S. ANDREI-IONEL</t>
  </si>
  <si>
    <t>BONDAR I. IOANA-ELENA</t>
  </si>
  <si>
    <t>BUFTEA N. ALEXANDRU-CONSTANTIN</t>
  </si>
  <si>
    <t>CLIPA V. GABRIEL</t>
  </si>
  <si>
    <t>COJAN I. RADU</t>
  </si>
  <si>
    <t>DIACONU C. NARCIS-CONSTANTIN</t>
  </si>
  <si>
    <t>DOMINTEANU N.D. IONUȚ-LUCIAN</t>
  </si>
  <si>
    <t>GHIORGHIȚĂ N. VLAD - MIHAI</t>
  </si>
  <si>
    <t>GRIGORAȘ I.V. ANDREI-ȘTEFAN</t>
  </si>
  <si>
    <t>IFTIME G. GEORGE-SEBASTIAN</t>
  </si>
  <si>
    <t>LAZĂR N. MIHAI</t>
  </si>
  <si>
    <t>LUCA N. FLAVIUS-MANUEL</t>
  </si>
  <si>
    <t>MACSIN M. MIHAI</t>
  </si>
  <si>
    <t>MARIAN P. ALEXANDRU-DANIEL</t>
  </si>
  <si>
    <t>MIHAI P. PETRU</t>
  </si>
  <si>
    <t>MIHĂILĂ Ș. ANDREI</t>
  </si>
  <si>
    <t>MITITELU F. GABRIEL-TEOFIL</t>
  </si>
  <si>
    <t>MORUZ M. MIHAI-MARIUS</t>
  </si>
  <si>
    <t>OLTEANU A. ANDREI</t>
  </si>
  <si>
    <t>ONEA C. ANDREI-CRISTIAN</t>
  </si>
  <si>
    <t>PÎRVU O. MIHAI-ALEXANDRU</t>
  </si>
  <si>
    <t>SAMSON C. MIHAI</t>
  </si>
  <si>
    <t>VIȚEL Ș.C. SILVIU-CONSTANTIN</t>
  </si>
  <si>
    <t>ANDRO  D. BIANCA-ANDRADA</t>
  </si>
  <si>
    <t>ASANOVICI E. MIHAI</t>
  </si>
  <si>
    <t>BORCEANU M.V. FLORIN-VALENTIN</t>
  </si>
  <si>
    <t>CEICOSCHI V. VALENTIN-GABRIEL</t>
  </si>
  <si>
    <t>COJOCARIU I. OANA</t>
  </si>
  <si>
    <t xml:space="preserve">DINU N.S. SERGIU-ANDREI </t>
  </si>
  <si>
    <t>GĂLUȘCĂ G. MIHAI</t>
  </si>
  <si>
    <t>HARBUZARIU F. ALEXANDRU-FLORIN</t>
  </si>
  <si>
    <t>LAZĂR V. COSMIN-ALEXANDRU</t>
  </si>
  <si>
    <t>MAFTEI CL ROBERT-CONSTANTIN</t>
  </si>
  <si>
    <t>MIHAI R. MARIUS-CĂTĂLIN</t>
  </si>
  <si>
    <t>MÎRZA R.I. CONSTANTIN-BOGDAN</t>
  </si>
  <si>
    <t>NEAGU C. OANA-ANDREEA</t>
  </si>
  <si>
    <t>ONICA M. MARIAN-VIOREL</t>
  </si>
  <si>
    <t>PINTILII I. RAREȘ</t>
  </si>
  <si>
    <t>PORFIR I.D. IOAN-CRISTIAN</t>
  </si>
  <si>
    <t>RÎPAN A. ILIE-VLADIMIR</t>
  </si>
  <si>
    <t>SONEA  I. ADRIAN</t>
  </si>
  <si>
    <t>ȘUȘTAC L. ANDREEA-IOANA</t>
  </si>
  <si>
    <t>TĂNĂSUCĂ E.V. MANUEL-BOGDAN</t>
  </si>
  <si>
    <t>TIMOFTI R. ALEXANDRU</t>
  </si>
  <si>
    <t>TÎRPESCU E.P. ANDREI</t>
  </si>
  <si>
    <t>ȚICLOȘ V. OLIMPIA</t>
  </si>
  <si>
    <t>VASILIU-JURCOVAN V. RAREȘ</t>
  </si>
  <si>
    <t>VIZITIU C. COSMIN</t>
  </si>
  <si>
    <t>ZAPAN L. CĂLIN-GEORGE</t>
  </si>
  <si>
    <r>
      <t xml:space="preserve">CĂRĂUŞU C. DANIEL </t>
    </r>
    <r>
      <rPr>
        <sz val="8"/>
        <rFont val="Calibri"/>
        <family val="2"/>
        <scheme val="minor"/>
      </rPr>
      <t xml:space="preserve"> ( pM -6 / 2015-2016 )</t>
    </r>
  </si>
  <si>
    <r>
      <t>DUMA P. IONUŢ-PETRIŞOR</t>
    </r>
    <r>
      <rPr>
        <sz val="8"/>
        <rFont val="Calibri"/>
        <family val="2"/>
        <scheme val="minor"/>
      </rPr>
      <t xml:space="preserve">  ( pM -7 / 2014-2015 )</t>
    </r>
  </si>
  <si>
    <t>ANDRONACHE I.R. IULIAN</t>
  </si>
  <si>
    <t>ATODIRESEI G. GEORGE-ALIN</t>
  </si>
  <si>
    <t>BÎLĂ Ș.V. ALEXANDRU</t>
  </si>
  <si>
    <t>BORȘAN M. IONUȚ-RĂZVAN</t>
  </si>
  <si>
    <t>CHIRIAC I. ANDREI</t>
  </si>
  <si>
    <t>GHEORGHIEȘ P. ALEXANDRU - ȘTEFAN</t>
  </si>
  <si>
    <t>LAIC G.C. RADU</t>
  </si>
  <si>
    <t>LĂZĂROI L.V. DARIUS-MARIAN</t>
  </si>
  <si>
    <t>MAFTEI O.G. RADU</t>
  </si>
  <si>
    <t>MIHALACHE C. ADINA-IOANA</t>
  </si>
  <si>
    <t>MOISĂ I. ANCA-ROXANA</t>
  </si>
  <si>
    <t>NEAGU C. RAREȘ-CRISTIAN</t>
  </si>
  <si>
    <t>OANCEA L. ROBERT</t>
  </si>
  <si>
    <t>ONIGA C. CONSTANTIN</t>
  </si>
  <si>
    <t>PÎRLEA J. BERNARD</t>
  </si>
  <si>
    <t>PORFIREANU D. ANDREI</t>
  </si>
  <si>
    <t>ROTARU C. VLAD-DUMTRU</t>
  </si>
  <si>
    <t>STAVĂR S. MONICA-ELENA</t>
  </si>
  <si>
    <t>ȘTEFAN D. CRISTIAN-CONSTANTIN</t>
  </si>
  <si>
    <t>ȘTEFAN Ș. ADRIAN</t>
  </si>
  <si>
    <t>TANASIU D. FLORENTINA</t>
  </si>
  <si>
    <t>URSU V. CRISTIAN-ANDREI</t>
  </si>
  <si>
    <t>VERCIUC Ș. SERGIU</t>
  </si>
  <si>
    <t>VOINEA-AXINTE C. ANDREI</t>
  </si>
  <si>
    <t>ZAMFIR C. ALINA-MIHAELA</t>
  </si>
  <si>
    <t>ANTON G. DRAGOȘ-RĂZVAN</t>
  </si>
  <si>
    <t>AVRAM G. MARIUS-ALEXANDRU</t>
  </si>
  <si>
    <t>BÎRSAN C. IOANA (căs. AMARIEI)</t>
  </si>
  <si>
    <t>BOSÎNCEANU A. LUCIAN-ANDREI</t>
  </si>
  <si>
    <t>CHIRILĂ M.D. ȘTEFAN-CODRIN</t>
  </si>
  <si>
    <t>CIUCIU I. SERGIU-DANIEL</t>
  </si>
  <si>
    <t>CORNEA N.F. ADRIAN-GAVRIL</t>
  </si>
  <si>
    <t>COȘULIANU C. CRISTI-MIHAIL</t>
  </si>
  <si>
    <t>DODOLOI I.N. LAURENȚIU-NECULAI</t>
  </si>
  <si>
    <t>GHERASIM G. COSMIN-GABRIEL</t>
  </si>
  <si>
    <t>HORDUNA P. MANUELA</t>
  </si>
  <si>
    <t>LEȘANU C. DUMITRU-EDUARD</t>
  </si>
  <si>
    <t>LOGHIN L. ALEXANDRU</t>
  </si>
  <si>
    <t>LUCA G.E. ALEXANDRU-GEAN</t>
  </si>
  <si>
    <t>MIHĂEȘ P. ALEXANDRU</t>
  </si>
  <si>
    <t>MORCOTEȚ I. MARIAN</t>
  </si>
  <si>
    <t>NEȘTIAN C. LUCIAN-DAN</t>
  </si>
  <si>
    <t>ONOFREI G. CLAUDIA</t>
  </si>
  <si>
    <t>PALADE P. VALENTIN-GHEORGHIȚĂ</t>
  </si>
  <si>
    <t>POSTU G. CODRIN</t>
  </si>
  <si>
    <t>ROTARU M. ROBERT-TIBERIU</t>
  </si>
  <si>
    <t>STRUGARI M.A. MIHAI-ȘTEFAN</t>
  </si>
  <si>
    <t>VELESCA G. FLORIN</t>
  </si>
  <si>
    <t>VÎNTUR I. CRISTIAN</t>
  </si>
  <si>
    <t>VÎRGĂ A.P. COSMIN-PAUL</t>
  </si>
  <si>
    <t>promovat / echivalare</t>
  </si>
  <si>
    <t>---</t>
  </si>
  <si>
    <t>promovată / echivalare</t>
  </si>
  <si>
    <r>
      <t xml:space="preserve">BUGEAG  G.  GEORGE-TIBERIU </t>
    </r>
    <r>
      <rPr>
        <sz val="8"/>
        <rFont val="Calibri"/>
        <family val="2"/>
        <scheme val="minor"/>
      </rPr>
      <t xml:space="preserve"> ( pM -6 / 2010-2011 )</t>
    </r>
  </si>
  <si>
    <t>I1X1</t>
  </si>
  <si>
    <t>a</t>
  </si>
  <si>
    <t>p</t>
  </si>
  <si>
    <t>~</t>
  </si>
  <si>
    <t>+</t>
  </si>
  <si>
    <t xml:space="preserve"> cu NFS1, NPS1, NPC1, NFS2, NPS2 şi NPC2 echivalate / 2015-2016</t>
  </si>
  <si>
    <t>!</t>
  </si>
  <si>
    <t>ALMĂȘANU I. TEODOR-IOAN</t>
  </si>
  <si>
    <t>am</t>
  </si>
  <si>
    <t>ALEXE D.G. VLAD   ( r3M )</t>
  </si>
  <si>
    <t>ATĂNĂSOAEI R. FLORIN   ( r2M )</t>
  </si>
  <si>
    <t>BLEOJU I. IONUŢ-BOGDAN   ( r1M )</t>
  </si>
  <si>
    <t>BOMPA P.L. TUDOR-CRISTIAN   ( r1M )</t>
  </si>
  <si>
    <t>DIMITRIU P. DRAGOŞ-ANDREI  ( r1M )</t>
  </si>
  <si>
    <t>DIMA G. IONUŢ   ( r1M )</t>
  </si>
  <si>
    <t>CRÎŞMARU C. VLAD-MARIAN   ( r1M )</t>
  </si>
  <si>
    <t>COVĂSIALĂ G.C. ALEXANDRU-GEORGE   ( r1M )</t>
  </si>
  <si>
    <t>ILIESCU I. ANDREEA-ECATERINA   ( r1M )</t>
  </si>
  <si>
    <t>BUGA L. SILVIU-PETRU   ( r1M )</t>
  </si>
  <si>
    <t>CONSTANTIN M. MARIUS-COSMIN   ( r1M )</t>
  </si>
  <si>
    <t>GENSTHALER D. OCTAVIAN   ( r1M )</t>
  </si>
  <si>
    <t>ILISEI M. ADRIAN-MIHAI   ( r1M )</t>
  </si>
  <si>
    <t>IURCU O. DAN-ALEXANDRU   ( r1M )</t>
  </si>
  <si>
    <t>FRUNZĂ P. TEODOR  ( II-A5 ) ( r1M )</t>
  </si>
  <si>
    <t>IFTIMESEI  C. IOAN  ( II-A5 )  ( r1M )</t>
  </si>
  <si>
    <t>SPIŢĂ P. EMANUEL-IOAN   ( r4M )</t>
  </si>
  <si>
    <t>SPIŢELNICU G. ANDREI   ( r1M )</t>
  </si>
  <si>
    <t xml:space="preserve">ZAHARIA G. I. RAUL   </t>
  </si>
  <si>
    <t>VATAMANU I. ŞERBAN   ( r1M )</t>
  </si>
  <si>
    <t>PLEŞESCU V. ADRIANA   ( r1M )</t>
  </si>
  <si>
    <t>VASILIU A.V. CODRIN-ŞTEFAN   ( r1M )</t>
  </si>
  <si>
    <t>MIRON N. DRAGOŞ-MIHAIL   ( r1M )</t>
  </si>
  <si>
    <t>SAVA V. IONUŢ   ( r1M )</t>
  </si>
  <si>
    <t>TITULEAC C.C. EUSEBIU   ( r1M )</t>
  </si>
  <si>
    <t>ILIESCU C. IOANA ( certificat )</t>
  </si>
  <si>
    <t>SIMION C.S. SERGIU-SORIN  ( r1M )</t>
  </si>
  <si>
    <t>MARIN C. MIHAI   ( r5M )</t>
  </si>
  <si>
    <t>DIMA  M. RAREȘ ( II-B7 ) ( r1M )</t>
  </si>
  <si>
    <t>ROTARU  S. P. ANDREI ( cursant ) ( r3M )</t>
  </si>
  <si>
    <t>SOFIAN G. GEORGE-ANDREI ( II-B7 ) ( r1M )</t>
  </si>
  <si>
    <t>MORARU L. ŞTEFAN   ( r1M )</t>
  </si>
  <si>
    <t>MOTAŞ C.V. DAVID-CONSTANTIN   ( r1M )</t>
  </si>
  <si>
    <t>ROBU I. IOAN-ALEXANDRU   ( r1M )</t>
  </si>
  <si>
    <t>SANDU V. CEZAR   ( r2M )</t>
  </si>
  <si>
    <t>BENCHEA G. VLAD  ( II-A7 )   ( r1M )</t>
  </si>
  <si>
    <t>EL-NAZLI N. AHMAD-CEZAR  ( III-B6 ) ( r2M )</t>
  </si>
  <si>
    <t xml:space="preserve">POPESCU M. COSMIN-CLAUDIU ( II-B6 ) ( r1M )  </t>
  </si>
  <si>
    <t>CHIRILĂ D. MIHAELA-ADRIANA  ( II-B6 ) ( r1M )</t>
  </si>
  <si>
    <t>GRIGORE V.D. MARIUS-CONSTANTIN ( II-B1 ) ( r1M )</t>
  </si>
  <si>
    <t>GIURANIUC I. IONUȚ-CONSTANTIN ( cursant ) ( r7M )</t>
  </si>
  <si>
    <t>RÎȘCANU F. ANDREI ( II-B1 ) ( r1M )</t>
  </si>
  <si>
    <t>DURNEA  P. DUMITRU-MĂDĂLIN  ( III-B2 ) ( r2M )</t>
  </si>
  <si>
    <t>BELCIUGANU P. ADRIAN-FLORIN ( II-B1 ) ( r1M )</t>
  </si>
  <si>
    <t>SPIRIDON I. ANA-MARIA  ( II-B6 ) ( r1M )</t>
  </si>
  <si>
    <t>URSACHI C. CODRIN-CONSTANTIN  ( III-B3 ) ( r2M )</t>
  </si>
  <si>
    <t>PALIHOVICI R. ANDREI-RĂZVAN  ( II-B5 ) ( r1M )</t>
  </si>
  <si>
    <t>PATRICHE G.N. GIULIO - CEZAR  ( II-B5 ) ( r1M )</t>
  </si>
  <si>
    <t>HULUBAȘ-BARNIA G. RADU ( III- B6 ) ( r7M- \|/ )</t>
  </si>
  <si>
    <t>IORDACHE V. MARIAN-VASILE  ( II-A1 ) (r1M )</t>
  </si>
  <si>
    <t>AGAPE M. PETRU-ALEXANDRU  ( II-A1 ) (r1M )</t>
  </si>
  <si>
    <t>CHISTOL V.C. ANA-MARIA  ( II-A4 ) (r1M )</t>
  </si>
  <si>
    <t>PODARU C.D. RAREȘ  ( II-A4 ) (r1M )</t>
  </si>
  <si>
    <t>COȘNIȚĂ I. IOAN-LUCIAN  ( II-B5 ) ( r1M )</t>
  </si>
  <si>
    <t>DANELIUC D. ILIE-ANDREI  ( II-B4 ) ( r1M )</t>
  </si>
  <si>
    <t>DOBRE G. DANIEL  ( pMe -7 )</t>
  </si>
  <si>
    <t>CĂTONOIU S. MĂLINA  ( II-A7 ) (r1M )</t>
  </si>
  <si>
    <t>SFARGHIU  L. ANDREI  ( II-A5 ) (r1M )</t>
  </si>
  <si>
    <t>VICOL C. ROBERT-ILIE ( II-B3 ) ( r1M )</t>
  </si>
  <si>
    <t>VULPESCU I. RADU-CRISTIAN ( II-B3 ) ( r1M )</t>
  </si>
  <si>
    <t>CORFU M.C. ALEXANDRU ( II-B3 ) ( r1M )</t>
  </si>
  <si>
    <t>DORNEANU E.F. ADRIAN ( II-B3 ) ( r1M )</t>
  </si>
  <si>
    <t>BOIȘTEAN N. SERGIU-ANDREI ( II-B3 ) ( r1M )</t>
  </si>
  <si>
    <t>DRAGOMAN M.C. ANDREAS ( II-B3 ) ( r1M )</t>
  </si>
  <si>
    <t>LARION C. DRAGOȘ ( II-B3 ) ( r1M )</t>
  </si>
  <si>
    <t>TECLICI V. RADU ( II-B3 ) ( r1M )</t>
  </si>
  <si>
    <t xml:space="preserve">IACOB  F. MARIUS   ( III-B1 ) ( r2M ) </t>
  </si>
  <si>
    <t>RUSU L.C. CRISTIAN-ȘTEFAN ( II-B7 ) ( r1M )</t>
  </si>
  <si>
    <t>DARIE S. SERGIU-IONUȚ ( II-B7 ) ( r1M )</t>
  </si>
  <si>
    <t>FEDELEȘ  D. ANDREIA ( II-B7 ) ( r1M )</t>
  </si>
  <si>
    <t>MIHAI  I. ALEXANDRU-TEODOR ( II-B2 ) ( r1M )</t>
  </si>
  <si>
    <t>ȘTIUFLIUC  G. GABRIEL ( II-B2 ) ( r1M )</t>
  </si>
  <si>
    <t>CHELMU C. CLAUDIU-ANDREI ( II-B2 ) ( r1M )</t>
  </si>
  <si>
    <t>FLONDOR  V. ȘTEFAN  ( cursant ) ( r6M )</t>
  </si>
  <si>
    <t xml:space="preserve"> cu NPC1 şi NPC2 echivalate / 2015-2016</t>
  </si>
  <si>
    <t xml:space="preserve">TOADER C. ȘTEFANA-TEODORA ( II-B6 ) ( r1M )  </t>
  </si>
  <si>
    <t>MIHĂILĂ F. ALEXANDRA-IOANA</t>
  </si>
  <si>
    <t>CIAUȘU C. CORINA-ELENA</t>
  </si>
  <si>
    <t>COVATARIU D. SIMINA-ADELA  ( II-A6 )   ( r1M )</t>
  </si>
  <si>
    <t xml:space="preserve"> 'p' : prezenţă ;  'am' : absenţă motivată ;  'a' : absenţă nemotivată  ;  '+' :participare meritorie ;  '!' : participare  activă ;  '~^' : participare  pro-activă ; '~' : participare  pasivă ;  '0' :  participare lipsă .</t>
  </si>
  <si>
    <t>I1A1</t>
  </si>
  <si>
    <t>I1A2</t>
  </si>
  <si>
    <t>I1A3</t>
  </si>
  <si>
    <t>I1A4</t>
  </si>
  <si>
    <t>I1A5</t>
  </si>
  <si>
    <t>I1A6</t>
  </si>
  <si>
    <t>I1A7</t>
  </si>
  <si>
    <t>I1B1</t>
  </si>
  <si>
    <t>I1B2</t>
  </si>
  <si>
    <t>I1B3</t>
  </si>
  <si>
    <t>I1B4</t>
  </si>
  <si>
    <t>I1B5</t>
  </si>
  <si>
    <t>I1B6</t>
  </si>
  <si>
    <t>I1B7</t>
  </si>
  <si>
    <t>ILISEI N. DIANA   ( pMe - 7 )</t>
  </si>
  <si>
    <t>ȚUȚUIANU I. AURELIAN  ( pMe - 9 )</t>
  </si>
  <si>
    <t>DODU L.V. EMANUEL-ANDREI</t>
  </si>
  <si>
    <r>
      <rPr>
        <b/>
        <sz val="12"/>
        <rFont val="Times New Roman"/>
        <family val="1"/>
      </rPr>
      <t xml:space="preserve">Grupa I1B1,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</si>
  <si>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I1B2,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</si>
  <si>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I1B3,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</si>
  <si>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I1B4,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</si>
  <si>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I1B5,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</si>
  <si>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I1B6,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</si>
  <si>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I1B7,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</si>
  <si>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I1X1,  Facultatea de Informatică,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</si>
  <si>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t xml:space="preserve">CERNAT  G.  FLORIN ( III-B3 ) ( r2M ) </t>
  </si>
  <si>
    <t>ALEXANDRU  M. GABRIEL  ( II-A1 ) ( r1M )</t>
  </si>
  <si>
    <t>IONESEI C. GABRIEL-DUMITRU  ( II-A3 ) (r2M )</t>
  </si>
  <si>
    <t xml:space="preserve">a </t>
  </si>
  <si>
    <t>BÎZU S. DAN-ALEXANDRU  ( II-B2 ) ( r1M )</t>
  </si>
  <si>
    <t>DRAGOMIR S.L. IRINA-ANDREEA ( II-B7 ) ( r1M )</t>
  </si>
  <si>
    <t>ȚOCU C. ANDREI-PAUL  ( pMe-7 )</t>
  </si>
  <si>
    <t>IHNATIW N.I. ȘTEFAN</t>
  </si>
  <si>
    <t>promovată / 06.02.2010</t>
  </si>
  <si>
    <t>DUMITRU I. CRISTINA- ELENA  ( pMe - 9 ) ( III )</t>
  </si>
  <si>
    <t>ARHIRE D. DORIN-IOAN ( II-B2 ) ( r1M )</t>
  </si>
  <si>
    <t>BEJAN M. OCTAVIAN-ALEXANDRU  ( II-A6 ) (r1M )</t>
  </si>
  <si>
    <t>LUCA I. IUSTIN   ( pMe - 7 )</t>
  </si>
  <si>
    <t>ROMANESCU O. ȘTEFAN-COSMIN ( II-B2 ) ( r1M )</t>
  </si>
  <si>
    <t>LUPU C. RĂZVAN-IULIAN  ( II-A7 ) ( r4M )</t>
  </si>
  <si>
    <t>CORODESCU V. MIHNEA  ( II-A1 ) (r1M )</t>
  </si>
  <si>
    <t>ROȘCULESCU G. CIPRIAN-DANIEL ( II-B5 ) ( r5M )</t>
  </si>
  <si>
    <t>participare la pregătire-concursuri ( în prima parte )</t>
  </si>
  <si>
    <t xml:space="preserve"> cu NFS1, NPS1, NPC1, NFS2, NPS2 şi NPC2 echivalate / 2015-2016; participare la pregătire-concursuri ( în partea I-a )</t>
  </si>
  <si>
    <t>participare la pregătire-concursuri ( în prima parte ); particip. la test-selecție / 31.10.2016</t>
  </si>
  <si>
    <t xml:space="preserve"> cu NFS1, NPS1, NPC1, NFS2, NPS2 şi NPC2 echivalate / 2015-2016; participare la pregătire-concursuri ( în partea I-a ); particip. la test-selecție</t>
  </si>
  <si>
    <t>participare la test-selecție / 31.10.2016</t>
  </si>
  <si>
    <t xml:space="preserve"> cu NPC1şi NPC2 echivalate / 2015-2016; participare la pregătire-concursuri ( în partea I-a ); particip. la test-selecție</t>
  </si>
  <si>
    <t>!!</t>
  </si>
  <si>
    <t>participare la pregătire-concursuri ( în prima parte ); particip. la test-selecție / 07.11.2016</t>
  </si>
  <si>
    <t>participare la pregătire-concursuri ( în prima parte ); participare la test-selecție / 07.11.2016</t>
  </si>
  <si>
    <t>participare la test-selecție / 07.11.2016</t>
  </si>
  <si>
    <t xml:space="preserve">am </t>
  </si>
  <si>
    <t>CÎRNU V. DELIA-ELENA</t>
  </si>
  <si>
    <t>particip. la preg.-concursuri ( faza I ); particip. la test-selecție / 31.10.2016; admis pentru faza a II-a ( în E8 )</t>
  </si>
  <si>
    <t>participare la test-selecție / 31.10.2016; admisă pentru faza a II-a ( în E7 )</t>
  </si>
  <si>
    <t>participare la test-selecție / 07.11.2016; admis pentru faza a II-a ( în E8 )</t>
  </si>
  <si>
    <t>participare la pregătire-concursuri ( în prima parte ); particip. la test-selecție / 07.11.2016; admis pentru faza a II-a ( în E8 )</t>
  </si>
  <si>
    <t>particip. la preg.-concursuri ( faza I ); particip. la test-selecție / 31.10.2016; admis pentru faza a II-a ( căpitan al echipei E7 )</t>
  </si>
  <si>
    <t>participare la pregătire-concursuri ( în prima parte ); particip. la test-selecție / 07.11.2016; admisă pentru faza a II-a ( în E7 )</t>
  </si>
  <si>
    <t>participare la pregătire-concursuri ( în prima parte ); particip. la test-selecție / 07.11.2016; admis pentru faza a II-a ( în E5 )</t>
  </si>
  <si>
    <t>participare la test-selecție / 07.11.2016; admis pentru faza a II-a ( în E6 )</t>
  </si>
  <si>
    <t>particip. la preg.-concursuri ( faza I ); particip. la test-selecție / 31.10.2016; admisă pentru faza a II-a ( căpitan al echipei E6 )</t>
  </si>
  <si>
    <t>participare la pregătire-concursuri ( în prima parte ); particip. la test-selecție / 07.11.2016; admis pentru faza a II-a ( în E2 )</t>
  </si>
  <si>
    <t>particip. la preg.-concursuri ( faza I ); particip. la test-selecție / 31.10.2016; admis pentru faza a II-a ( în E6 )</t>
  </si>
  <si>
    <t xml:space="preserve"> cu NFS1, NPS1, NPC1, NFS2, NPS2 şi NPC2 echivalate / 2015-2016; particip. la preg.-conc. ( în faza I-a ); particip. la test-selecție; admis la faza a II-a ( în E4 )</t>
  </si>
  <si>
    <t>participare la pregătire-concursuri ( în prima parte ); particip. la test-selecție / 07.11.2016; admisă pentru faza a II-a ( în E5 )</t>
  </si>
  <si>
    <t>particip. la preg.-concursuri ( faza I ); particip. la test-selecție / 31.10.2016; admis pentru faza a II-a ( în E5 )</t>
  </si>
  <si>
    <t>participare la pregătire-concursuri ( în prima parte ); particip. la test-selecție / 07.11.2016; admis pentru faza a II-a ( în E1 )</t>
  </si>
  <si>
    <t>participare la pregătire-concursuri ( în prima parte ); particip. la test-selecție / 07.11.2016; admisă pentru faza a II-a ( în E1 )</t>
  </si>
  <si>
    <t>participare la pregătire-concursuri ( în prima parte ); particip. la test-selecție / 07.11.2016; admis pentru faza a II-a ( căpitan al E1 )</t>
  </si>
  <si>
    <t>participare la pregătire-concursuri ( în prima parte ); particip. la test-selecție / 07.11.2016; admis pentru faza a II-a ( căpitan al E5 )</t>
  </si>
  <si>
    <t xml:space="preserve"> cu NPC1 şi NPC2 echivalate / 2015-2016; particip. la preg.-conc. ( în faza I-a ); particip. la test-selecție / 31.10.2016; admis pentru faza a II-a ( căpitan al E4 )  </t>
  </si>
  <si>
    <t>participare la pregătire-concursuri ( în prima parte ); particip. la test-selecție / 07.11.2016; admis pentru faza a II-a ( căpitan al E2 )</t>
  </si>
  <si>
    <t>participare la pregătire-concursuri ( în prima parte ); particip. la test-selecție / 07.11.2016; admisă pentru faza a II-a ( căpitan al E8 )</t>
  </si>
  <si>
    <t>participare la pregătire-concursuri ( în prima parte ); particip. la test-selecție / 07.11.2016; admis pentru faza a II-a ( în E6 )</t>
  </si>
  <si>
    <t>participare la test-selecție / 07.11.2016; admis pentru faza a II-a ( în E4 )</t>
  </si>
  <si>
    <t>particip. la preg.-concursuri ( faza I ); particip. la test-selecție / 31.10.2016; admis pentru faza a II-a ( în E4 )</t>
  </si>
  <si>
    <t>particip. la preg.-concursuri ( faza I ); particip. la test-selecție / 31.10.2016; admis pentru faza a II-a ( în E10 )</t>
  </si>
  <si>
    <t>participare la pregătire-concursuri ( în prima parte ); particip. la test-selecție / 07.11.2016; admis pentru faza a II-a ( în E9 )</t>
  </si>
  <si>
    <t>DASCĂLU V. ANDREEA</t>
  </si>
  <si>
    <t>MAFTEI C.L ROBERT-CONSTANTIN</t>
  </si>
  <si>
    <t xml:space="preserve"> cu NFS1, NPS1, NPC1, NFS2, NPS2 şi NPC2 echivalate / 2015-2016; participare la pregătire-concursuri ( în partea I-a ); particip. la test-selecție / 31.10.2016</t>
  </si>
  <si>
    <t xml:space="preserve"> cu NPC1 echivalată / 2015-2016</t>
  </si>
  <si>
    <t xml:space="preserve"> cu NPC1 echivalată / 2015-2016; participare la pregătire-concursuri ( în prima parte )</t>
  </si>
  <si>
    <t>participare la pregătire-concursuri ( în prima parte ); participare la test-selecție / 31.10.2016; finalmente admis ( căpitan al echipei E11 )</t>
  </si>
  <si>
    <t>participare la pregătire-concursuri ( în prima parte ); particip. la test-selecție / 07.11.2016; admis pentru faza a II-a ( în E11 )</t>
  </si>
  <si>
    <t xml:space="preserve">participare la test-selecție / 31.10.2016; finalmente admisă ( în E11 ) </t>
  </si>
  <si>
    <t xml:space="preserve">participare la test-selecție / 07.11.2016; finalmente admis ( în E11 ) </t>
  </si>
  <si>
    <t>BETIUC I.L. CLAUDIU-CIPRIAN  ( pMe -9 )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</si>
</sst>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%"/>
  </numFmts>
  <fonts count="28">
    <font>
      <sz val="10"/>
      <name val="Arial"/>
    </font>
    <font>
      <sz val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alibri"/>
      <family val="2"/>
      <scheme val="minor"/>
    </font>
    <font>
      <sz val="9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6"/>
      <color theme="0" tint="-0.34998626667073579"/>
      <name val="Arial"/>
      <family val="2"/>
    </font>
    <font>
      <sz val="9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  <charset val="238"/>
    </font>
    <font>
      <sz val="10"/>
      <name val="Arial"/>
      <charset val="134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14" fillId="0" borderId="0"/>
    <xf numFmtId="0" fontId="15" fillId="0" borderId="0"/>
    <xf numFmtId="0" fontId="27" fillId="0" borderId="0"/>
  </cellStyleXfs>
  <cellXfs count="21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3" xfId="0" applyNumberFormat="1" applyBorder="1"/>
    <xf numFmtId="0" fontId="0" fillId="0" borderId="6" xfId="0" applyBorder="1"/>
    <xf numFmtId="0" fontId="5" fillId="0" borderId="0" xfId="0" applyFont="1" applyBorder="1"/>
    <xf numFmtId="0" fontId="1" fillId="0" borderId="0" xfId="0" applyFont="1" applyBorder="1"/>
    <xf numFmtId="1" fontId="1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0" fillId="0" borderId="0" xfId="0" applyBorder="1" applyAlignment="1">
      <alignment horizontal="center" vertical="center" wrapText="1"/>
    </xf>
    <xf numFmtId="2" fontId="0" fillId="0" borderId="7" xfId="0" applyNumberFormat="1" applyBorder="1"/>
    <xf numFmtId="0" fontId="5" fillId="0" borderId="5" xfId="0" applyFont="1" applyBorder="1" applyAlignment="1">
      <alignment horizontal="center"/>
    </xf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8" fillId="0" borderId="2" xfId="0" applyFont="1" applyBorder="1" applyAlignment="1">
      <alignment horizontal="center"/>
    </xf>
    <xf numFmtId="2" fontId="0" fillId="0" borderId="0" xfId="0" applyNumberFormat="1" applyBorder="1"/>
    <xf numFmtId="0" fontId="0" fillId="0" borderId="8" xfId="0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0" fillId="0" borderId="0" xfId="0" applyNumberFormat="1"/>
    <xf numFmtId="2" fontId="0" fillId="0" borderId="10" xfId="0" applyNumberFormat="1" applyBorder="1"/>
    <xf numFmtId="165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7" fillId="0" borderId="11" xfId="0" applyFont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left"/>
    </xf>
    <xf numFmtId="0" fontId="20" fillId="0" borderId="0" xfId="0" applyFont="1" applyFill="1" applyBorder="1"/>
    <xf numFmtId="164" fontId="9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9" fillId="0" borderId="0" xfId="2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2" fontId="0" fillId="0" borderId="2" xfId="0" applyNumberFormat="1" applyBorder="1"/>
    <xf numFmtId="0" fontId="5" fillId="0" borderId="2" xfId="1" applyBorder="1" applyAlignment="1">
      <alignment horizontal="center"/>
    </xf>
    <xf numFmtId="0" fontId="21" fillId="0" borderId="2" xfId="2" applyFont="1" applyFill="1" applyBorder="1" applyAlignment="1">
      <alignment horizontal="center" vertical="center"/>
    </xf>
    <xf numFmtId="2" fontId="21" fillId="0" borderId="2" xfId="2" applyNumberFormat="1" applyFont="1" applyFill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/>
    </xf>
    <xf numFmtId="2" fontId="1" fillId="0" borderId="2" xfId="1" applyNumberFormat="1" applyFont="1" applyBorder="1" applyAlignment="1">
      <alignment horizontal="center" vertical="center"/>
    </xf>
    <xf numFmtId="0" fontId="5" fillId="0" borderId="8" xfId="1" applyBorder="1" applyAlignment="1">
      <alignment horizontal="center"/>
    </xf>
    <xf numFmtId="0" fontId="21" fillId="0" borderId="8" xfId="2" applyFont="1" applyFill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2" fontId="8" fillId="0" borderId="8" xfId="1" applyNumberFormat="1" applyFont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/>
    </xf>
    <xf numFmtId="2" fontId="5" fillId="0" borderId="2" xfId="1" applyNumberFormat="1" applyFont="1" applyBorder="1" applyAlignment="1">
      <alignment horizontal="center" vertical="center"/>
    </xf>
    <xf numFmtId="0" fontId="22" fillId="0" borderId="2" xfId="2" applyFont="1" applyFill="1" applyBorder="1" applyAlignment="1">
      <alignment horizontal="center" vertical="center"/>
    </xf>
    <xf numFmtId="0" fontId="23" fillId="0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2" fontId="5" fillId="0" borderId="3" xfId="0" quotePrefix="1" applyNumberFormat="1" applyFont="1" applyBorder="1" applyAlignment="1">
      <alignment horizontal="center" vertical="center"/>
    </xf>
    <xf numFmtId="2" fontId="5" fillId="0" borderId="7" xfId="0" quotePrefix="1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5" fillId="0" borderId="2" xfId="0" quotePrefix="1" applyNumberFormat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25" fillId="0" borderId="2" xfId="0" applyFont="1" applyFill="1" applyBorder="1"/>
    <xf numFmtId="2" fontId="23" fillId="2" borderId="2" xfId="0" applyNumberFormat="1" applyFont="1" applyFill="1" applyBorder="1" applyAlignment="1">
      <alignment horizontal="left" vertical="center"/>
    </xf>
    <xf numFmtId="0" fontId="0" fillId="0" borderId="0" xfId="0"/>
    <xf numFmtId="0" fontId="5" fillId="0" borderId="2" xfId="0" applyFont="1" applyBorder="1"/>
    <xf numFmtId="0" fontId="22" fillId="0" borderId="8" xfId="2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2" xfId="1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" fontId="21" fillId="0" borderId="0" xfId="2" applyNumberFormat="1" applyFont="1" applyFill="1" applyBorder="1" applyAlignment="1">
      <alignment horizontal="center" vertical="center"/>
    </xf>
    <xf numFmtId="2" fontId="21" fillId="0" borderId="6" xfId="2" applyNumberFormat="1" applyFont="1" applyFill="1" applyBorder="1" applyAlignment="1">
      <alignment horizontal="center" vertical="center"/>
    </xf>
    <xf numFmtId="0" fontId="5" fillId="0" borderId="8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9" fillId="0" borderId="2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27" fillId="0" borderId="29" xfId="5" applyFont="1" applyBorder="1" applyAlignment="1">
      <alignment horizontal="center"/>
    </xf>
    <xf numFmtId="0" fontId="27" fillId="0" borderId="30" xfId="5" applyFont="1" applyBorder="1" applyAlignment="1">
      <alignment horizontal="center"/>
    </xf>
    <xf numFmtId="0" fontId="27" fillId="3" borderId="29" xfId="5" applyFont="1" applyFill="1" applyBorder="1" applyAlignment="1">
      <alignment horizontal="center" vertical="center"/>
    </xf>
    <xf numFmtId="0" fontId="27" fillId="3" borderId="30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7" fillId="0" borderId="29" xfId="5" applyFont="1" applyBorder="1" applyAlignment="1">
      <alignment horizontal="center" vertical="center"/>
    </xf>
    <xf numFmtId="0" fontId="27" fillId="0" borderId="30" xfId="5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8" xfId="0" applyFont="1" applyBorder="1" applyAlignment="1">
      <alignment horizontal="center" textRotation="90"/>
    </xf>
    <xf numFmtId="0" fontId="6" fillId="0" borderId="19" xfId="0" applyFont="1" applyBorder="1" applyAlignment="1">
      <alignment horizont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7" xfId="0" applyFont="1" applyBorder="1" applyAlignment="1">
      <alignment horizontal="center" textRotation="90"/>
    </xf>
    <xf numFmtId="0" fontId="6" fillId="0" borderId="22" xfId="0" applyFont="1" applyBorder="1" applyAlignment="1">
      <alignment horizontal="center" textRotation="90"/>
    </xf>
    <xf numFmtId="0" fontId="4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25" xfId="0" applyFont="1" applyBorder="1" applyAlignment="1">
      <alignment horizontal="center" textRotation="90"/>
    </xf>
    <xf numFmtId="0" fontId="6" fillId="0" borderId="26" xfId="0" applyFont="1" applyBorder="1" applyAlignment="1">
      <alignment horizontal="center" textRotation="90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/>
    <xf numFmtId="0" fontId="0" fillId="0" borderId="15" xfId="0" applyBorder="1" applyAlignment="1"/>
    <xf numFmtId="0" fontId="4" fillId="0" borderId="0" xfId="0" applyFont="1" applyAlignment="1">
      <alignment vertical="center"/>
    </xf>
    <xf numFmtId="0" fontId="0" fillId="0" borderId="0" xfId="0" applyAlignment="1"/>
    <xf numFmtId="0" fontId="12" fillId="0" borderId="1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/>
  </cellXfs>
  <cellStyles count="6">
    <cellStyle name="Excel Built-in Normal" xfId="5"/>
    <cellStyle name="Normal" xfId="0" builtinId="0"/>
    <cellStyle name="Normal 10" xfId="1"/>
    <cellStyle name="Normal 2" xfId="2"/>
    <cellStyle name="Normal 2 2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6"/>
  <sheetViews>
    <sheetView workbookViewId="0">
      <selection sqref="A1:F1"/>
    </sheetView>
  </sheetViews>
  <sheetFormatPr defaultRowHeight="12.75"/>
  <cols>
    <col min="1" max="1" width="6.42578125" style="113" customWidth="1"/>
    <col min="2" max="2" width="50.140625" style="113" customWidth="1"/>
    <col min="3" max="3" width="9.140625" style="113"/>
    <col min="4" max="4" width="9.140625" style="35"/>
    <col min="5" max="5" width="9.140625" style="113"/>
    <col min="6" max="6" width="112.7109375" style="113" customWidth="1"/>
    <col min="7" max="7" width="3" style="42" customWidth="1"/>
    <col min="8" max="8" width="2.7109375" style="41" customWidth="1"/>
    <col min="9" max="9" width="12" style="119" bestFit="1" customWidth="1"/>
    <col min="10" max="10" width="12.140625" style="113" customWidth="1"/>
    <col min="11" max="11" width="13.7109375" style="113" customWidth="1"/>
    <col min="12" max="13" width="9.140625" style="113"/>
    <col min="14" max="14" width="11.85546875" style="119" customWidth="1"/>
    <col min="15" max="16384" width="9.140625" style="113"/>
  </cols>
  <sheetData>
    <row r="1" spans="1:14">
      <c r="A1" s="29" t="s">
        <v>37</v>
      </c>
      <c r="B1" s="29" t="s">
        <v>38</v>
      </c>
      <c r="C1" s="29" t="s">
        <v>53</v>
      </c>
      <c r="D1" s="34" t="s">
        <v>55</v>
      </c>
      <c r="E1" s="32" t="s">
        <v>56</v>
      </c>
      <c r="F1" s="32" t="s">
        <v>54</v>
      </c>
    </row>
    <row r="2" spans="1:14" ht="15">
      <c r="A2" s="13">
        <v>1</v>
      </c>
      <c r="B2" s="80" t="s">
        <v>76</v>
      </c>
      <c r="C2" s="65" t="s">
        <v>542</v>
      </c>
      <c r="D2" s="66">
        <f>I1A1!BP9</f>
        <v>22.482500000000002</v>
      </c>
      <c r="E2" s="69"/>
      <c r="F2" s="81"/>
    </row>
    <row r="3" spans="1:14" ht="15">
      <c r="A3" s="13">
        <f t="shared" ref="A3:A67" si="0">A2+1</f>
        <v>2</v>
      </c>
      <c r="B3" s="80" t="s">
        <v>125</v>
      </c>
      <c r="C3" s="65" t="s">
        <v>544</v>
      </c>
      <c r="D3" s="66">
        <f>I1A3!BP9</f>
        <v>30.384999999999998</v>
      </c>
      <c r="E3" s="67"/>
      <c r="F3" s="68" t="s">
        <v>591</v>
      </c>
    </row>
    <row r="4" spans="1:14" ht="15">
      <c r="A4" s="13">
        <f t="shared" si="0"/>
        <v>3</v>
      </c>
      <c r="B4" s="80" t="s">
        <v>99</v>
      </c>
      <c r="C4" s="65" t="s">
        <v>543</v>
      </c>
      <c r="D4" s="66">
        <f>I1A2!BP9</f>
        <v>37.685000000000002</v>
      </c>
      <c r="E4" s="69"/>
      <c r="F4" s="70"/>
    </row>
    <row r="5" spans="1:14" ht="15">
      <c r="A5" s="13">
        <f t="shared" si="0"/>
        <v>4</v>
      </c>
      <c r="B5" s="80" t="s">
        <v>183</v>
      </c>
      <c r="C5" s="65" t="s">
        <v>546</v>
      </c>
      <c r="D5" s="66">
        <f>I1A5!BP9</f>
        <v>27.825000000000003</v>
      </c>
      <c r="E5" s="67"/>
      <c r="F5" s="70"/>
      <c r="I5" s="161" t="s">
        <v>68</v>
      </c>
      <c r="J5" s="161"/>
      <c r="K5" s="162"/>
      <c r="L5" s="162"/>
      <c r="M5" s="162"/>
    </row>
    <row r="6" spans="1:14" ht="15">
      <c r="A6" s="13">
        <f t="shared" si="0"/>
        <v>5</v>
      </c>
      <c r="B6" s="80" t="s">
        <v>154</v>
      </c>
      <c r="C6" s="65" t="s">
        <v>545</v>
      </c>
      <c r="D6" s="66">
        <f>I1A4!BP9</f>
        <v>27.484999999999999</v>
      </c>
      <c r="E6" s="67"/>
      <c r="F6" s="68"/>
    </row>
    <row r="7" spans="1:14" ht="15">
      <c r="A7" s="13">
        <f t="shared" si="0"/>
        <v>6</v>
      </c>
      <c r="B7" s="80" t="s">
        <v>512</v>
      </c>
      <c r="C7" s="65" t="s">
        <v>453</v>
      </c>
      <c r="D7" s="66">
        <f>I1X1!BP9</f>
        <v>33.657500000000006</v>
      </c>
      <c r="E7" s="67"/>
      <c r="F7" s="2"/>
      <c r="I7" s="39" t="s">
        <v>57</v>
      </c>
      <c r="J7" s="46" t="s">
        <v>39</v>
      </c>
      <c r="K7" s="46" t="s">
        <v>43</v>
      </c>
      <c r="L7" s="47" t="s">
        <v>41</v>
      </c>
      <c r="M7" s="46" t="s">
        <v>40</v>
      </c>
      <c r="N7" s="46" t="s">
        <v>46</v>
      </c>
    </row>
    <row r="8" spans="1:14" ht="15">
      <c r="A8" s="13">
        <f t="shared" si="0"/>
        <v>7</v>
      </c>
      <c r="B8" s="80" t="s">
        <v>208</v>
      </c>
      <c r="C8" s="65" t="s">
        <v>547</v>
      </c>
      <c r="D8" s="66">
        <f>I1A6!BP9</f>
        <v>32.347499999999997</v>
      </c>
      <c r="E8" s="69"/>
      <c r="F8" s="70"/>
      <c r="I8" s="119">
        <v>10</v>
      </c>
      <c r="J8" s="37">
        <v>0.05</v>
      </c>
      <c r="K8" s="30"/>
      <c r="L8" s="30"/>
      <c r="M8" s="30"/>
      <c r="N8" s="30"/>
    </row>
    <row r="9" spans="1:14" ht="15">
      <c r="A9" s="13">
        <f t="shared" si="0"/>
        <v>8</v>
      </c>
      <c r="B9" s="80" t="s">
        <v>233</v>
      </c>
      <c r="C9" s="65" t="s">
        <v>548</v>
      </c>
      <c r="D9" s="66">
        <f>I1A7!BP9</f>
        <v>0</v>
      </c>
      <c r="E9" s="67"/>
      <c r="F9" s="68"/>
      <c r="I9" s="119">
        <v>9</v>
      </c>
      <c r="J9" s="37">
        <v>0.1</v>
      </c>
      <c r="K9" s="30"/>
      <c r="L9" s="30"/>
      <c r="M9" s="30"/>
      <c r="N9" s="30"/>
    </row>
    <row r="10" spans="1:14" ht="15">
      <c r="A10" s="13">
        <f t="shared" si="0"/>
        <v>9</v>
      </c>
      <c r="B10" s="80" t="s">
        <v>209</v>
      </c>
      <c r="C10" s="65" t="s">
        <v>547</v>
      </c>
      <c r="D10" s="66">
        <f>I1A6!BP10</f>
        <v>26.792499999999997</v>
      </c>
      <c r="E10" s="69"/>
      <c r="F10" s="70"/>
      <c r="I10" s="119">
        <v>8</v>
      </c>
      <c r="J10" s="37">
        <v>0.2</v>
      </c>
      <c r="K10" s="30"/>
      <c r="L10" s="30"/>
      <c r="M10" s="30"/>
      <c r="N10" s="30"/>
    </row>
    <row r="11" spans="1:14">
      <c r="A11" s="13">
        <f t="shared" si="0"/>
        <v>10</v>
      </c>
      <c r="B11" s="117" t="s">
        <v>568</v>
      </c>
      <c r="C11" s="65" t="s">
        <v>453</v>
      </c>
      <c r="D11" s="66">
        <f>I1X1!BP10</f>
        <v>31.14</v>
      </c>
      <c r="E11" s="67"/>
      <c r="F11" s="81"/>
      <c r="I11" s="119">
        <v>7</v>
      </c>
      <c r="J11" s="37">
        <v>0.3</v>
      </c>
      <c r="K11" s="30"/>
      <c r="L11" s="30"/>
      <c r="M11" s="30"/>
      <c r="N11" s="30"/>
    </row>
    <row r="12" spans="1:14" ht="15">
      <c r="A12" s="13">
        <f t="shared" si="0"/>
        <v>11</v>
      </c>
      <c r="B12" s="80" t="s">
        <v>289</v>
      </c>
      <c r="C12" s="65" t="s">
        <v>550</v>
      </c>
      <c r="D12" s="66">
        <f>I1B2!BP9</f>
        <v>38</v>
      </c>
      <c r="E12" s="67"/>
      <c r="F12" s="68" t="s">
        <v>596</v>
      </c>
      <c r="J12" s="37"/>
      <c r="K12" s="30"/>
      <c r="L12" s="30"/>
      <c r="M12" s="30"/>
      <c r="N12" s="30"/>
    </row>
    <row r="13" spans="1:14" ht="15">
      <c r="A13" s="13">
        <f t="shared" si="0"/>
        <v>12</v>
      </c>
      <c r="B13" s="80" t="s">
        <v>462</v>
      </c>
      <c r="C13" s="65" t="s">
        <v>543</v>
      </c>
      <c r="D13" s="66">
        <f>I1A2!BP10</f>
        <v>3.1500000000000004</v>
      </c>
      <c r="E13" s="69"/>
      <c r="F13" s="65"/>
      <c r="I13" s="119">
        <v>6</v>
      </c>
      <c r="J13" s="37">
        <v>0.25</v>
      </c>
      <c r="K13" s="30"/>
      <c r="L13" s="30"/>
      <c r="M13" s="30"/>
      <c r="N13" s="30"/>
    </row>
    <row r="14" spans="1:14" ht="15">
      <c r="A14" s="13">
        <f t="shared" si="0"/>
        <v>13</v>
      </c>
      <c r="B14" s="80" t="s">
        <v>460</v>
      </c>
      <c r="C14" s="65" t="s">
        <v>551</v>
      </c>
      <c r="D14" s="66">
        <f>I1B3!BP9</f>
        <v>25.004999999999999</v>
      </c>
      <c r="E14" s="67"/>
      <c r="F14" s="68"/>
      <c r="I14" s="119">
        <v>5</v>
      </c>
      <c r="J14" s="37">
        <v>0.1</v>
      </c>
      <c r="K14" s="30"/>
      <c r="L14" s="30"/>
      <c r="M14" s="30"/>
      <c r="N14" s="30"/>
    </row>
    <row r="15" spans="1:14" ht="15">
      <c r="A15" s="13">
        <f t="shared" si="0"/>
        <v>14</v>
      </c>
      <c r="B15" s="80" t="s">
        <v>343</v>
      </c>
      <c r="C15" s="65" t="s">
        <v>552</v>
      </c>
      <c r="D15" s="66">
        <f>I1B4!BP9</f>
        <v>45.754999999999995</v>
      </c>
      <c r="E15" s="69"/>
      <c r="F15" s="70"/>
      <c r="G15" s="43"/>
      <c r="I15" s="39" t="s">
        <v>44</v>
      </c>
      <c r="J15" s="37">
        <f>SUM(J8:J14)</f>
        <v>1</v>
      </c>
      <c r="K15" s="37">
        <f>SUM(K8:K14)</f>
        <v>0</v>
      </c>
      <c r="L15" s="49">
        <f>SUM(L8:L14)</f>
        <v>0</v>
      </c>
      <c r="M15" s="37">
        <f>SUM(M8:M14)</f>
        <v>0</v>
      </c>
      <c r="N15" s="51">
        <f>SUM(N8:N14)</f>
        <v>0</v>
      </c>
    </row>
    <row r="16" spans="1:14" ht="15">
      <c r="A16" s="13">
        <f t="shared" si="0"/>
        <v>15</v>
      </c>
      <c r="B16" s="80" t="s">
        <v>371</v>
      </c>
      <c r="C16" s="65" t="s">
        <v>553</v>
      </c>
      <c r="D16" s="66">
        <f>I1B5!BP9</f>
        <v>32.380000000000003</v>
      </c>
      <c r="E16" s="67"/>
      <c r="F16" s="68" t="s">
        <v>586</v>
      </c>
      <c r="I16" s="119">
        <v>4</v>
      </c>
      <c r="L16" s="30"/>
      <c r="N16" s="30"/>
    </row>
    <row r="17" spans="1:14" ht="15">
      <c r="A17" s="13">
        <f t="shared" si="0"/>
        <v>16</v>
      </c>
      <c r="B17" s="80" t="s">
        <v>399</v>
      </c>
      <c r="C17" s="65" t="s">
        <v>554</v>
      </c>
      <c r="D17" s="66">
        <f>I1B6!BP9</f>
        <v>28.265000000000001</v>
      </c>
      <c r="E17" s="67"/>
      <c r="F17" s="70"/>
      <c r="I17" s="119">
        <v>3</v>
      </c>
      <c r="L17" s="30"/>
      <c r="N17" s="30"/>
    </row>
    <row r="18" spans="1:14" ht="15">
      <c r="A18" s="13">
        <f t="shared" si="0"/>
        <v>17</v>
      </c>
      <c r="B18" s="80" t="s">
        <v>234</v>
      </c>
      <c r="C18" s="65" t="s">
        <v>548</v>
      </c>
      <c r="D18" s="66">
        <f>I1A7!BP10</f>
        <v>28.612499999999997</v>
      </c>
      <c r="E18" s="67"/>
      <c r="F18" s="68" t="s">
        <v>591</v>
      </c>
      <c r="I18" s="39">
        <v>2</v>
      </c>
      <c r="L18" s="30"/>
      <c r="N18" s="30"/>
    </row>
    <row r="19" spans="1:14" ht="15">
      <c r="A19" s="13">
        <f t="shared" si="0"/>
        <v>18</v>
      </c>
      <c r="B19" s="80" t="s">
        <v>262</v>
      </c>
      <c r="C19" s="65" t="s">
        <v>549</v>
      </c>
      <c r="D19" s="66">
        <f>I1B1!BP9</f>
        <v>20.062500000000004</v>
      </c>
      <c r="E19" s="69"/>
      <c r="F19" s="70"/>
      <c r="I19" s="39" t="s">
        <v>42</v>
      </c>
      <c r="L19" s="30"/>
      <c r="N19" s="30"/>
    </row>
    <row r="20" spans="1:14" ht="15">
      <c r="A20" s="13">
        <f t="shared" si="0"/>
        <v>19</v>
      </c>
      <c r="B20" s="80" t="s">
        <v>344</v>
      </c>
      <c r="C20" s="65" t="s">
        <v>552</v>
      </c>
      <c r="D20" s="66">
        <f>I1B4!BP10</f>
        <v>30.462499999999999</v>
      </c>
      <c r="E20" s="67"/>
      <c r="F20" s="70"/>
      <c r="G20" s="43"/>
      <c r="H20" s="54"/>
      <c r="I20" s="55"/>
      <c r="K20" s="38" t="s">
        <v>45</v>
      </c>
      <c r="L20" s="50">
        <f>SUM(L16:L19)</f>
        <v>0</v>
      </c>
      <c r="N20" s="51">
        <f>SUM(N16:N19)</f>
        <v>0</v>
      </c>
    </row>
    <row r="21" spans="1:14" ht="15">
      <c r="A21" s="13">
        <f t="shared" si="0"/>
        <v>20</v>
      </c>
      <c r="B21" s="80" t="s">
        <v>424</v>
      </c>
      <c r="C21" s="65" t="s">
        <v>555</v>
      </c>
      <c r="D21" s="66">
        <f>I1B7!BP9</f>
        <v>36.084999999999994</v>
      </c>
      <c r="E21" s="67"/>
      <c r="F21" s="78"/>
      <c r="H21" s="40"/>
      <c r="I21" s="52"/>
      <c r="N21" s="40">
        <f>N15+N20</f>
        <v>0</v>
      </c>
    </row>
    <row r="22" spans="1:14" ht="15">
      <c r="A22" s="13">
        <f t="shared" si="0"/>
        <v>21</v>
      </c>
      <c r="B22" s="80" t="s">
        <v>263</v>
      </c>
      <c r="C22" s="65" t="s">
        <v>549</v>
      </c>
      <c r="D22" s="66">
        <f>I1B1!BP10</f>
        <v>25.704999999999995</v>
      </c>
      <c r="E22" s="69"/>
      <c r="F22" s="65"/>
      <c r="H22" s="40"/>
    </row>
    <row r="23" spans="1:14" ht="15">
      <c r="A23" s="13">
        <f t="shared" si="0"/>
        <v>22</v>
      </c>
      <c r="B23" s="80" t="s">
        <v>184</v>
      </c>
      <c r="C23" s="65" t="s">
        <v>546</v>
      </c>
      <c r="D23" s="66">
        <f>I1A5!BP10</f>
        <v>28.810000000000002</v>
      </c>
      <c r="E23" s="69"/>
      <c r="F23" s="68" t="s">
        <v>584</v>
      </c>
    </row>
    <row r="24" spans="1:14" ht="15">
      <c r="A24" s="13">
        <f t="shared" si="0"/>
        <v>23</v>
      </c>
      <c r="B24" s="80" t="s">
        <v>155</v>
      </c>
      <c r="C24" s="65" t="s">
        <v>545</v>
      </c>
      <c r="D24" s="66">
        <f>I1A4!BP10</f>
        <v>37.625</v>
      </c>
      <c r="E24" s="67"/>
      <c r="F24" s="68" t="s">
        <v>584</v>
      </c>
      <c r="I24" s="161" t="s">
        <v>69</v>
      </c>
      <c r="J24" s="161"/>
      <c r="K24" s="162"/>
      <c r="L24" s="162"/>
      <c r="M24" s="162"/>
    </row>
    <row r="25" spans="1:14" ht="15">
      <c r="A25" s="13">
        <f t="shared" si="0"/>
        <v>24</v>
      </c>
      <c r="B25" s="80" t="s">
        <v>210</v>
      </c>
      <c r="C25" s="65" t="s">
        <v>547</v>
      </c>
      <c r="D25" s="66">
        <f>I1A6!BP11</f>
        <v>28.982500000000002</v>
      </c>
      <c r="E25" s="67"/>
      <c r="F25" s="68" t="s">
        <v>584</v>
      </c>
    </row>
    <row r="26" spans="1:14" ht="15">
      <c r="A26" s="13">
        <f t="shared" si="0"/>
        <v>25</v>
      </c>
      <c r="B26" s="80" t="s">
        <v>235</v>
      </c>
      <c r="C26" s="65" t="s">
        <v>548</v>
      </c>
      <c r="D26" s="66">
        <f>I1A7!BP11</f>
        <v>22.25</v>
      </c>
      <c r="E26" s="67"/>
      <c r="F26" s="68" t="s">
        <v>584</v>
      </c>
      <c r="I26" s="39" t="s">
        <v>57</v>
      </c>
      <c r="J26" s="46" t="s">
        <v>39</v>
      </c>
      <c r="K26" s="46" t="s">
        <v>43</v>
      </c>
      <c r="L26" s="47" t="s">
        <v>41</v>
      </c>
      <c r="M26" s="46" t="s">
        <v>40</v>
      </c>
      <c r="N26" s="46" t="s">
        <v>46</v>
      </c>
    </row>
    <row r="27" spans="1:14" ht="15">
      <c r="A27" s="13">
        <f t="shared" si="0"/>
        <v>26</v>
      </c>
      <c r="B27" s="80" t="s">
        <v>264</v>
      </c>
      <c r="C27" s="65" t="s">
        <v>549</v>
      </c>
      <c r="D27" s="66">
        <f>I1B1!BP11</f>
        <v>33.015000000000001</v>
      </c>
      <c r="E27" s="67"/>
      <c r="F27" s="68"/>
      <c r="I27" s="119">
        <v>10</v>
      </c>
      <c r="J27" s="37">
        <v>0.05</v>
      </c>
      <c r="K27" s="30"/>
      <c r="L27" s="30"/>
      <c r="M27" s="30"/>
      <c r="N27" s="30"/>
    </row>
    <row r="28" spans="1:14" ht="15">
      <c r="A28" s="13">
        <f t="shared" si="0"/>
        <v>27</v>
      </c>
      <c r="B28" s="80" t="s">
        <v>290</v>
      </c>
      <c r="C28" s="65" t="s">
        <v>550</v>
      </c>
      <c r="D28" s="66">
        <f>I1B2!BP10</f>
        <v>36.085000000000001</v>
      </c>
      <c r="E28" s="69"/>
      <c r="F28" s="139" t="s">
        <v>597</v>
      </c>
      <c r="I28" s="119">
        <v>9</v>
      </c>
      <c r="J28" s="37">
        <v>0.1</v>
      </c>
      <c r="K28" s="30"/>
      <c r="L28" s="30"/>
      <c r="M28" s="30"/>
      <c r="N28" s="30"/>
    </row>
    <row r="29" spans="1:14" ht="15">
      <c r="A29" s="13">
        <f t="shared" si="0"/>
        <v>28</v>
      </c>
      <c r="B29" s="80" t="s">
        <v>316</v>
      </c>
      <c r="C29" s="65" t="s">
        <v>551</v>
      </c>
      <c r="D29" s="66">
        <f>I1B3!BP10</f>
        <v>26.094999999999999</v>
      </c>
      <c r="E29" s="69"/>
      <c r="F29" s="70"/>
      <c r="I29" s="119">
        <v>8</v>
      </c>
      <c r="J29" s="37">
        <v>0.2</v>
      </c>
      <c r="K29" s="30"/>
      <c r="L29" s="30"/>
      <c r="M29" s="30"/>
      <c r="N29" s="30"/>
    </row>
    <row r="30" spans="1:14">
      <c r="A30" s="13">
        <f t="shared" si="0"/>
        <v>29</v>
      </c>
      <c r="B30" s="111" t="s">
        <v>577</v>
      </c>
      <c r="C30" s="65" t="s">
        <v>453</v>
      </c>
      <c r="D30" s="66">
        <f>I1X1!BP11</f>
        <v>26.602500000000003</v>
      </c>
      <c r="E30" s="67"/>
      <c r="F30" s="81" t="s">
        <v>458</v>
      </c>
      <c r="I30" s="119">
        <v>7</v>
      </c>
      <c r="J30" s="37">
        <v>0.3</v>
      </c>
      <c r="K30" s="30"/>
      <c r="L30" s="30"/>
      <c r="M30" s="30"/>
      <c r="N30" s="30"/>
    </row>
    <row r="31" spans="1:14" ht="15">
      <c r="A31" s="13">
        <f t="shared" si="0"/>
        <v>30</v>
      </c>
      <c r="B31" s="80" t="s">
        <v>345</v>
      </c>
      <c r="C31" s="65" t="s">
        <v>552</v>
      </c>
      <c r="D31" s="66">
        <f>I1B4!BP11</f>
        <v>22.312500000000004</v>
      </c>
      <c r="E31" s="67"/>
      <c r="F31" s="68" t="s">
        <v>584</v>
      </c>
      <c r="I31" s="119">
        <v>6</v>
      </c>
      <c r="J31" s="37">
        <v>0.25</v>
      </c>
      <c r="K31" s="30"/>
      <c r="L31" s="30"/>
      <c r="M31" s="30"/>
      <c r="N31" s="30"/>
    </row>
    <row r="32" spans="1:14" ht="15">
      <c r="A32" s="13">
        <f t="shared" si="0"/>
        <v>31</v>
      </c>
      <c r="B32" s="80" t="s">
        <v>265</v>
      </c>
      <c r="C32" s="65" t="s">
        <v>549</v>
      </c>
      <c r="D32" s="66">
        <f>I1B1!BP12</f>
        <v>27.605000000000004</v>
      </c>
      <c r="E32" s="67"/>
      <c r="F32" s="68"/>
      <c r="I32" s="119">
        <v>5</v>
      </c>
      <c r="J32" s="37">
        <v>0.1</v>
      </c>
      <c r="K32" s="30"/>
      <c r="L32" s="30"/>
      <c r="M32" s="30"/>
      <c r="N32" s="30"/>
    </row>
    <row r="33" spans="1:14" ht="15">
      <c r="A33" s="13">
        <f t="shared" si="0"/>
        <v>32</v>
      </c>
      <c r="B33" s="80" t="s">
        <v>291</v>
      </c>
      <c r="C33" s="65" t="s">
        <v>550</v>
      </c>
      <c r="D33" s="66">
        <f>I1B2!BP11</f>
        <v>32.034999999999997</v>
      </c>
      <c r="E33" s="69"/>
      <c r="F33" s="68" t="s">
        <v>586</v>
      </c>
      <c r="I33" s="39" t="s">
        <v>44</v>
      </c>
      <c r="J33" s="37">
        <f>SUM(J27:J32)</f>
        <v>1</v>
      </c>
      <c r="K33" s="37">
        <f>SUM(K27:K32)</f>
        <v>0</v>
      </c>
      <c r="L33" s="49">
        <f>SUM(L27:L32)</f>
        <v>0</v>
      </c>
      <c r="M33" s="37">
        <f>SUM(M27:M32)</f>
        <v>0</v>
      </c>
      <c r="N33" s="51">
        <f>SUM(N27:N32)</f>
        <v>0</v>
      </c>
    </row>
    <row r="34" spans="1:14" ht="15">
      <c r="A34" s="13">
        <f t="shared" si="0"/>
        <v>33</v>
      </c>
      <c r="B34" s="80" t="s">
        <v>372</v>
      </c>
      <c r="C34" s="65" t="s">
        <v>553</v>
      </c>
      <c r="D34" s="66">
        <f>I1B5!BP10</f>
        <v>23.66</v>
      </c>
      <c r="E34" s="75"/>
      <c r="F34" s="76"/>
      <c r="I34" s="119">
        <v>4</v>
      </c>
      <c r="L34" s="30"/>
      <c r="M34" s="30"/>
      <c r="N34" s="30"/>
    </row>
    <row r="35" spans="1:14" ht="15">
      <c r="A35" s="13">
        <f t="shared" si="0"/>
        <v>34</v>
      </c>
      <c r="B35" s="80" t="s">
        <v>463</v>
      </c>
      <c r="C35" s="65" t="s">
        <v>551</v>
      </c>
      <c r="D35" s="66">
        <f>I1B3!BP11</f>
        <v>6.2575000000000003</v>
      </c>
      <c r="E35" s="69"/>
      <c r="F35" s="70"/>
      <c r="I35" s="119">
        <v>3</v>
      </c>
      <c r="L35" s="30"/>
      <c r="M35" s="30"/>
      <c r="N35" s="30"/>
    </row>
    <row r="36" spans="1:14" ht="15">
      <c r="A36" s="13">
        <f t="shared" si="0"/>
        <v>35</v>
      </c>
      <c r="B36" s="80" t="s">
        <v>400</v>
      </c>
      <c r="C36" s="65" t="s">
        <v>554</v>
      </c>
      <c r="D36" s="66">
        <f>I1B6!BP10</f>
        <v>31.402500000000003</v>
      </c>
      <c r="E36" s="69"/>
      <c r="F36" s="65" t="s">
        <v>588</v>
      </c>
      <c r="I36" s="39">
        <v>2</v>
      </c>
      <c r="L36" s="30"/>
      <c r="M36" s="30"/>
      <c r="N36" s="30"/>
    </row>
    <row r="37" spans="1:14" ht="15">
      <c r="A37" s="13">
        <f t="shared" si="0"/>
        <v>36</v>
      </c>
      <c r="B37" s="80" t="s">
        <v>425</v>
      </c>
      <c r="C37" s="65" t="s">
        <v>555</v>
      </c>
      <c r="D37" s="66">
        <f>I1B7!BP10</f>
        <v>29.9925</v>
      </c>
      <c r="E37" s="69"/>
      <c r="F37" s="68" t="s">
        <v>584</v>
      </c>
      <c r="I37" s="39" t="s">
        <v>42</v>
      </c>
      <c r="L37" s="30"/>
      <c r="M37" s="30"/>
      <c r="N37" s="30"/>
    </row>
    <row r="38" spans="1:14" ht="15">
      <c r="A38" s="13">
        <f t="shared" si="0"/>
        <v>37</v>
      </c>
      <c r="B38" s="80" t="s">
        <v>77</v>
      </c>
      <c r="C38" s="65" t="s">
        <v>545</v>
      </c>
      <c r="D38" s="66">
        <f>I1A4!BP11</f>
        <v>31.524999999999999</v>
      </c>
      <c r="E38" s="69"/>
      <c r="F38" s="70"/>
      <c r="G38" s="43"/>
      <c r="H38" s="44"/>
      <c r="K38" s="38" t="s">
        <v>45</v>
      </c>
      <c r="L38" s="50">
        <f>SUM(L34:L37)</f>
        <v>0</v>
      </c>
      <c r="N38" s="51">
        <f>SUM(N34:N37)</f>
        <v>0</v>
      </c>
    </row>
    <row r="39" spans="1:14" ht="15">
      <c r="A39" s="13">
        <f t="shared" si="0"/>
        <v>38</v>
      </c>
      <c r="B39" s="80" t="s">
        <v>100</v>
      </c>
      <c r="C39" s="65" t="s">
        <v>547</v>
      </c>
      <c r="D39" s="66">
        <f>I1A6!BP12</f>
        <v>35.195</v>
      </c>
      <c r="E39" s="69"/>
      <c r="F39" s="68" t="s">
        <v>591</v>
      </c>
      <c r="N39" s="40">
        <f>N33+N38</f>
        <v>0</v>
      </c>
    </row>
    <row r="40" spans="1:14" ht="15">
      <c r="A40" s="13">
        <f t="shared" si="0"/>
        <v>39</v>
      </c>
      <c r="B40" s="80" t="s">
        <v>185</v>
      </c>
      <c r="C40" s="65" t="s">
        <v>546</v>
      </c>
      <c r="D40" s="66">
        <f>I1A5!BP11</f>
        <v>28.524999999999999</v>
      </c>
      <c r="E40" s="69"/>
      <c r="F40" s="68" t="s">
        <v>591</v>
      </c>
      <c r="N40" s="40"/>
    </row>
    <row r="41" spans="1:14" ht="15">
      <c r="A41" s="13">
        <f t="shared" si="0"/>
        <v>40</v>
      </c>
      <c r="B41" s="80" t="s">
        <v>346</v>
      </c>
      <c r="C41" s="65" t="s">
        <v>552</v>
      </c>
      <c r="D41" s="66">
        <f>I1B4!BP12</f>
        <v>40.525000000000006</v>
      </c>
      <c r="E41" s="69"/>
      <c r="F41" s="70"/>
    </row>
    <row r="42" spans="1:14" ht="15">
      <c r="A42" s="13">
        <f t="shared" si="0"/>
        <v>41</v>
      </c>
      <c r="B42" s="80" t="s">
        <v>126</v>
      </c>
      <c r="C42" s="65" t="s">
        <v>544</v>
      </c>
      <c r="D42" s="66">
        <f>I1A3!BP10</f>
        <v>37.54</v>
      </c>
      <c r="E42" s="67"/>
      <c r="F42" s="65" t="s">
        <v>598</v>
      </c>
    </row>
    <row r="43" spans="1:14" ht="15">
      <c r="A43" s="13">
        <f t="shared" si="0"/>
        <v>42</v>
      </c>
      <c r="B43" s="80" t="s">
        <v>156</v>
      </c>
      <c r="C43" s="65" t="s">
        <v>545</v>
      </c>
      <c r="D43" s="66">
        <f>I1A4!BP12</f>
        <v>25.604999999999997</v>
      </c>
      <c r="E43" s="67"/>
      <c r="F43" s="78"/>
    </row>
    <row r="44" spans="1:14" ht="15">
      <c r="A44" s="13">
        <f t="shared" si="0"/>
        <v>43</v>
      </c>
      <c r="B44" s="80" t="s">
        <v>266</v>
      </c>
      <c r="C44" s="65" t="s">
        <v>549</v>
      </c>
      <c r="D44" s="66">
        <f>I1B1!BP13</f>
        <v>23.252500000000001</v>
      </c>
      <c r="E44" s="67"/>
      <c r="F44" s="68"/>
    </row>
    <row r="45" spans="1:14" ht="15">
      <c r="A45" s="13">
        <f t="shared" si="0"/>
        <v>44</v>
      </c>
      <c r="B45" s="80" t="s">
        <v>211</v>
      </c>
      <c r="C45" s="65" t="s">
        <v>547</v>
      </c>
      <c r="D45" s="66">
        <f>I1A6!BP13</f>
        <v>32.305</v>
      </c>
      <c r="E45" s="69"/>
      <c r="F45" s="68" t="s">
        <v>584</v>
      </c>
    </row>
    <row r="46" spans="1:14" ht="15">
      <c r="A46" s="13">
        <f t="shared" si="0"/>
        <v>45</v>
      </c>
      <c r="B46" s="80" t="s">
        <v>578</v>
      </c>
      <c r="C46" s="65" t="s">
        <v>453</v>
      </c>
      <c r="D46" s="66">
        <f>I1X1!BP12</f>
        <v>20.702500000000001</v>
      </c>
      <c r="E46" s="67"/>
      <c r="F46" s="81" t="s">
        <v>536</v>
      </c>
    </row>
    <row r="47" spans="1:14" ht="15" customHeight="1">
      <c r="A47" s="13">
        <f t="shared" si="0"/>
        <v>46</v>
      </c>
      <c r="B47" s="80" t="s">
        <v>236</v>
      </c>
      <c r="C47" s="65" t="s">
        <v>548</v>
      </c>
      <c r="D47" s="66">
        <f>I1A7!BP12</f>
        <v>33.892499999999998</v>
      </c>
      <c r="E47" s="67"/>
      <c r="F47" s="68" t="s">
        <v>591</v>
      </c>
      <c r="I47" s="126"/>
      <c r="N47" s="126"/>
    </row>
    <row r="48" spans="1:14" ht="15">
      <c r="A48" s="13">
        <f t="shared" si="0"/>
        <v>47</v>
      </c>
      <c r="B48" s="80" t="s">
        <v>179</v>
      </c>
      <c r="C48" s="65" t="s">
        <v>545</v>
      </c>
      <c r="D48" s="66" t="str">
        <f>I1A4!BP13</f>
        <v>---</v>
      </c>
      <c r="E48" s="79">
        <v>6</v>
      </c>
      <c r="F48" s="65" t="s">
        <v>451</v>
      </c>
    </row>
    <row r="49" spans="1:12" ht="15">
      <c r="A49" s="13">
        <f t="shared" si="0"/>
        <v>48</v>
      </c>
      <c r="B49" s="80" t="s">
        <v>505</v>
      </c>
      <c r="C49" s="65" t="s">
        <v>453</v>
      </c>
      <c r="D49" s="66">
        <f>I1X1!BP13</f>
        <v>30.434999999999999</v>
      </c>
      <c r="E49" s="67"/>
      <c r="F49" s="81" t="s">
        <v>458</v>
      </c>
      <c r="G49" s="53"/>
      <c r="H49" s="60"/>
      <c r="I49" s="61"/>
    </row>
    <row r="50" spans="1:12" ht="15">
      <c r="A50" s="13">
        <f t="shared" si="0"/>
        <v>49</v>
      </c>
      <c r="B50" s="80" t="s">
        <v>347</v>
      </c>
      <c r="C50" s="65" t="s">
        <v>552</v>
      </c>
      <c r="D50" s="66">
        <f>I1B4!BP13</f>
        <v>30.705000000000002</v>
      </c>
      <c r="E50" s="67"/>
      <c r="F50" s="68"/>
      <c r="G50" s="43"/>
      <c r="H50" s="44"/>
      <c r="I50" s="62"/>
    </row>
    <row r="51" spans="1:12" ht="15">
      <c r="A51" s="13">
        <f t="shared" si="0"/>
        <v>50</v>
      </c>
      <c r="B51" s="80" t="s">
        <v>497</v>
      </c>
      <c r="C51" s="65" t="s">
        <v>453</v>
      </c>
      <c r="D51" s="66">
        <f>I1X1!BP14</f>
        <v>26.51</v>
      </c>
      <c r="E51" s="69"/>
      <c r="F51" s="68" t="s">
        <v>584</v>
      </c>
      <c r="G51" s="43"/>
      <c r="H51" s="44"/>
      <c r="I51" s="27"/>
    </row>
    <row r="52" spans="1:12" ht="15">
      <c r="A52" s="13">
        <f t="shared" si="0"/>
        <v>51</v>
      </c>
      <c r="B52" s="80" t="s">
        <v>157</v>
      </c>
      <c r="C52" s="65" t="s">
        <v>545</v>
      </c>
      <c r="D52" s="66">
        <f>I1A4!BP14</f>
        <v>29.942499999999999</v>
      </c>
      <c r="E52" s="69"/>
      <c r="F52" s="70"/>
    </row>
    <row r="53" spans="1:12" ht="15">
      <c r="A53" s="13">
        <f t="shared" si="0"/>
        <v>52</v>
      </c>
      <c r="B53" s="80" t="s">
        <v>292</v>
      </c>
      <c r="C53" s="65" t="s">
        <v>550</v>
      </c>
      <c r="D53" s="66">
        <f>I1B2!BP12</f>
        <v>24.484999999999999</v>
      </c>
      <c r="E53" s="69"/>
      <c r="F53" s="70"/>
      <c r="J53" s="56"/>
      <c r="K53" s="28"/>
      <c r="L53" s="28"/>
    </row>
    <row r="54" spans="1:12" ht="15">
      <c r="A54" s="13">
        <f t="shared" si="0"/>
        <v>53</v>
      </c>
      <c r="B54" s="80" t="s">
        <v>631</v>
      </c>
      <c r="C54" s="65" t="s">
        <v>551</v>
      </c>
      <c r="D54" s="66" t="str">
        <f>I1B3!BP12</f>
        <v>---</v>
      </c>
      <c r="E54" s="79">
        <v>9</v>
      </c>
      <c r="F54" s="65" t="s">
        <v>449</v>
      </c>
      <c r="J54" s="56"/>
      <c r="K54" s="28"/>
      <c r="L54" s="28"/>
    </row>
    <row r="55" spans="1:12" ht="15">
      <c r="A55" s="13">
        <f t="shared" si="0"/>
        <v>54</v>
      </c>
      <c r="B55" s="80" t="s">
        <v>348</v>
      </c>
      <c r="C55" s="65" t="s">
        <v>552</v>
      </c>
      <c r="D55" s="66">
        <f>I1B4!BP14</f>
        <v>24.012499999999999</v>
      </c>
      <c r="E55" s="79"/>
      <c r="F55" s="65"/>
      <c r="J55" s="56"/>
      <c r="K55" s="28"/>
      <c r="L55" s="28"/>
    </row>
    <row r="56" spans="1:12" ht="15">
      <c r="A56" s="13">
        <f t="shared" si="0"/>
        <v>55</v>
      </c>
      <c r="B56" s="80" t="s">
        <v>158</v>
      </c>
      <c r="C56" s="65" t="s">
        <v>545</v>
      </c>
      <c r="D56" s="66">
        <f>I1A4!BP15</f>
        <v>33.375</v>
      </c>
      <c r="E56" s="67"/>
      <c r="F56" s="68" t="s">
        <v>584</v>
      </c>
      <c r="J56" s="56"/>
      <c r="K56" s="28"/>
      <c r="L56" s="28"/>
    </row>
    <row r="57" spans="1:12" ht="15">
      <c r="A57" s="13">
        <f t="shared" si="0"/>
        <v>56</v>
      </c>
      <c r="B57" s="80" t="s">
        <v>401</v>
      </c>
      <c r="C57" s="65" t="s">
        <v>554</v>
      </c>
      <c r="D57" s="66">
        <f>I1B6!BP11</f>
        <v>23.412500000000001</v>
      </c>
      <c r="E57" s="67"/>
      <c r="F57" s="68"/>
    </row>
    <row r="58" spans="1:12" ht="15">
      <c r="A58" s="13">
        <f t="shared" si="0"/>
        <v>57</v>
      </c>
      <c r="B58" s="80" t="s">
        <v>426</v>
      </c>
      <c r="C58" s="65" t="s">
        <v>555</v>
      </c>
      <c r="D58" s="66">
        <f>I1B7!BP11</f>
        <v>39.909999999999997</v>
      </c>
      <c r="E58" s="69"/>
      <c r="F58" s="70"/>
    </row>
    <row r="59" spans="1:12" ht="15">
      <c r="A59" s="13">
        <f t="shared" si="0"/>
        <v>58</v>
      </c>
      <c r="B59" s="80" t="s">
        <v>78</v>
      </c>
      <c r="C59" s="65" t="s">
        <v>542</v>
      </c>
      <c r="D59" s="66">
        <f>I1A1!BP10</f>
        <v>43.805000000000007</v>
      </c>
      <c r="E59" s="67"/>
      <c r="F59" s="68" t="s">
        <v>591</v>
      </c>
    </row>
    <row r="60" spans="1:12">
      <c r="A60" s="13">
        <f t="shared" si="0"/>
        <v>59</v>
      </c>
      <c r="B60" s="111" t="s">
        <v>571</v>
      </c>
      <c r="C60" s="65" t="s">
        <v>453</v>
      </c>
      <c r="D60" s="66">
        <f>I1X1!BP15</f>
        <v>26.4375</v>
      </c>
      <c r="E60" s="67"/>
      <c r="F60" s="81" t="s">
        <v>458</v>
      </c>
    </row>
    <row r="61" spans="1:12" ht="15">
      <c r="A61" s="13">
        <f t="shared" si="0"/>
        <v>60</v>
      </c>
      <c r="B61" s="80" t="s">
        <v>464</v>
      </c>
      <c r="C61" s="65" t="s">
        <v>552</v>
      </c>
      <c r="D61" s="66">
        <f>I1B4!BP15</f>
        <v>21.880000000000003</v>
      </c>
      <c r="E61" s="69"/>
      <c r="F61" s="70"/>
    </row>
    <row r="62" spans="1:12" ht="15">
      <c r="A62" s="13">
        <f t="shared" si="0"/>
        <v>61</v>
      </c>
      <c r="B62" s="80" t="s">
        <v>101</v>
      </c>
      <c r="C62" s="65" t="s">
        <v>543</v>
      </c>
      <c r="D62" s="66">
        <f>I1A2!BP11</f>
        <v>18.292499999999997</v>
      </c>
      <c r="E62" s="69"/>
      <c r="F62" s="65"/>
    </row>
    <row r="63" spans="1:12" ht="15">
      <c r="A63" s="13">
        <f t="shared" si="0"/>
        <v>62</v>
      </c>
      <c r="B63" s="80" t="s">
        <v>317</v>
      </c>
      <c r="C63" s="65" t="s">
        <v>551</v>
      </c>
      <c r="D63" s="66">
        <f>I1B3!BP13</f>
        <v>23.18</v>
      </c>
      <c r="E63" s="67"/>
      <c r="F63" s="68"/>
      <c r="H63" s="56"/>
      <c r="I63" s="45"/>
      <c r="J63" s="57"/>
    </row>
    <row r="64" spans="1:12" ht="15">
      <c r="A64" s="13">
        <f t="shared" si="0"/>
        <v>63</v>
      </c>
      <c r="B64" s="80" t="s">
        <v>186</v>
      </c>
      <c r="C64" s="65" t="s">
        <v>546</v>
      </c>
      <c r="D64" s="66">
        <f>I1A5!BP12</f>
        <v>27.792500000000004</v>
      </c>
      <c r="E64" s="67"/>
      <c r="F64" s="68" t="s">
        <v>591</v>
      </c>
    </row>
    <row r="65" spans="1:10" ht="15">
      <c r="A65" s="13">
        <f t="shared" si="0"/>
        <v>64</v>
      </c>
      <c r="B65" s="80" t="s">
        <v>159</v>
      </c>
      <c r="C65" s="65" t="s">
        <v>545</v>
      </c>
      <c r="D65" s="66">
        <f>I1A4!BP16</f>
        <v>37.182500000000005</v>
      </c>
      <c r="E65" s="69"/>
      <c r="F65" s="68" t="s">
        <v>591</v>
      </c>
      <c r="H65" s="56"/>
      <c r="I65" s="45"/>
      <c r="J65" s="57"/>
    </row>
    <row r="66" spans="1:10" ht="15">
      <c r="A66" s="13">
        <f t="shared" si="0"/>
        <v>65</v>
      </c>
      <c r="B66" s="80" t="s">
        <v>237</v>
      </c>
      <c r="C66" s="65" t="s">
        <v>548</v>
      </c>
      <c r="D66" s="66">
        <f>I1A7!BP13</f>
        <v>33.814999999999998</v>
      </c>
      <c r="E66" s="75"/>
      <c r="F66" s="68" t="s">
        <v>591</v>
      </c>
      <c r="H66" s="56"/>
      <c r="I66" s="45"/>
      <c r="J66" s="57"/>
    </row>
    <row r="67" spans="1:10" ht="15">
      <c r="A67" s="13">
        <f t="shared" si="0"/>
        <v>66</v>
      </c>
      <c r="B67" s="80" t="s">
        <v>212</v>
      </c>
      <c r="C67" s="65" t="s">
        <v>547</v>
      </c>
      <c r="D67" s="66">
        <f>I1A6!BP14</f>
        <v>28.765000000000001</v>
      </c>
      <c r="E67" s="67"/>
      <c r="F67" s="68" t="s">
        <v>591</v>
      </c>
    </row>
    <row r="68" spans="1:10" ht="15">
      <c r="A68" s="13">
        <f t="shared" ref="A68:A131" si="1">A67+1</f>
        <v>67</v>
      </c>
      <c r="B68" s="80" t="s">
        <v>524</v>
      </c>
      <c r="C68" s="65" t="s">
        <v>453</v>
      </c>
      <c r="D68" s="66">
        <f>I1X1!BP16</f>
        <v>47.605000000000004</v>
      </c>
      <c r="E68" s="67"/>
      <c r="F68" s="81" t="s">
        <v>624</v>
      </c>
    </row>
    <row r="69" spans="1:10" ht="15">
      <c r="A69" s="13">
        <f t="shared" si="1"/>
        <v>68</v>
      </c>
      <c r="B69" s="80" t="s">
        <v>267</v>
      </c>
      <c r="C69" s="65" t="s">
        <v>549</v>
      </c>
      <c r="D69" s="66">
        <f>I1B1!BP14</f>
        <v>25.192500000000003</v>
      </c>
      <c r="E69" s="69"/>
      <c r="F69" s="70"/>
    </row>
    <row r="70" spans="1:10" ht="15">
      <c r="A70" s="13">
        <f t="shared" si="1"/>
        <v>69</v>
      </c>
      <c r="B70" s="80" t="s">
        <v>293</v>
      </c>
      <c r="C70" s="65" t="s">
        <v>550</v>
      </c>
      <c r="D70" s="66">
        <f>I1B2!BP13</f>
        <v>28.5425</v>
      </c>
      <c r="E70" s="69"/>
      <c r="F70" s="65"/>
    </row>
    <row r="71" spans="1:10" ht="15">
      <c r="A71" s="13">
        <f t="shared" si="1"/>
        <v>70</v>
      </c>
      <c r="B71" s="80" t="s">
        <v>187</v>
      </c>
      <c r="C71" s="65" t="s">
        <v>546</v>
      </c>
      <c r="D71" s="66">
        <f>I1A5!BP13</f>
        <v>41.352499999999999</v>
      </c>
      <c r="E71" s="67"/>
      <c r="F71" s="68" t="s">
        <v>601</v>
      </c>
    </row>
    <row r="72" spans="1:10" ht="15">
      <c r="A72" s="13">
        <f t="shared" si="1"/>
        <v>71</v>
      </c>
      <c r="B72" s="80" t="s">
        <v>465</v>
      </c>
      <c r="C72" s="65" t="s">
        <v>546</v>
      </c>
      <c r="D72" s="66">
        <f>I1A5!BP14</f>
        <v>24.557500000000001</v>
      </c>
      <c r="E72" s="67"/>
      <c r="F72" s="68"/>
    </row>
    <row r="73" spans="1:10" ht="15">
      <c r="A73" s="13">
        <f t="shared" si="1"/>
        <v>72</v>
      </c>
      <c r="B73" s="80" t="s">
        <v>318</v>
      </c>
      <c r="C73" s="65" t="s">
        <v>551</v>
      </c>
      <c r="D73" s="66">
        <f>I1B3!BP14</f>
        <v>21.912500000000001</v>
      </c>
      <c r="E73" s="67"/>
      <c r="F73" s="68"/>
    </row>
    <row r="74" spans="1:10" ht="15">
      <c r="A74" s="13">
        <f t="shared" si="1"/>
        <v>73</v>
      </c>
      <c r="B74" s="80" t="s">
        <v>349</v>
      </c>
      <c r="C74" s="65" t="s">
        <v>552</v>
      </c>
      <c r="D74" s="66">
        <f>I1B4!BP16</f>
        <v>48.892500000000005</v>
      </c>
      <c r="E74" s="69"/>
      <c r="F74" s="65" t="s">
        <v>629</v>
      </c>
    </row>
    <row r="75" spans="1:10" ht="15">
      <c r="A75" s="13">
        <f t="shared" si="1"/>
        <v>74</v>
      </c>
      <c r="B75" s="80" t="s">
        <v>373</v>
      </c>
      <c r="C75" s="65" t="s">
        <v>553</v>
      </c>
      <c r="D75" s="66">
        <f>I1B5!BP11</f>
        <v>30.080000000000002</v>
      </c>
      <c r="E75" s="69"/>
      <c r="F75" s="70"/>
    </row>
    <row r="76" spans="1:10" ht="15">
      <c r="A76" s="13">
        <f t="shared" si="1"/>
        <v>75</v>
      </c>
      <c r="B76" s="80" t="s">
        <v>402</v>
      </c>
      <c r="C76" s="65" t="s">
        <v>554</v>
      </c>
      <c r="D76" s="66">
        <f>I1B6!BP12</f>
        <v>36.622500000000002</v>
      </c>
      <c r="E76" s="69"/>
      <c r="F76" s="65" t="s">
        <v>588</v>
      </c>
    </row>
    <row r="77" spans="1:10" ht="15">
      <c r="A77" s="13">
        <f t="shared" si="1"/>
        <v>76</v>
      </c>
      <c r="B77" s="80" t="s">
        <v>427</v>
      </c>
      <c r="C77" s="65" t="s">
        <v>555</v>
      </c>
      <c r="D77" s="66">
        <f>I1B7!BP12</f>
        <v>40.392499999999998</v>
      </c>
      <c r="E77" s="67"/>
      <c r="F77" s="68"/>
    </row>
    <row r="78" spans="1:10" ht="15">
      <c r="A78" s="13">
        <f t="shared" si="1"/>
        <v>77</v>
      </c>
      <c r="B78" s="80" t="s">
        <v>79</v>
      </c>
      <c r="C78" s="65" t="s">
        <v>542</v>
      </c>
      <c r="D78" s="66">
        <f>I1A1!BP11</f>
        <v>26.830000000000002</v>
      </c>
      <c r="E78" s="67"/>
      <c r="F78" s="81"/>
    </row>
    <row r="79" spans="1:10" ht="15">
      <c r="A79" s="13">
        <f t="shared" si="1"/>
        <v>78</v>
      </c>
      <c r="B79" s="80" t="s">
        <v>102</v>
      </c>
      <c r="C79" s="65" t="s">
        <v>543</v>
      </c>
      <c r="D79" s="66">
        <f>I1A2!BP12</f>
        <v>60.317499999999995</v>
      </c>
      <c r="E79" s="67"/>
      <c r="F79" s="68" t="s">
        <v>617</v>
      </c>
    </row>
    <row r="80" spans="1:10" ht="15">
      <c r="A80" s="13">
        <f t="shared" si="1"/>
        <v>79</v>
      </c>
      <c r="B80" s="80" t="s">
        <v>350</v>
      </c>
      <c r="C80" s="65" t="s">
        <v>552</v>
      </c>
      <c r="D80" s="66">
        <f>I1B4!BP17</f>
        <v>27.202500000000001</v>
      </c>
      <c r="E80" s="67"/>
      <c r="F80" s="68"/>
    </row>
    <row r="81" spans="1:6" ht="15">
      <c r="A81" s="13">
        <f t="shared" si="1"/>
        <v>80</v>
      </c>
      <c r="B81" s="80" t="s">
        <v>471</v>
      </c>
      <c r="C81" s="65" t="s">
        <v>555</v>
      </c>
      <c r="D81" s="66">
        <f>I1B7!BP13</f>
        <v>25.594999999999999</v>
      </c>
      <c r="E81" s="69"/>
      <c r="F81" s="70"/>
    </row>
    <row r="82" spans="1:6" ht="15">
      <c r="A82" s="13">
        <f t="shared" si="1"/>
        <v>81</v>
      </c>
      <c r="B82" s="80" t="s">
        <v>452</v>
      </c>
      <c r="C82" s="65" t="s">
        <v>550</v>
      </c>
      <c r="D82" s="66" t="str">
        <f>I1B2!BP14</f>
        <v>---</v>
      </c>
      <c r="E82" s="79">
        <v>6</v>
      </c>
      <c r="F82" s="65" t="s">
        <v>449</v>
      </c>
    </row>
    <row r="83" spans="1:6" ht="15">
      <c r="A83" s="13">
        <f t="shared" si="1"/>
        <v>82</v>
      </c>
      <c r="B83" s="80" t="s">
        <v>294</v>
      </c>
      <c r="C83" s="65" t="s">
        <v>550</v>
      </c>
      <c r="D83" s="66">
        <f>I1B2!BP15</f>
        <v>32.015000000000001</v>
      </c>
      <c r="E83" s="69"/>
      <c r="F83" s="70"/>
    </row>
    <row r="84" spans="1:6" ht="15">
      <c r="A84" s="13">
        <f t="shared" si="1"/>
        <v>83</v>
      </c>
      <c r="B84" s="80" t="s">
        <v>188</v>
      </c>
      <c r="C84" s="65" t="s">
        <v>546</v>
      </c>
      <c r="D84" s="66">
        <f>I1A5!BP15</f>
        <v>0</v>
      </c>
      <c r="E84" s="69"/>
      <c r="F84" s="70"/>
    </row>
    <row r="85" spans="1:6" ht="15">
      <c r="A85" s="13">
        <f t="shared" si="1"/>
        <v>84</v>
      </c>
      <c r="B85" s="80" t="s">
        <v>160</v>
      </c>
      <c r="C85" s="65" t="s">
        <v>545</v>
      </c>
      <c r="D85" s="66">
        <f>I1A4!BP17</f>
        <v>1.6625000000000005</v>
      </c>
      <c r="E85" s="67"/>
      <c r="F85" s="81"/>
    </row>
    <row r="86" spans="1:6" ht="15">
      <c r="A86" s="13">
        <f t="shared" si="1"/>
        <v>85</v>
      </c>
      <c r="B86" s="80" t="s">
        <v>315</v>
      </c>
      <c r="C86" s="65" t="s">
        <v>553</v>
      </c>
      <c r="D86" s="66" t="str">
        <f>I1B5!BP12</f>
        <v>---</v>
      </c>
      <c r="E86" s="79">
        <v>6</v>
      </c>
      <c r="F86" s="65" t="s">
        <v>451</v>
      </c>
    </row>
    <row r="87" spans="1:6" ht="15">
      <c r="A87" s="13">
        <f t="shared" si="1"/>
        <v>86</v>
      </c>
      <c r="B87" s="80" t="s">
        <v>127</v>
      </c>
      <c r="C87" s="65" t="s">
        <v>544</v>
      </c>
      <c r="D87" s="66">
        <f>I1A3!BP11</f>
        <v>28.365000000000002</v>
      </c>
      <c r="E87" s="69"/>
      <c r="F87" s="68" t="s">
        <v>584</v>
      </c>
    </row>
    <row r="88" spans="1:6" ht="15">
      <c r="A88" s="13">
        <f t="shared" si="1"/>
        <v>87</v>
      </c>
      <c r="B88" s="80" t="s">
        <v>128</v>
      </c>
      <c r="C88" s="65" t="s">
        <v>544</v>
      </c>
      <c r="D88" s="66">
        <f>I1A3!BP12</f>
        <v>25.564999999999998</v>
      </c>
      <c r="E88" s="69"/>
      <c r="F88" s="68" t="s">
        <v>584</v>
      </c>
    </row>
    <row r="89" spans="1:6" ht="15">
      <c r="A89" s="13">
        <f t="shared" si="1"/>
        <v>88</v>
      </c>
      <c r="B89" s="80" t="s">
        <v>295</v>
      </c>
      <c r="C89" s="65" t="s">
        <v>550</v>
      </c>
      <c r="D89" s="66">
        <f>I1B2!BP16</f>
        <v>42.537499999999994</v>
      </c>
      <c r="E89" s="67"/>
      <c r="F89" s="68" t="s">
        <v>586</v>
      </c>
    </row>
    <row r="90" spans="1:6" ht="15">
      <c r="A90" s="13">
        <f t="shared" si="1"/>
        <v>89</v>
      </c>
      <c r="B90" s="80" t="s">
        <v>213</v>
      </c>
      <c r="C90" s="65" t="s">
        <v>547</v>
      </c>
      <c r="D90" s="66">
        <f>I1A6!BP15</f>
        <v>30.35</v>
      </c>
      <c r="E90" s="67"/>
      <c r="F90" s="68" t="s">
        <v>591</v>
      </c>
    </row>
    <row r="91" spans="1:6" ht="15">
      <c r="A91" s="13">
        <f t="shared" si="1"/>
        <v>90</v>
      </c>
      <c r="B91" s="80" t="s">
        <v>238</v>
      </c>
      <c r="C91" s="65" t="s">
        <v>548</v>
      </c>
      <c r="D91" s="66">
        <f>I1A7!BP14</f>
        <v>46.995000000000005</v>
      </c>
      <c r="E91" s="69"/>
      <c r="F91" s="68" t="s">
        <v>628</v>
      </c>
    </row>
    <row r="92" spans="1:6" ht="15">
      <c r="A92" s="13">
        <f t="shared" si="1"/>
        <v>91</v>
      </c>
      <c r="B92" s="80" t="s">
        <v>397</v>
      </c>
      <c r="C92" s="65" t="s">
        <v>553</v>
      </c>
      <c r="D92" s="66" t="str">
        <f>I1B5!BP13</f>
        <v>---</v>
      </c>
      <c r="E92" s="79">
        <v>6</v>
      </c>
      <c r="F92" s="65" t="s">
        <v>449</v>
      </c>
    </row>
    <row r="93" spans="1:6" ht="15">
      <c r="A93" s="13">
        <f t="shared" si="1"/>
        <v>92</v>
      </c>
      <c r="B93" s="80" t="s">
        <v>268</v>
      </c>
      <c r="C93" s="65" t="s">
        <v>549</v>
      </c>
      <c r="D93" s="66">
        <f>I1B1!BP15</f>
        <v>27.92</v>
      </c>
      <c r="E93" s="67"/>
      <c r="F93" s="68"/>
    </row>
    <row r="94" spans="1:6" ht="15">
      <c r="A94" s="13">
        <f t="shared" si="1"/>
        <v>93</v>
      </c>
      <c r="B94" s="80" t="s">
        <v>518</v>
      </c>
      <c r="C94" s="65" t="s">
        <v>453</v>
      </c>
      <c r="D94" s="66">
        <f>I1X1!BP17</f>
        <v>25.152500000000003</v>
      </c>
      <c r="E94" s="69"/>
      <c r="F94" s="81" t="s">
        <v>536</v>
      </c>
    </row>
    <row r="95" spans="1:6" ht="15">
      <c r="A95" s="13">
        <f t="shared" si="1"/>
        <v>94</v>
      </c>
      <c r="B95" s="80" t="s">
        <v>374</v>
      </c>
      <c r="C95" s="65" t="s">
        <v>553</v>
      </c>
      <c r="D95" s="66">
        <f>I1B5!BP14</f>
        <v>35.392500000000005</v>
      </c>
      <c r="E95" s="69"/>
      <c r="F95" s="70"/>
    </row>
    <row r="96" spans="1:6" ht="15">
      <c r="A96" s="13">
        <f t="shared" si="1"/>
        <v>95</v>
      </c>
      <c r="B96" s="80" t="s">
        <v>567</v>
      </c>
      <c r="C96" s="65" t="s">
        <v>453</v>
      </c>
      <c r="D96" s="66">
        <f>I1X1!BP18</f>
        <v>22.477499999999999</v>
      </c>
      <c r="E96" s="69"/>
      <c r="F96" s="2"/>
    </row>
    <row r="97" spans="1:8" ht="15">
      <c r="A97" s="13">
        <f t="shared" si="1"/>
        <v>96</v>
      </c>
      <c r="B97" s="80" t="s">
        <v>534</v>
      </c>
      <c r="C97" s="65" t="s">
        <v>453</v>
      </c>
      <c r="D97" s="66">
        <f>I1X1!BP19</f>
        <v>19.172500000000003</v>
      </c>
      <c r="E97" s="69"/>
      <c r="F97" s="81" t="s">
        <v>536</v>
      </c>
    </row>
    <row r="98" spans="1:8" ht="15">
      <c r="A98" s="13">
        <f t="shared" si="1"/>
        <v>97</v>
      </c>
      <c r="B98" s="80" t="s">
        <v>319</v>
      </c>
      <c r="C98" s="65" t="s">
        <v>551</v>
      </c>
      <c r="D98" s="66">
        <f>I1B3!BP15</f>
        <v>27.234999999999999</v>
      </c>
      <c r="E98" s="67"/>
      <c r="F98" s="68"/>
    </row>
    <row r="99" spans="1:8" ht="15">
      <c r="A99" s="13">
        <f t="shared" si="1"/>
        <v>98</v>
      </c>
      <c r="B99" s="80" t="s">
        <v>403</v>
      </c>
      <c r="C99" s="65" t="s">
        <v>554</v>
      </c>
      <c r="D99" s="66">
        <f>I1B6!BP13</f>
        <v>21.4925</v>
      </c>
      <c r="E99" s="69"/>
      <c r="F99" s="65"/>
    </row>
    <row r="100" spans="1:8">
      <c r="A100" s="13">
        <f t="shared" si="1"/>
        <v>99</v>
      </c>
      <c r="B100" s="111" t="s">
        <v>500</v>
      </c>
      <c r="C100" s="65" t="s">
        <v>453</v>
      </c>
      <c r="D100" s="66">
        <f>I1X1!BP20</f>
        <v>31.910000000000004</v>
      </c>
      <c r="E100" s="67"/>
      <c r="F100" s="81" t="s">
        <v>458</v>
      </c>
    </row>
    <row r="101" spans="1:8" ht="15">
      <c r="A101" s="13">
        <f t="shared" si="1"/>
        <v>100</v>
      </c>
      <c r="B101" s="80" t="s">
        <v>428</v>
      </c>
      <c r="C101" s="65" t="s">
        <v>555</v>
      </c>
      <c r="D101" s="66">
        <f>I1B7!BP14</f>
        <v>0</v>
      </c>
      <c r="E101" s="67"/>
      <c r="F101" s="68"/>
    </row>
    <row r="102" spans="1:8" ht="15">
      <c r="A102" s="13">
        <f t="shared" si="1"/>
        <v>101</v>
      </c>
      <c r="B102" s="80" t="s">
        <v>513</v>
      </c>
      <c r="C102" s="65" t="s">
        <v>453</v>
      </c>
      <c r="D102" s="66">
        <f>I1X1!BP21</f>
        <v>40.407499999999999</v>
      </c>
      <c r="E102" s="75"/>
      <c r="F102" s="82" t="s">
        <v>458</v>
      </c>
    </row>
    <row r="103" spans="1:8" ht="15">
      <c r="A103" s="13">
        <f t="shared" si="1"/>
        <v>102</v>
      </c>
      <c r="B103" s="80" t="s">
        <v>539</v>
      </c>
      <c r="C103" s="65" t="s">
        <v>542</v>
      </c>
      <c r="D103" s="66">
        <f>I1A1!BP12</f>
        <v>29.582500000000003</v>
      </c>
      <c r="E103" s="67"/>
      <c r="F103" s="81"/>
    </row>
    <row r="104" spans="1:8" ht="15">
      <c r="A104" s="13">
        <f t="shared" si="1"/>
        <v>103</v>
      </c>
      <c r="B104" s="80" t="s">
        <v>103</v>
      </c>
      <c r="C104" s="65" t="s">
        <v>547</v>
      </c>
      <c r="D104" s="66">
        <f>I1A6!BP16</f>
        <v>43.195</v>
      </c>
      <c r="E104" s="67"/>
      <c r="F104" s="65" t="s">
        <v>593</v>
      </c>
    </row>
    <row r="105" spans="1:8" ht="15">
      <c r="A105" s="13">
        <f t="shared" si="1"/>
        <v>104</v>
      </c>
      <c r="B105" s="80" t="s">
        <v>296</v>
      </c>
      <c r="C105" s="65" t="s">
        <v>550</v>
      </c>
      <c r="D105" s="66">
        <f>I1B2!BP17</f>
        <v>26.325000000000003</v>
      </c>
      <c r="E105" s="69"/>
      <c r="F105" s="70"/>
    </row>
    <row r="106" spans="1:8" ht="15">
      <c r="A106" s="13">
        <f t="shared" si="1"/>
        <v>105</v>
      </c>
      <c r="B106" s="80" t="s">
        <v>320</v>
      </c>
      <c r="C106" s="65" t="s">
        <v>551</v>
      </c>
      <c r="D106" s="66">
        <f>I1B3!BP16</f>
        <v>34.515000000000001</v>
      </c>
      <c r="E106" s="67"/>
      <c r="F106" s="78"/>
    </row>
    <row r="107" spans="1:8" ht="15">
      <c r="A107" s="13">
        <f t="shared" si="1"/>
        <v>106</v>
      </c>
      <c r="B107" s="80" t="s">
        <v>180</v>
      </c>
      <c r="C107" s="65" t="s">
        <v>545</v>
      </c>
      <c r="D107" s="66" t="str">
        <f>I1A4!BP18</f>
        <v>---</v>
      </c>
      <c r="E107" s="79">
        <v>6</v>
      </c>
      <c r="F107" s="65" t="s">
        <v>451</v>
      </c>
    </row>
    <row r="108" spans="1:8" ht="15">
      <c r="A108" s="13">
        <f t="shared" si="1"/>
        <v>107</v>
      </c>
      <c r="B108" s="80" t="s">
        <v>189</v>
      </c>
      <c r="C108" s="65" t="s">
        <v>546</v>
      </c>
      <c r="D108" s="66">
        <f>I1A5!BP16</f>
        <v>38.325000000000003</v>
      </c>
      <c r="E108" s="67"/>
      <c r="F108" s="68" t="s">
        <v>601</v>
      </c>
    </row>
    <row r="109" spans="1:8" ht="15">
      <c r="A109" s="13">
        <f t="shared" si="1"/>
        <v>108</v>
      </c>
      <c r="B109" s="80" t="s">
        <v>321</v>
      </c>
      <c r="C109" s="65" t="s">
        <v>551</v>
      </c>
      <c r="D109" s="66">
        <f>I1B3!BP17</f>
        <v>28.8125</v>
      </c>
      <c r="E109" s="67"/>
      <c r="F109" s="65" t="s">
        <v>593</v>
      </c>
      <c r="G109" s="43"/>
      <c r="H109" s="44"/>
    </row>
    <row r="110" spans="1:8" ht="15">
      <c r="A110" s="13">
        <f t="shared" si="1"/>
        <v>109</v>
      </c>
      <c r="B110" s="80" t="s">
        <v>161</v>
      </c>
      <c r="C110" s="65" t="s">
        <v>545</v>
      </c>
      <c r="D110" s="66">
        <f>I1A4!BP19</f>
        <v>25.89</v>
      </c>
      <c r="E110" s="67"/>
      <c r="F110" s="68" t="s">
        <v>584</v>
      </c>
      <c r="G110" s="45"/>
      <c r="H110" s="44"/>
    </row>
    <row r="111" spans="1:8" ht="15">
      <c r="A111" s="13">
        <f t="shared" si="1"/>
        <v>110</v>
      </c>
      <c r="B111" s="80" t="s">
        <v>429</v>
      </c>
      <c r="C111" s="65" t="s">
        <v>555</v>
      </c>
      <c r="D111" s="66">
        <f>I1B7!BP15</f>
        <v>29.82</v>
      </c>
      <c r="E111" s="69"/>
      <c r="F111" s="68" t="s">
        <v>586</v>
      </c>
    </row>
    <row r="112" spans="1:8" ht="15">
      <c r="A112" s="13">
        <f t="shared" si="1"/>
        <v>111</v>
      </c>
      <c r="B112" s="80" t="s">
        <v>162</v>
      </c>
      <c r="C112" s="65" t="s">
        <v>554</v>
      </c>
      <c r="D112" s="66">
        <f>I1B6!BP14</f>
        <v>54.305000000000007</v>
      </c>
      <c r="E112" s="69"/>
      <c r="F112" s="68" t="s">
        <v>608</v>
      </c>
    </row>
    <row r="113" spans="1:9" ht="15">
      <c r="A113" s="13">
        <f t="shared" si="1"/>
        <v>112</v>
      </c>
      <c r="B113" s="80" t="s">
        <v>129</v>
      </c>
      <c r="C113" s="65" t="s">
        <v>544</v>
      </c>
      <c r="D113" s="66">
        <f>I1A3!BP13</f>
        <v>33.865000000000002</v>
      </c>
      <c r="E113" s="69"/>
      <c r="F113" s="65" t="s">
        <v>593</v>
      </c>
    </row>
    <row r="114" spans="1:9" ht="15">
      <c r="A114" s="13">
        <f t="shared" si="1"/>
        <v>113</v>
      </c>
      <c r="B114" s="80" t="s">
        <v>163</v>
      </c>
      <c r="C114" s="65" t="s">
        <v>545</v>
      </c>
      <c r="D114" s="66">
        <f>I1A4!BP20</f>
        <v>28.445</v>
      </c>
      <c r="E114" s="69"/>
      <c r="F114" s="68" t="s">
        <v>584</v>
      </c>
    </row>
    <row r="115" spans="1:9" ht="15">
      <c r="A115" s="13">
        <f t="shared" si="1"/>
        <v>114</v>
      </c>
      <c r="B115" s="80" t="s">
        <v>351</v>
      </c>
      <c r="C115" s="65" t="s">
        <v>552</v>
      </c>
      <c r="D115" s="66">
        <f>I1B4!BP18</f>
        <v>18.9925</v>
      </c>
      <c r="E115" s="67"/>
      <c r="F115" s="68"/>
    </row>
    <row r="116" spans="1:9" ht="15">
      <c r="A116" s="13">
        <f t="shared" si="1"/>
        <v>115</v>
      </c>
      <c r="B116" s="80" t="s">
        <v>269</v>
      </c>
      <c r="C116" s="65" t="s">
        <v>549</v>
      </c>
      <c r="D116" s="66">
        <f>I1B1!BP16</f>
        <v>27.77</v>
      </c>
      <c r="E116" s="67"/>
      <c r="F116" s="68"/>
    </row>
    <row r="117" spans="1:9" ht="15">
      <c r="A117" s="13">
        <f t="shared" si="1"/>
        <v>116</v>
      </c>
      <c r="B117" s="80" t="s">
        <v>297</v>
      </c>
      <c r="C117" s="65" t="s">
        <v>550</v>
      </c>
      <c r="D117" s="66">
        <f>I1B2!BP18</f>
        <v>25.884999999999998</v>
      </c>
      <c r="E117" s="69"/>
      <c r="F117" s="70"/>
    </row>
    <row r="118" spans="1:9" ht="15">
      <c r="A118" s="13">
        <f t="shared" si="1"/>
        <v>117</v>
      </c>
      <c r="B118" s="80" t="s">
        <v>322</v>
      </c>
      <c r="C118" s="65" t="s">
        <v>551</v>
      </c>
      <c r="D118" s="66">
        <f>I1B3!BP18</f>
        <v>36.302499999999995</v>
      </c>
      <c r="E118" s="67"/>
      <c r="F118" s="68"/>
    </row>
    <row r="119" spans="1:9" ht="15">
      <c r="A119" s="13">
        <f t="shared" si="1"/>
        <v>118</v>
      </c>
      <c r="B119" s="80" t="s">
        <v>352</v>
      </c>
      <c r="C119" s="65" t="s">
        <v>552</v>
      </c>
      <c r="D119" s="66">
        <f>I1B4!BP19</f>
        <v>29.427500000000002</v>
      </c>
      <c r="E119" s="67"/>
      <c r="F119" s="68" t="s">
        <v>584</v>
      </c>
    </row>
    <row r="120" spans="1:9" ht="15">
      <c r="A120" s="13">
        <f t="shared" si="1"/>
        <v>119</v>
      </c>
      <c r="B120" s="80" t="s">
        <v>375</v>
      </c>
      <c r="C120" s="65" t="s">
        <v>553</v>
      </c>
      <c r="D120" s="66">
        <f>I1B5!BP15</f>
        <v>33.0625</v>
      </c>
      <c r="E120" s="69"/>
      <c r="F120" s="69"/>
    </row>
    <row r="121" spans="1:9" ht="15">
      <c r="A121" s="13">
        <f t="shared" si="1"/>
        <v>120</v>
      </c>
      <c r="B121" s="80" t="s">
        <v>323</v>
      </c>
      <c r="C121" s="65" t="s">
        <v>551</v>
      </c>
      <c r="D121" s="66">
        <f>I1B3!BP19</f>
        <v>26.755000000000003</v>
      </c>
      <c r="E121" s="69"/>
      <c r="F121" s="68" t="s">
        <v>586</v>
      </c>
    </row>
    <row r="122" spans="1:9" ht="15">
      <c r="A122" s="13">
        <f t="shared" si="1"/>
        <v>121</v>
      </c>
      <c r="B122" s="80" t="s">
        <v>270</v>
      </c>
      <c r="C122" s="65" t="s">
        <v>549</v>
      </c>
      <c r="D122" s="66">
        <f>I1B1!BP17</f>
        <v>27.204999999999998</v>
      </c>
      <c r="E122" s="67"/>
      <c r="F122" s="68"/>
    </row>
    <row r="123" spans="1:9" ht="15">
      <c r="A123" s="13">
        <f t="shared" si="1"/>
        <v>122</v>
      </c>
      <c r="B123" s="80" t="s">
        <v>271</v>
      </c>
      <c r="C123" s="65" t="s">
        <v>549</v>
      </c>
      <c r="D123" s="66">
        <f>I1B1!BP18</f>
        <v>26.445</v>
      </c>
      <c r="E123" s="67"/>
      <c r="F123" s="68"/>
    </row>
    <row r="124" spans="1:9" ht="15">
      <c r="A124" s="13">
        <f t="shared" si="1"/>
        <v>123</v>
      </c>
      <c r="B124" s="80" t="s">
        <v>272</v>
      </c>
      <c r="C124" s="65" t="s">
        <v>549</v>
      </c>
      <c r="D124" s="66">
        <f>I1B1!BP19</f>
        <v>30.177500000000002</v>
      </c>
      <c r="E124" s="67"/>
      <c r="F124" s="68"/>
      <c r="G124" s="53"/>
      <c r="H124" s="60"/>
      <c r="I124" s="61"/>
    </row>
    <row r="125" spans="1:9" ht="15">
      <c r="A125" s="13">
        <f t="shared" si="1"/>
        <v>124</v>
      </c>
      <c r="B125" s="80" t="s">
        <v>324</v>
      </c>
      <c r="C125" s="65" t="s">
        <v>551</v>
      </c>
      <c r="D125" s="66">
        <f>I1B3!BP20</f>
        <v>24.725000000000001</v>
      </c>
      <c r="E125" s="67"/>
      <c r="F125" s="68"/>
      <c r="G125" s="43"/>
      <c r="H125" s="44"/>
      <c r="I125" s="62"/>
    </row>
    <row r="126" spans="1:9" ht="15">
      <c r="A126" s="13">
        <f t="shared" si="1"/>
        <v>125</v>
      </c>
      <c r="B126" s="80" t="s">
        <v>298</v>
      </c>
      <c r="C126" s="65" t="s">
        <v>550</v>
      </c>
      <c r="D126" s="66">
        <f>I1B2!BP19</f>
        <v>24.805</v>
      </c>
      <c r="E126" s="69"/>
      <c r="F126" s="65"/>
      <c r="G126" s="43"/>
      <c r="H126" s="44"/>
      <c r="I126" s="27"/>
    </row>
    <row r="127" spans="1:9" ht="15">
      <c r="A127" s="13">
        <f t="shared" si="1"/>
        <v>126</v>
      </c>
      <c r="B127" s="80" t="s">
        <v>130</v>
      </c>
      <c r="C127" s="65" t="s">
        <v>544</v>
      </c>
      <c r="D127" s="66">
        <f>I1A3!BP14</f>
        <v>30.547500000000003</v>
      </c>
      <c r="E127" s="69"/>
      <c r="F127" s="70"/>
    </row>
    <row r="128" spans="1:9" ht="15">
      <c r="A128" s="13">
        <f t="shared" si="1"/>
        <v>127</v>
      </c>
      <c r="B128" s="80" t="s">
        <v>472</v>
      </c>
      <c r="C128" s="65" t="s">
        <v>554</v>
      </c>
      <c r="D128" s="66">
        <f>I1B6!BP15</f>
        <v>17.28</v>
      </c>
      <c r="E128" s="69"/>
      <c r="F128" s="65"/>
    </row>
    <row r="129" spans="1:14" ht="15">
      <c r="A129" s="13">
        <f t="shared" si="1"/>
        <v>128</v>
      </c>
      <c r="B129" s="80" t="s">
        <v>299</v>
      </c>
      <c r="C129" s="65" t="s">
        <v>550</v>
      </c>
      <c r="D129" s="66">
        <f>I1B2!BP20</f>
        <v>25.012499999999996</v>
      </c>
      <c r="E129" s="69"/>
      <c r="F129" s="70"/>
    </row>
    <row r="130" spans="1:14" ht="15">
      <c r="A130" s="13">
        <f t="shared" si="1"/>
        <v>129</v>
      </c>
      <c r="B130" s="80" t="s">
        <v>131</v>
      </c>
      <c r="C130" s="65" t="s">
        <v>544</v>
      </c>
      <c r="D130" s="66">
        <f>I1A3!BP15</f>
        <v>32.005000000000003</v>
      </c>
      <c r="E130" s="67"/>
      <c r="F130" s="68" t="s">
        <v>584</v>
      </c>
    </row>
    <row r="131" spans="1:14" ht="15">
      <c r="A131" s="13">
        <f t="shared" si="1"/>
        <v>130</v>
      </c>
      <c r="B131" s="80" t="s">
        <v>522</v>
      </c>
      <c r="C131" s="65" t="s">
        <v>453</v>
      </c>
      <c r="D131" s="66">
        <f>I1X1!BP22</f>
        <v>49.989999999999995</v>
      </c>
      <c r="E131" s="69"/>
      <c r="F131" s="81" t="s">
        <v>607</v>
      </c>
    </row>
    <row r="132" spans="1:14" ht="15">
      <c r="A132" s="13">
        <f t="shared" ref="A132:A195" si="2">A131+1</f>
        <v>131</v>
      </c>
      <c r="B132" s="80" t="s">
        <v>430</v>
      </c>
      <c r="C132" s="65" t="s">
        <v>555</v>
      </c>
      <c r="D132" s="66">
        <f>I1B7!BP16</f>
        <v>14.3</v>
      </c>
      <c r="E132" s="69"/>
      <c r="F132" s="65"/>
    </row>
    <row r="133" spans="1:14" ht="15">
      <c r="A133" s="13">
        <f t="shared" si="2"/>
        <v>132</v>
      </c>
      <c r="B133" s="80" t="s">
        <v>582</v>
      </c>
      <c r="C133" s="65" t="s">
        <v>453</v>
      </c>
      <c r="D133" s="66">
        <f>I1X1!BP23</f>
        <v>33.204999999999998</v>
      </c>
      <c r="E133" s="69"/>
      <c r="F133" s="65"/>
      <c r="I133" s="133"/>
      <c r="N133" s="133"/>
    </row>
    <row r="134" spans="1:14" ht="15">
      <c r="A134" s="13">
        <f t="shared" si="2"/>
        <v>133</v>
      </c>
      <c r="B134" s="80" t="s">
        <v>80</v>
      </c>
      <c r="C134" s="65" t="s">
        <v>542</v>
      </c>
      <c r="D134" s="66">
        <f>I1A1!BP13</f>
        <v>53.86</v>
      </c>
      <c r="E134" s="67"/>
      <c r="F134" s="65" t="s">
        <v>603</v>
      </c>
    </row>
    <row r="135" spans="1:14" ht="15">
      <c r="A135" s="13">
        <f t="shared" si="2"/>
        <v>134</v>
      </c>
      <c r="B135" s="80" t="s">
        <v>515</v>
      </c>
      <c r="C135" s="65" t="s">
        <v>453</v>
      </c>
      <c r="D135" s="66">
        <f>I1X1!BP24</f>
        <v>26.927500000000006</v>
      </c>
      <c r="E135" s="69"/>
      <c r="F135" s="2"/>
    </row>
    <row r="136" spans="1:14" ht="15">
      <c r="A136" s="13">
        <f t="shared" si="2"/>
        <v>135</v>
      </c>
      <c r="B136" s="80" t="s">
        <v>431</v>
      </c>
      <c r="C136" s="65" t="s">
        <v>555</v>
      </c>
      <c r="D136" s="66">
        <f>I1B7!BP17</f>
        <v>39.717500000000001</v>
      </c>
      <c r="E136" s="73"/>
      <c r="F136" s="68" t="s">
        <v>584</v>
      </c>
    </row>
    <row r="137" spans="1:14" ht="15">
      <c r="A137" s="13">
        <f t="shared" si="2"/>
        <v>136</v>
      </c>
      <c r="B137" s="80" t="s">
        <v>81</v>
      </c>
      <c r="C137" s="65" t="s">
        <v>542</v>
      </c>
      <c r="D137" s="66">
        <f>I1A1!BP14</f>
        <v>36.884999999999998</v>
      </c>
      <c r="E137" s="69"/>
      <c r="F137" s="68" t="s">
        <v>591</v>
      </c>
    </row>
    <row r="138" spans="1:14" ht="15">
      <c r="A138" s="13">
        <f t="shared" si="2"/>
        <v>137</v>
      </c>
      <c r="B138" s="80" t="s">
        <v>104</v>
      </c>
      <c r="C138" s="65" t="s">
        <v>543</v>
      </c>
      <c r="D138" s="66">
        <f>I1A2!BP13</f>
        <v>26.265000000000001</v>
      </c>
      <c r="E138" s="67"/>
      <c r="F138" s="68"/>
    </row>
    <row r="139" spans="1:14" ht="15">
      <c r="A139" s="13">
        <f t="shared" si="2"/>
        <v>138</v>
      </c>
      <c r="B139" s="80" t="s">
        <v>239</v>
      </c>
      <c r="C139" s="65" t="s">
        <v>548</v>
      </c>
      <c r="D139" s="66">
        <f>I1A7!BP15</f>
        <v>40.365000000000002</v>
      </c>
      <c r="E139" s="69"/>
      <c r="F139" s="68" t="s">
        <v>610</v>
      </c>
    </row>
    <row r="140" spans="1:14" ht="15">
      <c r="A140" s="13">
        <f t="shared" si="2"/>
        <v>139</v>
      </c>
      <c r="B140" s="80" t="s">
        <v>540</v>
      </c>
      <c r="C140" s="65" t="s">
        <v>453</v>
      </c>
      <c r="D140" s="66">
        <f>I1X1!BP25</f>
        <v>23.8</v>
      </c>
      <c r="E140" s="77"/>
      <c r="F140" s="81" t="s">
        <v>458</v>
      </c>
    </row>
    <row r="141" spans="1:14" ht="15">
      <c r="A141" s="13">
        <f t="shared" si="2"/>
        <v>140</v>
      </c>
      <c r="B141" s="80" t="s">
        <v>469</v>
      </c>
      <c r="C141" s="65" t="s">
        <v>547</v>
      </c>
      <c r="D141" s="66">
        <f>I1A6!BP17</f>
        <v>25.195</v>
      </c>
      <c r="E141" s="67"/>
      <c r="F141" s="68"/>
    </row>
    <row r="142" spans="1:14" ht="15">
      <c r="A142" s="13">
        <f t="shared" si="2"/>
        <v>141</v>
      </c>
      <c r="B142" s="80" t="s">
        <v>190</v>
      </c>
      <c r="C142" s="65" t="s">
        <v>546</v>
      </c>
      <c r="D142" s="66">
        <f>I1A5!BP17</f>
        <v>28.092500000000001</v>
      </c>
      <c r="E142" s="67"/>
      <c r="F142" s="68"/>
    </row>
    <row r="143" spans="1:14" ht="15">
      <c r="A143" s="13">
        <f t="shared" si="2"/>
        <v>142</v>
      </c>
      <c r="B143" s="80" t="s">
        <v>132</v>
      </c>
      <c r="C143" s="65" t="s">
        <v>544</v>
      </c>
      <c r="D143" s="66">
        <f>I1A3!BP17</f>
        <v>20.220000000000002</v>
      </c>
      <c r="E143" s="67"/>
      <c r="F143" s="68"/>
    </row>
    <row r="144" spans="1:14" ht="15">
      <c r="A144" s="13">
        <f t="shared" si="2"/>
        <v>143</v>
      </c>
      <c r="B144" s="80" t="s">
        <v>273</v>
      </c>
      <c r="C144" s="65" t="s">
        <v>549</v>
      </c>
      <c r="D144" s="66">
        <f>I1B1!BP21</f>
        <v>27.625</v>
      </c>
      <c r="E144" s="79"/>
      <c r="F144" s="78"/>
    </row>
    <row r="145" spans="1:10" ht="15">
      <c r="A145" s="13">
        <f t="shared" si="2"/>
        <v>144</v>
      </c>
      <c r="B145" s="80" t="s">
        <v>468</v>
      </c>
      <c r="C145" s="65" t="s">
        <v>549</v>
      </c>
      <c r="D145" s="66">
        <f>I1B1!BP20</f>
        <v>3.7975000000000008</v>
      </c>
      <c r="E145" s="69"/>
      <c r="F145" s="70"/>
    </row>
    <row r="146" spans="1:10" ht="15">
      <c r="A146" s="13">
        <f t="shared" si="2"/>
        <v>145</v>
      </c>
      <c r="B146" s="80" t="s">
        <v>214</v>
      </c>
      <c r="C146" s="65" t="s">
        <v>544</v>
      </c>
      <c r="D146" s="66">
        <f>I1A3!BP16</f>
        <v>20.528500000000001</v>
      </c>
      <c r="E146" s="67"/>
      <c r="F146" s="68"/>
    </row>
    <row r="147" spans="1:10" ht="15">
      <c r="A147" s="13">
        <f t="shared" si="2"/>
        <v>146</v>
      </c>
      <c r="B147" s="80" t="s">
        <v>240</v>
      </c>
      <c r="C147" s="65" t="s">
        <v>548</v>
      </c>
      <c r="D147" s="66">
        <f>I1A7!BP16</f>
        <v>1.6275000000000004</v>
      </c>
      <c r="E147" s="67"/>
      <c r="F147" s="68"/>
    </row>
    <row r="148" spans="1:10" ht="15">
      <c r="A148" s="13">
        <f t="shared" si="2"/>
        <v>147</v>
      </c>
      <c r="B148" s="80" t="s">
        <v>516</v>
      </c>
      <c r="C148" s="65" t="s">
        <v>453</v>
      </c>
      <c r="D148" s="66">
        <f>I1X1!BP26</f>
        <v>30.614999999999998</v>
      </c>
      <c r="E148" s="69"/>
      <c r="F148" s="2"/>
    </row>
    <row r="149" spans="1:10" ht="15">
      <c r="A149" s="13">
        <f t="shared" si="2"/>
        <v>148</v>
      </c>
      <c r="B149" s="80" t="s">
        <v>274</v>
      </c>
      <c r="C149" s="65" t="s">
        <v>549</v>
      </c>
      <c r="D149" s="66">
        <f>I1B1!BP22</f>
        <v>25.185000000000002</v>
      </c>
      <c r="E149" s="67"/>
      <c r="F149" s="68"/>
    </row>
    <row r="150" spans="1:10" ht="15">
      <c r="A150" s="13">
        <f t="shared" si="2"/>
        <v>149</v>
      </c>
      <c r="B150" s="80" t="s">
        <v>530</v>
      </c>
      <c r="C150" s="65" t="s">
        <v>453</v>
      </c>
      <c r="D150" s="66">
        <f>I1X1!BP27</f>
        <v>28.884999999999998</v>
      </c>
      <c r="E150" s="67"/>
      <c r="F150" s="68" t="s">
        <v>586</v>
      </c>
    </row>
    <row r="151" spans="1:10" ht="15">
      <c r="A151" s="13">
        <f t="shared" si="2"/>
        <v>150</v>
      </c>
      <c r="B151" s="80" t="s">
        <v>622</v>
      </c>
      <c r="C151" s="65" t="s">
        <v>548</v>
      </c>
      <c r="D151" s="66">
        <f>I1A7!BP17</f>
        <v>42.645000000000003</v>
      </c>
      <c r="E151" s="69"/>
      <c r="F151" s="68" t="s">
        <v>611</v>
      </c>
    </row>
    <row r="152" spans="1:10" ht="15">
      <c r="A152" s="13">
        <f t="shared" si="2"/>
        <v>151</v>
      </c>
      <c r="B152" s="80" t="s">
        <v>300</v>
      </c>
      <c r="C152" s="65" t="s">
        <v>550</v>
      </c>
      <c r="D152" s="66">
        <f>I1B2!BP21</f>
        <v>31.545000000000002</v>
      </c>
      <c r="E152" s="69"/>
      <c r="F152" s="68" t="s">
        <v>584</v>
      </c>
    </row>
    <row r="153" spans="1:10" ht="15">
      <c r="A153" s="13">
        <f t="shared" si="2"/>
        <v>152</v>
      </c>
      <c r="B153" s="80" t="s">
        <v>133</v>
      </c>
      <c r="C153" s="65" t="s">
        <v>544</v>
      </c>
      <c r="D153" s="66">
        <f>I1A3!BP18</f>
        <v>35.544999999999995</v>
      </c>
      <c r="E153" s="69"/>
      <c r="F153" s="68" t="s">
        <v>584</v>
      </c>
      <c r="H153" s="56"/>
      <c r="I153" s="45"/>
      <c r="J153" s="57"/>
    </row>
    <row r="154" spans="1:10" ht="15">
      <c r="A154" s="13">
        <f t="shared" si="2"/>
        <v>153</v>
      </c>
      <c r="B154" s="80" t="s">
        <v>134</v>
      </c>
      <c r="C154" s="65" t="s">
        <v>544</v>
      </c>
      <c r="D154" s="66">
        <f>I1A3!BP19</f>
        <v>0</v>
      </c>
      <c r="E154" s="69"/>
      <c r="F154" s="65"/>
      <c r="H154" s="58"/>
      <c r="I154" s="27"/>
      <c r="J154" s="28"/>
    </row>
    <row r="155" spans="1:10" ht="15">
      <c r="A155" s="13">
        <f t="shared" si="2"/>
        <v>154</v>
      </c>
      <c r="B155" s="80" t="s">
        <v>353</v>
      </c>
      <c r="C155" s="65" t="s">
        <v>552</v>
      </c>
      <c r="D155" s="66">
        <f>I1B4!BP20</f>
        <v>33.434999999999995</v>
      </c>
      <c r="E155" s="67"/>
      <c r="F155" s="68"/>
      <c r="H155" s="58"/>
      <c r="I155" s="27"/>
      <c r="J155" s="28"/>
    </row>
    <row r="156" spans="1:10" ht="15">
      <c r="A156" s="13">
        <f t="shared" si="2"/>
        <v>155</v>
      </c>
      <c r="B156" s="80" t="s">
        <v>467</v>
      </c>
      <c r="C156" s="65" t="s">
        <v>549</v>
      </c>
      <c r="D156" s="66">
        <f>I1B1!BP23</f>
        <v>34.0075</v>
      </c>
      <c r="E156" s="67"/>
      <c r="F156" s="68" t="s">
        <v>586</v>
      </c>
      <c r="H156" s="58"/>
      <c r="I156" s="27"/>
      <c r="J156" s="28"/>
    </row>
    <row r="157" spans="1:10" ht="15">
      <c r="A157" s="13">
        <f t="shared" si="2"/>
        <v>156</v>
      </c>
      <c r="B157" s="80" t="s">
        <v>490</v>
      </c>
      <c r="C157" s="65" t="s">
        <v>453</v>
      </c>
      <c r="D157" s="66">
        <f>I1X1!BP28</f>
        <v>29.177499999999998</v>
      </c>
      <c r="E157" s="69"/>
      <c r="F157" s="68" t="s">
        <v>586</v>
      </c>
      <c r="H157" s="56"/>
      <c r="I157" s="45"/>
      <c r="J157" s="57"/>
    </row>
    <row r="158" spans="1:10" ht="15">
      <c r="A158" s="13">
        <f t="shared" si="2"/>
        <v>157</v>
      </c>
      <c r="B158" s="80" t="s">
        <v>341</v>
      </c>
      <c r="C158" s="65" t="s">
        <v>551</v>
      </c>
      <c r="D158" s="66" t="str">
        <f>I1B3!BP21</f>
        <v>---</v>
      </c>
      <c r="E158" s="79">
        <v>6</v>
      </c>
      <c r="F158" s="65" t="s">
        <v>449</v>
      </c>
      <c r="H158" s="58"/>
      <c r="I158" s="27"/>
      <c r="J158" s="28"/>
    </row>
    <row r="159" spans="1:10" ht="15">
      <c r="A159" s="13">
        <f t="shared" si="2"/>
        <v>158</v>
      </c>
      <c r="B159" s="80" t="s">
        <v>466</v>
      </c>
      <c r="C159" s="65" t="s">
        <v>546</v>
      </c>
      <c r="D159" s="66">
        <f>I1A5!BP18</f>
        <v>16.862500000000004</v>
      </c>
      <c r="E159" s="67"/>
      <c r="F159" s="78"/>
      <c r="H159" s="56"/>
      <c r="I159" s="45"/>
      <c r="J159" s="57"/>
    </row>
    <row r="160" spans="1:10" ht="15">
      <c r="A160" s="13">
        <f t="shared" si="2"/>
        <v>159</v>
      </c>
      <c r="B160" s="80" t="s">
        <v>376</v>
      </c>
      <c r="C160" s="65" t="s">
        <v>553</v>
      </c>
      <c r="D160" s="66">
        <f>I1B5!BP16</f>
        <v>59.112499999999997</v>
      </c>
      <c r="E160" s="69"/>
      <c r="F160" s="68" t="s">
        <v>609</v>
      </c>
    </row>
    <row r="161" spans="1:6" ht="15">
      <c r="A161" s="13">
        <f t="shared" si="2"/>
        <v>160</v>
      </c>
      <c r="B161" s="80" t="s">
        <v>517</v>
      </c>
      <c r="C161" s="65" t="s">
        <v>544</v>
      </c>
      <c r="D161" s="66" t="str">
        <f>I1A3!BP20</f>
        <v>---</v>
      </c>
      <c r="E161" s="79">
        <v>7</v>
      </c>
      <c r="F161" s="65" t="s">
        <v>449</v>
      </c>
    </row>
    <row r="162" spans="1:6" ht="15">
      <c r="A162" s="13">
        <f t="shared" si="2"/>
        <v>161</v>
      </c>
      <c r="B162" s="80" t="s">
        <v>432</v>
      </c>
      <c r="C162" s="65" t="s">
        <v>555</v>
      </c>
      <c r="D162" s="66">
        <f>I1B7!BP18</f>
        <v>24.997500000000002</v>
      </c>
      <c r="E162" s="67"/>
      <c r="F162" s="68"/>
    </row>
    <row r="163" spans="1:6" ht="15">
      <c r="A163" s="13">
        <f t="shared" si="2"/>
        <v>162</v>
      </c>
      <c r="B163" s="80" t="s">
        <v>558</v>
      </c>
      <c r="C163" s="65" t="s">
        <v>542</v>
      </c>
      <c r="D163" s="66">
        <f>I1A1!BP15</f>
        <v>34.454999999999998</v>
      </c>
      <c r="E163" s="67"/>
      <c r="F163" s="65" t="s">
        <v>593</v>
      </c>
    </row>
    <row r="164" spans="1:6" ht="15">
      <c r="A164" s="13">
        <f t="shared" si="2"/>
        <v>163</v>
      </c>
      <c r="B164" s="80" t="s">
        <v>164</v>
      </c>
      <c r="C164" s="65" t="s">
        <v>545</v>
      </c>
      <c r="D164" s="66">
        <f>I1A4!BP21</f>
        <v>31.494999999999997</v>
      </c>
      <c r="E164" s="67"/>
      <c r="F164" s="81"/>
    </row>
    <row r="165" spans="1:6" ht="15">
      <c r="A165" s="13">
        <f t="shared" si="2"/>
        <v>164</v>
      </c>
      <c r="B165" s="80" t="s">
        <v>105</v>
      </c>
      <c r="C165" s="65" t="s">
        <v>545</v>
      </c>
      <c r="D165" s="66">
        <f>I1A4!BP22</f>
        <v>28.765000000000001</v>
      </c>
      <c r="E165" s="75"/>
      <c r="F165" s="82"/>
    </row>
    <row r="166" spans="1:6" ht="15">
      <c r="A166" s="13">
        <f t="shared" si="2"/>
        <v>165</v>
      </c>
      <c r="B166" s="80" t="s">
        <v>354</v>
      </c>
      <c r="C166" s="65" t="s">
        <v>552</v>
      </c>
      <c r="D166" s="66">
        <f>I1B4!BP21</f>
        <v>26.335000000000001</v>
      </c>
      <c r="E166" s="67"/>
      <c r="F166" s="68"/>
    </row>
    <row r="167" spans="1:6" ht="15">
      <c r="A167" s="13">
        <f t="shared" si="2"/>
        <v>166</v>
      </c>
      <c r="B167" s="80" t="s">
        <v>523</v>
      </c>
      <c r="C167" s="65" t="s">
        <v>453</v>
      </c>
      <c r="D167" s="66">
        <f>I1X1!BP29</f>
        <v>42.085000000000008</v>
      </c>
      <c r="E167" s="69"/>
      <c r="F167" s="81" t="s">
        <v>587</v>
      </c>
    </row>
    <row r="168" spans="1:6" ht="15">
      <c r="A168" s="13">
        <f t="shared" si="2"/>
        <v>167</v>
      </c>
      <c r="B168" s="80" t="s">
        <v>525</v>
      </c>
      <c r="C168" s="65" t="s">
        <v>453</v>
      </c>
      <c r="D168" s="66">
        <f>I1X1!BP30</f>
        <v>37.92</v>
      </c>
      <c r="E168" s="69"/>
      <c r="F168" s="81" t="s">
        <v>585</v>
      </c>
    </row>
    <row r="169" spans="1:6" ht="15" customHeight="1">
      <c r="A169" s="13">
        <f t="shared" si="2"/>
        <v>168</v>
      </c>
      <c r="B169" s="80" t="s">
        <v>572</v>
      </c>
      <c r="C169" s="65" t="s">
        <v>453</v>
      </c>
      <c r="D169" s="66">
        <f>I1X1!BP31</f>
        <v>42.037500000000001</v>
      </c>
      <c r="E169" s="67"/>
      <c r="F169" s="81" t="s">
        <v>458</v>
      </c>
    </row>
    <row r="170" spans="1:6" ht="15">
      <c r="A170" s="13">
        <f t="shared" si="2"/>
        <v>169</v>
      </c>
      <c r="B170" s="80" t="s">
        <v>191</v>
      </c>
      <c r="C170" s="65" t="s">
        <v>546</v>
      </c>
      <c r="D170" s="66">
        <f>I1A5!BP19</f>
        <v>17.25</v>
      </c>
      <c r="E170" s="69"/>
      <c r="F170" s="70"/>
    </row>
    <row r="171" spans="1:6" ht="15">
      <c r="A171" s="13">
        <f t="shared" si="2"/>
        <v>170</v>
      </c>
      <c r="B171" s="80" t="s">
        <v>165</v>
      </c>
      <c r="C171" s="65" t="s">
        <v>545</v>
      </c>
      <c r="D171" s="66">
        <f>I1A4!BP23</f>
        <v>25.805</v>
      </c>
      <c r="E171" s="69"/>
      <c r="F171" s="81"/>
    </row>
    <row r="172" spans="1:6" ht="15">
      <c r="A172" s="13">
        <f t="shared" si="2"/>
        <v>171</v>
      </c>
      <c r="B172" s="80" t="s">
        <v>215</v>
      </c>
      <c r="C172" s="65" t="s">
        <v>547</v>
      </c>
      <c r="D172" s="66">
        <f>I1A6!BP18</f>
        <v>31.2425</v>
      </c>
      <c r="E172" s="67"/>
      <c r="F172" s="68" t="s">
        <v>591</v>
      </c>
    </row>
    <row r="173" spans="1:6" ht="15">
      <c r="A173" s="13">
        <f t="shared" si="2"/>
        <v>172</v>
      </c>
      <c r="B173" s="80" t="s">
        <v>398</v>
      </c>
      <c r="C173" s="65" t="s">
        <v>553</v>
      </c>
      <c r="D173" s="66" t="str">
        <f>I1B5!BP17</f>
        <v>---</v>
      </c>
      <c r="E173" s="79">
        <v>7</v>
      </c>
      <c r="F173" s="65" t="s">
        <v>449</v>
      </c>
    </row>
    <row r="174" spans="1:6" ht="15">
      <c r="A174" s="13">
        <f t="shared" si="2"/>
        <v>173</v>
      </c>
      <c r="B174" s="80" t="s">
        <v>576</v>
      </c>
      <c r="C174" s="65" t="s">
        <v>453</v>
      </c>
      <c r="D174" s="66" t="str">
        <f>I1X1!BP32</f>
        <v>---</v>
      </c>
      <c r="E174" s="67">
        <v>9</v>
      </c>
      <c r="F174" s="65" t="s">
        <v>451</v>
      </c>
    </row>
    <row r="175" spans="1:6" ht="15">
      <c r="A175" s="13">
        <f t="shared" si="2"/>
        <v>174</v>
      </c>
      <c r="B175" s="80" t="s">
        <v>82</v>
      </c>
      <c r="C175" s="65" t="s">
        <v>542</v>
      </c>
      <c r="D175" s="66">
        <f>I1A1!BP16</f>
        <v>41.285000000000004</v>
      </c>
      <c r="E175" s="69"/>
      <c r="F175" s="68" t="s">
        <v>591</v>
      </c>
    </row>
    <row r="176" spans="1:6" ht="15">
      <c r="A176" s="13">
        <f t="shared" si="2"/>
        <v>175</v>
      </c>
      <c r="B176" s="80" t="s">
        <v>504</v>
      </c>
      <c r="C176" s="65" t="s">
        <v>453</v>
      </c>
      <c r="D176" s="66">
        <f>I1X1!BP33</f>
        <v>24.625</v>
      </c>
      <c r="E176" s="67"/>
      <c r="F176" s="114"/>
    </row>
    <row r="177" spans="1:6" ht="15">
      <c r="A177" s="13">
        <f t="shared" si="2"/>
        <v>176</v>
      </c>
      <c r="B177" s="80" t="s">
        <v>498</v>
      </c>
      <c r="C177" s="65" t="s">
        <v>453</v>
      </c>
      <c r="D177" s="66">
        <f>I1X1!BP34</f>
        <v>36.69</v>
      </c>
      <c r="E177" s="77"/>
      <c r="F177" s="152" t="s">
        <v>626</v>
      </c>
    </row>
    <row r="178" spans="1:6" ht="15">
      <c r="A178" s="13">
        <f t="shared" si="2"/>
        <v>177</v>
      </c>
      <c r="B178" s="80" t="s">
        <v>106</v>
      </c>
      <c r="C178" s="65" t="s">
        <v>543</v>
      </c>
      <c r="D178" s="66">
        <f>I1A2!BP14</f>
        <v>21.085000000000001</v>
      </c>
      <c r="E178" s="67"/>
      <c r="F178" s="68"/>
    </row>
    <row r="179" spans="1:6" ht="15">
      <c r="A179" s="13">
        <f t="shared" si="2"/>
        <v>178</v>
      </c>
      <c r="B179" s="80" t="s">
        <v>241</v>
      </c>
      <c r="C179" s="65" t="s">
        <v>545</v>
      </c>
      <c r="D179" s="66">
        <f>I1A4!BP24</f>
        <v>28.965000000000003</v>
      </c>
      <c r="E179" s="67"/>
      <c r="F179" s="68" t="s">
        <v>584</v>
      </c>
    </row>
    <row r="180" spans="1:6" ht="15">
      <c r="A180" s="13">
        <f t="shared" si="2"/>
        <v>179</v>
      </c>
      <c r="B180" s="80" t="s">
        <v>275</v>
      </c>
      <c r="C180" s="65" t="s">
        <v>549</v>
      </c>
      <c r="D180" s="66">
        <f>I1B1!BP24</f>
        <v>36.5</v>
      </c>
      <c r="E180" s="67"/>
      <c r="F180" s="68"/>
    </row>
    <row r="181" spans="1:6" ht="15">
      <c r="A181" s="13">
        <f t="shared" si="2"/>
        <v>180</v>
      </c>
      <c r="B181" s="80" t="s">
        <v>531</v>
      </c>
      <c r="C181" s="65" t="s">
        <v>453</v>
      </c>
      <c r="D181" s="66">
        <f>I1X1!BP35</f>
        <v>40.752499999999998</v>
      </c>
      <c r="E181" s="69"/>
      <c r="F181" s="81" t="s">
        <v>458</v>
      </c>
    </row>
    <row r="182" spans="1:6">
      <c r="A182" s="13">
        <f t="shared" si="2"/>
        <v>181</v>
      </c>
      <c r="B182" s="111" t="s">
        <v>535</v>
      </c>
      <c r="C182" s="65" t="s">
        <v>453</v>
      </c>
      <c r="D182" s="66">
        <f>I1X1!BP36</f>
        <v>10.335000000000001</v>
      </c>
      <c r="E182" s="69"/>
      <c r="F182" s="2"/>
    </row>
    <row r="183" spans="1:6" ht="15">
      <c r="A183" s="13">
        <f t="shared" si="2"/>
        <v>182</v>
      </c>
      <c r="B183" s="80" t="s">
        <v>301</v>
      </c>
      <c r="C183" s="65" t="s">
        <v>547</v>
      </c>
      <c r="D183" s="66">
        <f>I1A6!BP19</f>
        <v>34.3825</v>
      </c>
      <c r="E183" s="67"/>
      <c r="F183" s="65" t="s">
        <v>593</v>
      </c>
    </row>
    <row r="184" spans="1:6" ht="15">
      <c r="A184" s="13">
        <f t="shared" si="2"/>
        <v>183</v>
      </c>
      <c r="B184" s="80" t="s">
        <v>476</v>
      </c>
      <c r="C184" s="65" t="s">
        <v>453</v>
      </c>
      <c r="D184" s="66">
        <f>I1X1!BP37</f>
        <v>30.62</v>
      </c>
      <c r="E184" s="67"/>
      <c r="F184" s="68" t="s">
        <v>586</v>
      </c>
    </row>
    <row r="185" spans="1:6" ht="15">
      <c r="A185" s="13">
        <f t="shared" si="2"/>
        <v>184</v>
      </c>
      <c r="B185" s="80" t="s">
        <v>242</v>
      </c>
      <c r="C185" s="65" t="s">
        <v>548</v>
      </c>
      <c r="D185" s="66">
        <f>I1A7!BP18</f>
        <v>48.015000000000001</v>
      </c>
      <c r="E185" s="67"/>
      <c r="F185" s="68" t="s">
        <v>615</v>
      </c>
    </row>
    <row r="186" spans="1:6" ht="15">
      <c r="A186" s="13">
        <f t="shared" si="2"/>
        <v>185</v>
      </c>
      <c r="B186" s="80" t="s">
        <v>325</v>
      </c>
      <c r="C186" s="65" t="s">
        <v>551</v>
      </c>
      <c r="D186" s="66">
        <f>I1B3!BP22</f>
        <v>38.072499999999998</v>
      </c>
      <c r="E186" s="69"/>
      <c r="F186" s="65" t="s">
        <v>618</v>
      </c>
    </row>
    <row r="187" spans="1:6" ht="15">
      <c r="A187" s="13">
        <f t="shared" si="2"/>
        <v>186</v>
      </c>
      <c r="B187" s="80" t="s">
        <v>377</v>
      </c>
      <c r="C187" s="65" t="s">
        <v>553</v>
      </c>
      <c r="D187" s="66">
        <f>I1B5!BP18</f>
        <v>25.409999999999997</v>
      </c>
      <c r="E187" s="67"/>
      <c r="F187" s="68" t="s">
        <v>591</v>
      </c>
    </row>
    <row r="188" spans="1:6" ht="15">
      <c r="A188" s="13">
        <f t="shared" si="2"/>
        <v>187</v>
      </c>
      <c r="B188" s="80" t="s">
        <v>473</v>
      </c>
      <c r="C188" s="65" t="s">
        <v>555</v>
      </c>
      <c r="D188" s="66">
        <f>I1B7!BP19</f>
        <v>15.130000000000003</v>
      </c>
      <c r="E188" s="69"/>
      <c r="F188" s="70"/>
    </row>
    <row r="189" spans="1:6" ht="15">
      <c r="A189" s="13">
        <f t="shared" si="2"/>
        <v>188</v>
      </c>
      <c r="B189" s="80" t="s">
        <v>243</v>
      </c>
      <c r="C189" s="65" t="s">
        <v>548</v>
      </c>
      <c r="D189" s="66">
        <f>I1A7!BP19</f>
        <v>34.335000000000001</v>
      </c>
      <c r="E189" s="67"/>
      <c r="F189" s="68" t="s">
        <v>591</v>
      </c>
    </row>
    <row r="190" spans="1:6" ht="15">
      <c r="A190" s="13">
        <f t="shared" si="2"/>
        <v>189</v>
      </c>
      <c r="B190" s="80" t="s">
        <v>404</v>
      </c>
      <c r="C190" s="65" t="s">
        <v>554</v>
      </c>
      <c r="D190" s="66">
        <f>I1B6!BP16</f>
        <v>67.4375</v>
      </c>
      <c r="E190" s="67"/>
      <c r="F190" s="68" t="s">
        <v>602</v>
      </c>
    </row>
    <row r="191" spans="1:6" ht="15">
      <c r="A191" s="13">
        <f t="shared" si="2"/>
        <v>190</v>
      </c>
      <c r="B191" s="80" t="s">
        <v>433</v>
      </c>
      <c r="C191" s="65" t="s">
        <v>555</v>
      </c>
      <c r="D191" s="66">
        <f>I1B7!BP20</f>
        <v>33.727499999999999</v>
      </c>
      <c r="E191" s="69"/>
      <c r="F191" s="68" t="s">
        <v>586</v>
      </c>
    </row>
    <row r="192" spans="1:6" ht="15">
      <c r="A192" s="13">
        <f t="shared" si="2"/>
        <v>191</v>
      </c>
      <c r="B192" s="80" t="s">
        <v>326</v>
      </c>
      <c r="C192" s="65" t="s">
        <v>551</v>
      </c>
      <c r="D192" s="66">
        <f>I1B3!BP23</f>
        <v>26.604999999999997</v>
      </c>
      <c r="E192" s="69"/>
      <c r="F192" s="70"/>
    </row>
    <row r="193" spans="1:11" ht="15">
      <c r="A193" s="13">
        <f t="shared" si="2"/>
        <v>192</v>
      </c>
      <c r="B193" s="80" t="s">
        <v>83</v>
      </c>
      <c r="C193" s="65" t="s">
        <v>542</v>
      </c>
      <c r="D193" s="66">
        <f>I1A1!BP17</f>
        <v>35.644999999999996</v>
      </c>
      <c r="E193" s="67"/>
      <c r="F193" s="68"/>
    </row>
    <row r="194" spans="1:11" ht="15">
      <c r="A194" s="13">
        <f t="shared" si="2"/>
        <v>193</v>
      </c>
      <c r="B194" s="80" t="s">
        <v>107</v>
      </c>
      <c r="C194" s="65" t="s">
        <v>543</v>
      </c>
      <c r="D194" s="66">
        <f>I1A2!BP15</f>
        <v>34.599999999999994</v>
      </c>
      <c r="E194" s="75"/>
      <c r="F194" s="68" t="s">
        <v>584</v>
      </c>
    </row>
    <row r="195" spans="1:11" ht="15">
      <c r="A195" s="13">
        <f t="shared" si="2"/>
        <v>194</v>
      </c>
      <c r="B195" s="80" t="s">
        <v>355</v>
      </c>
      <c r="C195" s="65" t="s">
        <v>552</v>
      </c>
      <c r="D195" s="66">
        <f>I1B4!BP22</f>
        <v>0</v>
      </c>
      <c r="E195" s="67"/>
      <c r="F195" s="68"/>
      <c r="I195" s="56"/>
      <c r="J195" s="45"/>
      <c r="K195" s="57"/>
    </row>
    <row r="196" spans="1:11" ht="15">
      <c r="A196" s="13">
        <f t="shared" ref="A196:A259" si="3">A195+1</f>
        <v>195</v>
      </c>
      <c r="B196" s="80" t="s">
        <v>192</v>
      </c>
      <c r="C196" s="65" t="s">
        <v>546</v>
      </c>
      <c r="D196" s="66">
        <f>I1A5!BP20</f>
        <v>27.115000000000002</v>
      </c>
      <c r="E196" s="67"/>
      <c r="F196" s="70"/>
      <c r="I196" s="27"/>
      <c r="J196" s="28"/>
      <c r="K196" s="28"/>
    </row>
    <row r="197" spans="1:11" ht="15">
      <c r="A197" s="13">
        <f t="shared" si="3"/>
        <v>196</v>
      </c>
      <c r="B197" s="80" t="s">
        <v>502</v>
      </c>
      <c r="C197" s="65" t="s">
        <v>453</v>
      </c>
      <c r="D197" s="66">
        <f>I1X1!BP38</f>
        <v>9.1149999999999984</v>
      </c>
      <c r="E197" s="69"/>
      <c r="F197" s="114"/>
      <c r="I197" s="27"/>
      <c r="J197" s="28"/>
      <c r="K197" s="28"/>
    </row>
    <row r="198" spans="1:11" ht="15">
      <c r="A198" s="13">
        <f t="shared" si="3"/>
        <v>197</v>
      </c>
      <c r="B198" s="80" t="s">
        <v>276</v>
      </c>
      <c r="C198" s="65" t="s">
        <v>549</v>
      </c>
      <c r="D198" s="66">
        <f>I1B1!BP25</f>
        <v>20.947499999999998</v>
      </c>
      <c r="E198" s="67"/>
      <c r="F198" s="68"/>
      <c r="I198" s="27"/>
      <c r="J198" s="28"/>
      <c r="K198" s="28"/>
    </row>
    <row r="199" spans="1:11" ht="15">
      <c r="A199" s="13">
        <f t="shared" si="3"/>
        <v>198</v>
      </c>
      <c r="B199" s="80" t="s">
        <v>166</v>
      </c>
      <c r="C199" s="65" t="s">
        <v>545</v>
      </c>
      <c r="D199" s="66">
        <f>I1A4!BP25</f>
        <v>0</v>
      </c>
      <c r="E199" s="67"/>
      <c r="F199" s="78"/>
      <c r="I199" s="56"/>
      <c r="J199" s="45"/>
      <c r="K199" s="57"/>
    </row>
    <row r="200" spans="1:11" ht="15">
      <c r="A200" s="13">
        <f t="shared" si="3"/>
        <v>199</v>
      </c>
      <c r="B200" s="80" t="s">
        <v>135</v>
      </c>
      <c r="C200" s="65" t="s">
        <v>544</v>
      </c>
      <c r="D200" s="66">
        <f>I1A3!BP21</f>
        <v>40.005000000000003</v>
      </c>
      <c r="E200" s="69"/>
      <c r="F200" s="68" t="s">
        <v>591</v>
      </c>
    </row>
    <row r="201" spans="1:11" ht="15">
      <c r="A201" s="13">
        <f t="shared" si="3"/>
        <v>200</v>
      </c>
      <c r="B201" s="80" t="s">
        <v>136</v>
      </c>
      <c r="C201" s="65" t="s">
        <v>544</v>
      </c>
      <c r="D201" s="66">
        <f>I1A3!BP22</f>
        <v>36.152500000000003</v>
      </c>
      <c r="E201" s="69"/>
      <c r="F201" s="68" t="s">
        <v>591</v>
      </c>
      <c r="G201" s="43"/>
    </row>
    <row r="202" spans="1:11" ht="15">
      <c r="A202" s="13">
        <f t="shared" si="3"/>
        <v>201</v>
      </c>
      <c r="B202" s="80" t="s">
        <v>261</v>
      </c>
      <c r="C202" s="65" t="s">
        <v>548</v>
      </c>
      <c r="D202" s="66" t="str">
        <f>I1A7!BP20</f>
        <v>---</v>
      </c>
      <c r="E202" s="79">
        <v>6</v>
      </c>
      <c r="F202" s="65" t="s">
        <v>449</v>
      </c>
    </row>
    <row r="203" spans="1:11" ht="15">
      <c r="A203" s="13">
        <f t="shared" si="3"/>
        <v>202</v>
      </c>
      <c r="B203" s="80" t="s">
        <v>216</v>
      </c>
      <c r="C203" s="65" t="s">
        <v>547</v>
      </c>
      <c r="D203" s="66">
        <f>I1A6!BP20</f>
        <v>23.9375</v>
      </c>
      <c r="E203" s="67"/>
      <c r="F203" s="68"/>
    </row>
    <row r="204" spans="1:11" ht="15">
      <c r="A204" s="13">
        <f t="shared" si="3"/>
        <v>203</v>
      </c>
      <c r="B204" s="80" t="s">
        <v>356</v>
      </c>
      <c r="C204" s="65" t="s">
        <v>552</v>
      </c>
      <c r="D204" s="66">
        <f>I1B4!BP23</f>
        <v>26.664999999999999</v>
      </c>
      <c r="E204" s="69"/>
      <c r="F204" s="70"/>
    </row>
    <row r="205" spans="1:11" ht="15">
      <c r="A205" s="13">
        <f t="shared" si="3"/>
        <v>204</v>
      </c>
      <c r="B205" s="80" t="s">
        <v>501</v>
      </c>
      <c r="C205" s="65" t="s">
        <v>453</v>
      </c>
      <c r="D205" s="66">
        <f>I1X1!BP39</f>
        <v>29.39</v>
      </c>
      <c r="E205" s="67"/>
      <c r="F205" s="81" t="s">
        <v>458</v>
      </c>
      <c r="G205" s="43"/>
    </row>
    <row r="206" spans="1:11" ht="15">
      <c r="A206" s="13">
        <f t="shared" si="3"/>
        <v>205</v>
      </c>
      <c r="B206" s="80" t="s">
        <v>302</v>
      </c>
      <c r="C206" s="65" t="s">
        <v>550</v>
      </c>
      <c r="D206" s="66">
        <f>I1B2!BP22</f>
        <v>34.765000000000001</v>
      </c>
      <c r="E206" s="69"/>
      <c r="F206" s="68" t="s">
        <v>586</v>
      </c>
      <c r="G206" s="45"/>
    </row>
    <row r="207" spans="1:11" ht="15">
      <c r="A207" s="13">
        <f t="shared" si="3"/>
        <v>206</v>
      </c>
      <c r="B207" s="80" t="s">
        <v>327</v>
      </c>
      <c r="C207" s="65" t="s">
        <v>551</v>
      </c>
      <c r="D207" s="66">
        <f>I1B3!BP24</f>
        <v>27.424999999999997</v>
      </c>
      <c r="E207" s="69"/>
      <c r="F207" s="70"/>
    </row>
    <row r="208" spans="1:11" ht="15">
      <c r="A208" s="13">
        <f t="shared" si="3"/>
        <v>207</v>
      </c>
      <c r="B208" s="80" t="s">
        <v>137</v>
      </c>
      <c r="C208" s="65" t="s">
        <v>544</v>
      </c>
      <c r="D208" s="66">
        <f>I1A3!BP23</f>
        <v>45.84</v>
      </c>
      <c r="E208" s="69"/>
      <c r="F208" s="68" t="s">
        <v>616</v>
      </c>
    </row>
    <row r="209" spans="1:9" ht="15">
      <c r="A209" s="13">
        <f t="shared" si="3"/>
        <v>208</v>
      </c>
      <c r="B209" s="80" t="s">
        <v>193</v>
      </c>
      <c r="C209" s="65" t="s">
        <v>546</v>
      </c>
      <c r="D209" s="66">
        <f>I1A5!BP21</f>
        <v>34.842500000000001</v>
      </c>
      <c r="E209" s="69"/>
      <c r="F209" s="68" t="s">
        <v>591</v>
      </c>
    </row>
    <row r="210" spans="1:9" ht="15">
      <c r="A210" s="13">
        <f t="shared" si="3"/>
        <v>209</v>
      </c>
      <c r="B210" s="80" t="s">
        <v>167</v>
      </c>
      <c r="C210" s="65" t="s">
        <v>545</v>
      </c>
      <c r="D210" s="66">
        <f>I1A4!BP26</f>
        <v>33.144999999999996</v>
      </c>
      <c r="E210" s="69"/>
      <c r="F210" s="78"/>
    </row>
    <row r="211" spans="1:9" ht="15">
      <c r="A211" s="13">
        <f t="shared" si="3"/>
        <v>210</v>
      </c>
      <c r="B211" s="80" t="s">
        <v>378</v>
      </c>
      <c r="C211" s="65" t="s">
        <v>554</v>
      </c>
      <c r="D211" s="66">
        <f>I1B6!BP17</f>
        <v>47.352500000000006</v>
      </c>
      <c r="E211" s="69"/>
      <c r="F211" s="68" t="s">
        <v>584</v>
      </c>
    </row>
    <row r="212" spans="1:9" ht="15">
      <c r="A212" s="13">
        <f t="shared" si="3"/>
        <v>211</v>
      </c>
      <c r="B212" s="80" t="s">
        <v>244</v>
      </c>
      <c r="C212" s="65" t="s">
        <v>548</v>
      </c>
      <c r="D212" s="66">
        <f>I1A7!BP21</f>
        <v>32.704999999999998</v>
      </c>
      <c r="E212" s="69"/>
      <c r="F212" s="68" t="s">
        <v>591</v>
      </c>
    </row>
    <row r="213" spans="1:9" ht="15">
      <c r="A213" s="13">
        <f t="shared" si="3"/>
        <v>212</v>
      </c>
      <c r="B213" s="80" t="s">
        <v>138</v>
      </c>
      <c r="C213" s="65" t="s">
        <v>544</v>
      </c>
      <c r="D213" s="66">
        <f>I1A3!BP24</f>
        <v>24.452500000000001</v>
      </c>
      <c r="E213" s="67"/>
      <c r="F213" s="65" t="s">
        <v>593</v>
      </c>
    </row>
    <row r="214" spans="1:9" ht="15">
      <c r="A214" s="13">
        <f t="shared" si="3"/>
        <v>213</v>
      </c>
      <c r="B214" s="80" t="s">
        <v>434</v>
      </c>
      <c r="C214" s="65" t="s">
        <v>555</v>
      </c>
      <c r="D214" s="66">
        <f>I1B7!BP21</f>
        <v>32.392499999999998</v>
      </c>
      <c r="E214" s="67"/>
      <c r="F214" s="68"/>
    </row>
    <row r="215" spans="1:9" ht="15">
      <c r="A215" s="13">
        <f t="shared" si="3"/>
        <v>214</v>
      </c>
      <c r="B215" s="80" t="s">
        <v>277</v>
      </c>
      <c r="C215" s="65" t="s">
        <v>549</v>
      </c>
      <c r="D215" s="66">
        <f>I1B1!BP26</f>
        <v>21.880000000000003</v>
      </c>
      <c r="E215" s="69"/>
      <c r="F215" s="70"/>
    </row>
    <row r="216" spans="1:9" ht="15">
      <c r="A216" s="13">
        <f t="shared" si="3"/>
        <v>215</v>
      </c>
      <c r="B216" s="112" t="s">
        <v>510</v>
      </c>
      <c r="C216" s="65" t="s">
        <v>453</v>
      </c>
      <c r="D216" s="66">
        <f>I1X1!BP40</f>
        <v>24.970000000000002</v>
      </c>
      <c r="E216" s="69"/>
      <c r="F216" s="2"/>
    </row>
    <row r="217" spans="1:9" ht="15">
      <c r="A217" s="13">
        <f t="shared" si="3"/>
        <v>216</v>
      </c>
      <c r="B217" s="80" t="s">
        <v>84</v>
      </c>
      <c r="C217" s="65" t="s">
        <v>542</v>
      </c>
      <c r="D217" s="66">
        <f>I1A1!BP18</f>
        <v>31.555</v>
      </c>
      <c r="E217" s="67"/>
      <c r="F217" s="68" t="s">
        <v>584</v>
      </c>
    </row>
    <row r="218" spans="1:9" ht="15">
      <c r="A218" s="13">
        <f t="shared" si="3"/>
        <v>217</v>
      </c>
      <c r="B218" s="80" t="s">
        <v>278</v>
      </c>
      <c r="C218" s="65" t="s">
        <v>549</v>
      </c>
      <c r="D218" s="66">
        <f>I1B1!BP27</f>
        <v>21.347500000000004</v>
      </c>
      <c r="E218" s="67"/>
      <c r="F218" s="68"/>
    </row>
    <row r="219" spans="1:9" ht="15">
      <c r="A219" s="13">
        <f t="shared" si="3"/>
        <v>218</v>
      </c>
      <c r="B219" s="80" t="s">
        <v>528</v>
      </c>
      <c r="C219" s="65" t="s">
        <v>453</v>
      </c>
      <c r="D219" s="66">
        <f>I1X1!BP41</f>
        <v>34.954999999999998</v>
      </c>
      <c r="E219" s="67"/>
      <c r="F219" s="81" t="s">
        <v>536</v>
      </c>
    </row>
    <row r="220" spans="1:9" ht="15">
      <c r="A220" s="13">
        <f t="shared" si="3"/>
        <v>219</v>
      </c>
      <c r="B220" s="80" t="s">
        <v>279</v>
      </c>
      <c r="C220" s="65" t="s">
        <v>549</v>
      </c>
      <c r="D220" s="66">
        <f>I1B1!BP28</f>
        <v>47.795000000000002</v>
      </c>
      <c r="E220" s="69"/>
      <c r="F220" s="65" t="s">
        <v>630</v>
      </c>
    </row>
    <row r="221" spans="1:9" ht="15">
      <c r="A221" s="13">
        <f t="shared" si="3"/>
        <v>220</v>
      </c>
      <c r="B221" s="80" t="s">
        <v>108</v>
      </c>
      <c r="C221" s="65" t="s">
        <v>543</v>
      </c>
      <c r="D221" s="66">
        <f>I1A2!BP16</f>
        <v>29.207499999999996</v>
      </c>
      <c r="E221" s="67"/>
      <c r="F221" s="68"/>
      <c r="G221" s="45"/>
    </row>
    <row r="222" spans="1:9" ht="15">
      <c r="A222" s="13">
        <f t="shared" si="3"/>
        <v>221</v>
      </c>
      <c r="B222" s="80" t="s">
        <v>357</v>
      </c>
      <c r="C222" s="65" t="s">
        <v>552</v>
      </c>
      <c r="D222" s="66">
        <f>I1B4!BP24</f>
        <v>20.947499999999998</v>
      </c>
      <c r="E222" s="67"/>
      <c r="F222" s="68"/>
      <c r="G222" s="53"/>
      <c r="H222" s="60"/>
      <c r="I222" s="61"/>
    </row>
    <row r="223" spans="1:9" ht="15">
      <c r="A223" s="13">
        <f t="shared" si="3"/>
        <v>222</v>
      </c>
      <c r="B223" s="80" t="s">
        <v>477</v>
      </c>
      <c r="C223" s="65" t="s">
        <v>453</v>
      </c>
      <c r="D223" s="66">
        <f>I1X1!BP42</f>
        <v>27.412500000000001</v>
      </c>
      <c r="E223" s="67"/>
      <c r="F223" s="68" t="s">
        <v>586</v>
      </c>
      <c r="G223" s="43"/>
      <c r="H223" s="44"/>
      <c r="I223" s="62"/>
    </row>
    <row r="224" spans="1:9" ht="15">
      <c r="A224" s="13">
        <f t="shared" si="3"/>
        <v>223</v>
      </c>
      <c r="B224" s="80" t="s">
        <v>85</v>
      </c>
      <c r="C224" s="65" t="s">
        <v>542</v>
      </c>
      <c r="D224" s="66">
        <f>I1A1!BP19</f>
        <v>25.855</v>
      </c>
      <c r="E224" s="75"/>
      <c r="F224" s="76"/>
      <c r="G224" s="43"/>
      <c r="H224" s="44"/>
      <c r="I224" s="27"/>
    </row>
    <row r="225" spans="1:7" ht="15">
      <c r="A225" s="13">
        <f t="shared" si="3"/>
        <v>224</v>
      </c>
      <c r="B225" s="80" t="s">
        <v>328</v>
      </c>
      <c r="C225" s="65" t="s">
        <v>551</v>
      </c>
      <c r="D225" s="66">
        <f>I1B3!BP25</f>
        <v>24.745000000000001</v>
      </c>
      <c r="E225" s="67"/>
      <c r="F225" s="68"/>
    </row>
    <row r="226" spans="1:7" ht="15" customHeight="1">
      <c r="A226" s="13">
        <f t="shared" si="3"/>
        <v>225</v>
      </c>
      <c r="B226" s="80" t="s">
        <v>574</v>
      </c>
      <c r="C226" s="65" t="s">
        <v>547</v>
      </c>
      <c r="D226" s="66">
        <f>I1A6!BP21</f>
        <v>0</v>
      </c>
      <c r="E226" s="67"/>
      <c r="F226" s="70"/>
    </row>
    <row r="227" spans="1:7" ht="15">
      <c r="A227" s="13">
        <f t="shared" si="3"/>
        <v>226</v>
      </c>
      <c r="B227" s="80" t="s">
        <v>487</v>
      </c>
      <c r="C227" s="65" t="s">
        <v>551</v>
      </c>
      <c r="D227" s="66">
        <f>I1B3!BP26</f>
        <v>31.105</v>
      </c>
      <c r="E227" s="67"/>
      <c r="F227" s="68"/>
    </row>
    <row r="228" spans="1:7" ht="15">
      <c r="A228" s="13">
        <f t="shared" si="3"/>
        <v>227</v>
      </c>
      <c r="B228" s="80" t="s">
        <v>470</v>
      </c>
      <c r="C228" s="65" t="s">
        <v>542</v>
      </c>
      <c r="D228" s="66">
        <f>I1A1!BP20</f>
        <v>33.522500000000001</v>
      </c>
      <c r="E228" s="69"/>
      <c r="F228" s="68" t="s">
        <v>584</v>
      </c>
    </row>
    <row r="229" spans="1:7" ht="15">
      <c r="A229" s="13">
        <f t="shared" si="3"/>
        <v>228</v>
      </c>
      <c r="B229" s="80" t="s">
        <v>474</v>
      </c>
      <c r="C229" s="65" t="s">
        <v>554</v>
      </c>
      <c r="D229" s="66">
        <f>I1B6!BP18</f>
        <v>0</v>
      </c>
      <c r="E229" s="67"/>
      <c r="F229" s="65"/>
    </row>
    <row r="230" spans="1:7" ht="15">
      <c r="A230" s="13">
        <f t="shared" si="3"/>
        <v>229</v>
      </c>
      <c r="B230" s="80" t="s">
        <v>556</v>
      </c>
      <c r="C230" s="65" t="s">
        <v>543</v>
      </c>
      <c r="D230" s="66" t="str">
        <f>I1A2!BP17</f>
        <v>---</v>
      </c>
      <c r="E230" s="67">
        <v>7</v>
      </c>
      <c r="F230" s="65" t="s">
        <v>451</v>
      </c>
    </row>
    <row r="231" spans="1:7">
      <c r="A231" s="13">
        <f t="shared" si="3"/>
        <v>230</v>
      </c>
      <c r="B231" s="111" t="s">
        <v>569</v>
      </c>
      <c r="C231" s="65" t="s">
        <v>453</v>
      </c>
      <c r="D231" s="66">
        <f>I1X1!BP43</f>
        <v>4.1500000000000004</v>
      </c>
      <c r="E231" s="69"/>
      <c r="F231" s="81"/>
      <c r="G231" s="43"/>
    </row>
    <row r="232" spans="1:7" ht="15">
      <c r="A232" s="13">
        <f t="shared" si="3"/>
        <v>231</v>
      </c>
      <c r="B232" s="80" t="s">
        <v>511</v>
      </c>
      <c r="C232" s="65" t="s">
        <v>453</v>
      </c>
      <c r="D232" s="66">
        <f>I1X1!BP44</f>
        <v>41.777500000000003</v>
      </c>
      <c r="E232" s="69"/>
      <c r="F232" s="81" t="s">
        <v>458</v>
      </c>
      <c r="G232" s="45"/>
    </row>
    <row r="233" spans="1:7" ht="15">
      <c r="A233" s="13">
        <f t="shared" si="3"/>
        <v>232</v>
      </c>
      <c r="B233" s="80" t="s">
        <v>194</v>
      </c>
      <c r="C233" s="65" t="s">
        <v>543</v>
      </c>
      <c r="D233" s="66">
        <f>I1A2!BP18</f>
        <v>35.984999999999999</v>
      </c>
      <c r="E233" s="67"/>
      <c r="F233" s="139" t="s">
        <v>593</v>
      </c>
    </row>
    <row r="234" spans="1:7" ht="15">
      <c r="A234" s="13">
        <f t="shared" si="3"/>
        <v>233</v>
      </c>
      <c r="B234" s="80" t="s">
        <v>168</v>
      </c>
      <c r="C234" s="65" t="s">
        <v>545</v>
      </c>
      <c r="D234" s="66">
        <f>I1A4!BP27</f>
        <v>30.825000000000003</v>
      </c>
      <c r="E234" s="69"/>
      <c r="F234" s="68" t="s">
        <v>584</v>
      </c>
    </row>
    <row r="235" spans="1:7" ht="15">
      <c r="A235" s="13">
        <f t="shared" si="3"/>
        <v>234</v>
      </c>
      <c r="B235" s="80" t="s">
        <v>217</v>
      </c>
      <c r="C235" s="65" t="s">
        <v>547</v>
      </c>
      <c r="D235" s="66">
        <f>I1A6!BP22</f>
        <v>32.077500000000001</v>
      </c>
      <c r="E235" s="69"/>
      <c r="F235" s="68" t="s">
        <v>591</v>
      </c>
    </row>
    <row r="236" spans="1:7" ht="15">
      <c r="A236" s="13">
        <f t="shared" si="3"/>
        <v>235</v>
      </c>
      <c r="B236" s="80" t="s">
        <v>475</v>
      </c>
      <c r="C236" s="65" t="s">
        <v>548</v>
      </c>
      <c r="D236" s="66">
        <f>I1A7!BP22</f>
        <v>28.844999999999999</v>
      </c>
      <c r="E236" s="69"/>
      <c r="F236" s="68" t="s">
        <v>591</v>
      </c>
    </row>
    <row r="237" spans="1:7" ht="15">
      <c r="A237" s="13">
        <f t="shared" si="3"/>
        <v>236</v>
      </c>
      <c r="B237" s="80" t="s">
        <v>245</v>
      </c>
      <c r="C237" s="65" t="s">
        <v>548</v>
      </c>
      <c r="D237" s="66">
        <f>I1A7!BP23</f>
        <v>47.02</v>
      </c>
      <c r="E237" s="69"/>
      <c r="F237" s="68" t="s">
        <v>610</v>
      </c>
    </row>
    <row r="238" spans="1:7" ht="15">
      <c r="A238" s="13">
        <f t="shared" si="3"/>
        <v>237</v>
      </c>
      <c r="B238" s="80" t="s">
        <v>280</v>
      </c>
      <c r="C238" s="65" t="s">
        <v>549</v>
      </c>
      <c r="D238" s="66">
        <f>I1B1!BP29</f>
        <v>34.734999999999999</v>
      </c>
      <c r="E238" s="67"/>
      <c r="F238" s="68"/>
    </row>
    <row r="239" spans="1:7" ht="15">
      <c r="A239" s="13">
        <f t="shared" si="3"/>
        <v>238</v>
      </c>
      <c r="B239" s="80" t="s">
        <v>178</v>
      </c>
      <c r="C239" s="65" t="s">
        <v>543</v>
      </c>
      <c r="D239" s="66" t="str">
        <f>I1A2!BP19</f>
        <v>---</v>
      </c>
      <c r="E239" s="79">
        <v>7</v>
      </c>
      <c r="F239" s="65" t="s">
        <v>449</v>
      </c>
    </row>
    <row r="240" spans="1:7" ht="15">
      <c r="A240" s="13">
        <f t="shared" si="3"/>
        <v>239</v>
      </c>
      <c r="B240" s="80" t="s">
        <v>303</v>
      </c>
      <c r="C240" s="65" t="s">
        <v>550</v>
      </c>
      <c r="D240" s="66">
        <f>I1B2!BP23</f>
        <v>32.284999999999997</v>
      </c>
      <c r="E240" s="69"/>
      <c r="F240" s="70"/>
    </row>
    <row r="241" spans="1:14" ht="15">
      <c r="A241" s="13">
        <f t="shared" si="3"/>
        <v>240</v>
      </c>
      <c r="B241" s="80" t="s">
        <v>405</v>
      </c>
      <c r="C241" s="65" t="s">
        <v>554</v>
      </c>
      <c r="D241" s="66">
        <f>I1B6!BP19</f>
        <v>25.625</v>
      </c>
      <c r="E241" s="69"/>
      <c r="F241" s="68" t="s">
        <v>584</v>
      </c>
    </row>
    <row r="242" spans="1:14" ht="15">
      <c r="A242" s="13">
        <f t="shared" si="3"/>
        <v>241</v>
      </c>
      <c r="B242" s="80" t="s">
        <v>526</v>
      </c>
      <c r="C242" s="65" t="s">
        <v>453</v>
      </c>
      <c r="D242" s="66">
        <f>I1X1!BP45</f>
        <v>28.237500000000001</v>
      </c>
      <c r="E242" s="69"/>
      <c r="F242" s="81" t="s">
        <v>585</v>
      </c>
    </row>
    <row r="243" spans="1:14" ht="15">
      <c r="A243" s="13">
        <f t="shared" si="3"/>
        <v>242</v>
      </c>
      <c r="B243" s="80" t="s">
        <v>358</v>
      </c>
      <c r="C243" s="65" t="s">
        <v>552</v>
      </c>
      <c r="D243" s="66">
        <f>I1B4!BP25</f>
        <v>23.512500000000003</v>
      </c>
      <c r="E243" s="67"/>
      <c r="F243" s="68"/>
    </row>
    <row r="244" spans="1:14" ht="15">
      <c r="A244" s="13">
        <f t="shared" si="3"/>
        <v>243</v>
      </c>
      <c r="B244" s="80" t="s">
        <v>379</v>
      </c>
      <c r="C244" s="65" t="s">
        <v>553</v>
      </c>
      <c r="D244" s="66">
        <f>I1B5!BP19</f>
        <v>31.255000000000003</v>
      </c>
      <c r="E244" s="67"/>
      <c r="F244" s="68"/>
    </row>
    <row r="245" spans="1:14" ht="15">
      <c r="A245" s="13">
        <f t="shared" si="3"/>
        <v>244</v>
      </c>
      <c r="B245" s="80" t="s">
        <v>406</v>
      </c>
      <c r="C245" s="65" t="s">
        <v>554</v>
      </c>
      <c r="D245" s="66">
        <f>I1B6!BP20</f>
        <v>26.145000000000003</v>
      </c>
      <c r="E245" s="67"/>
      <c r="F245" s="68"/>
    </row>
    <row r="246" spans="1:14" ht="15">
      <c r="A246" s="13">
        <f t="shared" si="3"/>
        <v>245</v>
      </c>
      <c r="B246" s="80" t="s">
        <v>435</v>
      </c>
      <c r="C246" s="65" t="s">
        <v>555</v>
      </c>
      <c r="D246" s="66">
        <f>I1B7!BP22</f>
        <v>13.657500000000001</v>
      </c>
      <c r="E246" s="69"/>
      <c r="F246" s="70"/>
    </row>
    <row r="247" spans="1:14" ht="15">
      <c r="A247" s="13">
        <f t="shared" si="3"/>
        <v>246</v>
      </c>
      <c r="B247" s="80" t="s">
        <v>342</v>
      </c>
      <c r="C247" s="65" t="s">
        <v>546</v>
      </c>
      <c r="D247" s="66" t="str">
        <f>I1A5!BP22</f>
        <v>---</v>
      </c>
      <c r="E247" s="79">
        <v>6</v>
      </c>
      <c r="F247" s="65" t="s">
        <v>449</v>
      </c>
    </row>
    <row r="248" spans="1:14" ht="15">
      <c r="A248" s="13">
        <f t="shared" si="3"/>
        <v>247</v>
      </c>
      <c r="B248" s="80" t="s">
        <v>86</v>
      </c>
      <c r="C248" s="65" t="s">
        <v>555</v>
      </c>
      <c r="D248" s="66">
        <f>I1B7!BP23</f>
        <v>34.284999999999997</v>
      </c>
      <c r="E248" s="67"/>
      <c r="F248" s="68" t="s">
        <v>584</v>
      </c>
    </row>
    <row r="249" spans="1:14" ht="15">
      <c r="A249" s="13">
        <f t="shared" si="3"/>
        <v>248</v>
      </c>
      <c r="B249" s="80" t="s">
        <v>436</v>
      </c>
      <c r="C249" s="65" t="s">
        <v>555</v>
      </c>
      <c r="D249" s="66">
        <f>I1B7!BP24</f>
        <v>22.5425</v>
      </c>
      <c r="E249" s="67"/>
      <c r="F249" s="68"/>
    </row>
    <row r="250" spans="1:14" ht="15">
      <c r="A250" s="13">
        <f t="shared" si="3"/>
        <v>249</v>
      </c>
      <c r="B250" s="80" t="s">
        <v>437</v>
      </c>
      <c r="C250" s="65" t="s">
        <v>555</v>
      </c>
      <c r="D250" s="66">
        <f>I1B7!BP25</f>
        <v>23.682499999999997</v>
      </c>
      <c r="E250" s="77"/>
      <c r="F250" s="78"/>
    </row>
    <row r="251" spans="1:14" ht="15">
      <c r="A251" s="13">
        <f t="shared" si="3"/>
        <v>250</v>
      </c>
      <c r="B251" s="80" t="s">
        <v>579</v>
      </c>
      <c r="C251" s="65" t="s">
        <v>543</v>
      </c>
      <c r="D251" s="66" t="str">
        <f>I1A2!BP20</f>
        <v>---</v>
      </c>
      <c r="E251" s="79">
        <v>7</v>
      </c>
      <c r="F251" s="65" t="s">
        <v>449</v>
      </c>
    </row>
    <row r="252" spans="1:14" ht="15">
      <c r="A252" s="13">
        <f t="shared" si="3"/>
        <v>251</v>
      </c>
      <c r="B252" s="80" t="s">
        <v>359</v>
      </c>
      <c r="C252" s="65" t="s">
        <v>555</v>
      </c>
      <c r="D252" s="66">
        <f>I1B7!BP26</f>
        <v>16.457500000000003</v>
      </c>
      <c r="E252" s="69"/>
      <c r="F252" s="70"/>
    </row>
    <row r="253" spans="1:14" ht="15">
      <c r="A253" s="13">
        <f t="shared" si="3"/>
        <v>252</v>
      </c>
      <c r="B253" s="80" t="s">
        <v>195</v>
      </c>
      <c r="C253" s="65" t="s">
        <v>546</v>
      </c>
      <c r="D253" s="66">
        <f>I1A5!BP23</f>
        <v>1.6625000000000005</v>
      </c>
      <c r="E253" s="67"/>
      <c r="F253" s="68"/>
    </row>
    <row r="254" spans="1:14" ht="15">
      <c r="A254" s="13">
        <f t="shared" si="3"/>
        <v>253</v>
      </c>
      <c r="B254" s="80" t="s">
        <v>246</v>
      </c>
      <c r="C254" s="65" t="s">
        <v>548</v>
      </c>
      <c r="D254" s="66">
        <f>I1A7!BP24</f>
        <v>32.14</v>
      </c>
      <c r="E254" s="67"/>
      <c r="F254" s="68" t="s">
        <v>591</v>
      </c>
      <c r="I254" s="121"/>
      <c r="N254" s="121"/>
    </row>
    <row r="255" spans="1:14" ht="15">
      <c r="A255" s="13">
        <f t="shared" si="3"/>
        <v>254</v>
      </c>
      <c r="B255" s="80" t="s">
        <v>581</v>
      </c>
      <c r="C255" s="65" t="s">
        <v>453</v>
      </c>
      <c r="D255" s="66">
        <f>I1X1!BP46</f>
        <v>19.565000000000001</v>
      </c>
      <c r="E255" s="67"/>
      <c r="F255" s="81" t="s">
        <v>458</v>
      </c>
      <c r="I255" s="130"/>
      <c r="N255" s="130"/>
    </row>
    <row r="256" spans="1:14" ht="15">
      <c r="A256" s="13">
        <f t="shared" si="3"/>
        <v>255</v>
      </c>
      <c r="B256" s="80" t="s">
        <v>218</v>
      </c>
      <c r="C256" s="65" t="s">
        <v>547</v>
      </c>
      <c r="D256" s="66">
        <f>I1A6!BP23</f>
        <v>29.817500000000003</v>
      </c>
      <c r="E256" s="67"/>
      <c r="F256" s="68"/>
    </row>
    <row r="257" spans="1:8" ht="15">
      <c r="A257" s="13">
        <f t="shared" si="3"/>
        <v>256</v>
      </c>
      <c r="B257" s="80" t="s">
        <v>169</v>
      </c>
      <c r="C257" s="65" t="s">
        <v>545</v>
      </c>
      <c r="D257" s="66">
        <f>I1A4!BP28</f>
        <v>26.622500000000002</v>
      </c>
      <c r="E257" s="67"/>
      <c r="F257" s="81"/>
    </row>
    <row r="258" spans="1:8" ht="15">
      <c r="A258" s="13">
        <f t="shared" si="3"/>
        <v>257</v>
      </c>
      <c r="B258" s="80" t="s">
        <v>304</v>
      </c>
      <c r="C258" s="65" t="s">
        <v>550</v>
      </c>
      <c r="D258" s="66">
        <f>I1B2!BP24</f>
        <v>34.545000000000002</v>
      </c>
      <c r="E258" s="69"/>
      <c r="F258" s="68" t="s">
        <v>586</v>
      </c>
    </row>
    <row r="259" spans="1:8" ht="15">
      <c r="A259" s="13">
        <f t="shared" si="3"/>
        <v>258</v>
      </c>
      <c r="B259" s="80" t="s">
        <v>360</v>
      </c>
      <c r="C259" s="65" t="s">
        <v>552</v>
      </c>
      <c r="D259" s="66">
        <f>I1B4!BP26</f>
        <v>12.344999999999999</v>
      </c>
      <c r="E259" s="67"/>
      <c r="F259" s="68"/>
    </row>
    <row r="260" spans="1:8" ht="15">
      <c r="A260" s="13">
        <f t="shared" ref="A260:A323" si="4">A259+1</f>
        <v>259</v>
      </c>
      <c r="B260" s="80" t="s">
        <v>380</v>
      </c>
      <c r="C260" s="65" t="s">
        <v>553</v>
      </c>
      <c r="D260" s="66">
        <f>I1B5!BP20</f>
        <v>26.935000000000002</v>
      </c>
      <c r="E260" s="69"/>
      <c r="F260" s="68" t="s">
        <v>584</v>
      </c>
    </row>
    <row r="261" spans="1:8" ht="15">
      <c r="A261" s="13">
        <f t="shared" si="4"/>
        <v>260</v>
      </c>
      <c r="B261" s="80" t="s">
        <v>305</v>
      </c>
      <c r="C261" s="65" t="s">
        <v>550</v>
      </c>
      <c r="D261" s="66">
        <f>I1B2!BP25</f>
        <v>35.28</v>
      </c>
      <c r="E261" s="67"/>
      <c r="F261" s="68"/>
    </row>
    <row r="262" spans="1:8" ht="15">
      <c r="A262" s="13">
        <f t="shared" si="4"/>
        <v>261</v>
      </c>
      <c r="B262" s="80" t="s">
        <v>407</v>
      </c>
      <c r="C262" s="65" t="s">
        <v>554</v>
      </c>
      <c r="D262" s="66">
        <f>I1B6!BP21</f>
        <v>24.344999999999999</v>
      </c>
      <c r="E262" s="69"/>
      <c r="F262" s="70"/>
    </row>
    <row r="263" spans="1:8" ht="15">
      <c r="A263" s="13">
        <f t="shared" si="4"/>
        <v>262</v>
      </c>
      <c r="B263" s="80" t="s">
        <v>139</v>
      </c>
      <c r="C263" s="65" t="s">
        <v>544</v>
      </c>
      <c r="D263" s="66">
        <f>I1A3!BP25</f>
        <v>28.425000000000004</v>
      </c>
      <c r="E263" s="67"/>
      <c r="F263" s="68"/>
    </row>
    <row r="264" spans="1:8" ht="15">
      <c r="A264" s="13">
        <f t="shared" si="4"/>
        <v>263</v>
      </c>
      <c r="B264" s="80" t="s">
        <v>247</v>
      </c>
      <c r="C264" s="65" t="s">
        <v>548</v>
      </c>
      <c r="D264" s="66">
        <f>I1A7!BP25</f>
        <v>33.717500000000001</v>
      </c>
      <c r="E264" s="67"/>
      <c r="F264" s="68" t="s">
        <v>584</v>
      </c>
    </row>
    <row r="265" spans="1:8" ht="15">
      <c r="A265" s="13">
        <f t="shared" si="4"/>
        <v>264</v>
      </c>
      <c r="B265" s="80" t="s">
        <v>87</v>
      </c>
      <c r="C265" s="65" t="s">
        <v>542</v>
      </c>
      <c r="D265" s="66">
        <f>I1A1!BP21</f>
        <v>35.555</v>
      </c>
      <c r="E265" s="67"/>
      <c r="F265" s="68" t="s">
        <v>584</v>
      </c>
      <c r="G265" s="45"/>
      <c r="H265" s="40"/>
    </row>
    <row r="266" spans="1:8" ht="15">
      <c r="A266" s="13">
        <f t="shared" si="4"/>
        <v>265</v>
      </c>
      <c r="B266" s="80" t="s">
        <v>109</v>
      </c>
      <c r="C266" s="65" t="s">
        <v>543</v>
      </c>
      <c r="D266" s="66">
        <f>I1A2!BP21</f>
        <v>6.5200000000000005</v>
      </c>
      <c r="E266" s="69"/>
      <c r="F266" s="70"/>
      <c r="G266" s="45"/>
      <c r="H266" s="40"/>
    </row>
    <row r="267" spans="1:8" ht="15">
      <c r="A267" s="13">
        <f t="shared" si="4"/>
        <v>266</v>
      </c>
      <c r="B267" s="80" t="s">
        <v>140</v>
      </c>
      <c r="C267" s="65" t="s">
        <v>544</v>
      </c>
      <c r="D267" s="66">
        <f>I1A3!BP26</f>
        <v>30.685000000000002</v>
      </c>
      <c r="E267" s="67"/>
      <c r="F267" s="68" t="s">
        <v>591</v>
      </c>
      <c r="G267" s="45"/>
      <c r="H267" s="40"/>
    </row>
    <row r="268" spans="1:8" ht="15">
      <c r="A268" s="13">
        <f t="shared" si="4"/>
        <v>267</v>
      </c>
      <c r="B268" s="80" t="s">
        <v>361</v>
      </c>
      <c r="C268" s="65" t="s">
        <v>552</v>
      </c>
      <c r="D268" s="66">
        <f>I1B4!BP27</f>
        <v>44.534999999999997</v>
      </c>
      <c r="E268" s="67"/>
      <c r="F268" s="68" t="s">
        <v>584</v>
      </c>
      <c r="G268" s="45"/>
      <c r="H268" s="40"/>
    </row>
    <row r="269" spans="1:8" ht="15">
      <c r="A269" s="13">
        <f t="shared" si="4"/>
        <v>268</v>
      </c>
      <c r="B269" s="80" t="s">
        <v>489</v>
      </c>
      <c r="C269" s="65" t="s">
        <v>549</v>
      </c>
      <c r="D269" s="66">
        <f>I1B1!BP30</f>
        <v>0</v>
      </c>
      <c r="E269" s="67"/>
      <c r="F269" s="68"/>
      <c r="G269" s="45"/>
      <c r="H269" s="40"/>
    </row>
    <row r="270" spans="1:8" ht="15">
      <c r="A270" s="13">
        <f t="shared" si="4"/>
        <v>269</v>
      </c>
      <c r="B270" s="80" t="s">
        <v>196</v>
      </c>
      <c r="C270" s="65" t="s">
        <v>546</v>
      </c>
      <c r="D270" s="66">
        <f>I1A5!BP24</f>
        <v>31.6325</v>
      </c>
      <c r="E270" s="67"/>
      <c r="F270" s="68" t="s">
        <v>584</v>
      </c>
      <c r="G270" s="45"/>
      <c r="H270" s="40"/>
    </row>
    <row r="271" spans="1:8" ht="15">
      <c r="A271" s="13">
        <f t="shared" si="4"/>
        <v>270</v>
      </c>
      <c r="B271" s="80" t="s">
        <v>329</v>
      </c>
      <c r="C271" s="65" t="s">
        <v>551</v>
      </c>
      <c r="D271" s="66">
        <f>I1B3!BP27</f>
        <v>32.994999999999997</v>
      </c>
      <c r="E271" s="67"/>
      <c r="F271" s="78"/>
      <c r="G271" s="45"/>
      <c r="H271" s="40"/>
    </row>
    <row r="272" spans="1:8" ht="15">
      <c r="A272" s="13">
        <f t="shared" si="4"/>
        <v>271</v>
      </c>
      <c r="B272" s="80" t="s">
        <v>281</v>
      </c>
      <c r="C272" s="65" t="s">
        <v>549</v>
      </c>
      <c r="D272" s="66">
        <f>I1B1!BP31</f>
        <v>25.445</v>
      </c>
      <c r="E272" s="67"/>
      <c r="F272" s="68"/>
      <c r="G272" s="45"/>
      <c r="H272" s="40"/>
    </row>
    <row r="273" spans="1:9" ht="15">
      <c r="A273" s="13">
        <f t="shared" si="4"/>
        <v>272</v>
      </c>
      <c r="B273" s="80" t="s">
        <v>248</v>
      </c>
      <c r="C273" s="65" t="s">
        <v>548</v>
      </c>
      <c r="D273" s="66">
        <f>I1A7!BP26</f>
        <v>45.545000000000002</v>
      </c>
      <c r="E273" s="67"/>
      <c r="F273" s="68" t="s">
        <v>612</v>
      </c>
      <c r="G273" s="43"/>
      <c r="H273" s="44"/>
      <c r="I273" s="27"/>
    </row>
    <row r="274" spans="1:9" ht="15">
      <c r="A274" s="13">
        <f t="shared" si="4"/>
        <v>273</v>
      </c>
      <c r="B274" s="80" t="s">
        <v>110</v>
      </c>
      <c r="C274" s="65" t="s">
        <v>543</v>
      </c>
      <c r="D274" s="66">
        <f>I1A2!BP22</f>
        <v>39.945</v>
      </c>
      <c r="E274" s="67"/>
      <c r="F274" s="139" t="s">
        <v>593</v>
      </c>
      <c r="G274" s="53"/>
      <c r="H274" s="60"/>
      <c r="I274" s="61"/>
    </row>
    <row r="275" spans="1:9" ht="15">
      <c r="A275" s="13">
        <f t="shared" si="4"/>
        <v>274</v>
      </c>
      <c r="B275" s="80" t="s">
        <v>219</v>
      </c>
      <c r="C275" s="65" t="s">
        <v>547</v>
      </c>
      <c r="D275" s="66">
        <f>I1A6!BP24</f>
        <v>30.545000000000002</v>
      </c>
      <c r="E275" s="67"/>
      <c r="F275" s="68"/>
      <c r="G275" s="43"/>
      <c r="H275" s="44"/>
      <c r="I275" s="62"/>
    </row>
    <row r="276" spans="1:9" ht="15">
      <c r="A276" s="13">
        <f t="shared" si="4"/>
        <v>275</v>
      </c>
      <c r="B276" s="80" t="s">
        <v>141</v>
      </c>
      <c r="C276" s="65" t="s">
        <v>544</v>
      </c>
      <c r="D276" s="66">
        <f>I1A3!BP27</f>
        <v>29.752499999999998</v>
      </c>
      <c r="E276" s="67"/>
      <c r="F276" s="68"/>
      <c r="G276" s="43"/>
      <c r="H276" s="44"/>
      <c r="I276" s="27"/>
    </row>
    <row r="277" spans="1:9" ht="15">
      <c r="A277" s="13">
        <f t="shared" si="4"/>
        <v>276</v>
      </c>
      <c r="B277" s="80" t="s">
        <v>306</v>
      </c>
      <c r="C277" s="65" t="s">
        <v>550</v>
      </c>
      <c r="D277" s="66">
        <f>I1B2!BP26</f>
        <v>24.172499999999999</v>
      </c>
      <c r="E277" s="67"/>
      <c r="F277" s="68"/>
      <c r="G277" s="43"/>
      <c r="H277" s="58"/>
      <c r="I277" s="27"/>
    </row>
    <row r="278" spans="1:9" ht="15">
      <c r="A278" s="13">
        <f t="shared" si="4"/>
        <v>277</v>
      </c>
      <c r="B278" s="80" t="s">
        <v>282</v>
      </c>
      <c r="C278" s="65" t="s">
        <v>549</v>
      </c>
      <c r="D278" s="66">
        <f>I1B1!BP32</f>
        <v>28.125</v>
      </c>
      <c r="E278" s="67"/>
      <c r="F278" s="68"/>
      <c r="G278" s="43"/>
      <c r="H278" s="58"/>
      <c r="I278" s="27"/>
    </row>
    <row r="279" spans="1:9" ht="15">
      <c r="A279" s="13">
        <f t="shared" si="4"/>
        <v>278</v>
      </c>
      <c r="B279" s="80" t="s">
        <v>532</v>
      </c>
      <c r="C279" s="65" t="s">
        <v>453</v>
      </c>
      <c r="D279" s="66">
        <f>I1X1!BP47</f>
        <v>31.455000000000002</v>
      </c>
      <c r="E279" s="69"/>
      <c r="F279" s="81" t="s">
        <v>458</v>
      </c>
      <c r="G279" s="43"/>
      <c r="H279" s="58"/>
      <c r="I279" s="27"/>
    </row>
    <row r="280" spans="1:9" ht="15">
      <c r="A280" s="13">
        <f t="shared" si="4"/>
        <v>279</v>
      </c>
      <c r="B280" s="80" t="s">
        <v>362</v>
      </c>
      <c r="C280" s="65" t="s">
        <v>552</v>
      </c>
      <c r="D280" s="66">
        <f>I1B4!BP29</f>
        <v>26.864999999999998</v>
      </c>
      <c r="E280" s="69"/>
      <c r="F280" s="65"/>
      <c r="G280" s="43"/>
      <c r="H280" s="58"/>
      <c r="I280" s="27"/>
    </row>
    <row r="281" spans="1:9" ht="15">
      <c r="A281" s="13">
        <f t="shared" si="4"/>
        <v>280</v>
      </c>
      <c r="B281" s="80" t="s">
        <v>381</v>
      </c>
      <c r="C281" s="65" t="s">
        <v>553</v>
      </c>
      <c r="D281" s="66">
        <f>I1B5!BP21</f>
        <v>36.725000000000001</v>
      </c>
      <c r="E281" s="73"/>
      <c r="F281" s="74"/>
      <c r="G281" s="43"/>
      <c r="H281" s="58"/>
      <c r="I281" s="27"/>
    </row>
    <row r="282" spans="1:9" ht="15">
      <c r="A282" s="13">
        <f t="shared" si="4"/>
        <v>281</v>
      </c>
      <c r="B282" s="80" t="s">
        <v>408</v>
      </c>
      <c r="C282" s="65" t="s">
        <v>554</v>
      </c>
      <c r="D282" s="66">
        <f>I1B6!BP22</f>
        <v>27.9925</v>
      </c>
      <c r="E282" s="69"/>
      <c r="F282" s="65"/>
      <c r="G282" s="43"/>
      <c r="H282" s="58"/>
      <c r="I282" s="27"/>
    </row>
    <row r="283" spans="1:9" ht="15">
      <c r="A283" s="13">
        <f t="shared" si="4"/>
        <v>282</v>
      </c>
      <c r="B283" s="80" t="s">
        <v>330</v>
      </c>
      <c r="C283" s="65" t="s">
        <v>551</v>
      </c>
      <c r="D283" s="66">
        <f>I1B3!BP28</f>
        <v>38.372500000000002</v>
      </c>
      <c r="E283" s="67"/>
      <c r="F283" s="68" t="s">
        <v>619</v>
      </c>
      <c r="G283" s="43"/>
      <c r="H283" s="58"/>
      <c r="I283" s="27"/>
    </row>
    <row r="284" spans="1:9" ht="15">
      <c r="A284" s="13">
        <f t="shared" si="4"/>
        <v>283</v>
      </c>
      <c r="B284" s="80" t="s">
        <v>438</v>
      </c>
      <c r="C284" s="65" t="s">
        <v>552</v>
      </c>
      <c r="D284" s="66">
        <f>I1B4!BP28</f>
        <v>27.525000000000002</v>
      </c>
      <c r="E284" s="67"/>
      <c r="F284" s="68"/>
      <c r="G284" s="43"/>
      <c r="H284" s="58"/>
      <c r="I284" s="27"/>
    </row>
    <row r="285" spans="1:9" ht="15">
      <c r="A285" s="13">
        <f t="shared" si="4"/>
        <v>284</v>
      </c>
      <c r="B285" s="80" t="s">
        <v>538</v>
      </c>
      <c r="C285" s="65" t="s">
        <v>542</v>
      </c>
      <c r="D285" s="66">
        <f>I1A1!BP22</f>
        <v>37.234999999999999</v>
      </c>
      <c r="E285" s="67"/>
      <c r="F285" s="68" t="s">
        <v>591</v>
      </c>
      <c r="G285" s="43"/>
      <c r="H285" s="58"/>
      <c r="I285" s="27"/>
    </row>
    <row r="286" spans="1:9" ht="15">
      <c r="A286" s="13">
        <f t="shared" si="4"/>
        <v>285</v>
      </c>
      <c r="B286" s="80" t="s">
        <v>111</v>
      </c>
      <c r="C286" s="65" t="s">
        <v>543</v>
      </c>
      <c r="D286" s="66">
        <f>I1A2!BP23</f>
        <v>23</v>
      </c>
      <c r="E286" s="67"/>
      <c r="F286" s="68"/>
      <c r="G286" s="43"/>
      <c r="H286" s="58"/>
      <c r="I286" s="27"/>
    </row>
    <row r="287" spans="1:9" ht="15">
      <c r="A287" s="13">
        <f t="shared" si="4"/>
        <v>286</v>
      </c>
      <c r="B287" s="80" t="s">
        <v>363</v>
      </c>
      <c r="C287" s="65" t="s">
        <v>552</v>
      </c>
      <c r="D287" s="66">
        <f>I1B4!BP30</f>
        <v>24.372500000000002</v>
      </c>
      <c r="E287" s="67"/>
      <c r="F287" s="68"/>
      <c r="G287" s="43"/>
      <c r="H287" s="58"/>
      <c r="I287" s="27"/>
    </row>
    <row r="288" spans="1:9" ht="15">
      <c r="A288" s="13">
        <f t="shared" si="4"/>
        <v>287</v>
      </c>
      <c r="B288" s="80" t="s">
        <v>197</v>
      </c>
      <c r="C288" s="65" t="s">
        <v>546</v>
      </c>
      <c r="D288" s="66">
        <f>I1A5!BP25</f>
        <v>26.66</v>
      </c>
      <c r="E288" s="69"/>
      <c r="F288" s="70"/>
      <c r="G288" s="43"/>
      <c r="H288" s="58"/>
      <c r="I288" s="27"/>
    </row>
    <row r="289" spans="1:11" ht="15">
      <c r="A289" s="13">
        <f t="shared" si="4"/>
        <v>288</v>
      </c>
      <c r="B289" s="80" t="s">
        <v>170</v>
      </c>
      <c r="C289" s="65" t="s">
        <v>545</v>
      </c>
      <c r="D289" s="66">
        <f>I1A4!BP29</f>
        <v>23.785000000000004</v>
      </c>
      <c r="E289" s="67"/>
      <c r="F289" s="68"/>
      <c r="G289" s="43"/>
      <c r="H289" s="58"/>
      <c r="I289" s="27"/>
    </row>
    <row r="290" spans="1:11" ht="15">
      <c r="A290" s="13">
        <f t="shared" si="4"/>
        <v>289</v>
      </c>
      <c r="B290" s="80" t="s">
        <v>220</v>
      </c>
      <c r="C290" s="65" t="s">
        <v>547</v>
      </c>
      <c r="D290" s="66">
        <f>I1A6!BP25</f>
        <v>12.620000000000003</v>
      </c>
      <c r="E290" s="69"/>
      <c r="F290" s="70"/>
      <c r="G290" s="43"/>
      <c r="H290" s="58"/>
      <c r="I290" s="27"/>
    </row>
    <row r="291" spans="1:11" ht="15">
      <c r="A291" s="13">
        <f t="shared" si="4"/>
        <v>290</v>
      </c>
      <c r="B291" s="80" t="s">
        <v>249</v>
      </c>
      <c r="C291" s="65" t="s">
        <v>548</v>
      </c>
      <c r="D291" s="66">
        <f>I1A7!BP27</f>
        <v>31.705000000000002</v>
      </c>
      <c r="E291" s="67"/>
      <c r="F291" s="68" t="s">
        <v>591</v>
      </c>
      <c r="G291" s="43"/>
      <c r="H291" s="58"/>
      <c r="I291" s="27"/>
    </row>
    <row r="292" spans="1:11" ht="15">
      <c r="A292" s="13">
        <f t="shared" si="4"/>
        <v>291</v>
      </c>
      <c r="B292" s="80" t="s">
        <v>307</v>
      </c>
      <c r="C292" s="65" t="s">
        <v>550</v>
      </c>
      <c r="D292" s="66">
        <f>I1B2!BP27</f>
        <v>23.164999999999999</v>
      </c>
      <c r="E292" s="67"/>
      <c r="F292" s="68"/>
      <c r="G292" s="43"/>
      <c r="H292" s="58"/>
      <c r="I292" s="27"/>
    </row>
    <row r="293" spans="1:11" ht="15">
      <c r="A293" s="13">
        <f t="shared" si="4"/>
        <v>292</v>
      </c>
      <c r="B293" s="80" t="s">
        <v>484</v>
      </c>
      <c r="C293" s="65" t="s">
        <v>555</v>
      </c>
      <c r="D293" s="66">
        <f>I1B7!BP27</f>
        <v>1.6275000000000004</v>
      </c>
      <c r="E293" s="67"/>
      <c r="F293" s="68"/>
      <c r="G293" s="43"/>
      <c r="H293" s="58"/>
      <c r="I293" s="27"/>
    </row>
    <row r="294" spans="1:11" ht="15">
      <c r="A294" s="13">
        <f t="shared" si="4"/>
        <v>293</v>
      </c>
      <c r="B294" s="80" t="s">
        <v>364</v>
      </c>
      <c r="C294" s="65" t="s">
        <v>552</v>
      </c>
      <c r="D294" s="66">
        <f>I1B4!BP31</f>
        <v>27.352500000000003</v>
      </c>
      <c r="E294" s="67"/>
      <c r="F294" s="68"/>
      <c r="G294" s="43"/>
      <c r="H294" s="58"/>
      <c r="I294" s="27"/>
    </row>
    <row r="295" spans="1:11" ht="15">
      <c r="A295" s="13">
        <f t="shared" si="4"/>
        <v>294</v>
      </c>
      <c r="B295" s="80" t="s">
        <v>171</v>
      </c>
      <c r="C295" s="65" t="s">
        <v>545</v>
      </c>
      <c r="D295" s="66">
        <f>I1A4!BP30</f>
        <v>35.174999999999997</v>
      </c>
      <c r="E295" s="69"/>
      <c r="F295" s="68" t="s">
        <v>591</v>
      </c>
      <c r="G295" s="43"/>
      <c r="H295" s="58"/>
      <c r="I295" s="27"/>
    </row>
    <row r="296" spans="1:11" ht="15">
      <c r="A296" s="13">
        <f t="shared" si="4"/>
        <v>295</v>
      </c>
      <c r="B296" s="80" t="s">
        <v>221</v>
      </c>
      <c r="C296" s="65" t="s">
        <v>547</v>
      </c>
      <c r="D296" s="66">
        <f>I1A6!BP26</f>
        <v>45.442499999999995</v>
      </c>
      <c r="E296" s="67"/>
      <c r="F296" s="68" t="s">
        <v>591</v>
      </c>
      <c r="G296" s="43"/>
      <c r="H296" s="58"/>
      <c r="I296" s="27"/>
    </row>
    <row r="297" spans="1:11" ht="15">
      <c r="A297" s="13">
        <f t="shared" si="4"/>
        <v>296</v>
      </c>
      <c r="B297" s="80" t="s">
        <v>382</v>
      </c>
      <c r="C297" s="65" t="s">
        <v>553</v>
      </c>
      <c r="D297" s="66">
        <f>I1B5!BP22</f>
        <v>57.765000000000008</v>
      </c>
      <c r="E297" s="69"/>
      <c r="F297" s="68" t="s">
        <v>606</v>
      </c>
      <c r="G297" s="43"/>
      <c r="H297" s="58"/>
      <c r="I297" s="27"/>
    </row>
    <row r="298" spans="1:11" ht="15">
      <c r="A298" s="13">
        <f t="shared" si="4"/>
        <v>297</v>
      </c>
      <c r="B298" s="80" t="s">
        <v>124</v>
      </c>
      <c r="C298" s="65" t="s">
        <v>543</v>
      </c>
      <c r="D298" s="66">
        <f>I1A2!BP24</f>
        <v>23.98</v>
      </c>
      <c r="E298" s="67"/>
      <c r="F298" s="81"/>
      <c r="G298" s="43"/>
      <c r="H298" s="58"/>
      <c r="I298" s="27"/>
    </row>
    <row r="299" spans="1:11" ht="15">
      <c r="A299" s="13">
        <f t="shared" si="4"/>
        <v>298</v>
      </c>
      <c r="B299" s="80" t="s">
        <v>409</v>
      </c>
      <c r="C299" s="65" t="s">
        <v>554</v>
      </c>
      <c r="D299" s="66">
        <f>I1B6!BP23</f>
        <v>28.265000000000001</v>
      </c>
      <c r="E299" s="69"/>
      <c r="F299" s="70"/>
      <c r="G299" s="43"/>
      <c r="H299" s="58"/>
      <c r="I299" s="27"/>
    </row>
    <row r="300" spans="1:11" ht="15">
      <c r="A300" s="13">
        <f t="shared" si="4"/>
        <v>299</v>
      </c>
      <c r="B300" s="80" t="s">
        <v>493</v>
      </c>
      <c r="C300" s="65" t="s">
        <v>550</v>
      </c>
      <c r="D300" s="66">
        <f>I1B2!BP28</f>
        <v>21.147500000000001</v>
      </c>
      <c r="E300" s="69"/>
      <c r="F300" s="70"/>
      <c r="G300" s="43"/>
      <c r="H300" s="58"/>
      <c r="I300" s="27"/>
    </row>
    <row r="301" spans="1:11" ht="15">
      <c r="A301" s="13">
        <f t="shared" si="4"/>
        <v>300</v>
      </c>
      <c r="B301" s="80" t="s">
        <v>439</v>
      </c>
      <c r="C301" s="65" t="s">
        <v>555</v>
      </c>
      <c r="D301" s="66">
        <f>I1B7!BP28</f>
        <v>36.78</v>
      </c>
      <c r="E301" s="67"/>
      <c r="F301" s="68"/>
      <c r="G301" s="53"/>
      <c r="H301" s="60"/>
      <c r="I301" s="61"/>
    </row>
    <row r="302" spans="1:11" ht="15">
      <c r="A302" s="13">
        <f t="shared" si="4"/>
        <v>301</v>
      </c>
      <c r="B302" s="80" t="s">
        <v>88</v>
      </c>
      <c r="C302" s="65" t="s">
        <v>542</v>
      </c>
      <c r="D302" s="66">
        <f>I1A1!BP23</f>
        <v>27.082500000000003</v>
      </c>
      <c r="E302" s="67"/>
      <c r="F302" s="65" t="s">
        <v>593</v>
      </c>
      <c r="G302" s="43"/>
      <c r="H302" s="44"/>
      <c r="I302" s="62"/>
    </row>
    <row r="303" spans="1:11" ht="15">
      <c r="A303" s="13">
        <f t="shared" si="4"/>
        <v>302</v>
      </c>
      <c r="B303" s="80" t="s">
        <v>112</v>
      </c>
      <c r="C303" s="65" t="s">
        <v>543</v>
      </c>
      <c r="D303" s="66">
        <f>I1A2!BP25</f>
        <v>19.200000000000003</v>
      </c>
      <c r="E303" s="67"/>
      <c r="F303" s="68"/>
      <c r="G303" s="43"/>
      <c r="H303" s="44"/>
      <c r="I303" s="27"/>
    </row>
    <row r="304" spans="1:11" ht="15">
      <c r="A304" s="13">
        <f t="shared" si="4"/>
        <v>303</v>
      </c>
      <c r="B304" s="80" t="s">
        <v>365</v>
      </c>
      <c r="C304" s="65" t="s">
        <v>552</v>
      </c>
      <c r="D304" s="66">
        <f>I1B4!BP32</f>
        <v>21.047499999999999</v>
      </c>
      <c r="E304" s="69"/>
      <c r="F304" s="70"/>
      <c r="G304" s="43"/>
      <c r="H304" s="56"/>
      <c r="I304" s="45"/>
      <c r="J304" s="57"/>
      <c r="K304" s="27"/>
    </row>
    <row r="305" spans="1:11" ht="15">
      <c r="A305" s="13">
        <f t="shared" si="4"/>
        <v>304</v>
      </c>
      <c r="B305" s="80" t="s">
        <v>494</v>
      </c>
      <c r="C305" s="65" t="s">
        <v>550</v>
      </c>
      <c r="D305" s="66">
        <f>I1B2!BP29</f>
        <v>25.414999999999999</v>
      </c>
      <c r="E305" s="67"/>
      <c r="F305" s="68"/>
      <c r="H305" s="56"/>
      <c r="I305" s="45"/>
      <c r="J305" s="57"/>
      <c r="K305" s="27"/>
    </row>
    <row r="306" spans="1:11" ht="15">
      <c r="A306" s="13">
        <f t="shared" si="4"/>
        <v>305</v>
      </c>
      <c r="B306" s="80" t="s">
        <v>198</v>
      </c>
      <c r="C306" s="65" t="s">
        <v>546</v>
      </c>
      <c r="D306" s="66">
        <f>I1A5!BP26</f>
        <v>39.692500000000003</v>
      </c>
      <c r="E306" s="67"/>
      <c r="F306" s="68" t="s">
        <v>591</v>
      </c>
      <c r="H306" s="56"/>
      <c r="I306" s="45"/>
      <c r="J306" s="57"/>
      <c r="K306" s="27"/>
    </row>
    <row r="307" spans="1:11" ht="15">
      <c r="A307" s="13">
        <f t="shared" si="4"/>
        <v>306</v>
      </c>
      <c r="B307" s="80" t="s">
        <v>172</v>
      </c>
      <c r="C307" s="65" t="s">
        <v>545</v>
      </c>
      <c r="D307" s="66">
        <f>I1A4!BP31</f>
        <v>37.412500000000001</v>
      </c>
      <c r="E307" s="67"/>
      <c r="F307" s="68" t="s">
        <v>584</v>
      </c>
      <c r="H307" s="56"/>
      <c r="I307" s="45"/>
      <c r="J307" s="57"/>
      <c r="K307" s="27"/>
    </row>
    <row r="308" spans="1:11" ht="15">
      <c r="A308" s="13">
        <f t="shared" si="4"/>
        <v>307</v>
      </c>
      <c r="B308" s="80" t="s">
        <v>222</v>
      </c>
      <c r="C308" s="65" t="s">
        <v>547</v>
      </c>
      <c r="D308" s="66">
        <f>I1A6!BP27</f>
        <v>30.060000000000002</v>
      </c>
      <c r="E308" s="67"/>
      <c r="F308" s="68"/>
      <c r="H308" s="56"/>
      <c r="I308" s="45"/>
      <c r="J308" s="57"/>
      <c r="K308" s="27"/>
    </row>
    <row r="309" spans="1:11" ht="15">
      <c r="A309" s="13">
        <f t="shared" si="4"/>
        <v>308</v>
      </c>
      <c r="B309" s="80" t="s">
        <v>250</v>
      </c>
      <c r="C309" s="65" t="s">
        <v>548</v>
      </c>
      <c r="D309" s="66">
        <f>I1A7!BP28</f>
        <v>25.985000000000003</v>
      </c>
      <c r="E309" s="67"/>
      <c r="F309" s="68" t="s">
        <v>584</v>
      </c>
      <c r="H309" s="56"/>
      <c r="I309" s="45"/>
      <c r="J309" s="57"/>
      <c r="K309" s="27"/>
    </row>
    <row r="310" spans="1:11" ht="15">
      <c r="A310" s="13">
        <f t="shared" si="4"/>
        <v>309</v>
      </c>
      <c r="B310" s="80" t="s">
        <v>308</v>
      </c>
      <c r="C310" s="65" t="s">
        <v>550</v>
      </c>
      <c r="D310" s="66">
        <f>I1B2!BP30</f>
        <v>17.805</v>
      </c>
      <c r="E310" s="69"/>
      <c r="F310" s="70"/>
      <c r="H310" s="56"/>
      <c r="I310" s="45"/>
      <c r="J310" s="57"/>
      <c r="K310" s="27"/>
    </row>
    <row r="311" spans="1:11" ht="15">
      <c r="A311" s="13">
        <f t="shared" si="4"/>
        <v>310</v>
      </c>
      <c r="B311" s="80" t="s">
        <v>383</v>
      </c>
      <c r="C311" s="65" t="s">
        <v>553</v>
      </c>
      <c r="D311" s="66">
        <f>I1B5!BP23</f>
        <v>32.562500000000007</v>
      </c>
      <c r="E311" s="69"/>
      <c r="F311" s="70"/>
      <c r="H311" s="56"/>
      <c r="I311" s="45"/>
      <c r="J311" s="57"/>
      <c r="K311" s="27"/>
    </row>
    <row r="312" spans="1:11" ht="15">
      <c r="A312" s="13">
        <f t="shared" si="4"/>
        <v>311</v>
      </c>
      <c r="B312" s="80" t="s">
        <v>410</v>
      </c>
      <c r="C312" s="65" t="s">
        <v>554</v>
      </c>
      <c r="D312" s="66">
        <f>I1B6!BP24</f>
        <v>17.057500000000001</v>
      </c>
      <c r="E312" s="73"/>
      <c r="F312" s="68"/>
      <c r="H312" s="56"/>
      <c r="I312" s="45"/>
      <c r="J312" s="57"/>
      <c r="K312" s="27"/>
    </row>
    <row r="313" spans="1:11" ht="15">
      <c r="A313" s="13">
        <f t="shared" si="4"/>
        <v>312</v>
      </c>
      <c r="B313" s="80" t="s">
        <v>440</v>
      </c>
      <c r="C313" s="65" t="s">
        <v>555</v>
      </c>
      <c r="D313" s="66">
        <f>I1B7!BP29</f>
        <v>29.104999999999997</v>
      </c>
      <c r="E313" s="67"/>
      <c r="F313" s="70"/>
      <c r="H313" s="56"/>
      <c r="I313" s="45"/>
      <c r="J313" s="57"/>
      <c r="K313" s="27"/>
    </row>
    <row r="314" spans="1:11" ht="15">
      <c r="A314" s="13">
        <f t="shared" si="4"/>
        <v>313</v>
      </c>
      <c r="B314" s="80" t="s">
        <v>89</v>
      </c>
      <c r="C314" s="65" t="s">
        <v>542</v>
      </c>
      <c r="D314" s="66">
        <f>I1A1!BP24</f>
        <v>32.174999999999997</v>
      </c>
      <c r="E314" s="67"/>
      <c r="F314" s="68" t="s">
        <v>591</v>
      </c>
      <c r="H314" s="56"/>
      <c r="I314" s="45"/>
      <c r="J314" s="57"/>
      <c r="K314" s="27"/>
    </row>
    <row r="315" spans="1:11" ht="15">
      <c r="A315" s="13">
        <f t="shared" si="4"/>
        <v>314</v>
      </c>
      <c r="B315" s="80" t="s">
        <v>113</v>
      </c>
      <c r="C315" s="65" t="s">
        <v>543</v>
      </c>
      <c r="D315" s="66">
        <f>I1A2!BP26</f>
        <v>24.237499999999997</v>
      </c>
      <c r="E315" s="67"/>
      <c r="F315" s="68"/>
      <c r="H315" s="56"/>
      <c r="I315" s="45"/>
      <c r="J315" s="57"/>
      <c r="K315" s="27"/>
    </row>
    <row r="316" spans="1:11" ht="15">
      <c r="A316" s="13">
        <f t="shared" si="4"/>
        <v>315</v>
      </c>
      <c r="B316" s="80" t="s">
        <v>199</v>
      </c>
      <c r="C316" s="65" t="s">
        <v>546</v>
      </c>
      <c r="D316" s="66">
        <f>I1A5!BP27</f>
        <v>35.185000000000002</v>
      </c>
      <c r="E316" s="69"/>
      <c r="F316" s="68" t="s">
        <v>591</v>
      </c>
      <c r="H316" s="56"/>
      <c r="I316" s="45"/>
      <c r="J316" s="57"/>
      <c r="K316" s="27"/>
    </row>
    <row r="317" spans="1:11" ht="15">
      <c r="A317" s="13">
        <f t="shared" si="4"/>
        <v>316</v>
      </c>
      <c r="B317" s="80" t="s">
        <v>411</v>
      </c>
      <c r="C317" s="65" t="s">
        <v>554</v>
      </c>
      <c r="D317" s="66">
        <f>I1B6!BP25</f>
        <v>0</v>
      </c>
      <c r="E317" s="67"/>
      <c r="F317" s="70"/>
      <c r="H317" s="56"/>
      <c r="I317" s="45"/>
      <c r="J317" s="57"/>
      <c r="K317" s="27"/>
    </row>
    <row r="318" spans="1:11" ht="15">
      <c r="A318" s="13">
        <f t="shared" si="4"/>
        <v>317</v>
      </c>
      <c r="B318" s="80" t="s">
        <v>173</v>
      </c>
      <c r="C318" s="65" t="s">
        <v>545</v>
      </c>
      <c r="D318" s="66">
        <f>I1A4!BP32</f>
        <v>26.465</v>
      </c>
      <c r="E318" s="69"/>
      <c r="F318" s="68" t="s">
        <v>584</v>
      </c>
      <c r="H318" s="56"/>
      <c r="I318" s="45"/>
      <c r="J318" s="57"/>
      <c r="K318" s="27"/>
    </row>
    <row r="319" spans="1:11" ht="15">
      <c r="A319" s="13">
        <f t="shared" si="4"/>
        <v>318</v>
      </c>
      <c r="B319" s="80" t="s">
        <v>223</v>
      </c>
      <c r="C319" s="65" t="s">
        <v>543</v>
      </c>
      <c r="D319" s="66">
        <f>I1A2!BP27</f>
        <v>38.805000000000007</v>
      </c>
      <c r="E319" s="67"/>
      <c r="F319" s="68"/>
      <c r="H319" s="56"/>
      <c r="I319" s="45"/>
      <c r="J319" s="57"/>
      <c r="K319" s="27"/>
    </row>
    <row r="320" spans="1:11" ht="15">
      <c r="A320" s="13">
        <f t="shared" si="4"/>
        <v>319</v>
      </c>
      <c r="B320" s="80" t="s">
        <v>142</v>
      </c>
      <c r="C320" s="65" t="s">
        <v>544</v>
      </c>
      <c r="D320" s="66">
        <f>I1A3!BP28</f>
        <v>29.274999999999999</v>
      </c>
      <c r="E320" s="67"/>
      <c r="F320" s="70"/>
      <c r="H320" s="56"/>
      <c r="I320" s="45"/>
      <c r="J320" s="57"/>
      <c r="K320" s="27"/>
    </row>
    <row r="321" spans="1:11" ht="15">
      <c r="A321" s="13">
        <f t="shared" si="4"/>
        <v>320</v>
      </c>
      <c r="B321" s="80" t="s">
        <v>251</v>
      </c>
      <c r="C321" s="65" t="s">
        <v>548</v>
      </c>
      <c r="D321" s="66">
        <f>I1A7!BP29</f>
        <v>34.265000000000001</v>
      </c>
      <c r="E321" s="67"/>
      <c r="F321" s="68" t="s">
        <v>591</v>
      </c>
      <c r="H321" s="56"/>
      <c r="I321" s="45"/>
      <c r="J321" s="57"/>
      <c r="K321" s="27"/>
    </row>
    <row r="322" spans="1:11" ht="15">
      <c r="A322" s="13">
        <f t="shared" si="4"/>
        <v>321</v>
      </c>
      <c r="B322" s="80" t="s">
        <v>366</v>
      </c>
      <c r="C322" s="65" t="s">
        <v>552</v>
      </c>
      <c r="D322" s="66">
        <f>I1B4!BP33</f>
        <v>0</v>
      </c>
      <c r="E322" s="69"/>
      <c r="F322" s="70"/>
      <c r="H322" s="26"/>
      <c r="I322" s="45"/>
      <c r="J322" s="57"/>
      <c r="K322" s="27"/>
    </row>
    <row r="323" spans="1:11" ht="15">
      <c r="A323" s="13">
        <f t="shared" si="4"/>
        <v>322</v>
      </c>
      <c r="B323" s="80" t="s">
        <v>367</v>
      </c>
      <c r="C323" s="65" t="s">
        <v>552</v>
      </c>
      <c r="D323" s="66">
        <f>I1B4!BP34</f>
        <v>42.302500000000009</v>
      </c>
      <c r="E323" s="67"/>
      <c r="F323" s="65" t="s">
        <v>588</v>
      </c>
      <c r="H323" s="56"/>
      <c r="I323" s="45"/>
      <c r="J323" s="57"/>
      <c r="K323" s="27"/>
    </row>
    <row r="324" spans="1:11" ht="15">
      <c r="A324" s="13">
        <f t="shared" ref="A324:A387" si="5">A323+1</f>
        <v>323</v>
      </c>
      <c r="B324" s="80" t="s">
        <v>384</v>
      </c>
      <c r="C324" s="65" t="s">
        <v>553</v>
      </c>
      <c r="D324" s="66">
        <f>I1B5!BP24</f>
        <v>29.664999999999999</v>
      </c>
      <c r="E324" s="69"/>
      <c r="F324" s="70"/>
      <c r="H324" s="56"/>
      <c r="I324" s="45"/>
      <c r="J324" s="57"/>
      <c r="K324" s="27"/>
    </row>
    <row r="325" spans="1:11" ht="15">
      <c r="A325" s="13">
        <f t="shared" si="5"/>
        <v>324</v>
      </c>
      <c r="B325" s="80" t="s">
        <v>412</v>
      </c>
      <c r="C325" s="65" t="s">
        <v>554</v>
      </c>
      <c r="D325" s="66">
        <f>I1B6!BP26</f>
        <v>32.6</v>
      </c>
      <c r="E325" s="67"/>
      <c r="F325" s="68" t="s">
        <v>584</v>
      </c>
      <c r="H325" s="56"/>
      <c r="I325" s="45"/>
      <c r="J325" s="57"/>
      <c r="K325" s="27"/>
    </row>
    <row r="326" spans="1:11" ht="15">
      <c r="A326" s="13">
        <f t="shared" si="5"/>
        <v>325</v>
      </c>
      <c r="B326" s="80" t="s">
        <v>441</v>
      </c>
      <c r="C326" s="65" t="s">
        <v>555</v>
      </c>
      <c r="D326" s="66">
        <f>I1B7!BP30</f>
        <v>27.860000000000007</v>
      </c>
      <c r="E326" s="67"/>
      <c r="F326" s="68"/>
      <c r="H326" s="56"/>
      <c r="I326" s="45"/>
      <c r="J326" s="57"/>
      <c r="K326" s="27"/>
    </row>
    <row r="327" spans="1:11" ht="15">
      <c r="A327" s="13">
        <f t="shared" si="5"/>
        <v>326</v>
      </c>
      <c r="B327" s="80" t="s">
        <v>90</v>
      </c>
      <c r="C327" s="65" t="s">
        <v>542</v>
      </c>
      <c r="D327" s="66">
        <f>I1A1!BP25</f>
        <v>66.097499999999997</v>
      </c>
      <c r="E327" s="67"/>
      <c r="F327" s="68" t="s">
        <v>613</v>
      </c>
      <c r="H327" s="56"/>
      <c r="I327" s="45"/>
      <c r="J327" s="57"/>
      <c r="K327" s="27"/>
    </row>
    <row r="328" spans="1:11" ht="15">
      <c r="A328" s="13">
        <f t="shared" si="5"/>
        <v>327</v>
      </c>
      <c r="B328" s="80" t="s">
        <v>442</v>
      </c>
      <c r="C328" s="65" t="s">
        <v>555</v>
      </c>
      <c r="D328" s="66">
        <f>I1B7!BP31</f>
        <v>24.980000000000004</v>
      </c>
      <c r="E328" s="67"/>
      <c r="F328" s="68" t="s">
        <v>584</v>
      </c>
      <c r="H328" s="56"/>
      <c r="I328" s="45"/>
      <c r="J328" s="57"/>
      <c r="K328" s="27"/>
    </row>
    <row r="329" spans="1:11" ht="15">
      <c r="A329" s="13">
        <f t="shared" si="5"/>
        <v>328</v>
      </c>
      <c r="B329" s="80" t="s">
        <v>508</v>
      </c>
      <c r="C329" s="65" t="s">
        <v>453</v>
      </c>
      <c r="D329" s="66">
        <f>I1X1!BP48</f>
        <v>44.925000000000004</v>
      </c>
      <c r="E329" s="69"/>
      <c r="F329" s="2"/>
      <c r="H329" s="56"/>
      <c r="I329" s="45"/>
      <c r="J329" s="57"/>
      <c r="K329" s="27"/>
    </row>
    <row r="330" spans="1:11" ht="15">
      <c r="A330" s="13">
        <f t="shared" si="5"/>
        <v>329</v>
      </c>
      <c r="B330" s="80" t="s">
        <v>114</v>
      </c>
      <c r="C330" s="65" t="s">
        <v>543</v>
      </c>
      <c r="D330" s="66">
        <f>I1A2!BP28</f>
        <v>38.875</v>
      </c>
      <c r="E330" s="67"/>
      <c r="F330" s="68" t="s">
        <v>591</v>
      </c>
      <c r="H330" s="56"/>
      <c r="I330" s="45"/>
      <c r="J330" s="57"/>
      <c r="K330" s="27"/>
    </row>
    <row r="331" spans="1:11" ht="15">
      <c r="A331" s="13">
        <f t="shared" si="5"/>
        <v>330</v>
      </c>
      <c r="B331" s="80" t="s">
        <v>200</v>
      </c>
      <c r="C331" s="65" t="s">
        <v>546</v>
      </c>
      <c r="D331" s="66">
        <f>I1A5!BP28</f>
        <v>30.714999999999996</v>
      </c>
      <c r="E331" s="67"/>
      <c r="F331" s="68" t="s">
        <v>591</v>
      </c>
      <c r="H331" s="56"/>
      <c r="I331" s="45"/>
      <c r="J331" s="57"/>
      <c r="K331" s="27"/>
    </row>
    <row r="332" spans="1:11" ht="15">
      <c r="A332" s="13">
        <f t="shared" si="5"/>
        <v>331</v>
      </c>
      <c r="B332" s="80" t="s">
        <v>115</v>
      </c>
      <c r="C332" s="65" t="s">
        <v>543</v>
      </c>
      <c r="D332" s="66">
        <f>I1A2!BP29</f>
        <v>25.545000000000002</v>
      </c>
      <c r="E332" s="69"/>
      <c r="F332" s="70"/>
      <c r="H332" s="56"/>
      <c r="I332" s="45"/>
      <c r="J332" s="57"/>
      <c r="K332" s="27"/>
    </row>
    <row r="333" spans="1:11" ht="15">
      <c r="A333" s="13">
        <f t="shared" si="5"/>
        <v>332</v>
      </c>
      <c r="B333" s="80" t="s">
        <v>224</v>
      </c>
      <c r="C333" s="65" t="s">
        <v>547</v>
      </c>
      <c r="D333" s="66">
        <f>I1A6!BP28</f>
        <v>30.685000000000002</v>
      </c>
      <c r="E333" s="67"/>
      <c r="F333" s="68"/>
      <c r="H333" s="56"/>
      <c r="I333" s="45"/>
      <c r="J333" s="57"/>
      <c r="K333" s="27"/>
    </row>
    <row r="334" spans="1:11" ht="15">
      <c r="A334" s="13">
        <f t="shared" si="5"/>
        <v>333</v>
      </c>
      <c r="B334" s="80" t="s">
        <v>509</v>
      </c>
      <c r="C334" s="65" t="s">
        <v>453</v>
      </c>
      <c r="D334" s="66">
        <f>I1X1!BP49</f>
        <v>34.69</v>
      </c>
      <c r="E334" s="67"/>
      <c r="F334" s="2"/>
      <c r="H334" s="56"/>
      <c r="I334" s="45"/>
      <c r="J334" s="57"/>
      <c r="K334" s="27"/>
    </row>
    <row r="335" spans="1:11" ht="15">
      <c r="A335" s="13">
        <f t="shared" si="5"/>
        <v>334</v>
      </c>
      <c r="B335" s="80" t="s">
        <v>252</v>
      </c>
      <c r="C335" s="65" t="s">
        <v>548</v>
      </c>
      <c r="D335" s="66">
        <f>I1A7!BP30</f>
        <v>27.862500000000001</v>
      </c>
      <c r="E335" s="67"/>
      <c r="F335" s="68" t="s">
        <v>591</v>
      </c>
      <c r="H335" s="26"/>
      <c r="I335" s="45"/>
      <c r="J335" s="57"/>
      <c r="K335" s="27"/>
    </row>
    <row r="336" spans="1:11" ht="15">
      <c r="A336" s="13">
        <f t="shared" si="5"/>
        <v>335</v>
      </c>
      <c r="B336" s="80" t="s">
        <v>309</v>
      </c>
      <c r="C336" s="65" t="s">
        <v>550</v>
      </c>
      <c r="D336" s="66">
        <f>I1B2!BP31</f>
        <v>28.045000000000002</v>
      </c>
      <c r="E336" s="67"/>
      <c r="F336" s="68"/>
      <c r="H336" s="56"/>
      <c r="I336" s="45"/>
      <c r="J336" s="57"/>
      <c r="K336" s="27"/>
    </row>
    <row r="337" spans="1:11" ht="15">
      <c r="A337" s="13">
        <f t="shared" si="5"/>
        <v>336</v>
      </c>
      <c r="B337" s="80" t="s">
        <v>91</v>
      </c>
      <c r="C337" s="65" t="s">
        <v>542</v>
      </c>
      <c r="D337" s="66">
        <f>I1A1!BP26</f>
        <v>26.274999999999999</v>
      </c>
      <c r="E337" s="67"/>
      <c r="F337" s="68"/>
      <c r="H337" s="56"/>
      <c r="I337" s="45"/>
      <c r="J337" s="57"/>
      <c r="K337" s="27"/>
    </row>
    <row r="338" spans="1:11" ht="15">
      <c r="A338" s="13">
        <f t="shared" si="5"/>
        <v>337</v>
      </c>
      <c r="B338" s="80" t="s">
        <v>92</v>
      </c>
      <c r="C338" s="65" t="s">
        <v>542</v>
      </c>
      <c r="D338" s="66">
        <f>I1A1!BP27</f>
        <v>26.895</v>
      </c>
      <c r="E338" s="67"/>
      <c r="F338" s="68"/>
      <c r="H338" s="56"/>
      <c r="I338" s="45"/>
      <c r="J338" s="57"/>
      <c r="K338" s="27"/>
    </row>
    <row r="339" spans="1:11" ht="15">
      <c r="A339" s="13">
        <f t="shared" si="5"/>
        <v>338</v>
      </c>
      <c r="B339" s="80" t="s">
        <v>331</v>
      </c>
      <c r="C339" s="65" t="s">
        <v>551</v>
      </c>
      <c r="D339" s="66">
        <f>I1B3!BP29</f>
        <v>36.094999999999999</v>
      </c>
      <c r="E339" s="69"/>
      <c r="F339" s="68" t="s">
        <v>586</v>
      </c>
      <c r="G339" s="43"/>
      <c r="H339" s="56"/>
      <c r="I339" s="45"/>
      <c r="J339" s="57"/>
      <c r="K339" s="27"/>
    </row>
    <row r="340" spans="1:11" ht="15">
      <c r="A340" s="13">
        <f t="shared" si="5"/>
        <v>339</v>
      </c>
      <c r="B340" s="80" t="s">
        <v>332</v>
      </c>
      <c r="C340" s="65" t="s">
        <v>551</v>
      </c>
      <c r="D340" s="66">
        <f>I1B3!BP30</f>
        <v>28.765000000000001</v>
      </c>
      <c r="E340" s="67"/>
      <c r="F340" s="65" t="s">
        <v>593</v>
      </c>
      <c r="G340" s="53"/>
      <c r="H340" s="60"/>
      <c r="I340" s="61"/>
      <c r="J340" s="57"/>
      <c r="K340" s="27"/>
    </row>
    <row r="341" spans="1:11" ht="15">
      <c r="A341" s="13">
        <f t="shared" si="5"/>
        <v>340</v>
      </c>
      <c r="B341" s="80" t="s">
        <v>182</v>
      </c>
      <c r="C341" s="65" t="s">
        <v>545</v>
      </c>
      <c r="D341" s="66" t="str">
        <f>I1A4!BP33</f>
        <v>---</v>
      </c>
      <c r="E341" s="79">
        <v>6</v>
      </c>
      <c r="F341" s="65" t="s">
        <v>451</v>
      </c>
      <c r="G341" s="43"/>
      <c r="H341" s="44"/>
      <c r="I341" s="62"/>
      <c r="J341" s="57"/>
      <c r="K341" s="27"/>
    </row>
    <row r="342" spans="1:11" ht="15">
      <c r="A342" s="13">
        <f t="shared" si="5"/>
        <v>341</v>
      </c>
      <c r="B342" s="80" t="s">
        <v>385</v>
      </c>
      <c r="C342" s="65" t="s">
        <v>553</v>
      </c>
      <c r="D342" s="66">
        <f>I1B5!BP25</f>
        <v>26.14</v>
      </c>
      <c r="E342" s="67"/>
      <c r="F342" s="78"/>
      <c r="G342" s="43"/>
      <c r="H342" s="56"/>
      <c r="I342" s="45"/>
      <c r="J342" s="57"/>
      <c r="K342" s="27"/>
    </row>
    <row r="343" spans="1:11" ht="15">
      <c r="A343" s="13">
        <f t="shared" si="5"/>
        <v>342</v>
      </c>
      <c r="B343" s="80" t="s">
        <v>283</v>
      </c>
      <c r="C343" s="65" t="s">
        <v>549</v>
      </c>
      <c r="D343" s="66">
        <f>I1B1!BP33</f>
        <v>21.024999999999999</v>
      </c>
      <c r="E343" s="69"/>
      <c r="F343" s="70"/>
      <c r="G343" s="43"/>
      <c r="H343" s="58"/>
      <c r="I343" s="56"/>
      <c r="J343" s="28"/>
      <c r="K343" s="27"/>
    </row>
    <row r="344" spans="1:11" ht="15">
      <c r="A344" s="13">
        <f t="shared" si="5"/>
        <v>343</v>
      </c>
      <c r="B344" s="80" t="s">
        <v>413</v>
      </c>
      <c r="C344" s="65" t="s">
        <v>554</v>
      </c>
      <c r="D344" s="66">
        <f>I1B6!BP27</f>
        <v>20.912500000000001</v>
      </c>
      <c r="E344" s="67"/>
      <c r="F344" s="68"/>
      <c r="G344" s="43"/>
      <c r="H344" s="56"/>
      <c r="I344" s="45"/>
      <c r="J344" s="57"/>
      <c r="K344" s="27"/>
    </row>
    <row r="345" spans="1:11" ht="15">
      <c r="A345" s="13">
        <f t="shared" si="5"/>
        <v>344</v>
      </c>
      <c r="B345" s="80" t="s">
        <v>368</v>
      </c>
      <c r="C345" s="65" t="s">
        <v>552</v>
      </c>
      <c r="D345" s="66">
        <f>I1B4!BP35</f>
        <v>27.3</v>
      </c>
      <c r="E345" s="75"/>
      <c r="F345" s="72"/>
      <c r="G345" s="43"/>
      <c r="H345" s="56"/>
      <c r="I345" s="45"/>
      <c r="J345" s="57"/>
      <c r="K345" s="27"/>
    </row>
    <row r="346" spans="1:11" ht="15">
      <c r="A346" s="13">
        <f t="shared" si="5"/>
        <v>345</v>
      </c>
      <c r="B346" s="80" t="s">
        <v>482</v>
      </c>
      <c r="C346" s="65" t="s">
        <v>547</v>
      </c>
      <c r="D346" s="66">
        <f>I1A6!BP29</f>
        <v>18.302500000000002</v>
      </c>
      <c r="E346" s="67"/>
      <c r="F346" s="68"/>
      <c r="G346" s="43"/>
      <c r="H346" s="56"/>
      <c r="I346" s="45"/>
      <c r="J346" s="57"/>
      <c r="K346" s="27"/>
    </row>
    <row r="347" spans="1:11" ht="15">
      <c r="A347" s="13">
        <f t="shared" si="5"/>
        <v>346</v>
      </c>
      <c r="B347" s="80" t="s">
        <v>333</v>
      </c>
      <c r="C347" s="65" t="s">
        <v>551</v>
      </c>
      <c r="D347" s="66">
        <f>I1B3!BP31</f>
        <v>23.744999999999997</v>
      </c>
      <c r="E347" s="69"/>
      <c r="F347" s="70"/>
      <c r="G347" s="53"/>
      <c r="H347" s="60"/>
      <c r="I347" s="61"/>
      <c r="J347" s="57"/>
      <c r="K347" s="27"/>
    </row>
    <row r="348" spans="1:11" ht="15">
      <c r="A348" s="13">
        <f t="shared" si="5"/>
        <v>347</v>
      </c>
      <c r="B348" s="80" t="s">
        <v>514</v>
      </c>
      <c r="C348" s="65" t="s">
        <v>453</v>
      </c>
      <c r="D348" s="66">
        <f>I1X1!BP50</f>
        <v>42.47</v>
      </c>
      <c r="E348" s="67"/>
      <c r="F348" s="81" t="s">
        <v>458</v>
      </c>
      <c r="G348" s="43"/>
      <c r="H348" s="44"/>
      <c r="I348" s="62"/>
      <c r="J348" s="57"/>
      <c r="K348" s="27"/>
    </row>
    <row r="349" spans="1:11" ht="15">
      <c r="A349" s="13">
        <f t="shared" si="5"/>
        <v>348</v>
      </c>
      <c r="B349" s="80" t="s">
        <v>93</v>
      </c>
      <c r="C349" s="65" t="s">
        <v>542</v>
      </c>
      <c r="D349" s="66">
        <f>I1A1!BP28</f>
        <v>24.042499999999997</v>
      </c>
      <c r="E349" s="69"/>
      <c r="F349" s="70"/>
      <c r="G349" s="53"/>
      <c r="H349" s="60"/>
      <c r="I349" s="61"/>
      <c r="J349" s="57"/>
      <c r="K349" s="27"/>
    </row>
    <row r="350" spans="1:11" ht="15">
      <c r="A350" s="13">
        <f t="shared" si="5"/>
        <v>349</v>
      </c>
      <c r="B350" s="80" t="s">
        <v>253</v>
      </c>
      <c r="C350" s="65" t="s">
        <v>548</v>
      </c>
      <c r="D350" s="66">
        <f>I1A7!BP31</f>
        <v>45.784999999999997</v>
      </c>
      <c r="E350" s="67"/>
      <c r="F350" s="68" t="s">
        <v>605</v>
      </c>
      <c r="G350" s="43"/>
      <c r="H350" s="44"/>
      <c r="I350" s="62"/>
      <c r="J350" s="57"/>
      <c r="K350" s="27"/>
    </row>
    <row r="351" spans="1:11" ht="15">
      <c r="A351" s="13">
        <f t="shared" si="5"/>
        <v>350</v>
      </c>
      <c r="B351" s="80" t="s">
        <v>116</v>
      </c>
      <c r="C351" s="65" t="s">
        <v>543</v>
      </c>
      <c r="D351" s="66">
        <f>I1A2!BP30</f>
        <v>31.05</v>
      </c>
      <c r="E351" s="67"/>
      <c r="F351" s="68" t="s">
        <v>584</v>
      </c>
      <c r="G351" s="43"/>
      <c r="H351" s="58"/>
      <c r="I351" s="27"/>
      <c r="J351" s="28"/>
      <c r="K351" s="27"/>
    </row>
    <row r="352" spans="1:11" ht="15">
      <c r="A352" s="13">
        <f t="shared" si="5"/>
        <v>351</v>
      </c>
      <c r="B352" s="80" t="s">
        <v>94</v>
      </c>
      <c r="C352" s="65" t="s">
        <v>542</v>
      </c>
      <c r="D352" s="66">
        <f>I1A1!BP29</f>
        <v>31.535</v>
      </c>
      <c r="E352" s="67"/>
      <c r="F352" s="70"/>
      <c r="H352" s="56"/>
      <c r="I352" s="45"/>
      <c r="J352" s="57"/>
      <c r="K352" s="27"/>
    </row>
    <row r="353" spans="1:11" ht="15">
      <c r="A353" s="13">
        <f t="shared" si="5"/>
        <v>352</v>
      </c>
      <c r="B353" s="80" t="s">
        <v>225</v>
      </c>
      <c r="C353" s="65" t="s">
        <v>547</v>
      </c>
      <c r="D353" s="66">
        <f>I1A6!BP30</f>
        <v>28.782500000000002</v>
      </c>
      <c r="E353" s="67"/>
      <c r="F353" s="68"/>
      <c r="H353" s="56"/>
      <c r="I353" s="45"/>
      <c r="J353" s="57"/>
      <c r="K353" s="27"/>
    </row>
    <row r="354" spans="1:11" ht="15">
      <c r="A354" s="13">
        <f t="shared" si="5"/>
        <v>353</v>
      </c>
      <c r="B354" s="80" t="s">
        <v>254</v>
      </c>
      <c r="C354" s="65" t="s">
        <v>548</v>
      </c>
      <c r="D354" s="66">
        <f>I1A7!BP32</f>
        <v>44.045000000000002</v>
      </c>
      <c r="E354" s="69"/>
      <c r="F354" s="68" t="s">
        <v>591</v>
      </c>
      <c r="H354" s="56"/>
      <c r="I354" s="27"/>
      <c r="J354" s="28"/>
      <c r="K354" s="28"/>
    </row>
    <row r="355" spans="1:11" ht="15">
      <c r="A355" s="13">
        <f t="shared" si="5"/>
        <v>354</v>
      </c>
      <c r="B355" s="80" t="s">
        <v>310</v>
      </c>
      <c r="C355" s="65" t="s">
        <v>550</v>
      </c>
      <c r="D355" s="66">
        <f>I1B2!BP32</f>
        <v>24.045000000000002</v>
      </c>
      <c r="E355" s="67"/>
      <c r="F355" s="68"/>
      <c r="H355" s="56"/>
      <c r="I355" s="45"/>
      <c r="J355" s="57"/>
      <c r="K355" s="28"/>
    </row>
    <row r="356" spans="1:11" ht="15">
      <c r="A356" s="13">
        <f t="shared" si="5"/>
        <v>355</v>
      </c>
      <c r="B356" s="80" t="s">
        <v>499</v>
      </c>
      <c r="C356" s="65" t="s">
        <v>453</v>
      </c>
      <c r="D356" s="66">
        <f>I1X1!BP51</f>
        <v>31.25</v>
      </c>
      <c r="E356" s="67"/>
      <c r="F356" s="81" t="s">
        <v>458</v>
      </c>
      <c r="H356" s="56"/>
      <c r="I356" s="45"/>
      <c r="J356" s="57"/>
      <c r="K356" s="28"/>
    </row>
    <row r="357" spans="1:11" ht="15">
      <c r="A357" s="13">
        <f t="shared" si="5"/>
        <v>356</v>
      </c>
      <c r="B357" s="80" t="s">
        <v>334</v>
      </c>
      <c r="C357" s="65" t="s">
        <v>551</v>
      </c>
      <c r="D357" s="66">
        <f>I1B3!BP32</f>
        <v>25.884999999999998</v>
      </c>
      <c r="E357" s="69"/>
      <c r="F357" s="65" t="s">
        <v>593</v>
      </c>
      <c r="H357" s="56"/>
      <c r="I357" s="45"/>
      <c r="J357" s="57"/>
      <c r="K357" s="28"/>
    </row>
    <row r="358" spans="1:11" ht="15">
      <c r="A358" s="13">
        <f t="shared" si="5"/>
        <v>357</v>
      </c>
      <c r="B358" s="80" t="s">
        <v>386</v>
      </c>
      <c r="C358" s="65" t="s">
        <v>553</v>
      </c>
      <c r="D358" s="66">
        <f>I1B5!BP26</f>
        <v>24.577500000000001</v>
      </c>
      <c r="E358" s="67"/>
      <c r="F358" s="78"/>
      <c r="H358" s="56"/>
      <c r="I358" s="45"/>
      <c r="J358" s="57"/>
      <c r="K358" s="28"/>
    </row>
    <row r="359" spans="1:11" ht="15">
      <c r="A359" s="13">
        <f t="shared" si="5"/>
        <v>358</v>
      </c>
      <c r="B359" s="80" t="s">
        <v>414</v>
      </c>
      <c r="C359" s="65" t="s">
        <v>554</v>
      </c>
      <c r="D359" s="66">
        <f>I1B6!BP28</f>
        <v>31.5625</v>
      </c>
      <c r="E359" s="67"/>
      <c r="F359" s="68"/>
      <c r="H359" s="56"/>
      <c r="I359" s="45"/>
      <c r="J359" s="57"/>
      <c r="K359" s="28"/>
    </row>
    <row r="360" spans="1:11" ht="15">
      <c r="A360" s="13">
        <f t="shared" si="5"/>
        <v>359</v>
      </c>
      <c r="B360" s="80" t="s">
        <v>443</v>
      </c>
      <c r="C360" s="65" t="s">
        <v>555</v>
      </c>
      <c r="D360" s="66">
        <f>I1B7!BP32</f>
        <v>22.875</v>
      </c>
      <c r="E360" s="67"/>
      <c r="F360" s="68"/>
      <c r="H360" s="56"/>
      <c r="I360" s="45"/>
      <c r="J360" s="57"/>
      <c r="K360" s="28"/>
    </row>
    <row r="361" spans="1:11" ht="15">
      <c r="A361" s="13">
        <f t="shared" si="5"/>
        <v>360</v>
      </c>
      <c r="B361" s="80" t="s">
        <v>143</v>
      </c>
      <c r="C361" s="65" t="s">
        <v>544</v>
      </c>
      <c r="D361" s="66">
        <f>I1A3!BP29</f>
        <v>25.945</v>
      </c>
      <c r="E361" s="69"/>
      <c r="F361" s="68" t="s">
        <v>584</v>
      </c>
      <c r="H361" s="56"/>
      <c r="I361" s="45"/>
      <c r="J361" s="57"/>
      <c r="K361" s="28"/>
    </row>
    <row r="362" spans="1:11" ht="15">
      <c r="A362" s="13">
        <f t="shared" si="5"/>
        <v>361</v>
      </c>
      <c r="B362" s="80" t="s">
        <v>95</v>
      </c>
      <c r="C362" s="65" t="s">
        <v>542</v>
      </c>
      <c r="D362" s="66">
        <f>I1A1!BP30</f>
        <v>28.234999999999999</v>
      </c>
      <c r="E362" s="69"/>
      <c r="F362" s="81"/>
      <c r="H362" s="56"/>
      <c r="I362" s="45"/>
      <c r="J362" s="57"/>
      <c r="K362" s="28"/>
    </row>
    <row r="363" spans="1:11" ht="15">
      <c r="A363" s="13">
        <f t="shared" si="5"/>
        <v>362</v>
      </c>
      <c r="B363" s="80" t="s">
        <v>117</v>
      </c>
      <c r="C363" s="65" t="s">
        <v>543</v>
      </c>
      <c r="D363" s="66">
        <f>I1A2!BP31</f>
        <v>23.724999999999998</v>
      </c>
      <c r="E363" s="69"/>
      <c r="F363" s="70"/>
      <c r="H363" s="56"/>
      <c r="I363" s="45"/>
      <c r="J363" s="57"/>
      <c r="K363" s="28"/>
    </row>
    <row r="364" spans="1:11" ht="15">
      <c r="A364" s="13">
        <f t="shared" si="5"/>
        <v>363</v>
      </c>
      <c r="B364" s="80" t="s">
        <v>335</v>
      </c>
      <c r="C364" s="65" t="s">
        <v>551</v>
      </c>
      <c r="D364" s="66">
        <f>I1B3!BP33</f>
        <v>26.585000000000001</v>
      </c>
      <c r="E364" s="67"/>
      <c r="F364" s="68"/>
      <c r="H364" s="56"/>
      <c r="I364" s="45"/>
      <c r="J364" s="57"/>
      <c r="K364" s="28"/>
    </row>
    <row r="365" spans="1:11" ht="15">
      <c r="A365" s="13">
        <f t="shared" si="5"/>
        <v>364</v>
      </c>
      <c r="B365" s="80" t="s">
        <v>96</v>
      </c>
      <c r="C365" s="65" t="s">
        <v>542</v>
      </c>
      <c r="D365" s="66">
        <f>I1A1!BP31</f>
        <v>34.464999999999996</v>
      </c>
      <c r="E365" s="69"/>
      <c r="F365" s="68" t="s">
        <v>591</v>
      </c>
      <c r="H365" s="56"/>
      <c r="I365" s="45"/>
      <c r="J365" s="57"/>
      <c r="K365" s="28"/>
    </row>
    <row r="366" spans="1:11" ht="15">
      <c r="A366" s="13">
        <f t="shared" si="5"/>
        <v>365</v>
      </c>
      <c r="B366" s="80" t="s">
        <v>201</v>
      </c>
      <c r="C366" s="65" t="s">
        <v>546</v>
      </c>
      <c r="D366" s="66">
        <f>I1A5!BP29</f>
        <v>22.725000000000001</v>
      </c>
      <c r="E366" s="67"/>
      <c r="F366" s="70"/>
      <c r="H366" s="56"/>
      <c r="I366" s="45"/>
      <c r="J366" s="57"/>
      <c r="K366" s="28"/>
    </row>
    <row r="367" spans="1:11" ht="15">
      <c r="A367" s="13">
        <f t="shared" si="5"/>
        <v>366</v>
      </c>
      <c r="B367" s="80" t="s">
        <v>311</v>
      </c>
      <c r="C367" s="65" t="s">
        <v>550</v>
      </c>
      <c r="D367" s="66">
        <f>I1B2!BP33</f>
        <v>58.87</v>
      </c>
      <c r="E367" s="67"/>
      <c r="F367" s="68" t="s">
        <v>604</v>
      </c>
      <c r="H367" s="56"/>
      <c r="I367" s="45"/>
      <c r="J367" s="57"/>
      <c r="K367" s="28"/>
    </row>
    <row r="368" spans="1:11" ht="15">
      <c r="A368" s="13">
        <f t="shared" si="5"/>
        <v>367</v>
      </c>
      <c r="B368" s="80" t="s">
        <v>118</v>
      </c>
      <c r="C368" s="65" t="s">
        <v>543</v>
      </c>
      <c r="D368" s="66">
        <f>I1A2!BP32</f>
        <v>25.592500000000001</v>
      </c>
      <c r="E368" s="67"/>
      <c r="F368" s="68"/>
      <c r="H368" s="56"/>
      <c r="I368" s="45"/>
      <c r="J368" s="57"/>
      <c r="K368" s="28"/>
    </row>
    <row r="369" spans="1:14" ht="15">
      <c r="A369" s="13">
        <f t="shared" si="5"/>
        <v>368</v>
      </c>
      <c r="B369" s="80" t="s">
        <v>226</v>
      </c>
      <c r="C369" s="65" t="s">
        <v>547</v>
      </c>
      <c r="D369" s="66">
        <f>I1A6!BP31</f>
        <v>24.064999999999998</v>
      </c>
      <c r="E369" s="69"/>
      <c r="F369" s="70"/>
      <c r="H369" s="56"/>
      <c r="I369" s="45"/>
      <c r="J369" s="57"/>
      <c r="K369" s="28"/>
    </row>
    <row r="370" spans="1:14" ht="15">
      <c r="A370" s="13">
        <f t="shared" si="5"/>
        <v>369</v>
      </c>
      <c r="B370" s="80" t="s">
        <v>255</v>
      </c>
      <c r="C370" s="65" t="s">
        <v>548</v>
      </c>
      <c r="D370" s="66">
        <f>I1A7!BP33</f>
        <v>25.164999999999999</v>
      </c>
      <c r="E370" s="69"/>
      <c r="F370" s="68" t="s">
        <v>584</v>
      </c>
      <c r="H370" s="56"/>
      <c r="I370" s="45"/>
      <c r="J370" s="57"/>
      <c r="K370" s="28"/>
    </row>
    <row r="371" spans="1:14" ht="15">
      <c r="A371" s="13">
        <f t="shared" si="5"/>
        <v>370</v>
      </c>
      <c r="B371" s="80" t="s">
        <v>144</v>
      </c>
      <c r="C371" s="65" t="s">
        <v>544</v>
      </c>
      <c r="D371" s="66">
        <f>I1A3!BP30</f>
        <v>0</v>
      </c>
      <c r="E371" s="67"/>
      <c r="F371" s="68"/>
      <c r="H371" s="56"/>
      <c r="I371" s="45"/>
      <c r="J371" s="57"/>
      <c r="K371" s="28"/>
    </row>
    <row r="372" spans="1:14" ht="15">
      <c r="A372" s="13">
        <f t="shared" si="5"/>
        <v>371</v>
      </c>
      <c r="B372" s="80" t="s">
        <v>145</v>
      </c>
      <c r="C372" s="65" t="s">
        <v>544</v>
      </c>
      <c r="D372" s="66">
        <f>I1A3!BP31</f>
        <v>39.337499999999999</v>
      </c>
      <c r="E372" s="67"/>
      <c r="F372" s="68" t="s">
        <v>591</v>
      </c>
      <c r="H372" s="56"/>
      <c r="I372" s="45"/>
      <c r="J372" s="57"/>
      <c r="K372" s="28"/>
    </row>
    <row r="373" spans="1:14" ht="15">
      <c r="A373" s="13">
        <f t="shared" si="5"/>
        <v>372</v>
      </c>
      <c r="B373" s="80" t="s">
        <v>387</v>
      </c>
      <c r="C373" s="65" t="s">
        <v>553</v>
      </c>
      <c r="D373" s="66">
        <f>I1B5!BP27</f>
        <v>37.392499999999998</v>
      </c>
      <c r="E373" s="67"/>
      <c r="F373" s="68"/>
      <c r="H373" s="56"/>
      <c r="I373" s="45"/>
      <c r="J373" s="57"/>
      <c r="K373" s="28"/>
    </row>
    <row r="374" spans="1:14" ht="15">
      <c r="A374" s="13">
        <f t="shared" si="5"/>
        <v>373</v>
      </c>
      <c r="B374" s="80" t="s">
        <v>503</v>
      </c>
      <c r="C374" s="65" t="s">
        <v>453</v>
      </c>
      <c r="D374" s="66">
        <f>I1X1!BP52</f>
        <v>36.922499999999999</v>
      </c>
      <c r="E374" s="67"/>
      <c r="F374" s="81" t="s">
        <v>458</v>
      </c>
      <c r="H374" s="56"/>
      <c r="I374" s="45"/>
      <c r="J374" s="57"/>
      <c r="K374" s="28"/>
    </row>
    <row r="375" spans="1:14" ht="15">
      <c r="A375" s="13">
        <f t="shared" si="5"/>
        <v>374</v>
      </c>
      <c r="B375" s="80" t="s">
        <v>495</v>
      </c>
      <c r="C375" s="65" t="s">
        <v>554</v>
      </c>
      <c r="D375" s="66">
        <f>I1B6!BP29</f>
        <v>12.1275</v>
      </c>
      <c r="E375" s="69"/>
      <c r="F375" s="65"/>
      <c r="H375" s="56"/>
      <c r="I375" s="45"/>
      <c r="J375" s="57"/>
      <c r="K375" s="28"/>
    </row>
    <row r="376" spans="1:14" ht="15">
      <c r="A376" s="13">
        <f t="shared" si="5"/>
        <v>375</v>
      </c>
      <c r="B376" s="80" t="s">
        <v>181</v>
      </c>
      <c r="C376" s="65" t="s">
        <v>545</v>
      </c>
      <c r="D376" s="66" t="str">
        <f>I1A4!BP34</f>
        <v>---</v>
      </c>
      <c r="E376" s="79">
        <v>6</v>
      </c>
      <c r="F376" s="65" t="s">
        <v>449</v>
      </c>
      <c r="H376" s="56"/>
      <c r="I376" s="45"/>
      <c r="J376" s="57"/>
      <c r="K376" s="28"/>
    </row>
    <row r="377" spans="1:14" ht="15">
      <c r="A377" s="13">
        <f t="shared" si="5"/>
        <v>376</v>
      </c>
      <c r="B377" s="80" t="s">
        <v>580</v>
      </c>
      <c r="C377" s="65" t="s">
        <v>453</v>
      </c>
      <c r="D377" s="66">
        <f>I1X1!BP53</f>
        <v>19.84</v>
      </c>
      <c r="E377" s="79"/>
      <c r="F377" s="81" t="s">
        <v>458</v>
      </c>
      <c r="H377" s="56"/>
      <c r="I377" s="45"/>
      <c r="J377" s="57"/>
      <c r="K377" s="28"/>
      <c r="N377" s="128"/>
    </row>
    <row r="378" spans="1:14" ht="15">
      <c r="A378" s="13">
        <f t="shared" si="5"/>
        <v>377</v>
      </c>
      <c r="B378" s="80" t="s">
        <v>174</v>
      </c>
      <c r="C378" s="65" t="s">
        <v>545</v>
      </c>
      <c r="D378" s="66">
        <f>I1A4!BP35</f>
        <v>32.714999999999996</v>
      </c>
      <c r="E378" s="67"/>
      <c r="F378" s="68" t="s">
        <v>584</v>
      </c>
      <c r="H378" s="56"/>
      <c r="I378" s="45"/>
      <c r="J378" s="57"/>
      <c r="K378" s="28"/>
    </row>
    <row r="379" spans="1:14" ht="15">
      <c r="A379" s="13">
        <f t="shared" si="5"/>
        <v>378</v>
      </c>
      <c r="B379" s="80" t="s">
        <v>583</v>
      </c>
      <c r="C379" s="65" t="s">
        <v>453</v>
      </c>
      <c r="D379" s="66">
        <f>I1X1!BP54</f>
        <v>0</v>
      </c>
      <c r="E379" s="73"/>
      <c r="F379" s="74"/>
      <c r="H379" s="56"/>
      <c r="I379" s="45"/>
      <c r="J379" s="57"/>
      <c r="K379" s="28"/>
      <c r="N379" s="135"/>
    </row>
    <row r="380" spans="1:14" ht="15">
      <c r="A380" s="13">
        <f t="shared" si="5"/>
        <v>379</v>
      </c>
      <c r="B380" s="80" t="s">
        <v>491</v>
      </c>
      <c r="C380" s="65" t="s">
        <v>453</v>
      </c>
      <c r="D380" s="66">
        <f>I1X1!BP55</f>
        <v>28.725000000000001</v>
      </c>
      <c r="E380" s="73"/>
      <c r="F380" s="125"/>
      <c r="H380" s="56"/>
      <c r="I380" s="45"/>
      <c r="J380" s="57"/>
      <c r="K380" s="28"/>
    </row>
    <row r="381" spans="1:14" ht="15">
      <c r="A381" s="13">
        <f t="shared" si="5"/>
        <v>380</v>
      </c>
      <c r="B381" s="80" t="s">
        <v>415</v>
      </c>
      <c r="C381" s="65" t="s">
        <v>554</v>
      </c>
      <c r="D381" s="66">
        <f>I1B6!BP30</f>
        <v>16.897500000000001</v>
      </c>
      <c r="E381" s="67"/>
      <c r="F381" s="78"/>
      <c r="H381" s="56"/>
      <c r="I381" s="45"/>
      <c r="J381" s="57"/>
      <c r="K381" s="28"/>
    </row>
    <row r="382" spans="1:14" ht="15">
      <c r="A382" s="13">
        <f t="shared" si="5"/>
        <v>381</v>
      </c>
      <c r="B382" s="80" t="s">
        <v>444</v>
      </c>
      <c r="C382" s="65" t="s">
        <v>555</v>
      </c>
      <c r="D382" s="66">
        <f>I1B7!BP33</f>
        <v>30.68</v>
      </c>
      <c r="E382" s="69"/>
      <c r="F382" s="68" t="s">
        <v>586</v>
      </c>
      <c r="H382" s="56"/>
      <c r="I382" s="45"/>
      <c r="J382" s="57"/>
      <c r="K382" s="28"/>
    </row>
    <row r="383" spans="1:14" ht="15">
      <c r="A383" s="13">
        <f t="shared" si="5"/>
        <v>382</v>
      </c>
      <c r="B383" s="80" t="s">
        <v>312</v>
      </c>
      <c r="C383" s="65" t="s">
        <v>550</v>
      </c>
      <c r="D383" s="66">
        <f>I1B2!BP34</f>
        <v>38.602499999999999</v>
      </c>
      <c r="E383" s="69"/>
      <c r="F383" s="70"/>
      <c r="H383" s="56"/>
      <c r="I383" s="45"/>
      <c r="J383" s="57"/>
      <c r="K383" s="28"/>
    </row>
    <row r="384" spans="1:14" ht="15">
      <c r="A384" s="13">
        <f t="shared" si="5"/>
        <v>383</v>
      </c>
      <c r="B384" s="80" t="s">
        <v>336</v>
      </c>
      <c r="C384" s="65" t="s">
        <v>551</v>
      </c>
      <c r="D384" s="66">
        <f>I1B3!BP34</f>
        <v>29.505000000000003</v>
      </c>
      <c r="E384" s="69"/>
      <c r="F384" s="68" t="s">
        <v>586</v>
      </c>
      <c r="H384" s="56"/>
      <c r="I384" s="45"/>
      <c r="J384" s="57"/>
      <c r="K384" s="28"/>
    </row>
    <row r="385" spans="1:11" ht="15">
      <c r="A385" s="13">
        <f t="shared" si="5"/>
        <v>384</v>
      </c>
      <c r="B385" s="80" t="s">
        <v>227</v>
      </c>
      <c r="C385" s="65" t="s">
        <v>547</v>
      </c>
      <c r="D385" s="66">
        <f>I1A6!BP32</f>
        <v>45.185000000000002</v>
      </c>
      <c r="E385" s="69"/>
      <c r="F385" s="68" t="s">
        <v>605</v>
      </c>
      <c r="H385" s="56"/>
      <c r="I385" s="45"/>
      <c r="J385" s="57"/>
      <c r="K385" s="28"/>
    </row>
    <row r="386" spans="1:11" ht="15">
      <c r="A386" s="13">
        <f t="shared" si="5"/>
        <v>385</v>
      </c>
      <c r="B386" s="80" t="s">
        <v>529</v>
      </c>
      <c r="C386" s="65" t="s">
        <v>453</v>
      </c>
      <c r="D386" s="66">
        <f>I1X1!BP56</f>
        <v>29.784999999999997</v>
      </c>
      <c r="E386" s="67"/>
      <c r="F386" s="68" t="s">
        <v>586</v>
      </c>
      <c r="H386" s="56"/>
      <c r="I386" s="45"/>
      <c r="J386" s="57"/>
      <c r="K386" s="28"/>
    </row>
    <row r="387" spans="1:11" ht="15">
      <c r="A387" s="13">
        <f t="shared" si="5"/>
        <v>386</v>
      </c>
      <c r="B387" s="80" t="s">
        <v>119</v>
      </c>
      <c r="C387" s="65" t="s">
        <v>543</v>
      </c>
      <c r="D387" s="66">
        <f>I1A2!BP33</f>
        <v>26.094999999999999</v>
      </c>
      <c r="E387" s="67"/>
      <c r="F387" s="68"/>
      <c r="H387" s="56"/>
      <c r="I387" s="45"/>
      <c r="J387" s="57"/>
      <c r="K387" s="28"/>
    </row>
    <row r="388" spans="1:11" ht="15">
      <c r="A388" s="13">
        <f t="shared" ref="A388:A451" si="6">A387+1</f>
        <v>387</v>
      </c>
      <c r="B388" s="80" t="s">
        <v>202</v>
      </c>
      <c r="C388" s="65" t="s">
        <v>546</v>
      </c>
      <c r="D388" s="66">
        <f>I1A5!BP30</f>
        <v>33.322499999999998</v>
      </c>
      <c r="E388" s="69"/>
      <c r="F388" s="68" t="s">
        <v>584</v>
      </c>
      <c r="H388" s="56"/>
      <c r="I388" s="45"/>
      <c r="J388" s="57"/>
      <c r="K388" s="28"/>
    </row>
    <row r="389" spans="1:11" ht="15">
      <c r="A389" s="13">
        <f t="shared" si="6"/>
        <v>388</v>
      </c>
      <c r="B389" s="80" t="s">
        <v>369</v>
      </c>
      <c r="C389" s="65" t="s">
        <v>552</v>
      </c>
      <c r="D389" s="66">
        <f>I1B4!BP36</f>
        <v>58.712499999999999</v>
      </c>
      <c r="E389" s="69"/>
      <c r="F389" s="68" t="s">
        <v>627</v>
      </c>
      <c r="H389" s="56"/>
      <c r="I389" s="45"/>
      <c r="J389" s="57"/>
      <c r="K389" s="28"/>
    </row>
    <row r="390" spans="1:11" ht="15">
      <c r="A390" s="13">
        <f t="shared" si="6"/>
        <v>389</v>
      </c>
      <c r="B390" s="80" t="s">
        <v>496</v>
      </c>
      <c r="C390" s="65" t="s">
        <v>553</v>
      </c>
      <c r="D390" s="66">
        <f>I1B5!BP28</f>
        <v>36.292499999999997</v>
      </c>
      <c r="E390" s="69"/>
      <c r="F390" s="70"/>
      <c r="H390" s="56"/>
      <c r="I390" s="45"/>
      <c r="J390" s="57"/>
      <c r="K390" s="28"/>
    </row>
    <row r="391" spans="1:11" ht="15">
      <c r="A391" s="13">
        <f t="shared" si="6"/>
        <v>390</v>
      </c>
      <c r="B391" s="80" t="s">
        <v>485</v>
      </c>
      <c r="C391" s="65" t="s">
        <v>555</v>
      </c>
      <c r="D391" s="66">
        <f>I1B7!BP34</f>
        <v>23.822499999999998</v>
      </c>
      <c r="E391" s="67"/>
      <c r="F391" s="68"/>
      <c r="H391" s="56"/>
      <c r="I391" s="45"/>
      <c r="J391" s="57"/>
      <c r="K391" s="28"/>
    </row>
    <row r="392" spans="1:11" ht="15">
      <c r="A392" s="13">
        <f t="shared" si="6"/>
        <v>391</v>
      </c>
      <c r="B392" s="80" t="s">
        <v>120</v>
      </c>
      <c r="C392" s="65" t="s">
        <v>543</v>
      </c>
      <c r="D392" s="66">
        <f>I1A2!BP34</f>
        <v>5.5774999999999997</v>
      </c>
      <c r="E392" s="69"/>
      <c r="F392" s="70"/>
      <c r="H392" s="56"/>
      <c r="I392" s="45"/>
      <c r="J392" s="57"/>
      <c r="K392" s="28"/>
    </row>
    <row r="393" spans="1:11" ht="15">
      <c r="A393" s="13">
        <f t="shared" si="6"/>
        <v>392</v>
      </c>
      <c r="B393" s="80" t="s">
        <v>146</v>
      </c>
      <c r="C393" s="65" t="s">
        <v>544</v>
      </c>
      <c r="D393" s="66">
        <f>I1A3!BP32</f>
        <v>35.532499999999999</v>
      </c>
      <c r="E393" s="67"/>
      <c r="F393" s="68" t="s">
        <v>592</v>
      </c>
      <c r="H393" s="56"/>
      <c r="I393" s="45"/>
      <c r="J393" s="57"/>
      <c r="K393" s="28"/>
    </row>
    <row r="394" spans="1:11" ht="15">
      <c r="A394" s="13">
        <f t="shared" si="6"/>
        <v>393</v>
      </c>
      <c r="B394" s="80" t="s">
        <v>228</v>
      </c>
      <c r="C394" s="65" t="s">
        <v>547</v>
      </c>
      <c r="D394" s="66">
        <f>I1A6!BP33</f>
        <v>30.085000000000001</v>
      </c>
      <c r="E394" s="67"/>
      <c r="F394" s="70"/>
      <c r="H394" s="56"/>
      <c r="I394" s="45"/>
      <c r="J394" s="57"/>
      <c r="K394" s="28"/>
    </row>
    <row r="395" spans="1:11" ht="15">
      <c r="A395" s="13">
        <f t="shared" si="6"/>
        <v>394</v>
      </c>
      <c r="B395" s="80" t="s">
        <v>121</v>
      </c>
      <c r="C395" s="65" t="s">
        <v>543</v>
      </c>
      <c r="D395" s="66">
        <f>I1A2!BP35</f>
        <v>36.695</v>
      </c>
      <c r="E395" s="69"/>
      <c r="F395" s="68" t="s">
        <v>592</v>
      </c>
      <c r="H395" s="56"/>
      <c r="I395" s="45"/>
      <c r="J395" s="57"/>
      <c r="K395" s="28"/>
    </row>
    <row r="396" spans="1:11" ht="15">
      <c r="A396" s="13">
        <f t="shared" si="6"/>
        <v>395</v>
      </c>
      <c r="B396" s="80" t="s">
        <v>203</v>
      </c>
      <c r="C396" s="65" t="s">
        <v>546</v>
      </c>
      <c r="D396" s="66">
        <f>I1A5!BP31</f>
        <v>32.602499999999999</v>
      </c>
      <c r="E396" s="69"/>
      <c r="F396" s="68" t="s">
        <v>591</v>
      </c>
      <c r="H396" s="56"/>
      <c r="I396" s="45"/>
      <c r="J396" s="57"/>
      <c r="K396" s="28"/>
    </row>
    <row r="397" spans="1:11" ht="15">
      <c r="A397" s="13">
        <f t="shared" si="6"/>
        <v>396</v>
      </c>
      <c r="B397" s="80" t="s">
        <v>284</v>
      </c>
      <c r="C397" s="65" t="s">
        <v>544</v>
      </c>
      <c r="D397" s="66">
        <f>I1A3!BP33</f>
        <v>13.450000000000001</v>
      </c>
      <c r="E397" s="77"/>
      <c r="F397" s="78"/>
      <c r="H397" s="56"/>
      <c r="I397" s="45"/>
      <c r="J397" s="57"/>
      <c r="K397" s="28"/>
    </row>
    <row r="398" spans="1:11" ht="15">
      <c r="A398" s="13">
        <f t="shared" si="6"/>
        <v>397</v>
      </c>
      <c r="B398" s="80" t="s">
        <v>256</v>
      </c>
      <c r="C398" s="65" t="s">
        <v>548</v>
      </c>
      <c r="D398" s="66">
        <f>I1A7!BP34</f>
        <v>39.844999999999999</v>
      </c>
      <c r="E398" s="69"/>
      <c r="F398" s="68" t="s">
        <v>605</v>
      </c>
      <c r="H398" s="56"/>
      <c r="I398" s="45"/>
      <c r="J398" s="57"/>
      <c r="K398" s="28"/>
    </row>
    <row r="399" spans="1:11" ht="15">
      <c r="A399" s="13">
        <f t="shared" si="6"/>
        <v>398</v>
      </c>
      <c r="B399" s="80" t="s">
        <v>519</v>
      </c>
      <c r="C399" s="65" t="s">
        <v>453</v>
      </c>
      <c r="D399" s="66">
        <f>I1X1!BP57</f>
        <v>35.54</v>
      </c>
      <c r="E399" s="67"/>
      <c r="F399" s="68" t="s">
        <v>586</v>
      </c>
      <c r="H399" s="56"/>
      <c r="I399" s="45"/>
      <c r="J399" s="57"/>
      <c r="K399" s="28"/>
    </row>
    <row r="400" spans="1:11" ht="15">
      <c r="A400" s="13">
        <f t="shared" si="6"/>
        <v>399</v>
      </c>
      <c r="B400" s="80" t="s">
        <v>257</v>
      </c>
      <c r="C400" s="65" t="s">
        <v>548</v>
      </c>
      <c r="D400" s="66">
        <f>I1A7!BP35</f>
        <v>41.355000000000004</v>
      </c>
      <c r="E400" s="67"/>
      <c r="F400" s="68" t="s">
        <v>591</v>
      </c>
      <c r="H400" s="56"/>
      <c r="I400" s="45"/>
      <c r="J400" s="57"/>
      <c r="K400" s="28"/>
    </row>
    <row r="401" spans="1:11" ht="15">
      <c r="A401" s="13">
        <f t="shared" si="6"/>
        <v>400</v>
      </c>
      <c r="B401" s="80" t="s">
        <v>97</v>
      </c>
      <c r="C401" s="65" t="s">
        <v>542</v>
      </c>
      <c r="D401" s="66">
        <f>I1A1!BP32</f>
        <v>30.462500000000002</v>
      </c>
      <c r="E401" s="69"/>
      <c r="F401" s="68" t="s">
        <v>584</v>
      </c>
      <c r="H401" s="56"/>
      <c r="I401" s="45"/>
      <c r="J401" s="57"/>
      <c r="K401" s="28"/>
    </row>
    <row r="402" spans="1:11" ht="15">
      <c r="A402" s="13">
        <f t="shared" si="6"/>
        <v>401</v>
      </c>
      <c r="B402" s="80" t="s">
        <v>147</v>
      </c>
      <c r="C402" s="65" t="s">
        <v>544</v>
      </c>
      <c r="D402" s="66">
        <f>I1A3!BP34</f>
        <v>27.792499999999997</v>
      </c>
      <c r="E402" s="67"/>
      <c r="F402" s="65" t="s">
        <v>593</v>
      </c>
      <c r="H402" s="56"/>
      <c r="I402" s="45"/>
      <c r="J402" s="57"/>
      <c r="K402" s="28"/>
    </row>
    <row r="403" spans="1:11" ht="15">
      <c r="A403" s="13">
        <f t="shared" si="6"/>
        <v>402</v>
      </c>
      <c r="B403" s="80" t="s">
        <v>488</v>
      </c>
      <c r="C403" s="65" t="s">
        <v>551</v>
      </c>
      <c r="D403" s="66">
        <f>I1B3!BP35</f>
        <v>0</v>
      </c>
      <c r="E403" s="67"/>
      <c r="F403" s="78"/>
      <c r="H403" s="56"/>
      <c r="I403" s="45"/>
      <c r="J403" s="57"/>
      <c r="K403" s="28"/>
    </row>
    <row r="404" spans="1:11" ht="15">
      <c r="A404" s="13">
        <f t="shared" si="6"/>
        <v>403</v>
      </c>
      <c r="B404" s="80" t="s">
        <v>204</v>
      </c>
      <c r="C404" s="65" t="s">
        <v>546</v>
      </c>
      <c r="D404" s="66">
        <f>I1A5!BP33</f>
        <v>32.36</v>
      </c>
      <c r="E404" s="69"/>
      <c r="F404" s="68" t="s">
        <v>591</v>
      </c>
      <c r="H404" s="56"/>
      <c r="I404" s="45"/>
      <c r="J404" s="59"/>
      <c r="K404" s="28"/>
    </row>
    <row r="405" spans="1:11" ht="15">
      <c r="A405" s="13">
        <f t="shared" si="6"/>
        <v>404</v>
      </c>
      <c r="B405" s="80" t="s">
        <v>337</v>
      </c>
      <c r="C405" s="65" t="s">
        <v>551</v>
      </c>
      <c r="D405" s="66">
        <f>I1B3!BP36</f>
        <v>29.634999999999998</v>
      </c>
      <c r="E405" s="69"/>
      <c r="F405" s="65" t="s">
        <v>593</v>
      </c>
      <c r="H405" s="56"/>
      <c r="I405" s="45"/>
      <c r="J405" s="57"/>
      <c r="K405" s="28"/>
    </row>
    <row r="406" spans="1:11" ht="15">
      <c r="A406" s="13">
        <f t="shared" si="6"/>
        <v>405</v>
      </c>
      <c r="B406" s="80" t="s">
        <v>492</v>
      </c>
      <c r="C406" s="65" t="s">
        <v>453</v>
      </c>
      <c r="D406" s="66">
        <f>I1X1!BP58</f>
        <v>38.195</v>
      </c>
      <c r="E406" s="67"/>
      <c r="F406" s="81" t="s">
        <v>589</v>
      </c>
      <c r="H406" s="56"/>
      <c r="I406" s="45"/>
      <c r="J406" s="57"/>
      <c r="K406" s="28"/>
    </row>
    <row r="407" spans="1:11" ht="15">
      <c r="A407" s="13">
        <f t="shared" si="6"/>
        <v>406</v>
      </c>
      <c r="B407" s="80" t="s">
        <v>388</v>
      </c>
      <c r="C407" s="65" t="s">
        <v>553</v>
      </c>
      <c r="D407" s="66">
        <f>I1B5!BP29</f>
        <v>30.515000000000001</v>
      </c>
      <c r="E407" s="67"/>
      <c r="F407" s="68" t="s">
        <v>586</v>
      </c>
      <c r="H407" s="56"/>
      <c r="I407" s="45"/>
      <c r="J407" s="57"/>
      <c r="K407" s="28"/>
    </row>
    <row r="408" spans="1:11" ht="15">
      <c r="A408" s="13">
        <f t="shared" si="6"/>
        <v>407</v>
      </c>
      <c r="B408" s="80" t="s">
        <v>506</v>
      </c>
      <c r="C408" s="65" t="s">
        <v>453</v>
      </c>
      <c r="D408" s="66">
        <f>I1X1!BP59</f>
        <v>45.144999999999996</v>
      </c>
      <c r="E408" s="67"/>
      <c r="F408" s="81" t="s">
        <v>458</v>
      </c>
      <c r="H408" s="56"/>
      <c r="I408" s="45"/>
      <c r="J408" s="57"/>
      <c r="K408" s="28"/>
    </row>
    <row r="409" spans="1:11" ht="15">
      <c r="A409" s="13">
        <f t="shared" si="6"/>
        <v>408</v>
      </c>
      <c r="B409" s="80" t="s">
        <v>478</v>
      </c>
      <c r="C409" s="65" t="s">
        <v>542</v>
      </c>
      <c r="D409" s="66">
        <f>I1A1!BP33</f>
        <v>1.6275000000000004</v>
      </c>
      <c r="E409" s="75"/>
      <c r="F409" s="76"/>
      <c r="H409" s="56"/>
      <c r="I409" s="45"/>
      <c r="J409" s="57"/>
      <c r="K409" s="28"/>
    </row>
    <row r="410" spans="1:11" ht="15">
      <c r="A410" s="13">
        <f t="shared" si="6"/>
        <v>409</v>
      </c>
      <c r="B410" s="80" t="s">
        <v>479</v>
      </c>
      <c r="C410" s="65" t="s">
        <v>542</v>
      </c>
      <c r="D410" s="66">
        <f>I1A1!BP34</f>
        <v>30.692499999999999</v>
      </c>
      <c r="E410" s="67"/>
      <c r="F410" s="68"/>
      <c r="H410" s="56"/>
      <c r="I410" s="45"/>
      <c r="J410" s="57"/>
      <c r="K410" s="28"/>
    </row>
    <row r="411" spans="1:11" ht="15">
      <c r="A411" s="13">
        <f t="shared" si="6"/>
        <v>410</v>
      </c>
      <c r="B411" s="80" t="s">
        <v>285</v>
      </c>
      <c r="C411" s="65" t="s">
        <v>549</v>
      </c>
      <c r="D411" s="66">
        <f>I1B1!BP34</f>
        <v>37.46</v>
      </c>
      <c r="E411" s="67"/>
      <c r="F411" s="78"/>
      <c r="H411" s="56"/>
      <c r="I411" s="45"/>
      <c r="J411" s="57"/>
      <c r="K411" s="28"/>
    </row>
    <row r="412" spans="1:11" ht="15">
      <c r="A412" s="13">
        <f t="shared" si="6"/>
        <v>411</v>
      </c>
      <c r="B412" s="80" t="s">
        <v>286</v>
      </c>
      <c r="C412" s="65" t="s">
        <v>549</v>
      </c>
      <c r="D412" s="66">
        <f>I1B1!BP35</f>
        <v>26.39</v>
      </c>
      <c r="E412" s="69"/>
      <c r="F412" s="70"/>
      <c r="H412" s="56"/>
      <c r="I412" s="45"/>
      <c r="J412" s="57"/>
      <c r="K412" s="28"/>
    </row>
    <row r="413" spans="1:11" ht="15">
      <c r="A413" s="13">
        <f t="shared" si="6"/>
        <v>412</v>
      </c>
      <c r="B413" s="80" t="s">
        <v>338</v>
      </c>
      <c r="C413" s="65" t="s">
        <v>551</v>
      </c>
      <c r="D413" s="66">
        <f>I1B3!BP37</f>
        <v>32.575000000000003</v>
      </c>
      <c r="E413" s="67"/>
      <c r="F413" s="68" t="s">
        <v>591</v>
      </c>
      <c r="H413" s="56"/>
      <c r="I413" s="45"/>
      <c r="J413" s="57"/>
      <c r="K413" s="28"/>
    </row>
    <row r="414" spans="1:11" ht="15">
      <c r="A414" s="13">
        <f t="shared" si="6"/>
        <v>413</v>
      </c>
      <c r="B414" s="80" t="s">
        <v>416</v>
      </c>
      <c r="C414" s="65" t="s">
        <v>554</v>
      </c>
      <c r="D414" s="66">
        <f>I1B6!BP31</f>
        <v>18.002499999999998</v>
      </c>
      <c r="E414" s="69"/>
      <c r="F414" s="70"/>
      <c r="H414" s="56"/>
      <c r="I414" s="45"/>
      <c r="J414" s="57"/>
      <c r="K414" s="28"/>
    </row>
    <row r="415" spans="1:11" ht="15">
      <c r="A415" s="13">
        <f t="shared" si="6"/>
        <v>414</v>
      </c>
      <c r="B415" s="80" t="s">
        <v>258</v>
      </c>
      <c r="C415" s="65" t="s">
        <v>548</v>
      </c>
      <c r="D415" s="66">
        <f>I1A7!BP36</f>
        <v>29.357500000000002</v>
      </c>
      <c r="E415" s="69"/>
      <c r="F415" s="68" t="s">
        <v>591</v>
      </c>
      <c r="H415" s="56"/>
      <c r="I415" s="45"/>
      <c r="J415" s="57"/>
      <c r="K415" s="28"/>
    </row>
    <row r="416" spans="1:11" ht="15">
      <c r="A416" s="13">
        <f t="shared" si="6"/>
        <v>415</v>
      </c>
      <c r="B416" s="80" t="s">
        <v>445</v>
      </c>
      <c r="C416" s="65" t="s">
        <v>555</v>
      </c>
      <c r="D416" s="66">
        <f>I1B7!BP35</f>
        <v>25.375</v>
      </c>
      <c r="E416" s="69"/>
      <c r="F416" s="70"/>
      <c r="H416" s="56"/>
      <c r="I416" s="45"/>
      <c r="J416" s="57"/>
      <c r="K416" s="28"/>
    </row>
    <row r="417" spans="1:14" ht="15">
      <c r="A417" s="13">
        <f t="shared" si="6"/>
        <v>416</v>
      </c>
      <c r="B417" s="80" t="s">
        <v>313</v>
      </c>
      <c r="C417" s="65" t="s">
        <v>550</v>
      </c>
      <c r="D417" s="66">
        <f>I1B2!BP35</f>
        <v>38.872500000000002</v>
      </c>
      <c r="E417" s="67"/>
      <c r="F417" s="68"/>
      <c r="H417" s="56"/>
      <c r="I417" s="45"/>
      <c r="J417" s="57"/>
      <c r="K417" s="28"/>
    </row>
    <row r="418" spans="1:14" ht="15">
      <c r="A418" s="13">
        <f t="shared" si="6"/>
        <v>417</v>
      </c>
      <c r="B418" s="80" t="s">
        <v>205</v>
      </c>
      <c r="C418" s="65" t="s">
        <v>546</v>
      </c>
      <c r="D418" s="66">
        <f>I1A5!BP32</f>
        <v>39.0625</v>
      </c>
      <c r="E418" s="69"/>
      <c r="F418" s="68" t="s">
        <v>591</v>
      </c>
      <c r="H418" s="56"/>
      <c r="I418" s="45"/>
      <c r="J418" s="57"/>
      <c r="K418" s="28"/>
    </row>
    <row r="419" spans="1:14" ht="15">
      <c r="A419" s="13">
        <f t="shared" si="6"/>
        <v>418</v>
      </c>
      <c r="B419" s="80" t="s">
        <v>417</v>
      </c>
      <c r="C419" s="65" t="s">
        <v>554</v>
      </c>
      <c r="D419" s="66">
        <f>I1B6!BP32</f>
        <v>61.384999999999998</v>
      </c>
      <c r="E419" s="67"/>
      <c r="F419" s="68" t="s">
        <v>600</v>
      </c>
      <c r="H419" s="56"/>
      <c r="I419" s="45"/>
      <c r="J419" s="57"/>
      <c r="K419" s="28"/>
    </row>
    <row r="420" spans="1:14" ht="15">
      <c r="A420" s="13">
        <f t="shared" si="6"/>
        <v>419</v>
      </c>
      <c r="B420" s="80" t="s">
        <v>229</v>
      </c>
      <c r="C420" s="65" t="s">
        <v>547</v>
      </c>
      <c r="D420" s="66">
        <f>I1A6!BP34</f>
        <v>44.2425</v>
      </c>
      <c r="E420" s="69"/>
      <c r="F420" s="68" t="s">
        <v>591</v>
      </c>
      <c r="H420" s="56"/>
      <c r="I420" s="45"/>
      <c r="J420" s="57"/>
      <c r="K420" s="28"/>
    </row>
    <row r="421" spans="1:14" ht="15">
      <c r="A421" s="13">
        <f t="shared" si="6"/>
        <v>420</v>
      </c>
      <c r="B421" s="80" t="s">
        <v>418</v>
      </c>
      <c r="C421" s="65" t="s">
        <v>554</v>
      </c>
      <c r="D421" s="66">
        <f>I1B6!BP33</f>
        <v>31.164999999999999</v>
      </c>
      <c r="E421" s="67"/>
      <c r="F421" s="68"/>
      <c r="H421" s="56"/>
      <c r="I421" s="45"/>
      <c r="J421" s="57"/>
      <c r="K421" s="28"/>
    </row>
    <row r="422" spans="1:14" ht="15">
      <c r="A422" s="13">
        <f t="shared" si="6"/>
        <v>421</v>
      </c>
      <c r="B422" s="80" t="s">
        <v>148</v>
      </c>
      <c r="C422" s="65" t="s">
        <v>544</v>
      </c>
      <c r="D422" s="66">
        <f>I1A3!BP35</f>
        <v>44.587499999999999</v>
      </c>
      <c r="E422" s="67"/>
      <c r="F422" s="68" t="s">
        <v>592</v>
      </c>
      <c r="H422" s="56"/>
      <c r="I422" s="45"/>
      <c r="J422" s="57"/>
      <c r="K422" s="28"/>
    </row>
    <row r="423" spans="1:14" ht="15">
      <c r="A423" s="13">
        <f t="shared" si="6"/>
        <v>422</v>
      </c>
      <c r="B423" s="80" t="s">
        <v>533</v>
      </c>
      <c r="C423" s="65" t="s">
        <v>453</v>
      </c>
      <c r="D423" s="66">
        <f>I1X1!BP60</f>
        <v>28.064999999999998</v>
      </c>
      <c r="E423" s="67"/>
      <c r="F423" s="81" t="s">
        <v>458</v>
      </c>
      <c r="H423" s="56"/>
      <c r="I423" s="45"/>
      <c r="J423" s="57"/>
      <c r="K423" s="28"/>
    </row>
    <row r="424" spans="1:14" ht="15">
      <c r="A424" s="13">
        <f t="shared" si="6"/>
        <v>423</v>
      </c>
      <c r="B424" s="80" t="s">
        <v>389</v>
      </c>
      <c r="C424" s="65" t="s">
        <v>553</v>
      </c>
      <c r="D424" s="66">
        <f>I1B5!BP30</f>
        <v>41.884999999999998</v>
      </c>
      <c r="E424" s="69"/>
      <c r="F424" s="70"/>
      <c r="H424" s="56"/>
      <c r="I424" s="45"/>
      <c r="J424" s="57"/>
      <c r="K424" s="28"/>
    </row>
    <row r="425" spans="1:14" ht="15">
      <c r="A425" s="13">
        <f t="shared" si="6"/>
        <v>424</v>
      </c>
      <c r="B425" s="80" t="s">
        <v>175</v>
      </c>
      <c r="C425" s="65" t="s">
        <v>545</v>
      </c>
      <c r="D425" s="66">
        <f>I1A4!BP36</f>
        <v>25.33</v>
      </c>
      <c r="E425" s="67"/>
      <c r="F425" s="68" t="s">
        <v>584</v>
      </c>
      <c r="H425" s="56"/>
      <c r="I425" s="45"/>
      <c r="J425" s="57"/>
      <c r="K425" s="28"/>
      <c r="N425" s="121"/>
    </row>
    <row r="426" spans="1:14" ht="15">
      <c r="A426" s="13">
        <f t="shared" si="6"/>
        <v>425</v>
      </c>
      <c r="B426" s="80" t="s">
        <v>419</v>
      </c>
      <c r="C426" s="65" t="s">
        <v>554</v>
      </c>
      <c r="D426" s="66">
        <f>I1B6!BP34</f>
        <v>27.965000000000003</v>
      </c>
      <c r="E426" s="67"/>
      <c r="F426" s="68"/>
      <c r="H426" s="56"/>
      <c r="I426" s="45"/>
      <c r="J426" s="57"/>
      <c r="K426" s="28"/>
    </row>
    <row r="427" spans="1:14" ht="15">
      <c r="A427" s="13">
        <f t="shared" si="6"/>
        <v>426</v>
      </c>
      <c r="B427" s="80" t="s">
        <v>390</v>
      </c>
      <c r="C427" s="65" t="s">
        <v>553</v>
      </c>
      <c r="D427" s="66">
        <f>I1B5!BP31</f>
        <v>32.502499999999998</v>
      </c>
      <c r="E427" s="67"/>
      <c r="F427" s="68" t="s">
        <v>586</v>
      </c>
      <c r="H427" s="56"/>
      <c r="I427" s="45"/>
      <c r="J427" s="57"/>
      <c r="K427" s="28"/>
    </row>
    <row r="428" spans="1:14" ht="15">
      <c r="A428" s="13">
        <f t="shared" si="6"/>
        <v>427</v>
      </c>
      <c r="B428" s="80" t="s">
        <v>527</v>
      </c>
      <c r="C428" s="65" t="s">
        <v>453</v>
      </c>
      <c r="D428" s="66">
        <f>I1X1!BP61</f>
        <v>27.314999999999998</v>
      </c>
      <c r="E428" s="67"/>
      <c r="F428" s="81" t="s">
        <v>458</v>
      </c>
      <c r="H428" s="56"/>
      <c r="I428" s="45"/>
      <c r="J428" s="57"/>
      <c r="K428" s="28"/>
    </row>
    <row r="429" spans="1:14" ht="15">
      <c r="A429" s="13">
        <f t="shared" si="6"/>
        <v>428</v>
      </c>
      <c r="B429" s="80" t="s">
        <v>230</v>
      </c>
      <c r="C429" s="65" t="s">
        <v>547</v>
      </c>
      <c r="D429" s="66">
        <f>I1A6!BP35</f>
        <v>22.065000000000001</v>
      </c>
      <c r="E429" s="67"/>
      <c r="F429" s="68"/>
      <c r="H429" s="56"/>
      <c r="I429" s="45"/>
      <c r="J429" s="57"/>
      <c r="K429" s="28"/>
    </row>
    <row r="430" spans="1:14" ht="15">
      <c r="A430" s="13">
        <f t="shared" si="6"/>
        <v>429</v>
      </c>
      <c r="B430" s="80" t="s">
        <v>149</v>
      </c>
      <c r="C430" s="65" t="s">
        <v>544</v>
      </c>
      <c r="D430" s="66">
        <f>I1A3!BP36</f>
        <v>35.245000000000005</v>
      </c>
      <c r="E430" s="77"/>
      <c r="F430" s="68" t="s">
        <v>584</v>
      </c>
      <c r="H430" s="56"/>
      <c r="I430" s="45"/>
      <c r="J430" s="57"/>
      <c r="K430" s="28"/>
    </row>
    <row r="431" spans="1:14" ht="15">
      <c r="A431" s="13">
        <f t="shared" si="6"/>
        <v>430</v>
      </c>
      <c r="B431" s="80" t="s">
        <v>176</v>
      </c>
      <c r="C431" s="65" t="s">
        <v>545</v>
      </c>
      <c r="D431" s="66">
        <f>I1A4!BP37</f>
        <v>33.324999999999996</v>
      </c>
      <c r="E431" s="69"/>
      <c r="F431" s="68" t="s">
        <v>591</v>
      </c>
      <c r="H431" s="56"/>
      <c r="I431" s="45"/>
      <c r="J431" s="57"/>
      <c r="K431" s="28"/>
    </row>
    <row r="432" spans="1:14" ht="15">
      <c r="A432" s="13">
        <f t="shared" si="6"/>
        <v>431</v>
      </c>
      <c r="B432" s="80" t="s">
        <v>287</v>
      </c>
      <c r="C432" s="65" t="s">
        <v>549</v>
      </c>
      <c r="D432" s="66">
        <f>I1B1!BP36</f>
        <v>31.827500000000001</v>
      </c>
      <c r="E432" s="67"/>
      <c r="F432" s="68"/>
      <c r="H432" s="56"/>
      <c r="I432" s="45"/>
      <c r="J432" s="57"/>
      <c r="K432" s="28"/>
    </row>
    <row r="433" spans="1:14" ht="15">
      <c r="A433" s="13">
        <f t="shared" si="6"/>
        <v>432</v>
      </c>
      <c r="B433" s="80" t="s">
        <v>339</v>
      </c>
      <c r="C433" s="65" t="s">
        <v>551</v>
      </c>
      <c r="D433" s="66">
        <f>I1B3!BP38</f>
        <v>34.234999999999999</v>
      </c>
      <c r="E433" s="67"/>
      <c r="F433" s="68" t="s">
        <v>584</v>
      </c>
      <c r="H433" s="56"/>
      <c r="I433" s="45"/>
      <c r="J433" s="57"/>
      <c r="K433" s="28"/>
    </row>
    <row r="434" spans="1:14" ht="15">
      <c r="A434" s="13">
        <f t="shared" si="6"/>
        <v>433</v>
      </c>
      <c r="B434" s="80" t="s">
        <v>391</v>
      </c>
      <c r="C434" s="65" t="s">
        <v>553</v>
      </c>
      <c r="D434" s="66">
        <f>I1B5!BP33</f>
        <v>29.692500000000003</v>
      </c>
      <c r="E434" s="67"/>
      <c r="F434" s="68"/>
      <c r="H434" s="56"/>
      <c r="I434" s="45"/>
      <c r="J434" s="57"/>
      <c r="K434" s="28"/>
    </row>
    <row r="435" spans="1:14" ht="15">
      <c r="A435" s="13">
        <f t="shared" si="6"/>
        <v>434</v>
      </c>
      <c r="B435" s="80" t="s">
        <v>288</v>
      </c>
      <c r="C435" s="65" t="s">
        <v>549</v>
      </c>
      <c r="D435" s="66">
        <f>I1B1!BP37</f>
        <v>25.725000000000001</v>
      </c>
      <c r="E435" s="69"/>
      <c r="F435" s="70"/>
      <c r="H435" s="56"/>
      <c r="I435" s="45"/>
      <c r="J435" s="57"/>
      <c r="K435" s="28"/>
    </row>
    <row r="436" spans="1:14" ht="15">
      <c r="A436" s="13">
        <f t="shared" si="6"/>
        <v>435</v>
      </c>
      <c r="B436" s="80" t="s">
        <v>486</v>
      </c>
      <c r="C436" s="65" t="s">
        <v>555</v>
      </c>
      <c r="D436" s="66">
        <f>I1B7!BP36</f>
        <v>16.03</v>
      </c>
      <c r="E436" s="67"/>
      <c r="F436" s="68"/>
      <c r="H436" s="56"/>
      <c r="I436" s="45"/>
      <c r="J436" s="57"/>
      <c r="K436" s="28"/>
    </row>
    <row r="437" spans="1:14" ht="15">
      <c r="A437" s="13">
        <f t="shared" si="6"/>
        <v>436</v>
      </c>
      <c r="B437" s="80" t="s">
        <v>150</v>
      </c>
      <c r="C437" s="65" t="s">
        <v>544</v>
      </c>
      <c r="D437" s="66">
        <f>I1A3!BP37</f>
        <v>24.454999999999998</v>
      </c>
      <c r="E437" s="67"/>
      <c r="F437" s="68"/>
      <c r="H437" s="56"/>
      <c r="I437" s="45"/>
      <c r="J437" s="57"/>
      <c r="K437" s="28"/>
    </row>
    <row r="438" spans="1:14" ht="15">
      <c r="A438" s="13">
        <f t="shared" si="6"/>
        <v>437</v>
      </c>
      <c r="B438" s="80" t="s">
        <v>392</v>
      </c>
      <c r="C438" s="65" t="s">
        <v>553</v>
      </c>
      <c r="D438" s="66">
        <f>I1B5!BP34</f>
        <v>26.925000000000004</v>
      </c>
      <c r="E438" s="69"/>
      <c r="F438" s="65"/>
      <c r="H438" s="56"/>
      <c r="I438" s="45"/>
      <c r="J438" s="57"/>
      <c r="K438" s="28"/>
    </row>
    <row r="439" spans="1:14" ht="15">
      <c r="A439" s="13">
        <f t="shared" si="6"/>
        <v>438</v>
      </c>
      <c r="B439" s="80" t="s">
        <v>537</v>
      </c>
      <c r="C439" s="65" t="s">
        <v>453</v>
      </c>
      <c r="D439" s="66">
        <f>I1X1!BP62</f>
        <v>43.424999999999997</v>
      </c>
      <c r="E439" s="69"/>
      <c r="F439" s="81" t="s">
        <v>458</v>
      </c>
      <c r="H439" s="56"/>
      <c r="I439" s="45"/>
      <c r="J439" s="57"/>
      <c r="K439" s="28"/>
    </row>
    <row r="440" spans="1:14" ht="15">
      <c r="A440" s="13">
        <f t="shared" si="6"/>
        <v>439</v>
      </c>
      <c r="B440" s="80" t="s">
        <v>98</v>
      </c>
      <c r="C440" s="65" t="s">
        <v>542</v>
      </c>
      <c r="D440" s="66">
        <f>I1A1!BP35</f>
        <v>29.712499999999999</v>
      </c>
      <c r="E440" s="73"/>
      <c r="F440" s="74"/>
      <c r="H440" s="56"/>
      <c r="I440" s="45"/>
      <c r="J440" s="57"/>
      <c r="K440" s="28"/>
    </row>
    <row r="441" spans="1:14" ht="15">
      <c r="A441" s="13">
        <f t="shared" si="6"/>
        <v>440</v>
      </c>
      <c r="B441" s="80" t="s">
        <v>122</v>
      </c>
      <c r="C441" s="65" t="s">
        <v>543</v>
      </c>
      <c r="D441" s="66">
        <f>I1A2!BP36</f>
        <v>31.594999999999999</v>
      </c>
      <c r="E441" s="67"/>
      <c r="F441" s="68"/>
      <c r="H441" s="56"/>
      <c r="I441" s="45"/>
      <c r="J441" s="57"/>
      <c r="K441" s="28"/>
    </row>
    <row r="442" spans="1:14" ht="15">
      <c r="A442" s="13">
        <f t="shared" si="6"/>
        <v>441</v>
      </c>
      <c r="B442" s="80" t="s">
        <v>206</v>
      </c>
      <c r="C442" s="65" t="s">
        <v>546</v>
      </c>
      <c r="D442" s="66">
        <f>I1A5!BP34</f>
        <v>47.992499999999993</v>
      </c>
      <c r="E442" s="67"/>
      <c r="F442" s="68" t="s">
        <v>584</v>
      </c>
      <c r="H442" s="56"/>
      <c r="I442" s="45"/>
      <c r="J442" s="57"/>
      <c r="K442" s="28"/>
    </row>
    <row r="443" spans="1:14" ht="15">
      <c r="A443" s="13">
        <f t="shared" si="6"/>
        <v>442</v>
      </c>
      <c r="B443" s="80" t="s">
        <v>231</v>
      </c>
      <c r="C443" s="65" t="s">
        <v>547</v>
      </c>
      <c r="D443" s="66">
        <f>I1A6!BP36</f>
        <v>32.412500000000001</v>
      </c>
      <c r="E443" s="67"/>
      <c r="F443" s="65" t="s">
        <v>593</v>
      </c>
      <c r="H443" s="56"/>
      <c r="I443" s="45"/>
      <c r="J443" s="57"/>
      <c r="K443" s="28"/>
    </row>
    <row r="444" spans="1:14" ht="15">
      <c r="A444" s="13">
        <f t="shared" si="6"/>
        <v>443</v>
      </c>
      <c r="B444" s="80" t="s">
        <v>259</v>
      </c>
      <c r="C444" s="65" t="s">
        <v>548</v>
      </c>
      <c r="D444" s="66">
        <f>I1A7!BP37</f>
        <v>35.704999999999998</v>
      </c>
      <c r="E444" s="77"/>
      <c r="F444" s="68" t="s">
        <v>591</v>
      </c>
      <c r="H444" s="56"/>
      <c r="I444" s="45"/>
      <c r="J444" s="57"/>
      <c r="K444" s="28"/>
      <c r="N444" s="121"/>
    </row>
    <row r="445" spans="1:14" ht="15">
      <c r="A445" s="13">
        <f t="shared" si="6"/>
        <v>444</v>
      </c>
      <c r="B445" s="80" t="s">
        <v>393</v>
      </c>
      <c r="C445" s="65" t="s">
        <v>553</v>
      </c>
      <c r="D445" s="66">
        <f>I1B5!BP32</f>
        <v>43.585000000000001</v>
      </c>
      <c r="E445" s="69"/>
      <c r="F445" s="65"/>
      <c r="H445" s="56"/>
      <c r="I445" s="45"/>
      <c r="J445" s="57"/>
      <c r="K445" s="28"/>
    </row>
    <row r="446" spans="1:14" ht="15">
      <c r="A446" s="13">
        <f t="shared" si="6"/>
        <v>445</v>
      </c>
      <c r="B446" s="80" t="s">
        <v>573</v>
      </c>
      <c r="C446" s="65" t="s">
        <v>545</v>
      </c>
      <c r="D446" s="66" t="str">
        <f>I1A4!BP38</f>
        <v>---</v>
      </c>
      <c r="E446" s="79">
        <v>7</v>
      </c>
      <c r="F446" s="65" t="s">
        <v>449</v>
      </c>
      <c r="H446" s="56"/>
      <c r="I446" s="45"/>
      <c r="J446" s="57"/>
      <c r="K446" s="28"/>
    </row>
    <row r="447" spans="1:14" ht="15">
      <c r="A447" s="13">
        <f t="shared" si="6"/>
        <v>446</v>
      </c>
      <c r="B447" s="80" t="s">
        <v>557</v>
      </c>
      <c r="C447" s="65" t="s">
        <v>554</v>
      </c>
      <c r="D447" s="66" t="str">
        <f>I1B6!BP35</f>
        <v>---</v>
      </c>
      <c r="E447" s="67">
        <v>9</v>
      </c>
      <c r="F447" s="65" t="s">
        <v>449</v>
      </c>
      <c r="H447" s="56"/>
      <c r="I447" s="45"/>
      <c r="J447" s="57"/>
      <c r="K447" s="28"/>
    </row>
    <row r="448" spans="1:14" ht="15">
      <c r="A448" s="13">
        <f t="shared" si="6"/>
        <v>447</v>
      </c>
      <c r="B448" s="80" t="s">
        <v>123</v>
      </c>
      <c r="C448" s="65" t="s">
        <v>543</v>
      </c>
      <c r="D448" s="66">
        <f>I1A2!BP37</f>
        <v>30.925000000000004</v>
      </c>
      <c r="E448" s="67"/>
      <c r="F448" s="68"/>
      <c r="H448" s="56"/>
      <c r="I448" s="45"/>
      <c r="J448" s="57"/>
      <c r="K448" s="28"/>
    </row>
    <row r="449" spans="1:11" ht="15">
      <c r="A449" s="13">
        <f t="shared" si="6"/>
        <v>448</v>
      </c>
      <c r="B449" s="80" t="s">
        <v>151</v>
      </c>
      <c r="C449" s="65" t="s">
        <v>544</v>
      </c>
      <c r="D449" s="66">
        <f>I1A3!BP38</f>
        <v>27.865000000000002</v>
      </c>
      <c r="E449" s="67"/>
      <c r="F449" s="68" t="s">
        <v>584</v>
      </c>
      <c r="H449" s="56"/>
      <c r="I449" s="45"/>
      <c r="J449" s="57"/>
      <c r="K449" s="28"/>
    </row>
    <row r="450" spans="1:11" ht="15">
      <c r="A450" s="13">
        <f t="shared" si="6"/>
        <v>449</v>
      </c>
      <c r="B450" s="80" t="s">
        <v>507</v>
      </c>
      <c r="C450" s="65" t="s">
        <v>453</v>
      </c>
      <c r="D450" s="66">
        <f>I1X1!BP63</f>
        <v>13.022500000000001</v>
      </c>
      <c r="E450" s="67"/>
      <c r="F450" s="2"/>
      <c r="H450" s="56"/>
      <c r="I450" s="45"/>
      <c r="J450" s="57"/>
      <c r="K450" s="28"/>
    </row>
    <row r="451" spans="1:11" ht="15">
      <c r="A451" s="13">
        <f t="shared" si="6"/>
        <v>450</v>
      </c>
      <c r="B451" s="80" t="s">
        <v>207</v>
      </c>
      <c r="C451" s="65" t="s">
        <v>546</v>
      </c>
      <c r="D451" s="66">
        <f>I1A5!BP35</f>
        <v>28</v>
      </c>
      <c r="E451" s="67"/>
      <c r="F451" s="70"/>
      <c r="H451" s="56"/>
      <c r="I451" s="45"/>
      <c r="J451" s="57"/>
      <c r="K451" s="28"/>
    </row>
    <row r="452" spans="1:11" ht="15">
      <c r="A452" s="13">
        <f t="shared" ref="A452:A474" si="7">A451+1</f>
        <v>451</v>
      </c>
      <c r="B452" s="80" t="s">
        <v>177</v>
      </c>
      <c r="C452" s="65" t="s">
        <v>545</v>
      </c>
      <c r="D452" s="66">
        <f>I1A4!BP39</f>
        <v>19.627500000000005</v>
      </c>
      <c r="E452" s="67"/>
      <c r="F452" s="68"/>
      <c r="H452" s="56"/>
      <c r="I452" s="45"/>
      <c r="J452" s="57"/>
      <c r="K452" s="28"/>
    </row>
    <row r="453" spans="1:11" ht="15">
      <c r="A453" s="13">
        <f t="shared" si="7"/>
        <v>452</v>
      </c>
      <c r="B453" s="80" t="s">
        <v>420</v>
      </c>
      <c r="C453" s="65" t="s">
        <v>554</v>
      </c>
      <c r="D453" s="66">
        <f>I1B6!BP36</f>
        <v>38.612499999999997</v>
      </c>
      <c r="E453" s="67"/>
      <c r="F453" s="68" t="s">
        <v>591</v>
      </c>
      <c r="H453" s="56"/>
      <c r="I453" s="45"/>
      <c r="J453" s="57"/>
      <c r="K453" s="28"/>
    </row>
    <row r="454" spans="1:11" ht="15">
      <c r="A454" s="13">
        <f t="shared" si="7"/>
        <v>453</v>
      </c>
      <c r="B454" s="80" t="s">
        <v>260</v>
      </c>
      <c r="C454" s="65" t="s">
        <v>548</v>
      </c>
      <c r="D454" s="66">
        <f>I1A7!BP38</f>
        <v>32.635000000000005</v>
      </c>
      <c r="E454" s="67"/>
      <c r="F454" s="68" t="s">
        <v>591</v>
      </c>
      <c r="H454" s="56"/>
      <c r="I454" s="45"/>
      <c r="J454" s="57"/>
      <c r="K454" s="28"/>
    </row>
    <row r="455" spans="1:11" ht="15">
      <c r="A455" s="13">
        <f t="shared" si="7"/>
        <v>454</v>
      </c>
      <c r="B455" s="80" t="s">
        <v>314</v>
      </c>
      <c r="C455" s="65" t="s">
        <v>550</v>
      </c>
      <c r="D455" s="66">
        <f>I1B2!BP36</f>
        <v>36.234999999999999</v>
      </c>
      <c r="E455" s="67"/>
      <c r="F455" s="68" t="s">
        <v>586</v>
      </c>
      <c r="H455" s="56"/>
      <c r="I455" s="45"/>
      <c r="J455" s="57"/>
      <c r="K455" s="28"/>
    </row>
    <row r="456" spans="1:11" ht="15">
      <c r="A456" s="13">
        <f t="shared" si="7"/>
        <v>455</v>
      </c>
      <c r="B456" s="80" t="s">
        <v>483</v>
      </c>
      <c r="C456" s="65" t="s">
        <v>547</v>
      </c>
      <c r="D456" s="66">
        <f>I1A6!BP37</f>
        <v>1.6275000000000004</v>
      </c>
      <c r="E456" s="67"/>
      <c r="F456" s="70"/>
      <c r="H456" s="56"/>
      <c r="I456" s="45"/>
      <c r="J456" s="57"/>
      <c r="K456" s="28"/>
    </row>
    <row r="457" spans="1:11" ht="15">
      <c r="A457" s="13">
        <f t="shared" si="7"/>
        <v>456</v>
      </c>
      <c r="B457" s="80" t="s">
        <v>394</v>
      </c>
      <c r="C457" s="65" t="s">
        <v>553</v>
      </c>
      <c r="D457" s="66">
        <f>I1B5!BP35</f>
        <v>31.02</v>
      </c>
      <c r="E457" s="67"/>
      <c r="F457" s="68" t="s">
        <v>586</v>
      </c>
      <c r="H457" s="56"/>
      <c r="I457" s="45"/>
      <c r="J457" s="57"/>
      <c r="K457" s="28"/>
    </row>
    <row r="458" spans="1:11" ht="15">
      <c r="A458" s="13">
        <f t="shared" si="7"/>
        <v>457</v>
      </c>
      <c r="B458" s="80" t="s">
        <v>152</v>
      </c>
      <c r="C458" s="65" t="s">
        <v>544</v>
      </c>
      <c r="D458" s="66">
        <f>I1A3!BP39</f>
        <v>21.575000000000003</v>
      </c>
      <c r="E458" s="67"/>
      <c r="F458" s="68" t="s">
        <v>591</v>
      </c>
      <c r="H458" s="56"/>
      <c r="I458" s="45"/>
      <c r="J458" s="57"/>
      <c r="K458" s="28"/>
    </row>
    <row r="459" spans="1:11" ht="15">
      <c r="A459" s="13">
        <f t="shared" si="7"/>
        <v>458</v>
      </c>
      <c r="B459" s="80" t="s">
        <v>481</v>
      </c>
      <c r="C459" s="65" t="s">
        <v>545</v>
      </c>
      <c r="D459" s="66">
        <f>I1A4!BP40</f>
        <v>6.2600000000000007</v>
      </c>
      <c r="E459" s="69"/>
      <c r="F459" s="70"/>
      <c r="H459" s="56"/>
      <c r="I459" s="45"/>
      <c r="J459" s="57"/>
      <c r="K459" s="28"/>
    </row>
    <row r="460" spans="1:11" ht="15">
      <c r="A460" s="13">
        <f t="shared" si="7"/>
        <v>459</v>
      </c>
      <c r="B460" s="80" t="s">
        <v>446</v>
      </c>
      <c r="C460" s="65" t="s">
        <v>555</v>
      </c>
      <c r="D460" s="66">
        <f>I1B7!BP37</f>
        <v>23.32</v>
      </c>
      <c r="E460" s="69"/>
      <c r="F460" s="68" t="s">
        <v>584</v>
      </c>
      <c r="H460" s="56"/>
      <c r="I460" s="45"/>
      <c r="J460" s="57"/>
      <c r="K460" s="28"/>
    </row>
    <row r="461" spans="1:11" ht="15">
      <c r="A461" s="13">
        <f t="shared" si="7"/>
        <v>460</v>
      </c>
      <c r="B461" s="80" t="s">
        <v>421</v>
      </c>
      <c r="C461" s="65" t="s">
        <v>554</v>
      </c>
      <c r="D461" s="66">
        <f>I1B6!BP37</f>
        <v>30.462499999999999</v>
      </c>
      <c r="E461" s="67"/>
      <c r="F461" s="139" t="s">
        <v>588</v>
      </c>
      <c r="H461" s="56"/>
      <c r="I461" s="45"/>
      <c r="J461" s="57"/>
      <c r="K461" s="28"/>
    </row>
    <row r="462" spans="1:11" ht="15">
      <c r="A462" s="13">
        <f t="shared" si="7"/>
        <v>461</v>
      </c>
      <c r="B462" s="80" t="s">
        <v>520</v>
      </c>
      <c r="C462" s="65" t="s">
        <v>453</v>
      </c>
      <c r="D462" s="66">
        <f>I1X1!BP64</f>
        <v>44.712499999999999</v>
      </c>
      <c r="E462" s="67"/>
      <c r="F462" s="81" t="s">
        <v>614</v>
      </c>
      <c r="H462" s="56"/>
      <c r="I462" s="45"/>
      <c r="J462" s="57"/>
      <c r="K462" s="28"/>
    </row>
    <row r="463" spans="1:11" ht="15">
      <c r="A463" s="13">
        <f t="shared" si="7"/>
        <v>462</v>
      </c>
      <c r="B463" s="80" t="s">
        <v>370</v>
      </c>
      <c r="C463" s="65" t="s">
        <v>544</v>
      </c>
      <c r="D463" s="66">
        <f>I1A3!BP40</f>
        <v>47.875</v>
      </c>
      <c r="E463" s="67"/>
      <c r="F463" s="68" t="s">
        <v>599</v>
      </c>
      <c r="H463" s="56"/>
      <c r="I463" s="45"/>
      <c r="J463" s="57"/>
      <c r="K463" s="28"/>
    </row>
    <row r="464" spans="1:11" ht="15">
      <c r="A464" s="13">
        <f t="shared" si="7"/>
        <v>463</v>
      </c>
      <c r="B464" s="80" t="s">
        <v>395</v>
      </c>
      <c r="C464" s="65" t="s">
        <v>553</v>
      </c>
      <c r="D464" s="66">
        <f>I1B5!BP36</f>
        <v>9.5549999999999997</v>
      </c>
      <c r="E464" s="67"/>
      <c r="F464" s="78"/>
      <c r="H464" s="56"/>
      <c r="I464" s="45"/>
      <c r="J464" s="57"/>
      <c r="K464" s="28"/>
    </row>
    <row r="465" spans="1:11" ht="15">
      <c r="A465" s="13">
        <f t="shared" si="7"/>
        <v>464</v>
      </c>
      <c r="B465" s="80" t="s">
        <v>340</v>
      </c>
      <c r="C465" s="65" t="s">
        <v>551</v>
      </c>
      <c r="D465" s="66">
        <f>I1B3!BP39</f>
        <v>34.947499999999998</v>
      </c>
      <c r="E465" s="69"/>
      <c r="F465" s="70"/>
      <c r="H465" s="56"/>
      <c r="I465" s="45"/>
      <c r="J465" s="57"/>
      <c r="K465" s="28"/>
    </row>
    <row r="466" spans="1:11" ht="15">
      <c r="A466" s="13">
        <f t="shared" si="7"/>
        <v>465</v>
      </c>
      <c r="B466" s="80" t="s">
        <v>447</v>
      </c>
      <c r="C466" s="65" t="s">
        <v>555</v>
      </c>
      <c r="D466" s="66">
        <f>I1B7!BP38</f>
        <v>52.96</v>
      </c>
      <c r="E466" s="69"/>
      <c r="F466" s="68" t="s">
        <v>620</v>
      </c>
      <c r="H466" s="56"/>
      <c r="I466" s="45"/>
      <c r="J466" s="57"/>
      <c r="K466" s="28"/>
    </row>
    <row r="467" spans="1:11" ht="15">
      <c r="A467" s="13">
        <f t="shared" si="7"/>
        <v>466</v>
      </c>
      <c r="B467" s="80" t="s">
        <v>448</v>
      </c>
      <c r="C467" s="65" t="s">
        <v>555</v>
      </c>
      <c r="D467" s="66">
        <f>I1B7!BP39</f>
        <v>27.18</v>
      </c>
      <c r="E467" s="69"/>
      <c r="F467" s="68" t="s">
        <v>584</v>
      </c>
      <c r="H467" s="56"/>
      <c r="I467" s="45"/>
      <c r="J467" s="57"/>
      <c r="K467" s="28"/>
    </row>
    <row r="468" spans="1:11" ht="15">
      <c r="A468" s="13">
        <f t="shared" si="7"/>
        <v>467</v>
      </c>
      <c r="B468" s="80" t="s">
        <v>422</v>
      </c>
      <c r="C468" s="65" t="s">
        <v>554</v>
      </c>
      <c r="D468" s="66">
        <f>I1B6!BP38</f>
        <v>27.844999999999999</v>
      </c>
      <c r="E468" s="75"/>
      <c r="F468" s="76"/>
      <c r="H468" s="56"/>
      <c r="I468" s="45"/>
      <c r="J468" s="57"/>
      <c r="K468" s="28"/>
    </row>
    <row r="469" spans="1:11" ht="15">
      <c r="A469" s="13">
        <f t="shared" si="7"/>
        <v>468</v>
      </c>
      <c r="B469" s="80" t="s">
        <v>521</v>
      </c>
      <c r="C469" s="65" t="s">
        <v>453</v>
      </c>
      <c r="D469" s="66">
        <f>I1X1!BP65</f>
        <v>50.522499999999994</v>
      </c>
      <c r="E469" s="67"/>
      <c r="F469" s="81" t="s">
        <v>624</v>
      </c>
      <c r="H469" s="56"/>
      <c r="I469" s="45"/>
      <c r="J469" s="57"/>
      <c r="K469" s="28"/>
    </row>
    <row r="470" spans="1:11" ht="15">
      <c r="A470" s="13">
        <f t="shared" si="7"/>
        <v>469</v>
      </c>
      <c r="B470" s="80" t="s">
        <v>153</v>
      </c>
      <c r="C470" s="65" t="s">
        <v>544</v>
      </c>
      <c r="D470" s="66">
        <f>I1A3!BP41</f>
        <v>31.414999999999999</v>
      </c>
      <c r="E470" s="67"/>
      <c r="F470" s="68" t="s">
        <v>591</v>
      </c>
      <c r="H470" s="56"/>
      <c r="I470" s="45"/>
      <c r="J470" s="57"/>
      <c r="K470" s="28"/>
    </row>
    <row r="471" spans="1:11" ht="15">
      <c r="A471" s="13">
        <f t="shared" si="7"/>
        <v>470</v>
      </c>
      <c r="B471" s="80" t="s">
        <v>480</v>
      </c>
      <c r="C471" s="65" t="s">
        <v>542</v>
      </c>
      <c r="D471" s="66">
        <f>I1A1!BP36</f>
        <v>59.2575</v>
      </c>
      <c r="E471" s="69"/>
      <c r="F471" s="68" t="s">
        <v>621</v>
      </c>
      <c r="H471" s="56"/>
      <c r="I471" s="45"/>
      <c r="J471" s="57"/>
      <c r="K471" s="28"/>
    </row>
    <row r="472" spans="1:11" ht="15">
      <c r="A472" s="13">
        <f t="shared" si="7"/>
        <v>471</v>
      </c>
      <c r="B472" s="80" t="s">
        <v>232</v>
      </c>
      <c r="C472" s="65" t="s">
        <v>547</v>
      </c>
      <c r="D472" s="66">
        <f>I1A6!BP38</f>
        <v>24.245000000000005</v>
      </c>
      <c r="E472" s="73"/>
      <c r="F472" s="74"/>
      <c r="H472" s="56"/>
      <c r="I472" s="45"/>
      <c r="J472" s="57"/>
      <c r="K472" s="28"/>
    </row>
    <row r="473" spans="1:11" ht="15">
      <c r="A473" s="13">
        <f t="shared" si="7"/>
        <v>472</v>
      </c>
      <c r="B473" s="80" t="s">
        <v>423</v>
      </c>
      <c r="C473" s="65" t="s">
        <v>554</v>
      </c>
      <c r="D473" s="66">
        <f>I1B6!BP39</f>
        <v>25.604999999999997</v>
      </c>
      <c r="E473" s="67"/>
      <c r="F473" s="68"/>
      <c r="H473" s="56"/>
      <c r="I473" s="45"/>
      <c r="J473" s="57"/>
      <c r="K473" s="28"/>
    </row>
    <row r="474" spans="1:11" ht="15">
      <c r="A474" s="13">
        <f t="shared" si="7"/>
        <v>473</v>
      </c>
      <c r="B474" s="80" t="s">
        <v>396</v>
      </c>
      <c r="C474" s="65" t="s">
        <v>553</v>
      </c>
      <c r="D474" s="66">
        <f>I1B5!BP37</f>
        <v>32.614999999999995</v>
      </c>
      <c r="E474" s="69"/>
      <c r="F474" s="68" t="s">
        <v>584</v>
      </c>
    </row>
    <row r="475" spans="1:11">
      <c r="A475" s="27"/>
      <c r="D475" s="124"/>
    </row>
    <row r="476" spans="1:11">
      <c r="A476" s="27"/>
      <c r="D476" s="123"/>
    </row>
    <row r="477" spans="1:11">
      <c r="A477" s="27"/>
    </row>
    <row r="478" spans="1:11">
      <c r="A478" s="27"/>
    </row>
    <row r="479" spans="1:11">
      <c r="A479" s="27"/>
    </row>
    <row r="480" spans="1:11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</sheetData>
  <sortState ref="B156:F157">
    <sortCondition descending="1" ref="B156"/>
  </sortState>
  <mergeCells count="2">
    <mergeCell ref="I5:M5"/>
    <mergeCell ref="I24:M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46.2851562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9.140625" style="84" customWidth="1"/>
    <col min="71" max="74" width="8.28515625" style="84" customWidth="1"/>
    <col min="75" max="75" width="19.14062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560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289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456</v>
      </c>
      <c r="H9" s="25" t="s">
        <v>456</v>
      </c>
      <c r="I9" s="11" t="s">
        <v>455</v>
      </c>
      <c r="J9" s="12" t="s">
        <v>456</v>
      </c>
      <c r="K9" s="25" t="s">
        <v>456</v>
      </c>
      <c r="L9" s="11" t="s">
        <v>455</v>
      </c>
      <c r="M9" s="12" t="s">
        <v>456</v>
      </c>
      <c r="N9" s="25" t="s">
        <v>456</v>
      </c>
      <c r="O9" s="11" t="s">
        <v>455</v>
      </c>
      <c r="P9" s="12" t="s">
        <v>456</v>
      </c>
      <c r="Q9" s="25" t="s">
        <v>456</v>
      </c>
      <c r="R9" s="11" t="s">
        <v>455</v>
      </c>
      <c r="S9" s="12" t="s">
        <v>456</v>
      </c>
      <c r="T9" s="25" t="s">
        <v>456</v>
      </c>
      <c r="U9" s="11" t="s">
        <v>455</v>
      </c>
      <c r="V9" s="12" t="s">
        <v>456</v>
      </c>
      <c r="W9" s="25" t="s">
        <v>456</v>
      </c>
      <c r="X9" s="5">
        <f>IF(C9=" ",0,IF(C9="p",1,0)+IF(F9="p",1,0)+IF(I9="p",1,0)+IF(L9="p",1,0)+IF(O9="p",1,0)+IF(R9="p",1,0)+IF(U9="p",1,0))</f>
        <v>7</v>
      </c>
      <c r="Y9" s="6">
        <f>IF(C9=" ",0,IF(C9="am",1,0)+IF(F9="am",1,0)+IF(I9="am",1,0)+IF(L9="am",1,0)+IF(O9="am",1,0)+IF(R9="am",1,0)+IF(U9="am",1,0))</f>
        <v>0</v>
      </c>
      <c r="Z9" s="6">
        <f>IF(D9=" ",0,IF(D9="+",1,0)+IF(G9="+",1,0)+IF(J9="+",1,0)+IF(M9="+",1,0)+IF(P9="+",1,0)+IF(S9="+",1,0)+IF(V9="+",1,0))</f>
        <v>0</v>
      </c>
      <c r="AA9" s="6">
        <f t="shared" ref="AA9:AB13" si="0">IF(D9=" ",0,IF(D9="!",1,0)+IF(G9="!",1,0)+IF(J9="!",1,0)+IF(M9="!",1,0)+IF(P9="!",1,0)+IF(S9="!",1,0)+IF(V9="!",1,0))</f>
        <v>0</v>
      </c>
      <c r="AB9" s="6">
        <f t="shared" si="0"/>
        <v>0</v>
      </c>
      <c r="AC9" s="7">
        <f>IF(E9=" ",0,IF(E9="~",1,0)+IF(H9="~",1,0)+IF(K9="~",1,0)+IF(N9="~",1,0)+IF(Q9="~",1,0)+IF(T9="~",1,0)+IF(W9="~",1,0))</f>
        <v>7</v>
      </c>
      <c r="AD9" s="36">
        <f>IF(X9=7,10,IF(X9=6,9.71+(Y9-1)*0.29,IF(X9=5,9.13+(Y9-2)*0.29,IF(X9=4,8.26+(Y9-3)*0.29,IF(X9=3,7.1+(Y9-4)*0.29,IF(X9=2,5.65+(Y9-5)*0.29,IF(X9=1,3.91+(Y9-6)*0.29,IF(Y9=0,0,1.88+(Y9-7)*0.29))))))))</f>
        <v>10</v>
      </c>
      <c r="AE9" s="14">
        <f>IF(Z9=7,10,IF(Z9=6,9.71+(AA9-1)*0.29,IF(Z9=5,9.13+(AA9-2)*0.29,IF(Z9=4,8.26+(AA9-3)*0.29,IF(Z9=3,7.1+(AA9-4)*0.29,IF(Z9=2,5.65+(AA9-5)*0.29,IF(Z9=1,3.91+(AA9-6)*0.29,IF(AA9=0,0,1.88+(AA9-7)*0.29))))))))</f>
        <v>0</v>
      </c>
      <c r="AF9" s="24">
        <f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5</v>
      </c>
      <c r="AH9" s="15">
        <v>1.9</v>
      </c>
      <c r="AI9" s="11" t="s">
        <v>455</v>
      </c>
      <c r="AJ9" s="12" t="s">
        <v>456</v>
      </c>
      <c r="AK9" s="25">
        <v>0</v>
      </c>
      <c r="AL9" s="11" t="s">
        <v>455</v>
      </c>
      <c r="AM9" s="12" t="s">
        <v>456</v>
      </c>
      <c r="AN9" s="25">
        <v>0</v>
      </c>
      <c r="AO9" s="11" t="s">
        <v>455</v>
      </c>
      <c r="AP9" s="12" t="s">
        <v>456</v>
      </c>
      <c r="AQ9" s="25" t="s">
        <v>456</v>
      </c>
      <c r="AR9" s="11" t="str">
        <f t="shared" ref="AQ9:AR13" si="1">" "</f>
        <v xml:space="preserve"> </v>
      </c>
      <c r="AS9" s="12" t="str">
        <f t="shared" ref="AS9:BC13" si="2">" "</f>
        <v xml:space="preserve"> </v>
      </c>
      <c r="AT9" s="25" t="str">
        <f t="shared" si="2"/>
        <v xml:space="preserve"> </v>
      </c>
      <c r="AU9" s="11" t="str">
        <f t="shared" si="2"/>
        <v xml:space="preserve"> </v>
      </c>
      <c r="AV9" s="12" t="str">
        <f t="shared" si="2"/>
        <v xml:space="preserve"> </v>
      </c>
      <c r="AW9" s="25" t="str">
        <f t="shared" si="2"/>
        <v xml:space="preserve"> </v>
      </c>
      <c r="AX9" s="11" t="str">
        <f t="shared" si="2"/>
        <v xml:space="preserve"> </v>
      </c>
      <c r="AY9" s="12" t="str">
        <f t="shared" si="2"/>
        <v xml:space="preserve"> </v>
      </c>
      <c r="AZ9" s="25" t="str">
        <f t="shared" si="2"/>
        <v xml:space="preserve"> </v>
      </c>
      <c r="BA9" s="11" t="str">
        <f t="shared" si="2"/>
        <v xml:space="preserve"> </v>
      </c>
      <c r="BB9" s="12" t="str">
        <f t="shared" si="2"/>
        <v xml:space="preserve"> </v>
      </c>
      <c r="BC9" s="25" t="str">
        <f t="shared" si="2"/>
        <v xml:space="preserve"> </v>
      </c>
      <c r="BD9" s="5">
        <f>IF(AI9=" ",0,IF(AI9="p",1,0)+IF(AL9="p",1,0)+IF(AO9="p",1,0)+IF(AR9="p",1,0)+IF(AU9="p",1,0)+IF(AX9="p",1,0)+IF(BA9="p",1,0))</f>
        <v>3</v>
      </c>
      <c r="BE9" s="6">
        <f>IF(AI9=" ",0,IF(AI9="am",1,0)+IF(AL9="am",1,0)+IF(AO9="am",1,0)+IF(AR9="am",1,0)+IF(AU9="am",1,0)+IF(AX9="am",1,0)+IF(BA9="am",1,0))</f>
        <v>0</v>
      </c>
      <c r="BF9" s="6">
        <f>IF(AJ9=" ",0,IF(AJ9="+",1,0)+IF(AM9="+",1,0)+IF(AP9="+",1,0)+IF(AS9="+",1,0)+IF(AV9="+",1,0)+IF(AY9="+",1,0)+IF(BB9="+",1,0))</f>
        <v>0</v>
      </c>
      <c r="BG9" s="6">
        <f t="shared" ref="BG9:BH13" si="3">IF(AJ9=" ",0,IF(AJ9="!",1,0)+IF(AM9="!",1,0)+IF(AP9="!",1,0)+IF(AS9="!",1,0)+IF(AV9="!",1,0)+IF(AY9="!",1,0)+IF(BB9="!",1,0))</f>
        <v>0</v>
      </c>
      <c r="BH9" s="6">
        <f t="shared" si="3"/>
        <v>0</v>
      </c>
      <c r="BI9" s="7">
        <f>IF(AK9=" ",0,IF(AK9="~",1,0)+IF(AN9="~",1,0)+IF(AQ9="~",1,0)+IF(AT9="~",1,0)+IF(AW9="~",1,0)+IF(AZ9="~",1,0)+IF(BC9="~",1,0))</f>
        <v>1</v>
      </c>
      <c r="BJ9" s="36">
        <f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>IF(BF9=7,10,IF(BF9=6,9.71+(BG9-1)*0.29,IF(BF9=5,9.13+(BG9-2)*0.29,IF(BF9=4,8.26+(BG9-3)*0.29,IF(BF9=3,7.1+(BG9-4)*0.29,IF(BF9=2,5.65+(BG9-5)*0.29,IF(BF9=1,3.91+(BG9-6)*0.29,IF(BG9=0,0,1.88+(BG9-7)*0.29))))))))</f>
        <v>0</v>
      </c>
      <c r="BL9" s="24">
        <f>IF(BH9=7,10,IF(BH9=6,9.71+(BI9-1)*0.29,IF(BH9=5,9.13+(BI9-2)*0.29,IF(BH9=4,8.26+(BI9-3)*0.29,IF(BH9=3,7.1+(BI9-4)*0.29,IF(BH9=2,5.65+(BI9-5)*0.29,IF(BH9=1,3.91+(BI9-6)*0.29,IF(BI9=0,0,1.88+(BI9-7)*0.29))))))))</f>
        <v>0.14000000000000012</v>
      </c>
      <c r="BM9" s="14">
        <v>0</v>
      </c>
      <c r="BN9" s="15">
        <v>0</v>
      </c>
      <c r="BO9" s="16">
        <f>3*1+2+5*1.5+3</f>
        <v>15.5</v>
      </c>
      <c r="BP9" s="24">
        <f>(0.75*AD9+AE9+0.25*AF9+1.4*AG9+1.6*AH9)+(0.75*BJ9+BK9+0.25*BL9+1.4*BM9+1.6*BN9)+BO9</f>
        <v>38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290</v>
      </c>
      <c r="C10" s="11" t="s">
        <v>455</v>
      </c>
      <c r="D10" s="12" t="s">
        <v>456</v>
      </c>
      <c r="E10" s="25" t="s">
        <v>456</v>
      </c>
      <c r="F10" s="11" t="s">
        <v>455</v>
      </c>
      <c r="G10" s="12" t="s">
        <v>456</v>
      </c>
      <c r="H10" s="25" t="s">
        <v>456</v>
      </c>
      <c r="I10" s="11" t="s">
        <v>455</v>
      </c>
      <c r="J10" s="12" t="s">
        <v>456</v>
      </c>
      <c r="K10" s="25" t="s">
        <v>456</v>
      </c>
      <c r="L10" s="11" t="s">
        <v>455</v>
      </c>
      <c r="M10" s="12" t="s">
        <v>456</v>
      </c>
      <c r="N10" s="25" t="s">
        <v>456</v>
      </c>
      <c r="O10" s="11" t="s">
        <v>455</v>
      </c>
      <c r="P10" s="12" t="s">
        <v>456</v>
      </c>
      <c r="Q10" s="25" t="s">
        <v>456</v>
      </c>
      <c r="R10" s="11" t="s">
        <v>455</v>
      </c>
      <c r="S10" s="12" t="s">
        <v>456</v>
      </c>
      <c r="T10" s="25" t="s">
        <v>456</v>
      </c>
      <c r="U10" s="11" t="s">
        <v>455</v>
      </c>
      <c r="V10" s="12" t="s">
        <v>456</v>
      </c>
      <c r="W10" s="25" t="s">
        <v>456</v>
      </c>
      <c r="X10" s="5">
        <f>IF(C10=" ",0,IF(C10="p",1,0)+IF(F10="p",1,0)+IF(I10="p",1,0)+IF(L10="p",1,0)+IF(O10="p",1,0)+IF(R10="p",1,0)+IF(U10="p",1,0))</f>
        <v>7</v>
      </c>
      <c r="Y10" s="6">
        <f>IF(C10=" ",0,IF(C10="am",1,0)+IF(F10="am",1,0)+IF(I10="am",1,0)+IF(L10="am",1,0)+IF(O10="am",1,0)+IF(R10="am",1,0)+IF(U10="am",1,0))</f>
        <v>0</v>
      </c>
      <c r="Z10" s="6">
        <f>IF(D10=" ",0,IF(D10="+",1,0)+IF(G10="+",1,0)+IF(J10="+",1,0)+IF(M10="+",1,0)+IF(P10="+",1,0)+IF(S10="+",1,0)+IF(V10="+",1,0))</f>
        <v>0</v>
      </c>
      <c r="AA10" s="6">
        <f t="shared" si="0"/>
        <v>0</v>
      </c>
      <c r="AB10" s="6">
        <f t="shared" si="0"/>
        <v>0</v>
      </c>
      <c r="AC10" s="7">
        <f>IF(E10=" ",0,IF(E10="~",1,0)+IF(H10="~",1,0)+IF(K10="~",1,0)+IF(N10="~",1,0)+IF(Q10="~",1,0)+IF(T10="~",1,0)+IF(W10="~",1,0))</f>
        <v>7</v>
      </c>
      <c r="AD10" s="36">
        <f>IF(X10=7,10,IF(X10=6,9.71+(Y10-1)*0.29,IF(X10=5,9.13+(Y10-2)*0.29,IF(X10=4,8.26+(Y10-3)*0.29,IF(X10=3,7.1+(Y10-4)*0.29,IF(X10=2,5.65+(Y10-5)*0.29,IF(X10=1,3.91+(Y10-6)*0.29,IF(Y10=0,0,1.88+(Y10-7)*0.29))))))))</f>
        <v>10</v>
      </c>
      <c r="AE10" s="14">
        <f>IF(Z10=7,10,IF(Z10=6,9.71+(AA10-1)*0.29,IF(Z10=5,9.13+(AA10-2)*0.29,IF(Z10=4,8.26+(AA10-3)*0.29,IF(Z10=3,7.1+(AA10-4)*0.29,IF(Z10=2,5.65+(AA10-5)*0.29,IF(Z10=1,3.91+(AA10-6)*0.29,IF(AA10=0,0,1.88+(AA10-7)*0.29))))))))</f>
        <v>0</v>
      </c>
      <c r="AF10" s="24">
        <f>IF(AB10=7,10,IF(AB10=6,9.71+(AC10-1)*0.29,IF(AB10=5,9.13+(AC10-2)*0.29,IF(AB10=4,8.26+(AC10-3)*0.29,IF(AB10=3,7.1+(AC10-4)*0.29,IF(AB10=2,5.65+(AC10-5)*0.29,IF(AB10=1,3.91+(AC10-6)*0.29,IF(AC10=0,0,1.88+(AC10-7)*0.29))))))))</f>
        <v>1.88</v>
      </c>
      <c r="AG10" s="14">
        <v>3.9</v>
      </c>
      <c r="AH10" s="15">
        <v>2.2000000000000002</v>
      </c>
      <c r="AI10" s="11" t="s">
        <v>455</v>
      </c>
      <c r="AJ10" s="12" t="s">
        <v>456</v>
      </c>
      <c r="AK10" s="25" t="s">
        <v>456</v>
      </c>
      <c r="AL10" s="11" t="s">
        <v>455</v>
      </c>
      <c r="AM10" s="12" t="s">
        <v>456</v>
      </c>
      <c r="AN10" s="25" t="s">
        <v>456</v>
      </c>
      <c r="AO10" s="11" t="s">
        <v>455</v>
      </c>
      <c r="AP10" s="12" t="s">
        <v>456</v>
      </c>
      <c r="AQ10" s="25" t="s">
        <v>456</v>
      </c>
      <c r="AR10" s="11" t="str">
        <f t="shared" si="1"/>
        <v xml:space="preserve"> </v>
      </c>
      <c r="AS10" s="12" t="str">
        <f t="shared" si="2"/>
        <v xml:space="preserve"> </v>
      </c>
      <c r="AT10" s="25" t="str">
        <f t="shared" si="2"/>
        <v xml:space="preserve"> </v>
      </c>
      <c r="AU10" s="11" t="str">
        <f t="shared" si="2"/>
        <v xml:space="preserve"> </v>
      </c>
      <c r="AV10" s="12" t="str">
        <f t="shared" si="2"/>
        <v xml:space="preserve"> </v>
      </c>
      <c r="AW10" s="25" t="str">
        <f t="shared" si="2"/>
        <v xml:space="preserve"> </v>
      </c>
      <c r="AX10" s="11" t="str">
        <f t="shared" si="2"/>
        <v xml:space="preserve"> </v>
      </c>
      <c r="AY10" s="12" t="str">
        <f t="shared" si="2"/>
        <v xml:space="preserve"> </v>
      </c>
      <c r="AZ10" s="25" t="str">
        <f t="shared" si="2"/>
        <v xml:space="preserve"> </v>
      </c>
      <c r="BA10" s="11" t="str">
        <f t="shared" si="2"/>
        <v xml:space="preserve"> </v>
      </c>
      <c r="BB10" s="12" t="str">
        <f t="shared" si="2"/>
        <v xml:space="preserve"> </v>
      </c>
      <c r="BC10" s="25" t="str">
        <f t="shared" si="2"/>
        <v xml:space="preserve"> </v>
      </c>
      <c r="BD10" s="5">
        <f>IF(AI10=" ",0,IF(AI10="p",1,0)+IF(AL10="p",1,0)+IF(AO10="p",1,0)+IF(AR10="p",1,0)+IF(AU10="p",1,0)+IF(AX10="p",1,0)+IF(BA10="p",1,0))</f>
        <v>3</v>
      </c>
      <c r="BE10" s="6">
        <f>IF(AI10=" ",0,IF(AI10="am",1,0)+IF(AL10="am",1,0)+IF(AO10="am",1,0)+IF(AR10="am",1,0)+IF(AU10="am",1,0)+IF(AX10="am",1,0)+IF(BA10="am",1,0))</f>
        <v>0</v>
      </c>
      <c r="BF10" s="6">
        <f>IF(AJ10=" ",0,IF(AJ10="+",1,0)+IF(AM10="+",1,0)+IF(AP10="+",1,0)+IF(AS10="+",1,0)+IF(AV10="+",1,0)+IF(AY10="+",1,0)+IF(BB10="+",1,0))</f>
        <v>0</v>
      </c>
      <c r="BG10" s="6">
        <f t="shared" si="3"/>
        <v>0</v>
      </c>
      <c r="BH10" s="6">
        <f t="shared" si="3"/>
        <v>0</v>
      </c>
      <c r="BI10" s="7">
        <f>IF(AK10=" ",0,IF(AK10="~",1,0)+IF(AN10="~",1,0)+IF(AQ10="~",1,0)+IF(AT10="~",1,0)+IF(AW10="~",1,0)+IF(AZ10="~",1,0)+IF(BC10="~",1,0))</f>
        <v>3</v>
      </c>
      <c r="BJ10" s="36">
        <f>IF(BD10=7,10,IF(BD10=6,9.71+(BE10-1)*0.29,IF(BD10=5,9.13+(BE10-2)*0.29,IF(BD10=4,8.26+(BE10-3)*0.29,IF(BD10=3,7.1+(BE10-4)*0.29,IF(BD10=2,5.65+(BE10-5)*0.29,IF(BD10=1,3.91+(BE10-6)*0.29,IF(BE10=0,0,1.88+(BE10-7)*0.29))))))))</f>
        <v>5.9399999999999995</v>
      </c>
      <c r="BK10" s="14">
        <f>IF(BF10=7,10,IF(BF10=6,9.71+(BG10-1)*0.29,IF(BF10=5,9.13+(BG10-2)*0.29,IF(BF10=4,8.26+(BG10-3)*0.29,IF(BF10=3,7.1+(BG10-4)*0.29,IF(BF10=2,5.65+(BG10-5)*0.29,IF(BF10=1,3.91+(BG10-6)*0.29,IF(BG10=0,0,1.88+(BG10-7)*0.29))))))))</f>
        <v>0</v>
      </c>
      <c r="BL10" s="24">
        <f>IF(BH10=7,10,IF(BH10=6,9.71+(BI10-1)*0.29,IF(BH10=5,9.13+(BI10-2)*0.29,IF(BH10=4,8.26+(BI10-3)*0.29,IF(BH10=3,7.1+(BI10-4)*0.29,IF(BH10=2,5.65+(BI10-5)*0.29,IF(BH10=1,3.91+(BI10-6)*0.29,IF(BI10=0,0,1.88+(BI10-7)*0.29))))))))</f>
        <v>0.72</v>
      </c>
      <c r="BM10" s="14">
        <v>0</v>
      </c>
      <c r="BN10" s="15">
        <v>0</v>
      </c>
      <c r="BO10" s="16">
        <f>2+2*1+5*1.5+3</f>
        <v>14.5</v>
      </c>
      <c r="BP10" s="24">
        <f>(0.75*AD10+AE10+0.25*AF10+1.4*AG10+1.6*AH10)+(0.75*BJ10+BK10+0.25*BL10+1.4*BM10+1.6*BN10)+BO10</f>
        <v>36.085000000000001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291</v>
      </c>
      <c r="C11" s="11" t="s">
        <v>455</v>
      </c>
      <c r="D11" s="12" t="s">
        <v>456</v>
      </c>
      <c r="E11" s="25" t="s">
        <v>456</v>
      </c>
      <c r="F11" s="11" t="s">
        <v>455</v>
      </c>
      <c r="G11" s="12" t="s">
        <v>456</v>
      </c>
      <c r="H11" s="25" t="s">
        <v>456</v>
      </c>
      <c r="I11" s="11" t="s">
        <v>455</v>
      </c>
      <c r="J11" s="12" t="s">
        <v>456</v>
      </c>
      <c r="K11" s="25" t="s">
        <v>456</v>
      </c>
      <c r="L11" s="11" t="s">
        <v>455</v>
      </c>
      <c r="M11" s="12" t="s">
        <v>457</v>
      </c>
      <c r="N11" s="25" t="s">
        <v>456</v>
      </c>
      <c r="O11" s="11" t="s">
        <v>455</v>
      </c>
      <c r="P11" s="12" t="s">
        <v>456</v>
      </c>
      <c r="Q11" s="25" t="s">
        <v>456</v>
      </c>
      <c r="R11" s="11" t="s">
        <v>455</v>
      </c>
      <c r="S11" s="12" t="s">
        <v>456</v>
      </c>
      <c r="T11" s="25" t="s">
        <v>456</v>
      </c>
      <c r="U11" s="11" t="s">
        <v>455</v>
      </c>
      <c r="V11" s="12" t="s">
        <v>456</v>
      </c>
      <c r="W11" s="25" t="s">
        <v>456</v>
      </c>
      <c r="X11" s="5">
        <f>IF(C11=" ",0,IF(C11="p",1,0)+IF(F11="p",1,0)+IF(I11="p",1,0)+IF(L11="p",1,0)+IF(O11="p",1,0)+IF(R11="p",1,0)+IF(U11="p",1,0))</f>
        <v>7</v>
      </c>
      <c r="Y11" s="6">
        <f>IF(C11=" ",0,IF(C11="am",1,0)+IF(F11="am",1,0)+IF(I11="am",1,0)+IF(L11="am",1,0)+IF(O11="am",1,0)+IF(R11="am",1,0)+IF(U11="am",1,0))</f>
        <v>0</v>
      </c>
      <c r="Z11" s="6">
        <f>IF(D11=" ",0,IF(D11="+",1,0)+IF(G11="+",1,0)+IF(J11="+",1,0)+IF(M11="+",1,0)+IF(P11="+",1,0)+IF(S11="+",1,0)+IF(V11="+",1,0))</f>
        <v>1</v>
      </c>
      <c r="AA11" s="6">
        <f t="shared" si="0"/>
        <v>0</v>
      </c>
      <c r="AB11" s="6">
        <f t="shared" si="0"/>
        <v>0</v>
      </c>
      <c r="AC11" s="7">
        <f>IF(E11=" ",0,IF(E11="~",1,0)+IF(H11="~",1,0)+IF(K11="~",1,0)+IF(N11="~",1,0)+IF(Q11="~",1,0)+IF(T11="~",1,0)+IF(W11="~",1,0))</f>
        <v>7</v>
      </c>
      <c r="AD11" s="36">
        <f>IF(X11=7,10,IF(X11=6,9.71+(Y11-1)*0.29,IF(X11=5,9.13+(Y11-2)*0.29,IF(X11=4,8.26+(Y11-3)*0.29,IF(X11=3,7.1+(Y11-4)*0.29,IF(X11=2,5.65+(Y11-5)*0.29,IF(X11=1,3.91+(Y11-6)*0.29,IF(Y11=0,0,1.88+(Y11-7)*0.29))))))))</f>
        <v>10</v>
      </c>
      <c r="AE11" s="14">
        <f>IF(Z11=7,10,IF(Z11=6,9.71+(AA11-1)*0.29,IF(Z11=5,9.13+(AA11-2)*0.29,IF(Z11=4,8.26+(AA11-3)*0.29,IF(Z11=3,7.1+(AA11-4)*0.29,IF(Z11=2,5.65+(AA11-5)*0.29,IF(Z11=1,3.91+(AA11-6)*0.29,IF(AA11=0,0,1.88+(AA11-7)*0.29))))))))</f>
        <v>2.1700000000000004</v>
      </c>
      <c r="AF11" s="24">
        <f>IF(AB11=7,10,IF(AB11=6,9.71+(AC11-1)*0.29,IF(AB11=5,9.13+(AC11-2)*0.29,IF(AB11=4,8.26+(AC11-3)*0.29,IF(AB11=3,7.1+(AC11-4)*0.29,IF(AB11=2,5.65+(AC11-5)*0.29,IF(AB11=1,3.91+(AC11-6)*0.29,IF(AC11=0,0,1.88+(AC11-7)*0.29))))))))</f>
        <v>1.88</v>
      </c>
      <c r="AG11" s="14">
        <v>4.8</v>
      </c>
      <c r="AH11" s="15">
        <v>1.9</v>
      </c>
      <c r="AI11" s="11" t="s">
        <v>455</v>
      </c>
      <c r="AJ11" s="12" t="s">
        <v>456</v>
      </c>
      <c r="AK11" s="25" t="s">
        <v>456</v>
      </c>
      <c r="AL11" s="11" t="s">
        <v>455</v>
      </c>
      <c r="AM11" s="12" t="s">
        <v>456</v>
      </c>
      <c r="AN11" s="25" t="s">
        <v>456</v>
      </c>
      <c r="AO11" s="11" t="s">
        <v>455</v>
      </c>
      <c r="AP11" s="12" t="s">
        <v>456</v>
      </c>
      <c r="AQ11" s="25" t="s">
        <v>456</v>
      </c>
      <c r="AR11" s="11" t="str">
        <f t="shared" si="1"/>
        <v xml:space="preserve"> </v>
      </c>
      <c r="AS11" s="12" t="str">
        <f t="shared" si="2"/>
        <v xml:space="preserve"> </v>
      </c>
      <c r="AT11" s="25" t="str">
        <f t="shared" si="2"/>
        <v xml:space="preserve"> </v>
      </c>
      <c r="AU11" s="11" t="str">
        <f t="shared" si="2"/>
        <v xml:space="preserve"> </v>
      </c>
      <c r="AV11" s="12" t="str">
        <f t="shared" si="2"/>
        <v xml:space="preserve"> </v>
      </c>
      <c r="AW11" s="25" t="str">
        <f t="shared" si="2"/>
        <v xml:space="preserve"> </v>
      </c>
      <c r="AX11" s="11" t="str">
        <f t="shared" si="2"/>
        <v xml:space="preserve"> </v>
      </c>
      <c r="AY11" s="12" t="str">
        <f t="shared" si="2"/>
        <v xml:space="preserve"> </v>
      </c>
      <c r="AZ11" s="25" t="str">
        <f t="shared" si="2"/>
        <v xml:space="preserve"> </v>
      </c>
      <c r="BA11" s="11" t="str">
        <f t="shared" si="2"/>
        <v xml:space="preserve"> </v>
      </c>
      <c r="BB11" s="12" t="str">
        <f t="shared" si="2"/>
        <v xml:space="preserve"> </v>
      </c>
      <c r="BC11" s="25" t="str">
        <f t="shared" si="2"/>
        <v xml:space="preserve"> </v>
      </c>
      <c r="BD11" s="5">
        <f>IF(AI11=" ",0,IF(AI11="p",1,0)+IF(AL11="p",1,0)+IF(AO11="p",1,0)+IF(AR11="p",1,0)+IF(AU11="p",1,0)+IF(AX11="p",1,0)+IF(BA11="p",1,0))</f>
        <v>3</v>
      </c>
      <c r="BE11" s="6">
        <f>IF(AI11=" ",0,IF(AI11="am",1,0)+IF(AL11="am",1,0)+IF(AO11="am",1,0)+IF(AR11="am",1,0)+IF(AU11="am",1,0)+IF(AX11="am",1,0)+IF(BA11="am",1,0))</f>
        <v>0</v>
      </c>
      <c r="BF11" s="6">
        <f>IF(AJ11=" ",0,IF(AJ11="+",1,0)+IF(AM11="+",1,0)+IF(AP11="+",1,0)+IF(AS11="+",1,0)+IF(AV11="+",1,0)+IF(AY11="+",1,0)+IF(BB11="+",1,0))</f>
        <v>0</v>
      </c>
      <c r="BG11" s="6">
        <f t="shared" si="3"/>
        <v>0</v>
      </c>
      <c r="BH11" s="6">
        <f t="shared" si="3"/>
        <v>0</v>
      </c>
      <c r="BI11" s="7">
        <f>IF(AK11=" ",0,IF(AK11="~",1,0)+IF(AN11="~",1,0)+IF(AQ11="~",1,0)+IF(AT11="~",1,0)+IF(AW11="~",1,0)+IF(AZ11="~",1,0)+IF(BC11="~",1,0))</f>
        <v>3</v>
      </c>
      <c r="BJ11" s="36">
        <f>IF(BD11=7,10,IF(BD11=6,9.71+(BE11-1)*0.29,IF(BD11=5,9.13+(BE11-2)*0.29,IF(BD11=4,8.26+(BE11-3)*0.29,IF(BD11=3,7.1+(BE11-4)*0.29,IF(BD11=2,5.65+(BE11-5)*0.29,IF(BD11=1,3.91+(BE11-6)*0.29,IF(BE11=0,0,1.88+(BE11-7)*0.29))))))))</f>
        <v>5.9399999999999995</v>
      </c>
      <c r="BK11" s="14">
        <f>IF(BF11=7,10,IF(BF11=6,9.71+(BG11-1)*0.29,IF(BF11=5,9.13+(BG11-2)*0.29,IF(BF11=4,8.26+(BG11-3)*0.29,IF(BF11=3,7.1+(BG11-4)*0.29,IF(BF11=2,5.65+(BG11-5)*0.29,IF(BF11=1,3.91+(BG11-6)*0.29,IF(BG11=0,0,1.88+(BG11-7)*0.29))))))))</f>
        <v>0</v>
      </c>
      <c r="BL11" s="24">
        <f>IF(BH11=7,10,IF(BH11=6,9.71+(BI11-1)*0.29,IF(BH11=5,9.13+(BI11-2)*0.29,IF(BH11=4,8.26+(BI11-3)*0.29,IF(BH11=3,7.1+(BI11-4)*0.29,IF(BH11=2,5.65+(BI11-5)*0.29,IF(BH11=1,3.91+(BI11-6)*0.29,IF(BI11=0,0,1.88+(BI11-7)*0.29))))))))</f>
        <v>0.72</v>
      </c>
      <c r="BM11" s="14">
        <v>0</v>
      </c>
      <c r="BN11" s="15">
        <v>0</v>
      </c>
      <c r="BO11" s="16">
        <f>1+2+1.5+3</f>
        <v>7.5</v>
      </c>
      <c r="BP11" s="24">
        <f>(0.75*AD11+AE11+0.25*AF11+1.4*AG11+1.6*AH11)+(0.75*BJ11+BK11+0.25*BL11+1.4*BM11+1.6*BN11)+BO11</f>
        <v>32.034999999999997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4">A11+1</f>
        <v>4</v>
      </c>
      <c r="B12" s="80" t="s">
        <v>292</v>
      </c>
      <c r="C12" s="11" t="s">
        <v>455</v>
      </c>
      <c r="D12" s="12" t="s">
        <v>456</v>
      </c>
      <c r="E12" s="25" t="s">
        <v>456</v>
      </c>
      <c r="F12" s="11" t="s">
        <v>455</v>
      </c>
      <c r="G12" s="12" t="s">
        <v>456</v>
      </c>
      <c r="H12" s="25" t="s">
        <v>456</v>
      </c>
      <c r="I12" s="11" t="s">
        <v>455</v>
      </c>
      <c r="J12" s="12" t="s">
        <v>456</v>
      </c>
      <c r="K12" s="25" t="s">
        <v>456</v>
      </c>
      <c r="L12" s="11" t="s">
        <v>455</v>
      </c>
      <c r="M12" s="12" t="s">
        <v>456</v>
      </c>
      <c r="N12" s="25" t="s">
        <v>456</v>
      </c>
      <c r="O12" s="11" t="s">
        <v>455</v>
      </c>
      <c r="P12" s="12" t="s">
        <v>456</v>
      </c>
      <c r="Q12" s="25" t="s">
        <v>456</v>
      </c>
      <c r="R12" s="11" t="s">
        <v>455</v>
      </c>
      <c r="S12" s="12" t="s">
        <v>456</v>
      </c>
      <c r="T12" s="25" t="s">
        <v>456</v>
      </c>
      <c r="U12" s="11" t="s">
        <v>455</v>
      </c>
      <c r="V12" s="12" t="s">
        <v>456</v>
      </c>
      <c r="W12" s="25" t="s">
        <v>456</v>
      </c>
      <c r="X12" s="5">
        <f>IF(C12=" ",0,IF(C12="p",1,0)+IF(F12="p",1,0)+IF(I12="p",1,0)+IF(L12="p",1,0)+IF(O12="p",1,0)+IF(R12="p",1,0)+IF(U12="p",1,0))</f>
        <v>7</v>
      </c>
      <c r="Y12" s="6">
        <f>IF(C12=" ",0,IF(C12="am",1,0)+IF(F12="am",1,0)+IF(I12="am",1,0)+IF(L12="am",1,0)+IF(O12="am",1,0)+IF(R12="am",1,0)+IF(U12="am",1,0))</f>
        <v>0</v>
      </c>
      <c r="Z12" s="6">
        <f>IF(D12=" ",0,IF(D12="+",1,0)+IF(G12="+",1,0)+IF(J12="+",1,0)+IF(M12="+",1,0)+IF(P12="+",1,0)+IF(S12="+",1,0)+IF(V12="+",1,0))</f>
        <v>0</v>
      </c>
      <c r="AA12" s="6">
        <f t="shared" si="0"/>
        <v>0</v>
      </c>
      <c r="AB12" s="6">
        <f t="shared" si="0"/>
        <v>0</v>
      </c>
      <c r="AC12" s="7">
        <f>IF(E12=" ",0,IF(E12="~",1,0)+IF(H12="~",1,0)+IF(K12="~",1,0)+IF(N12="~",1,0)+IF(Q12="~",1,0)+IF(T12="~",1,0)+IF(W12="~",1,0))</f>
        <v>7</v>
      </c>
      <c r="AD12" s="36">
        <f>IF(X12=7,10,IF(X12=6,9.71+(Y12-1)*0.29,IF(X12=5,9.13+(Y12-2)*0.29,IF(X12=4,8.26+(Y12-3)*0.29,IF(X12=3,7.1+(Y12-4)*0.29,IF(X12=2,5.65+(Y12-5)*0.29,IF(X12=1,3.91+(Y12-6)*0.29,IF(Y12=0,0,1.88+(Y12-7)*0.29))))))))</f>
        <v>10</v>
      </c>
      <c r="AE12" s="14">
        <f>IF(Z12=7,10,IF(Z12=6,9.71+(AA12-1)*0.29,IF(Z12=5,9.13+(AA12-2)*0.29,IF(Z12=4,8.26+(AA12-3)*0.29,IF(Z12=3,7.1+(AA12-4)*0.29,IF(Z12=2,5.65+(AA12-5)*0.29,IF(Z12=1,3.91+(AA12-6)*0.29,IF(AA12=0,0,1.88+(AA12-7)*0.29))))))))</f>
        <v>0</v>
      </c>
      <c r="AF12" s="24">
        <f>IF(AB12=7,10,IF(AB12=6,9.71+(AC12-1)*0.29,IF(AB12=5,9.13+(AC12-2)*0.29,IF(AB12=4,8.26+(AC12-3)*0.29,IF(AB12=3,7.1+(AC12-4)*0.29,IF(AB12=2,5.65+(AC12-5)*0.29,IF(AB12=1,3.91+(AC12-6)*0.29,IF(AC12=0,0,1.88+(AC12-7)*0.29))))))))</f>
        <v>1.88</v>
      </c>
      <c r="AG12" s="14">
        <v>3.1</v>
      </c>
      <c r="AH12" s="15">
        <v>1.9</v>
      </c>
      <c r="AI12" s="11" t="s">
        <v>455</v>
      </c>
      <c r="AJ12" s="12" t="s">
        <v>456</v>
      </c>
      <c r="AK12" s="25" t="s">
        <v>456</v>
      </c>
      <c r="AL12" s="11" t="s">
        <v>455</v>
      </c>
      <c r="AM12" s="12" t="s">
        <v>456</v>
      </c>
      <c r="AN12" s="25" t="s">
        <v>456</v>
      </c>
      <c r="AO12" s="11" t="s">
        <v>455</v>
      </c>
      <c r="AP12" s="12" t="s">
        <v>456</v>
      </c>
      <c r="AQ12" s="25" t="s">
        <v>456</v>
      </c>
      <c r="AR12" s="11" t="str">
        <f t="shared" si="1"/>
        <v xml:space="preserve"> </v>
      </c>
      <c r="AS12" s="12" t="str">
        <f t="shared" si="2"/>
        <v xml:space="preserve"> </v>
      </c>
      <c r="AT12" s="25" t="str">
        <f t="shared" si="2"/>
        <v xml:space="preserve"> </v>
      </c>
      <c r="AU12" s="11" t="str">
        <f t="shared" si="2"/>
        <v xml:space="preserve"> </v>
      </c>
      <c r="AV12" s="12" t="str">
        <f t="shared" si="2"/>
        <v xml:space="preserve"> </v>
      </c>
      <c r="AW12" s="25" t="str">
        <f t="shared" si="2"/>
        <v xml:space="preserve"> </v>
      </c>
      <c r="AX12" s="11" t="str">
        <f t="shared" si="2"/>
        <v xml:space="preserve"> </v>
      </c>
      <c r="AY12" s="12" t="str">
        <f t="shared" si="2"/>
        <v xml:space="preserve"> </v>
      </c>
      <c r="AZ12" s="25" t="str">
        <f t="shared" si="2"/>
        <v xml:space="preserve"> </v>
      </c>
      <c r="BA12" s="11" t="str">
        <f t="shared" si="2"/>
        <v xml:space="preserve"> </v>
      </c>
      <c r="BB12" s="12" t="str">
        <f t="shared" si="2"/>
        <v xml:space="preserve"> </v>
      </c>
      <c r="BC12" s="25" t="str">
        <f t="shared" si="2"/>
        <v xml:space="preserve"> </v>
      </c>
      <c r="BD12" s="5">
        <f>IF(AI12=" ",0,IF(AI12="p",1,0)+IF(AL12="p",1,0)+IF(AO12="p",1,0)+IF(AR12="p",1,0)+IF(AU12="p",1,0)+IF(AX12="p",1,0)+IF(BA12="p",1,0))</f>
        <v>3</v>
      </c>
      <c r="BE12" s="6">
        <f>IF(AI12=" ",0,IF(AI12="am",1,0)+IF(AL12="am",1,0)+IF(AO12="am",1,0)+IF(AR12="am",1,0)+IF(AU12="am",1,0)+IF(AX12="am",1,0)+IF(BA12="am",1,0))</f>
        <v>0</v>
      </c>
      <c r="BF12" s="6">
        <f>IF(AJ12=" ",0,IF(AJ12="+",1,0)+IF(AM12="+",1,0)+IF(AP12="+",1,0)+IF(AS12="+",1,0)+IF(AV12="+",1,0)+IF(AY12="+",1,0)+IF(BB12="+",1,0))</f>
        <v>0</v>
      </c>
      <c r="BG12" s="6">
        <f t="shared" si="3"/>
        <v>0</v>
      </c>
      <c r="BH12" s="6">
        <f t="shared" si="3"/>
        <v>0</v>
      </c>
      <c r="BI12" s="7">
        <f>IF(AK12=" ",0,IF(AK12="~",1,0)+IF(AN12="~",1,0)+IF(AQ12="~",1,0)+IF(AT12="~",1,0)+IF(AW12="~",1,0)+IF(AZ12="~",1,0)+IF(BC12="~",1,0))</f>
        <v>3</v>
      </c>
      <c r="BJ12" s="36">
        <f>IF(BD12=7,10,IF(BD12=6,9.71+(BE12-1)*0.29,IF(BD12=5,9.13+(BE12-2)*0.29,IF(BD12=4,8.26+(BE12-3)*0.29,IF(BD12=3,7.1+(BE12-4)*0.29,IF(BD12=2,5.65+(BE12-5)*0.29,IF(BD12=1,3.91+(BE12-6)*0.29,IF(BE12=0,0,1.88+(BE12-7)*0.29))))))))</f>
        <v>5.9399999999999995</v>
      </c>
      <c r="BK12" s="14">
        <f>IF(BF12=7,10,IF(BF12=6,9.71+(BG12-1)*0.29,IF(BF12=5,9.13+(BG12-2)*0.29,IF(BF12=4,8.26+(BG12-3)*0.29,IF(BF12=3,7.1+(BG12-4)*0.29,IF(BF12=2,5.65+(BG12-5)*0.29,IF(BF12=1,3.91+(BG12-6)*0.29,IF(BG12=0,0,1.88+(BG12-7)*0.29))))))))</f>
        <v>0</v>
      </c>
      <c r="BL12" s="24">
        <f>IF(BH12=7,10,IF(BH12=6,9.71+(BI12-1)*0.29,IF(BH12=5,9.13+(BI12-2)*0.29,IF(BH12=4,8.26+(BI12-3)*0.29,IF(BH12=3,7.1+(BI12-4)*0.29,IF(BH12=2,5.65+(BI12-5)*0.29,IF(BH12=1,3.91+(BI12-6)*0.29,IF(BI12=0,0,1.88+(BI12-7)*0.29))))))))</f>
        <v>0.72</v>
      </c>
      <c r="BM12" s="14">
        <v>0</v>
      </c>
      <c r="BN12" s="15">
        <v>0</v>
      </c>
      <c r="BO12" s="16">
        <f>1+2+1.5</f>
        <v>4.5</v>
      </c>
      <c r="BP12" s="24">
        <f>(0.75*AD12+AE12+0.25*AF12+1.4*AG12+1.6*AH12)+(0.75*BJ12+BK12+0.25*BL12+1.4*BM12+1.6*BN12)+BO12</f>
        <v>24.484999999999999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4"/>
        <v>5</v>
      </c>
      <c r="B13" s="80" t="s">
        <v>293</v>
      </c>
      <c r="C13" s="11" t="s">
        <v>455</v>
      </c>
      <c r="D13" s="12" t="s">
        <v>456</v>
      </c>
      <c r="E13" s="25" t="s">
        <v>456</v>
      </c>
      <c r="F13" s="11" t="s">
        <v>455</v>
      </c>
      <c r="G13" s="12" t="s">
        <v>457</v>
      </c>
      <c r="H13" s="25" t="s">
        <v>456</v>
      </c>
      <c r="I13" s="11" t="s">
        <v>455</v>
      </c>
      <c r="J13" s="12" t="s">
        <v>456</v>
      </c>
      <c r="K13" s="25" t="s">
        <v>456</v>
      </c>
      <c r="L13" s="11" t="s">
        <v>455</v>
      </c>
      <c r="M13" s="12" t="s">
        <v>456</v>
      </c>
      <c r="N13" s="25" t="s">
        <v>456</v>
      </c>
      <c r="O13" s="11" t="s">
        <v>455</v>
      </c>
      <c r="P13" s="12" t="s">
        <v>456</v>
      </c>
      <c r="Q13" s="25" t="s">
        <v>456</v>
      </c>
      <c r="R13" s="11" t="s">
        <v>455</v>
      </c>
      <c r="S13" s="12" t="s">
        <v>456</v>
      </c>
      <c r="T13" s="25" t="s">
        <v>456</v>
      </c>
      <c r="U13" s="11" t="s">
        <v>455</v>
      </c>
      <c r="V13" s="12" t="s">
        <v>456</v>
      </c>
      <c r="W13" s="25" t="s">
        <v>456</v>
      </c>
      <c r="X13" s="5">
        <f>IF(C13=" ",0,IF(C13="p",1,0)+IF(F13="p",1,0)+IF(I13="p",1,0)+IF(L13="p",1,0)+IF(O13="p",1,0)+IF(R13="p",1,0)+IF(U13="p",1,0))</f>
        <v>7</v>
      </c>
      <c r="Y13" s="6">
        <f>IF(C13=" ",0,IF(C13="am",1,0)+IF(F13="am",1,0)+IF(I13="am",1,0)+IF(L13="am",1,0)+IF(O13="am",1,0)+IF(R13="am",1,0)+IF(U13="am",1,0))</f>
        <v>0</v>
      </c>
      <c r="Z13" s="6">
        <f>IF(D13=" ",0,IF(D13="+",1,0)+IF(G13="+",1,0)+IF(J13="+",1,0)+IF(M13="+",1,0)+IF(P13="+",1,0)+IF(S13="+",1,0)+IF(V13="+",1,0))</f>
        <v>1</v>
      </c>
      <c r="AA13" s="6">
        <f t="shared" si="0"/>
        <v>0</v>
      </c>
      <c r="AB13" s="6">
        <f t="shared" si="0"/>
        <v>0</v>
      </c>
      <c r="AC13" s="7">
        <f>IF(E13=" ",0,IF(E13="~",1,0)+IF(H13="~",1,0)+IF(K13="~",1,0)+IF(N13="~",1,0)+IF(Q13="~",1,0)+IF(T13="~",1,0)+IF(W13="~",1,0))</f>
        <v>7</v>
      </c>
      <c r="AD13" s="36">
        <f>IF(X13=7,10,IF(X13=6,9.71+(Y13-1)*0.29,IF(X13=5,9.13+(Y13-2)*0.29,IF(X13=4,8.26+(Y13-3)*0.29,IF(X13=3,7.1+(Y13-4)*0.29,IF(X13=2,5.65+(Y13-5)*0.29,IF(X13=1,3.91+(Y13-6)*0.29,IF(Y13=0,0,1.88+(Y13-7)*0.29))))))))</f>
        <v>10</v>
      </c>
      <c r="AE13" s="14">
        <f>IF(Z13=7,10,IF(Z13=6,9.71+(AA13-1)*0.29,IF(Z13=5,9.13+(AA13-2)*0.29,IF(Z13=4,8.26+(AA13-3)*0.29,IF(Z13=3,7.1+(AA13-4)*0.29,IF(Z13=2,5.65+(AA13-5)*0.29,IF(Z13=1,3.91+(AA13-6)*0.29,IF(AA13=0,0,1.88+(AA13-7)*0.29))))))))</f>
        <v>2.1700000000000004</v>
      </c>
      <c r="AF13" s="24">
        <f>IF(AB13=7,10,IF(AB13=6,9.71+(AC13-1)*0.29,IF(AB13=5,9.13+(AC13-2)*0.29,IF(AB13=4,8.26+(AC13-3)*0.29,IF(AB13=3,7.1+(AC13-4)*0.29,IF(AB13=2,5.65+(AC13-5)*0.29,IF(AB13=1,3.91+(AC13-6)*0.29,IF(AC13=0,0,1.88+(AC13-7)*0.29))))))))</f>
        <v>1.88</v>
      </c>
      <c r="AG13" s="14">
        <v>3.6</v>
      </c>
      <c r="AH13" s="15">
        <v>2.6</v>
      </c>
      <c r="AI13" s="11" t="s">
        <v>455</v>
      </c>
      <c r="AJ13" s="12" t="s">
        <v>456</v>
      </c>
      <c r="AK13" s="25" t="s">
        <v>456</v>
      </c>
      <c r="AL13" s="11" t="s">
        <v>455</v>
      </c>
      <c r="AM13" s="12" t="s">
        <v>456</v>
      </c>
      <c r="AN13" s="25">
        <v>0</v>
      </c>
      <c r="AO13" s="11" t="s">
        <v>455</v>
      </c>
      <c r="AP13" s="12" t="s">
        <v>456</v>
      </c>
      <c r="AQ13" s="25" t="s">
        <v>456</v>
      </c>
      <c r="AR13" s="11" t="str">
        <f t="shared" si="1"/>
        <v xml:space="preserve"> </v>
      </c>
      <c r="AS13" s="12" t="str">
        <f t="shared" si="2"/>
        <v xml:space="preserve"> </v>
      </c>
      <c r="AT13" s="25" t="str">
        <f t="shared" si="2"/>
        <v xml:space="preserve"> </v>
      </c>
      <c r="AU13" s="11" t="str">
        <f t="shared" si="2"/>
        <v xml:space="preserve"> </v>
      </c>
      <c r="AV13" s="12" t="str">
        <f t="shared" si="2"/>
        <v xml:space="preserve"> </v>
      </c>
      <c r="AW13" s="25" t="str">
        <f t="shared" si="2"/>
        <v xml:space="preserve"> </v>
      </c>
      <c r="AX13" s="11" t="str">
        <f t="shared" si="2"/>
        <v xml:space="preserve"> </v>
      </c>
      <c r="AY13" s="12" t="str">
        <f t="shared" si="2"/>
        <v xml:space="preserve"> </v>
      </c>
      <c r="AZ13" s="25" t="str">
        <f t="shared" si="2"/>
        <v xml:space="preserve"> </v>
      </c>
      <c r="BA13" s="11" t="str">
        <f t="shared" si="2"/>
        <v xml:space="preserve"> </v>
      </c>
      <c r="BB13" s="12" t="str">
        <f t="shared" si="2"/>
        <v xml:space="preserve"> </v>
      </c>
      <c r="BC13" s="25" t="str">
        <f t="shared" si="2"/>
        <v xml:space="preserve"> </v>
      </c>
      <c r="BD13" s="5">
        <f>IF(AI13=" ",0,IF(AI13="p",1,0)+IF(AL13="p",1,0)+IF(AO13="p",1,0)+IF(AR13="p",1,0)+IF(AU13="p",1,0)+IF(AX13="p",1,0)+IF(BA13="p",1,0))</f>
        <v>3</v>
      </c>
      <c r="BE13" s="6">
        <f>IF(AI13=" ",0,IF(AI13="am",1,0)+IF(AL13="am",1,0)+IF(AO13="am",1,0)+IF(AR13="am",1,0)+IF(AU13="am",1,0)+IF(AX13="am",1,0)+IF(BA13="am",1,0))</f>
        <v>0</v>
      </c>
      <c r="BF13" s="6">
        <f>IF(AJ13=" ",0,IF(AJ13="+",1,0)+IF(AM13="+",1,0)+IF(AP13="+",1,0)+IF(AS13="+",1,0)+IF(AV13="+",1,0)+IF(AY13="+",1,0)+IF(BB13="+",1,0))</f>
        <v>0</v>
      </c>
      <c r="BG13" s="6">
        <f t="shared" si="3"/>
        <v>0</v>
      </c>
      <c r="BH13" s="6">
        <f t="shared" si="3"/>
        <v>0</v>
      </c>
      <c r="BI13" s="7">
        <f>IF(AK13=" ",0,IF(AK13="~",1,0)+IF(AN13="~",1,0)+IF(AQ13="~",1,0)+IF(AT13="~",1,0)+IF(AW13="~",1,0)+IF(AZ13="~",1,0)+IF(BC13="~",1,0))</f>
        <v>2</v>
      </c>
      <c r="BJ13" s="36">
        <f>IF(BD13=7,10,IF(BD13=6,9.71+(BE13-1)*0.29,IF(BD13=5,9.13+(BE13-2)*0.29,IF(BD13=4,8.26+(BE13-3)*0.29,IF(BD13=3,7.1+(BE13-4)*0.29,IF(BD13=2,5.65+(BE13-5)*0.29,IF(BD13=1,3.91+(BE13-6)*0.29,IF(BE13=0,0,1.88+(BE13-7)*0.29))))))))</f>
        <v>5.9399999999999995</v>
      </c>
      <c r="BK13" s="14">
        <f>IF(BF13=7,10,IF(BF13=6,9.71+(BG13-1)*0.29,IF(BF13=5,9.13+(BG13-2)*0.29,IF(BF13=4,8.26+(BG13-3)*0.29,IF(BF13=3,7.1+(BG13-4)*0.29,IF(BF13=2,5.65+(BG13-5)*0.29,IF(BF13=1,3.91+(BG13-6)*0.29,IF(BG13=0,0,1.88+(BG13-7)*0.29))))))))</f>
        <v>0</v>
      </c>
      <c r="BL13" s="24">
        <f>IF(BH13=7,10,IF(BH13=6,9.71+(BI13-1)*0.29,IF(BH13=5,9.13+(BI13-2)*0.29,IF(BH13=4,8.26+(BI13-3)*0.29,IF(BH13=3,7.1+(BI13-4)*0.29,IF(BH13=2,5.65+(BI13-5)*0.29,IF(BH13=1,3.91+(BI13-6)*0.29,IF(BI13=0,0,1.88+(BI13-7)*0.29))))))))</f>
        <v>0.42999999999999994</v>
      </c>
      <c r="BM13" s="14">
        <v>0</v>
      </c>
      <c r="BN13" s="15">
        <v>0</v>
      </c>
      <c r="BO13" s="16">
        <f>1.5+3+0.14</f>
        <v>4.6399999999999997</v>
      </c>
      <c r="BP13" s="24">
        <f>(0.75*AD13+AE13+0.25*AF13+1.4*AG13+1.6*AH13)+(0.75*BJ13+BK13+0.25*BL13+1.4*BM13+1.6*BN13)+BO13</f>
        <v>28.5425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4"/>
        <v>6</v>
      </c>
      <c r="B14" s="80" t="s">
        <v>452</v>
      </c>
      <c r="C14" s="85" t="s">
        <v>450</v>
      </c>
      <c r="D14" s="86" t="s">
        <v>450</v>
      </c>
      <c r="E14" s="87" t="s">
        <v>450</v>
      </c>
      <c r="F14" s="85" t="s">
        <v>450</v>
      </c>
      <c r="G14" s="86" t="s">
        <v>450</v>
      </c>
      <c r="H14" s="87" t="s">
        <v>450</v>
      </c>
      <c r="I14" s="85" t="s">
        <v>450</v>
      </c>
      <c r="J14" s="86" t="s">
        <v>450</v>
      </c>
      <c r="K14" s="87" t="s">
        <v>450</v>
      </c>
      <c r="L14" s="85" t="s">
        <v>450</v>
      </c>
      <c r="M14" s="86" t="s">
        <v>450</v>
      </c>
      <c r="N14" s="87" t="s">
        <v>450</v>
      </c>
      <c r="O14" s="85" t="s">
        <v>450</v>
      </c>
      <c r="P14" s="86" t="s">
        <v>450</v>
      </c>
      <c r="Q14" s="87" t="s">
        <v>450</v>
      </c>
      <c r="R14" s="85" t="s">
        <v>450</v>
      </c>
      <c r="S14" s="86" t="s">
        <v>450</v>
      </c>
      <c r="T14" s="87" t="s">
        <v>450</v>
      </c>
      <c r="U14" s="85" t="s">
        <v>450</v>
      </c>
      <c r="V14" s="86" t="s">
        <v>450</v>
      </c>
      <c r="W14" s="87" t="s">
        <v>450</v>
      </c>
      <c r="X14" s="88" t="s">
        <v>450</v>
      </c>
      <c r="Y14" s="89" t="s">
        <v>450</v>
      </c>
      <c r="Z14" s="89" t="s">
        <v>450</v>
      </c>
      <c r="AA14" s="89" t="s">
        <v>450</v>
      </c>
      <c r="AB14" s="89" t="s">
        <v>450</v>
      </c>
      <c r="AC14" s="90" t="s">
        <v>450</v>
      </c>
      <c r="AD14" s="91" t="s">
        <v>450</v>
      </c>
      <c r="AE14" s="92" t="s">
        <v>450</v>
      </c>
      <c r="AF14" s="93" t="s">
        <v>450</v>
      </c>
      <c r="AG14" s="92" t="s">
        <v>450</v>
      </c>
      <c r="AH14" s="94" t="s">
        <v>450</v>
      </c>
      <c r="AI14" s="95" t="s">
        <v>450</v>
      </c>
      <c r="AJ14" s="96" t="s">
        <v>450</v>
      </c>
      <c r="AK14" s="97" t="s">
        <v>450</v>
      </c>
      <c r="AL14" s="95" t="s">
        <v>450</v>
      </c>
      <c r="AM14" s="96" t="s">
        <v>450</v>
      </c>
      <c r="AN14" s="97" t="s">
        <v>450</v>
      </c>
      <c r="AO14" s="85" t="s">
        <v>450</v>
      </c>
      <c r="AP14" s="86" t="s">
        <v>450</v>
      </c>
      <c r="AQ14" s="87" t="s">
        <v>450</v>
      </c>
      <c r="AR14" s="85" t="s">
        <v>450</v>
      </c>
      <c r="AS14" s="86" t="s">
        <v>450</v>
      </c>
      <c r="AT14" s="87" t="s">
        <v>450</v>
      </c>
      <c r="AU14" s="85" t="s">
        <v>450</v>
      </c>
      <c r="AV14" s="86" t="s">
        <v>450</v>
      </c>
      <c r="AW14" s="87" t="s">
        <v>450</v>
      </c>
      <c r="AX14" s="85" t="s">
        <v>450</v>
      </c>
      <c r="AY14" s="86" t="s">
        <v>450</v>
      </c>
      <c r="AZ14" s="87" t="s">
        <v>450</v>
      </c>
      <c r="BA14" s="85" t="s">
        <v>450</v>
      </c>
      <c r="BB14" s="86" t="s">
        <v>450</v>
      </c>
      <c r="BC14" s="87" t="s">
        <v>450</v>
      </c>
      <c r="BD14" s="88" t="s">
        <v>450</v>
      </c>
      <c r="BE14" s="89" t="s">
        <v>450</v>
      </c>
      <c r="BF14" s="89" t="s">
        <v>450</v>
      </c>
      <c r="BG14" s="89" t="s">
        <v>450</v>
      </c>
      <c r="BH14" s="89" t="s">
        <v>450</v>
      </c>
      <c r="BI14" s="90" t="s">
        <v>450</v>
      </c>
      <c r="BJ14" s="91" t="s">
        <v>450</v>
      </c>
      <c r="BK14" s="92" t="s">
        <v>450</v>
      </c>
      <c r="BL14" s="93" t="s">
        <v>450</v>
      </c>
      <c r="BM14" s="92" t="s">
        <v>450</v>
      </c>
      <c r="BN14" s="94" t="s">
        <v>450</v>
      </c>
      <c r="BO14" s="98" t="s">
        <v>450</v>
      </c>
      <c r="BP14" s="99" t="s">
        <v>450</v>
      </c>
      <c r="BQ14" s="67">
        <v>6</v>
      </c>
      <c r="BR14" s="100" t="s">
        <v>449</v>
      </c>
      <c r="BS14" s="101" t="str">
        <f>"---"</f>
        <v>---</v>
      </c>
      <c r="BT14" s="101" t="str">
        <f>"---"</f>
        <v>---</v>
      </c>
      <c r="BU14" s="102" t="s">
        <v>450</v>
      </c>
      <c r="BV14" s="79">
        <v>6</v>
      </c>
      <c r="BW14" s="100" t="s">
        <v>449</v>
      </c>
      <c r="BY14" s="18"/>
      <c r="BZ14" s="21"/>
    </row>
    <row r="15" spans="1:78" ht="12.75" customHeight="1">
      <c r="A15" s="2">
        <f t="shared" si="4"/>
        <v>7</v>
      </c>
      <c r="B15" s="80" t="s">
        <v>294</v>
      </c>
      <c r="C15" s="11" t="s">
        <v>455</v>
      </c>
      <c r="D15" s="12" t="s">
        <v>456</v>
      </c>
      <c r="E15" s="25" t="s">
        <v>456</v>
      </c>
      <c r="F15" s="11" t="s">
        <v>455</v>
      </c>
      <c r="G15" s="12" t="s">
        <v>456</v>
      </c>
      <c r="H15" s="25" t="s">
        <v>456</v>
      </c>
      <c r="I15" s="11" t="s">
        <v>455</v>
      </c>
      <c r="J15" s="12" t="s">
        <v>457</v>
      </c>
      <c r="K15" s="25" t="s">
        <v>456</v>
      </c>
      <c r="L15" s="11" t="s">
        <v>455</v>
      </c>
      <c r="M15" s="12" t="s">
        <v>457</v>
      </c>
      <c r="N15" s="25" t="s">
        <v>456</v>
      </c>
      <c r="O15" s="11" t="s">
        <v>455</v>
      </c>
      <c r="P15" s="12" t="s">
        <v>456</v>
      </c>
      <c r="Q15" s="25" t="s">
        <v>456</v>
      </c>
      <c r="R15" s="11" t="s">
        <v>455</v>
      </c>
      <c r="S15" s="12" t="s">
        <v>456</v>
      </c>
      <c r="T15" s="25" t="s">
        <v>456</v>
      </c>
      <c r="U15" s="11" t="s">
        <v>455</v>
      </c>
      <c r="V15" s="12" t="s">
        <v>459</v>
      </c>
      <c r="W15" s="25" t="s">
        <v>456</v>
      </c>
      <c r="X15" s="5">
        <f t="shared" ref="X15:X36" si="5">IF(C15=" ",0,IF(C15="p",1,0)+IF(F15="p",1,0)+IF(I15="p",1,0)+IF(L15="p",1,0)+IF(O15="p",1,0)+IF(R15="p",1,0)+IF(U15="p",1,0))</f>
        <v>7</v>
      </c>
      <c r="Y15" s="6">
        <f t="shared" ref="Y15:Y36" si="6">IF(C15=" ",0,IF(C15="am",1,0)+IF(F15="am",1,0)+IF(I15="am",1,0)+IF(L15="am",1,0)+IF(O15="am",1,0)+IF(R15="am",1,0)+IF(U15="am",1,0))</f>
        <v>0</v>
      </c>
      <c r="Z15" s="6">
        <f t="shared" ref="Z15:Z36" si="7">IF(D15=" ",0,IF(D15="+",1,0)+IF(G15="+",1,0)+IF(J15="+",1,0)+IF(M15="+",1,0)+IF(P15="+",1,0)+IF(S15="+",1,0)+IF(V15="+",1,0))</f>
        <v>2</v>
      </c>
      <c r="AA15" s="6">
        <f t="shared" ref="AA15:AA36" si="8">IF(D15=" ",0,IF(D15="!",1,0)+IF(G15="!",1,0)+IF(J15="!",1,0)+IF(M15="!",1,0)+IF(P15="!",1,0)+IF(S15="!",1,0)+IF(V15="!",1,0))</f>
        <v>1</v>
      </c>
      <c r="AB15" s="6">
        <f t="shared" ref="AB15:AB36" si="9">IF(E15=" ",0,IF(E15="!",1,0)+IF(H15="!",1,0)+IF(K15="!",1,0)+IF(N15="!",1,0)+IF(Q15="!",1,0)+IF(T15="!",1,0)+IF(W15="!",1,0))</f>
        <v>0</v>
      </c>
      <c r="AC15" s="7">
        <f t="shared" ref="AC15:AC36" si="10">IF(E15=" ",0,IF(E15="~",1,0)+IF(H15="~",1,0)+IF(K15="~",1,0)+IF(N15="~",1,0)+IF(Q15="~",1,0)+IF(T15="~",1,0)+IF(W15="~",1,0))</f>
        <v>7</v>
      </c>
      <c r="AD15" s="36">
        <f t="shared" ref="AD15:AD36" si="11">IF(X15=7,10,IF(X15=6,9.71+(Y15-1)*0.29,IF(X15=5,9.13+(Y15-2)*0.29,IF(X15=4,8.26+(Y15-3)*0.29,IF(X15=3,7.1+(Y15-4)*0.29,IF(X15=2,5.65+(Y15-5)*0.29,IF(X15=1,3.91+(Y15-6)*0.29,IF(Y15=0,0,1.88+(Y15-7)*0.29))))))))</f>
        <v>10</v>
      </c>
      <c r="AE15" s="14">
        <f t="shared" ref="AE15:AE36" si="12">IF(Z15=7,10,IF(Z15=6,9.71+(AA15-1)*0.29,IF(Z15=5,9.13+(AA15-2)*0.29,IF(Z15=4,8.26+(AA15-3)*0.29,IF(Z15=3,7.1+(AA15-4)*0.29,IF(Z15=2,5.65+(AA15-5)*0.29,IF(Z15=1,3.91+(AA15-6)*0.29,IF(AA15=0,0,1.88+(AA15-7)*0.29))))))))</f>
        <v>4.49</v>
      </c>
      <c r="AF15" s="24">
        <f t="shared" ref="AF15:AF32" si="13">IF(AB15=7,10,IF(AB15=6,9.71+(AC15-1)*0.29,IF(AB15=5,9.13+(AC15-2)*0.29,IF(AB15=4,8.26+(AC15-3)*0.29,IF(AB15=3,7.1+(AC15-4)*0.29,IF(AB15=2,5.65+(AC15-5)*0.29,IF(AB15=1,3.91+(AC15-6)*0.29,IF(AC15=0,0,1.88+(AC15-7)*0.29))))))))</f>
        <v>1.88</v>
      </c>
      <c r="AG15" s="14">
        <v>5.4</v>
      </c>
      <c r="AH15" s="15">
        <v>1.7</v>
      </c>
      <c r="AI15" s="11" t="s">
        <v>455</v>
      </c>
      <c r="AJ15" s="12" t="s">
        <v>456</v>
      </c>
      <c r="AK15" s="25" t="s">
        <v>456</v>
      </c>
      <c r="AL15" s="11" t="s">
        <v>455</v>
      </c>
      <c r="AM15" s="12" t="s">
        <v>456</v>
      </c>
      <c r="AN15" s="25" t="s">
        <v>456</v>
      </c>
      <c r="AO15" s="11" t="s">
        <v>455</v>
      </c>
      <c r="AP15" s="12" t="s">
        <v>456</v>
      </c>
      <c r="AQ15" s="25" t="s">
        <v>456</v>
      </c>
      <c r="AR15" s="11" t="str">
        <f t="shared" ref="AQ15:AR24" si="14">" "</f>
        <v xml:space="preserve"> </v>
      </c>
      <c r="AS15" s="12" t="str">
        <f t="shared" ref="AS15:BC24" si="15">" "</f>
        <v xml:space="preserve"> </v>
      </c>
      <c r="AT15" s="25" t="str">
        <f t="shared" si="15"/>
        <v xml:space="preserve"> </v>
      </c>
      <c r="AU15" s="11" t="str">
        <f t="shared" si="15"/>
        <v xml:space="preserve"> </v>
      </c>
      <c r="AV15" s="12" t="str">
        <f t="shared" si="15"/>
        <v xml:space="preserve"> </v>
      </c>
      <c r="AW15" s="25" t="str">
        <f t="shared" si="15"/>
        <v xml:space="preserve"> </v>
      </c>
      <c r="AX15" s="11" t="str">
        <f t="shared" si="15"/>
        <v xml:space="preserve"> </v>
      </c>
      <c r="AY15" s="12" t="str">
        <f t="shared" si="15"/>
        <v xml:space="preserve"> </v>
      </c>
      <c r="AZ15" s="25" t="str">
        <f t="shared" si="15"/>
        <v xml:space="preserve"> </v>
      </c>
      <c r="BA15" s="11" t="str">
        <f t="shared" si="15"/>
        <v xml:space="preserve"> </v>
      </c>
      <c r="BB15" s="12" t="str">
        <f t="shared" si="15"/>
        <v xml:space="preserve"> </v>
      </c>
      <c r="BC15" s="25" t="str">
        <f t="shared" si="15"/>
        <v xml:space="preserve"> </v>
      </c>
      <c r="BD15" s="5">
        <f t="shared" ref="BD15:BD36" si="16">IF(AI15=" ",0,IF(AI15="p",1,0)+IF(AL15="p",1,0)+IF(AO15="p",1,0)+IF(AR15="p",1,0)+IF(AU15="p",1,0)+IF(AX15="p",1,0)+IF(BA15="p",1,0))</f>
        <v>3</v>
      </c>
      <c r="BE15" s="6">
        <f t="shared" ref="BE15:BE36" si="17">IF(AI15=" ",0,IF(AI15="am",1,0)+IF(AL15="am",1,0)+IF(AO15="am",1,0)+IF(AR15="am",1,0)+IF(AU15="am",1,0)+IF(AX15="am",1,0)+IF(BA15="am",1,0))</f>
        <v>0</v>
      </c>
      <c r="BF15" s="6">
        <f t="shared" ref="BF15:BF36" si="18">IF(AJ15=" ",0,IF(AJ15="+",1,0)+IF(AM15="+",1,0)+IF(AP15="+",1,0)+IF(AS15="+",1,0)+IF(AV15="+",1,0)+IF(AY15="+",1,0)+IF(BB15="+",1,0))</f>
        <v>0</v>
      </c>
      <c r="BG15" s="6">
        <f t="shared" ref="BG15:BG36" si="19">IF(AJ15=" ",0,IF(AJ15="!",1,0)+IF(AM15="!",1,0)+IF(AP15="!",1,0)+IF(AS15="!",1,0)+IF(AV15="!",1,0)+IF(AY15="!",1,0)+IF(BB15="!",1,0))</f>
        <v>0</v>
      </c>
      <c r="BH15" s="6">
        <f t="shared" ref="BH15:BH36" si="20">IF(AK15=" ",0,IF(AK15="!",1,0)+IF(AN15="!",1,0)+IF(AQ15="!",1,0)+IF(AT15="!",1,0)+IF(AW15="!",1,0)+IF(AZ15="!",1,0)+IF(BC15="!",1,0))</f>
        <v>0</v>
      </c>
      <c r="BI15" s="7">
        <f t="shared" ref="BI15:BI36" si="21">IF(AK15=" ",0,IF(AK15="~",1,0)+IF(AN15="~",1,0)+IF(AQ15="~",1,0)+IF(AT15="~",1,0)+IF(AW15="~",1,0)+IF(AZ15="~",1,0)+IF(BC15="~",1,0))</f>
        <v>3</v>
      </c>
      <c r="BJ15" s="36">
        <f t="shared" ref="BJ15:BJ36" si="22">IF(BD15=7,10,IF(BD15=6,9.71+(BE15-1)*0.29,IF(BD15=5,9.13+(BE15-2)*0.29,IF(BD15=4,8.26+(BE15-3)*0.29,IF(BD15=3,7.1+(BE15-4)*0.29,IF(BD15=2,5.65+(BE15-5)*0.29,IF(BD15=1,3.91+(BE15-6)*0.29,IF(BE15=0,0,1.88+(BE15-7)*0.29))))))))</f>
        <v>5.9399999999999995</v>
      </c>
      <c r="BK15" s="14">
        <f t="shared" ref="BK15:BK36" si="23">IF(BF15=7,10,IF(BF15=6,9.71+(BG15-1)*0.29,IF(BF15=5,9.13+(BG15-2)*0.29,IF(BF15=4,8.26+(BG15-3)*0.29,IF(BF15=3,7.1+(BG15-4)*0.29,IF(BF15=2,5.65+(BG15-5)*0.29,IF(BF15=1,3.91+(BG15-6)*0.29,IF(BG15=0,0,1.88+(BG15-7)*0.29))))))))</f>
        <v>0</v>
      </c>
      <c r="BL15" s="24">
        <f t="shared" ref="BL15:BL36" si="24">IF(BH15=7,10,IF(BH15=6,9.71+(BI15-1)*0.29,IF(BH15=5,9.13+(BI15-2)*0.29,IF(BH15=4,8.26+(BI15-3)*0.29,IF(BH15=3,7.1+(BI15-4)*0.29,IF(BH15=2,5.65+(BI15-5)*0.29,IF(BH15=1,3.91+(BI15-6)*0.29,IF(BI15=0,0,1.88+(BI15-7)*0.29))))))))</f>
        <v>0.72</v>
      </c>
      <c r="BM15" s="14">
        <v>0</v>
      </c>
      <c r="BN15" s="15">
        <v>0</v>
      </c>
      <c r="BO15" s="16">
        <f>1.5+3+0.14</f>
        <v>4.6399999999999997</v>
      </c>
      <c r="BP15" s="24">
        <f t="shared" ref="BP15:BP36" si="25">(0.75*AD15+AE15+0.25*AF15+1.4*AG15+1.6*AH15)+(0.75*BJ15+BK15+0.25*BL15+1.4*BM15+1.6*BN15)+BO15</f>
        <v>32.015000000000001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4"/>
        <v>8</v>
      </c>
      <c r="B16" s="80" t="s">
        <v>295</v>
      </c>
      <c r="C16" s="11" t="s">
        <v>455</v>
      </c>
      <c r="D16" s="12" t="s">
        <v>456</v>
      </c>
      <c r="E16" s="25" t="s">
        <v>459</v>
      </c>
      <c r="F16" s="11" t="s">
        <v>455</v>
      </c>
      <c r="G16" s="12" t="s">
        <v>459</v>
      </c>
      <c r="H16" s="25" t="s">
        <v>456</v>
      </c>
      <c r="I16" s="11" t="s">
        <v>455</v>
      </c>
      <c r="J16" s="12" t="s">
        <v>456</v>
      </c>
      <c r="K16" s="25" t="s">
        <v>456</v>
      </c>
      <c r="L16" s="11" t="s">
        <v>455</v>
      </c>
      <c r="M16" s="12" t="s">
        <v>456</v>
      </c>
      <c r="N16" s="25" t="s">
        <v>456</v>
      </c>
      <c r="O16" s="11" t="s">
        <v>455</v>
      </c>
      <c r="P16" s="12" t="s">
        <v>457</v>
      </c>
      <c r="Q16" s="25" t="s">
        <v>459</v>
      </c>
      <c r="R16" s="11" t="s">
        <v>455</v>
      </c>
      <c r="S16" s="12" t="s">
        <v>456</v>
      </c>
      <c r="T16" s="25" t="s">
        <v>456</v>
      </c>
      <c r="U16" s="11" t="s">
        <v>455</v>
      </c>
      <c r="V16" s="12" t="s">
        <v>459</v>
      </c>
      <c r="W16" s="25" t="s">
        <v>456</v>
      </c>
      <c r="X16" s="5">
        <f t="shared" si="5"/>
        <v>7</v>
      </c>
      <c r="Y16" s="6">
        <f t="shared" si="6"/>
        <v>0</v>
      </c>
      <c r="Z16" s="6">
        <f t="shared" si="7"/>
        <v>1</v>
      </c>
      <c r="AA16" s="6">
        <f t="shared" si="8"/>
        <v>2</v>
      </c>
      <c r="AB16" s="6">
        <f t="shared" si="9"/>
        <v>2</v>
      </c>
      <c r="AC16" s="7">
        <f t="shared" si="10"/>
        <v>5</v>
      </c>
      <c r="AD16" s="36">
        <f t="shared" si="11"/>
        <v>10</v>
      </c>
      <c r="AE16" s="14">
        <f t="shared" si="12"/>
        <v>2.75</v>
      </c>
      <c r="AF16" s="24">
        <f t="shared" si="13"/>
        <v>5.65</v>
      </c>
      <c r="AG16" s="14">
        <v>5.8</v>
      </c>
      <c r="AH16" s="15">
        <v>2.2999999999999998</v>
      </c>
      <c r="AI16" s="11" t="s">
        <v>455</v>
      </c>
      <c r="AJ16" s="12" t="s">
        <v>457</v>
      </c>
      <c r="AK16" s="25" t="s">
        <v>456</v>
      </c>
      <c r="AL16" s="11" t="s">
        <v>455</v>
      </c>
      <c r="AM16" s="12" t="s">
        <v>457</v>
      </c>
      <c r="AN16" s="25" t="s">
        <v>456</v>
      </c>
      <c r="AO16" s="11" t="s">
        <v>455</v>
      </c>
      <c r="AP16" s="12" t="s">
        <v>457</v>
      </c>
      <c r="AQ16" s="25" t="s">
        <v>456</v>
      </c>
      <c r="AR16" s="11" t="str">
        <f t="shared" si="14"/>
        <v xml:space="preserve"> </v>
      </c>
      <c r="AS16" s="12" t="str">
        <f t="shared" si="15"/>
        <v xml:space="preserve"> </v>
      </c>
      <c r="AT16" s="25" t="str">
        <f t="shared" si="15"/>
        <v xml:space="preserve"> </v>
      </c>
      <c r="AU16" s="11" t="str">
        <f t="shared" si="15"/>
        <v xml:space="preserve"> </v>
      </c>
      <c r="AV16" s="12" t="str">
        <f t="shared" si="15"/>
        <v xml:space="preserve"> </v>
      </c>
      <c r="AW16" s="25" t="str">
        <f t="shared" si="15"/>
        <v xml:space="preserve"> </v>
      </c>
      <c r="AX16" s="11" t="str">
        <f t="shared" si="15"/>
        <v xml:space="preserve"> </v>
      </c>
      <c r="AY16" s="12" t="str">
        <f t="shared" si="15"/>
        <v xml:space="preserve"> </v>
      </c>
      <c r="AZ16" s="25" t="str">
        <f t="shared" si="15"/>
        <v xml:space="preserve"> </v>
      </c>
      <c r="BA16" s="11" t="str">
        <f t="shared" si="15"/>
        <v xml:space="preserve"> </v>
      </c>
      <c r="BB16" s="12" t="str">
        <f t="shared" si="15"/>
        <v xml:space="preserve"> </v>
      </c>
      <c r="BC16" s="25" t="str">
        <f t="shared" si="15"/>
        <v xml:space="preserve"> </v>
      </c>
      <c r="BD16" s="5">
        <f t="shared" si="16"/>
        <v>3</v>
      </c>
      <c r="BE16" s="6">
        <f t="shared" si="17"/>
        <v>0</v>
      </c>
      <c r="BF16" s="6">
        <f t="shared" si="18"/>
        <v>3</v>
      </c>
      <c r="BG16" s="6">
        <f t="shared" si="19"/>
        <v>0</v>
      </c>
      <c r="BH16" s="6">
        <f t="shared" si="20"/>
        <v>0</v>
      </c>
      <c r="BI16" s="7">
        <f t="shared" si="21"/>
        <v>3</v>
      </c>
      <c r="BJ16" s="36">
        <f t="shared" si="22"/>
        <v>5.9399999999999995</v>
      </c>
      <c r="BK16" s="14">
        <f t="shared" si="23"/>
        <v>5.9399999999999995</v>
      </c>
      <c r="BL16" s="24">
        <f t="shared" si="24"/>
        <v>0.72</v>
      </c>
      <c r="BM16" s="14">
        <v>0</v>
      </c>
      <c r="BN16" s="15">
        <v>0</v>
      </c>
      <c r="BO16" s="16">
        <f>2*1+2+1.5+3</f>
        <v>8.5</v>
      </c>
      <c r="BP16" s="24">
        <f t="shared" si="25"/>
        <v>42.537499999999994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4"/>
        <v>9</v>
      </c>
      <c r="B17" s="80" t="s">
        <v>296</v>
      </c>
      <c r="C17" s="11" t="s">
        <v>455</v>
      </c>
      <c r="D17" s="12" t="s">
        <v>456</v>
      </c>
      <c r="E17" s="25" t="s">
        <v>456</v>
      </c>
      <c r="F17" s="11" t="s">
        <v>455</v>
      </c>
      <c r="G17" s="12" t="s">
        <v>459</v>
      </c>
      <c r="H17" s="25" t="s">
        <v>456</v>
      </c>
      <c r="I17" s="11" t="s">
        <v>455</v>
      </c>
      <c r="J17" s="12" t="s">
        <v>456</v>
      </c>
      <c r="K17" s="25" t="s">
        <v>456</v>
      </c>
      <c r="L17" s="11" t="s">
        <v>455</v>
      </c>
      <c r="M17" s="12" t="s">
        <v>456</v>
      </c>
      <c r="N17" s="25" t="s">
        <v>456</v>
      </c>
      <c r="O17" s="11" t="s">
        <v>455</v>
      </c>
      <c r="P17" s="12" t="s">
        <v>456</v>
      </c>
      <c r="Q17" s="25" t="s">
        <v>456</v>
      </c>
      <c r="R17" s="11" t="s">
        <v>455</v>
      </c>
      <c r="S17" s="12" t="s">
        <v>456</v>
      </c>
      <c r="T17" s="25" t="s">
        <v>456</v>
      </c>
      <c r="U17" s="11" t="s">
        <v>455</v>
      </c>
      <c r="V17" s="12" t="s">
        <v>456</v>
      </c>
      <c r="W17" s="25" t="s">
        <v>456</v>
      </c>
      <c r="X17" s="5">
        <f t="shared" si="5"/>
        <v>7</v>
      </c>
      <c r="Y17" s="6">
        <f t="shared" si="6"/>
        <v>0</v>
      </c>
      <c r="Z17" s="6">
        <f t="shared" si="7"/>
        <v>0</v>
      </c>
      <c r="AA17" s="6">
        <f t="shared" si="8"/>
        <v>1</v>
      </c>
      <c r="AB17" s="6">
        <f t="shared" si="9"/>
        <v>0</v>
      </c>
      <c r="AC17" s="7">
        <f t="shared" si="10"/>
        <v>7</v>
      </c>
      <c r="AD17" s="36">
        <f t="shared" si="11"/>
        <v>10</v>
      </c>
      <c r="AE17" s="14">
        <f t="shared" si="12"/>
        <v>0.14000000000000012</v>
      </c>
      <c r="AF17" s="24">
        <f t="shared" si="13"/>
        <v>1.88</v>
      </c>
      <c r="AG17" s="14">
        <v>4.2</v>
      </c>
      <c r="AH17" s="15">
        <v>2</v>
      </c>
      <c r="AI17" s="11" t="s">
        <v>455</v>
      </c>
      <c r="AJ17" s="12" t="s">
        <v>456</v>
      </c>
      <c r="AK17" s="25" t="s">
        <v>456</v>
      </c>
      <c r="AL17" s="11" t="s">
        <v>455</v>
      </c>
      <c r="AM17" s="12" t="s">
        <v>456</v>
      </c>
      <c r="AN17" s="25" t="s">
        <v>456</v>
      </c>
      <c r="AO17" s="11" t="s">
        <v>455</v>
      </c>
      <c r="AP17" s="12" t="s">
        <v>456</v>
      </c>
      <c r="AQ17" s="25" t="s">
        <v>456</v>
      </c>
      <c r="AR17" s="11" t="str">
        <f t="shared" si="14"/>
        <v xml:space="preserve"> </v>
      </c>
      <c r="AS17" s="12" t="str">
        <f t="shared" si="15"/>
        <v xml:space="preserve"> </v>
      </c>
      <c r="AT17" s="25" t="str">
        <f t="shared" si="15"/>
        <v xml:space="preserve"> </v>
      </c>
      <c r="AU17" s="11" t="str">
        <f t="shared" si="15"/>
        <v xml:space="preserve"> </v>
      </c>
      <c r="AV17" s="12" t="str">
        <f t="shared" si="15"/>
        <v xml:space="preserve"> </v>
      </c>
      <c r="AW17" s="25" t="str">
        <f t="shared" si="15"/>
        <v xml:space="preserve"> </v>
      </c>
      <c r="AX17" s="11" t="str">
        <f t="shared" si="15"/>
        <v xml:space="preserve"> </v>
      </c>
      <c r="AY17" s="12" t="str">
        <f t="shared" si="15"/>
        <v xml:space="preserve"> </v>
      </c>
      <c r="AZ17" s="25" t="str">
        <f t="shared" si="15"/>
        <v xml:space="preserve"> </v>
      </c>
      <c r="BA17" s="11" t="str">
        <f t="shared" si="15"/>
        <v xml:space="preserve"> </v>
      </c>
      <c r="BB17" s="12" t="str">
        <f t="shared" si="15"/>
        <v xml:space="preserve"> </v>
      </c>
      <c r="BC17" s="25" t="str">
        <f t="shared" si="15"/>
        <v xml:space="preserve"> </v>
      </c>
      <c r="BD17" s="5">
        <f t="shared" si="16"/>
        <v>3</v>
      </c>
      <c r="BE17" s="6">
        <f t="shared" si="17"/>
        <v>0</v>
      </c>
      <c r="BF17" s="6">
        <f t="shared" si="18"/>
        <v>0</v>
      </c>
      <c r="BG17" s="6">
        <f t="shared" si="19"/>
        <v>0</v>
      </c>
      <c r="BH17" s="6">
        <f t="shared" si="20"/>
        <v>0</v>
      </c>
      <c r="BI17" s="7">
        <f t="shared" si="21"/>
        <v>3</v>
      </c>
      <c r="BJ17" s="36">
        <f t="shared" si="22"/>
        <v>5.9399999999999995</v>
      </c>
      <c r="BK17" s="14">
        <f t="shared" si="23"/>
        <v>0</v>
      </c>
      <c r="BL17" s="24">
        <f t="shared" si="24"/>
        <v>0.72</v>
      </c>
      <c r="BM17" s="14">
        <v>0</v>
      </c>
      <c r="BN17" s="15">
        <v>0</v>
      </c>
      <c r="BO17" s="16">
        <f>1.5+3</f>
        <v>4.5</v>
      </c>
      <c r="BP17" s="24">
        <f t="shared" si="25"/>
        <v>26.325000000000003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4"/>
        <v>10</v>
      </c>
      <c r="B18" s="80" t="s">
        <v>297</v>
      </c>
      <c r="C18" s="11" t="s">
        <v>455</v>
      </c>
      <c r="D18" s="12" t="s">
        <v>456</v>
      </c>
      <c r="E18" s="25" t="s">
        <v>456</v>
      </c>
      <c r="F18" s="11" t="s">
        <v>455</v>
      </c>
      <c r="G18" s="12" t="s">
        <v>456</v>
      </c>
      <c r="H18" s="25" t="s">
        <v>456</v>
      </c>
      <c r="I18" s="11" t="s">
        <v>455</v>
      </c>
      <c r="J18" s="12" t="s">
        <v>456</v>
      </c>
      <c r="K18" s="25" t="s">
        <v>456</v>
      </c>
      <c r="L18" s="11" t="s">
        <v>455</v>
      </c>
      <c r="M18" s="12" t="s">
        <v>456</v>
      </c>
      <c r="N18" s="25" t="s">
        <v>456</v>
      </c>
      <c r="O18" s="11" t="s">
        <v>455</v>
      </c>
      <c r="P18" s="12" t="s">
        <v>456</v>
      </c>
      <c r="Q18" s="25" t="s">
        <v>456</v>
      </c>
      <c r="R18" s="11" t="s">
        <v>455</v>
      </c>
      <c r="S18" s="12" t="s">
        <v>456</v>
      </c>
      <c r="T18" s="25" t="s">
        <v>456</v>
      </c>
      <c r="U18" s="11" t="s">
        <v>455</v>
      </c>
      <c r="V18" s="12" t="s">
        <v>456</v>
      </c>
      <c r="W18" s="25" t="s">
        <v>456</v>
      </c>
      <c r="X18" s="5">
        <f t="shared" si="5"/>
        <v>7</v>
      </c>
      <c r="Y18" s="6">
        <f t="shared" si="6"/>
        <v>0</v>
      </c>
      <c r="Z18" s="6">
        <f t="shared" si="7"/>
        <v>0</v>
      </c>
      <c r="AA18" s="6">
        <f t="shared" si="8"/>
        <v>0</v>
      </c>
      <c r="AB18" s="6">
        <f t="shared" si="9"/>
        <v>0</v>
      </c>
      <c r="AC18" s="7">
        <f t="shared" si="10"/>
        <v>7</v>
      </c>
      <c r="AD18" s="36">
        <f t="shared" si="11"/>
        <v>10</v>
      </c>
      <c r="AE18" s="14">
        <f t="shared" si="12"/>
        <v>0</v>
      </c>
      <c r="AF18" s="24">
        <f t="shared" si="13"/>
        <v>1.88</v>
      </c>
      <c r="AG18" s="14">
        <v>4.0999999999999996</v>
      </c>
      <c r="AH18" s="15">
        <v>1.9</v>
      </c>
      <c r="AI18" s="11" t="s">
        <v>455</v>
      </c>
      <c r="AJ18" s="12" t="s">
        <v>456</v>
      </c>
      <c r="AK18" s="25" t="s">
        <v>456</v>
      </c>
      <c r="AL18" s="11" t="s">
        <v>455</v>
      </c>
      <c r="AM18" s="12" t="s">
        <v>456</v>
      </c>
      <c r="AN18" s="25" t="s">
        <v>456</v>
      </c>
      <c r="AO18" s="11" t="s">
        <v>455</v>
      </c>
      <c r="AP18" s="12" t="s">
        <v>456</v>
      </c>
      <c r="AQ18" s="25" t="s">
        <v>456</v>
      </c>
      <c r="AR18" s="11" t="str">
        <f t="shared" si="14"/>
        <v xml:space="preserve"> </v>
      </c>
      <c r="AS18" s="12" t="str">
        <f t="shared" si="15"/>
        <v xml:space="preserve"> </v>
      </c>
      <c r="AT18" s="25" t="str">
        <f t="shared" si="15"/>
        <v xml:space="preserve"> </v>
      </c>
      <c r="AU18" s="11" t="str">
        <f t="shared" si="15"/>
        <v xml:space="preserve"> </v>
      </c>
      <c r="AV18" s="12" t="str">
        <f t="shared" si="15"/>
        <v xml:space="preserve"> </v>
      </c>
      <c r="AW18" s="25" t="str">
        <f t="shared" si="15"/>
        <v xml:space="preserve"> </v>
      </c>
      <c r="AX18" s="11" t="str">
        <f t="shared" si="15"/>
        <v xml:space="preserve"> </v>
      </c>
      <c r="AY18" s="12" t="str">
        <f t="shared" si="15"/>
        <v xml:space="preserve"> </v>
      </c>
      <c r="AZ18" s="25" t="str">
        <f t="shared" si="15"/>
        <v xml:space="preserve"> </v>
      </c>
      <c r="BA18" s="11" t="str">
        <f t="shared" si="15"/>
        <v xml:space="preserve"> </v>
      </c>
      <c r="BB18" s="12" t="str">
        <f t="shared" si="15"/>
        <v xml:space="preserve"> </v>
      </c>
      <c r="BC18" s="25" t="str">
        <f t="shared" si="15"/>
        <v xml:space="preserve"> </v>
      </c>
      <c r="BD18" s="5">
        <f t="shared" si="16"/>
        <v>3</v>
      </c>
      <c r="BE18" s="6">
        <f t="shared" si="17"/>
        <v>0</v>
      </c>
      <c r="BF18" s="6">
        <f t="shared" si="18"/>
        <v>0</v>
      </c>
      <c r="BG18" s="6">
        <f t="shared" si="19"/>
        <v>0</v>
      </c>
      <c r="BH18" s="6">
        <f t="shared" si="20"/>
        <v>0</v>
      </c>
      <c r="BI18" s="7">
        <f t="shared" si="21"/>
        <v>3</v>
      </c>
      <c r="BJ18" s="36">
        <f t="shared" si="22"/>
        <v>5.9399999999999995</v>
      </c>
      <c r="BK18" s="14">
        <f t="shared" si="23"/>
        <v>0</v>
      </c>
      <c r="BL18" s="24">
        <f t="shared" si="24"/>
        <v>0.72</v>
      </c>
      <c r="BM18" s="14">
        <v>0</v>
      </c>
      <c r="BN18" s="15">
        <v>0</v>
      </c>
      <c r="BO18" s="16">
        <f>1.5+3</f>
        <v>4.5</v>
      </c>
      <c r="BP18" s="24">
        <f t="shared" si="25"/>
        <v>25.884999999999998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4"/>
        <v>11</v>
      </c>
      <c r="B19" s="80" t="s">
        <v>298</v>
      </c>
      <c r="C19" s="11" t="s">
        <v>455</v>
      </c>
      <c r="D19" s="12" t="s">
        <v>456</v>
      </c>
      <c r="E19" s="25" t="s">
        <v>456</v>
      </c>
      <c r="F19" s="11" t="s">
        <v>455</v>
      </c>
      <c r="G19" s="12" t="s">
        <v>456</v>
      </c>
      <c r="H19" s="25" t="s">
        <v>456</v>
      </c>
      <c r="I19" s="11" t="s">
        <v>455</v>
      </c>
      <c r="J19" s="12" t="s">
        <v>456</v>
      </c>
      <c r="K19" s="25" t="s">
        <v>456</v>
      </c>
      <c r="L19" s="11" t="s">
        <v>455</v>
      </c>
      <c r="M19" s="12" t="s">
        <v>456</v>
      </c>
      <c r="N19" s="25" t="s">
        <v>456</v>
      </c>
      <c r="O19" s="11" t="s">
        <v>455</v>
      </c>
      <c r="P19" s="12" t="s">
        <v>456</v>
      </c>
      <c r="Q19" s="25" t="s">
        <v>456</v>
      </c>
      <c r="R19" s="11" t="s">
        <v>455</v>
      </c>
      <c r="S19" s="12" t="s">
        <v>456</v>
      </c>
      <c r="T19" s="25" t="s">
        <v>456</v>
      </c>
      <c r="U19" s="11" t="s">
        <v>455</v>
      </c>
      <c r="V19" s="12" t="s">
        <v>456</v>
      </c>
      <c r="W19" s="25" t="s">
        <v>456</v>
      </c>
      <c r="X19" s="5">
        <f t="shared" si="5"/>
        <v>7</v>
      </c>
      <c r="Y19" s="6">
        <f t="shared" si="6"/>
        <v>0</v>
      </c>
      <c r="Z19" s="6">
        <f t="shared" si="7"/>
        <v>0</v>
      </c>
      <c r="AA19" s="6">
        <f t="shared" si="8"/>
        <v>0</v>
      </c>
      <c r="AB19" s="6">
        <f t="shared" si="9"/>
        <v>0</v>
      </c>
      <c r="AC19" s="7">
        <f t="shared" si="10"/>
        <v>7</v>
      </c>
      <c r="AD19" s="36">
        <f t="shared" si="11"/>
        <v>10</v>
      </c>
      <c r="AE19" s="14">
        <f t="shared" si="12"/>
        <v>0</v>
      </c>
      <c r="AF19" s="24">
        <f t="shared" si="13"/>
        <v>1.88</v>
      </c>
      <c r="AG19" s="14">
        <v>3.1</v>
      </c>
      <c r="AH19" s="15">
        <v>2.1</v>
      </c>
      <c r="AI19" s="11" t="s">
        <v>455</v>
      </c>
      <c r="AJ19" s="12" t="s">
        <v>456</v>
      </c>
      <c r="AK19" s="25" t="s">
        <v>456</v>
      </c>
      <c r="AL19" s="11" t="s">
        <v>455</v>
      </c>
      <c r="AM19" s="12" t="s">
        <v>456</v>
      </c>
      <c r="AN19" s="25" t="s">
        <v>456</v>
      </c>
      <c r="AO19" s="11" t="s">
        <v>455</v>
      </c>
      <c r="AP19" s="12" t="s">
        <v>456</v>
      </c>
      <c r="AQ19" s="25" t="s">
        <v>456</v>
      </c>
      <c r="AR19" s="11" t="str">
        <f t="shared" si="14"/>
        <v xml:space="preserve"> </v>
      </c>
      <c r="AS19" s="12" t="str">
        <f t="shared" si="15"/>
        <v xml:space="preserve"> </v>
      </c>
      <c r="AT19" s="25" t="str">
        <f t="shared" si="15"/>
        <v xml:space="preserve"> </v>
      </c>
      <c r="AU19" s="11" t="str">
        <f t="shared" si="15"/>
        <v xml:space="preserve"> </v>
      </c>
      <c r="AV19" s="12" t="str">
        <f t="shared" si="15"/>
        <v xml:space="preserve"> </v>
      </c>
      <c r="AW19" s="25" t="str">
        <f t="shared" si="15"/>
        <v xml:space="preserve"> </v>
      </c>
      <c r="AX19" s="11" t="str">
        <f t="shared" si="15"/>
        <v xml:space="preserve"> </v>
      </c>
      <c r="AY19" s="12" t="str">
        <f t="shared" si="15"/>
        <v xml:space="preserve"> </v>
      </c>
      <c r="AZ19" s="25" t="str">
        <f t="shared" si="15"/>
        <v xml:space="preserve"> </v>
      </c>
      <c r="BA19" s="11" t="str">
        <f t="shared" si="15"/>
        <v xml:space="preserve"> </v>
      </c>
      <c r="BB19" s="12" t="str">
        <f t="shared" si="15"/>
        <v xml:space="preserve"> </v>
      </c>
      <c r="BC19" s="25" t="str">
        <f t="shared" si="15"/>
        <v xml:space="preserve"> </v>
      </c>
      <c r="BD19" s="5">
        <f t="shared" si="16"/>
        <v>3</v>
      </c>
      <c r="BE19" s="6">
        <f t="shared" si="17"/>
        <v>0</v>
      </c>
      <c r="BF19" s="6">
        <f t="shared" si="18"/>
        <v>0</v>
      </c>
      <c r="BG19" s="6">
        <f t="shared" si="19"/>
        <v>0</v>
      </c>
      <c r="BH19" s="6">
        <f t="shared" si="20"/>
        <v>0</v>
      </c>
      <c r="BI19" s="7">
        <f t="shared" si="21"/>
        <v>3</v>
      </c>
      <c r="BJ19" s="36">
        <f t="shared" si="22"/>
        <v>5.9399999999999995</v>
      </c>
      <c r="BK19" s="14">
        <f t="shared" si="23"/>
        <v>0</v>
      </c>
      <c r="BL19" s="24">
        <f t="shared" si="24"/>
        <v>0.72</v>
      </c>
      <c r="BM19" s="14">
        <v>0</v>
      </c>
      <c r="BN19" s="15">
        <v>0</v>
      </c>
      <c r="BO19" s="16">
        <f>1.5+3</f>
        <v>4.5</v>
      </c>
      <c r="BP19" s="24">
        <f t="shared" si="25"/>
        <v>24.805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4"/>
        <v>12</v>
      </c>
      <c r="B20" s="80" t="s">
        <v>299</v>
      </c>
      <c r="C20" s="11" t="s">
        <v>455</v>
      </c>
      <c r="D20" s="12" t="s">
        <v>456</v>
      </c>
      <c r="E20" s="25" t="s">
        <v>456</v>
      </c>
      <c r="F20" s="11" t="s">
        <v>455</v>
      </c>
      <c r="G20" s="12" t="s">
        <v>456</v>
      </c>
      <c r="H20" s="25" t="s">
        <v>456</v>
      </c>
      <c r="I20" s="11" t="s">
        <v>455</v>
      </c>
      <c r="J20" s="12" t="s">
        <v>456</v>
      </c>
      <c r="K20" s="25">
        <v>0</v>
      </c>
      <c r="L20" s="11" t="s">
        <v>455</v>
      </c>
      <c r="M20" s="12" t="s">
        <v>456</v>
      </c>
      <c r="N20" s="25" t="s">
        <v>456</v>
      </c>
      <c r="O20" s="11" t="s">
        <v>455</v>
      </c>
      <c r="P20" s="12" t="s">
        <v>456</v>
      </c>
      <c r="Q20" s="25" t="s">
        <v>456</v>
      </c>
      <c r="R20" s="11" t="s">
        <v>455</v>
      </c>
      <c r="S20" s="12" t="s">
        <v>456</v>
      </c>
      <c r="T20" s="25" t="s">
        <v>456</v>
      </c>
      <c r="U20" s="11" t="s">
        <v>455</v>
      </c>
      <c r="V20" s="12" t="s">
        <v>456</v>
      </c>
      <c r="W20" s="25" t="s">
        <v>456</v>
      </c>
      <c r="X20" s="5">
        <f t="shared" si="5"/>
        <v>7</v>
      </c>
      <c r="Y20" s="6">
        <f t="shared" si="6"/>
        <v>0</v>
      </c>
      <c r="Z20" s="6">
        <f t="shared" si="7"/>
        <v>0</v>
      </c>
      <c r="AA20" s="6">
        <f t="shared" si="8"/>
        <v>0</v>
      </c>
      <c r="AB20" s="6">
        <f t="shared" si="9"/>
        <v>0</v>
      </c>
      <c r="AC20" s="7">
        <f t="shared" si="10"/>
        <v>6</v>
      </c>
      <c r="AD20" s="36">
        <f t="shared" si="11"/>
        <v>10</v>
      </c>
      <c r="AE20" s="14">
        <f t="shared" si="12"/>
        <v>0</v>
      </c>
      <c r="AF20" s="24">
        <f t="shared" si="13"/>
        <v>1.5899999999999999</v>
      </c>
      <c r="AG20" s="14">
        <v>3.3</v>
      </c>
      <c r="AH20" s="15">
        <v>2.1</v>
      </c>
      <c r="AI20" s="11" t="s">
        <v>455</v>
      </c>
      <c r="AJ20" s="12" t="s">
        <v>456</v>
      </c>
      <c r="AK20" s="25" t="s">
        <v>456</v>
      </c>
      <c r="AL20" s="11" t="s">
        <v>455</v>
      </c>
      <c r="AM20" s="12" t="s">
        <v>456</v>
      </c>
      <c r="AN20" s="25" t="s">
        <v>456</v>
      </c>
      <c r="AO20" s="11" t="s">
        <v>455</v>
      </c>
      <c r="AP20" s="12" t="s">
        <v>456</v>
      </c>
      <c r="AQ20" s="25" t="s">
        <v>456</v>
      </c>
      <c r="AR20" s="11" t="str">
        <f t="shared" si="14"/>
        <v xml:space="preserve"> </v>
      </c>
      <c r="AS20" s="12" t="str">
        <f t="shared" si="15"/>
        <v xml:space="preserve"> </v>
      </c>
      <c r="AT20" s="25" t="str">
        <f t="shared" si="15"/>
        <v xml:space="preserve"> </v>
      </c>
      <c r="AU20" s="11" t="str">
        <f t="shared" si="15"/>
        <v xml:space="preserve"> </v>
      </c>
      <c r="AV20" s="12" t="str">
        <f t="shared" si="15"/>
        <v xml:space="preserve"> </v>
      </c>
      <c r="AW20" s="25" t="str">
        <f t="shared" si="15"/>
        <v xml:space="preserve"> </v>
      </c>
      <c r="AX20" s="11" t="str">
        <f t="shared" si="15"/>
        <v xml:space="preserve"> </v>
      </c>
      <c r="AY20" s="12" t="str">
        <f t="shared" si="15"/>
        <v xml:space="preserve"> </v>
      </c>
      <c r="AZ20" s="25" t="str">
        <f t="shared" si="15"/>
        <v xml:space="preserve"> </v>
      </c>
      <c r="BA20" s="11" t="str">
        <f t="shared" si="15"/>
        <v xml:space="preserve"> </v>
      </c>
      <c r="BB20" s="12" t="str">
        <f t="shared" si="15"/>
        <v xml:space="preserve"> </v>
      </c>
      <c r="BC20" s="25" t="str">
        <f t="shared" si="15"/>
        <v xml:space="preserve"> </v>
      </c>
      <c r="BD20" s="5">
        <f t="shared" si="16"/>
        <v>3</v>
      </c>
      <c r="BE20" s="6">
        <f t="shared" si="17"/>
        <v>0</v>
      </c>
      <c r="BF20" s="6">
        <f t="shared" si="18"/>
        <v>0</v>
      </c>
      <c r="BG20" s="6">
        <f t="shared" si="19"/>
        <v>0</v>
      </c>
      <c r="BH20" s="6">
        <f t="shared" si="20"/>
        <v>0</v>
      </c>
      <c r="BI20" s="7">
        <f t="shared" si="21"/>
        <v>3</v>
      </c>
      <c r="BJ20" s="36">
        <f t="shared" si="22"/>
        <v>5.9399999999999995</v>
      </c>
      <c r="BK20" s="14">
        <f t="shared" si="23"/>
        <v>0</v>
      </c>
      <c r="BL20" s="24">
        <f t="shared" si="24"/>
        <v>0.72</v>
      </c>
      <c r="BM20" s="14">
        <v>0</v>
      </c>
      <c r="BN20" s="15">
        <v>0</v>
      </c>
      <c r="BO20" s="16">
        <f>1.5+3</f>
        <v>4.5</v>
      </c>
      <c r="BP20" s="24">
        <f t="shared" si="25"/>
        <v>25.012499999999996</v>
      </c>
      <c r="BQ20" s="63"/>
      <c r="BR20" s="63"/>
      <c r="BS20" s="63"/>
      <c r="BT20" s="63"/>
      <c r="BU20" s="63"/>
      <c r="BV20" s="63"/>
      <c r="BW20" s="63"/>
      <c r="BY20" s="18"/>
      <c r="BZ20" s="21"/>
    </row>
    <row r="21" spans="1:78" ht="12.75" customHeight="1">
      <c r="A21" s="2">
        <f t="shared" si="4"/>
        <v>13</v>
      </c>
      <c r="B21" s="80" t="s">
        <v>300</v>
      </c>
      <c r="C21" s="11" t="s">
        <v>455</v>
      </c>
      <c r="D21" s="12" t="s">
        <v>456</v>
      </c>
      <c r="E21" s="25" t="s">
        <v>456</v>
      </c>
      <c r="F21" s="11" t="s">
        <v>455</v>
      </c>
      <c r="G21" s="12" t="s">
        <v>456</v>
      </c>
      <c r="H21" s="25" t="s">
        <v>456</v>
      </c>
      <c r="I21" s="11" t="s">
        <v>455</v>
      </c>
      <c r="J21" s="12" t="s">
        <v>456</v>
      </c>
      <c r="K21" s="25" t="s">
        <v>456</v>
      </c>
      <c r="L21" s="11" t="s">
        <v>455</v>
      </c>
      <c r="M21" s="12" t="s">
        <v>456</v>
      </c>
      <c r="N21" s="25" t="s">
        <v>456</v>
      </c>
      <c r="O21" s="11" t="s">
        <v>455</v>
      </c>
      <c r="P21" s="12" t="s">
        <v>456</v>
      </c>
      <c r="Q21" s="25" t="s">
        <v>456</v>
      </c>
      <c r="R21" s="11" t="s">
        <v>455</v>
      </c>
      <c r="S21" s="12" t="s">
        <v>456</v>
      </c>
      <c r="T21" s="25" t="s">
        <v>456</v>
      </c>
      <c r="U21" s="11" t="s">
        <v>455</v>
      </c>
      <c r="V21" s="12" t="s">
        <v>456</v>
      </c>
      <c r="W21" s="25" t="s">
        <v>456</v>
      </c>
      <c r="X21" s="5">
        <f t="shared" si="5"/>
        <v>7</v>
      </c>
      <c r="Y21" s="6">
        <f t="shared" si="6"/>
        <v>0</v>
      </c>
      <c r="Z21" s="6">
        <f t="shared" si="7"/>
        <v>0</v>
      </c>
      <c r="AA21" s="6">
        <f t="shared" si="8"/>
        <v>0</v>
      </c>
      <c r="AB21" s="6">
        <f t="shared" si="9"/>
        <v>0</v>
      </c>
      <c r="AC21" s="7">
        <f t="shared" si="10"/>
        <v>7</v>
      </c>
      <c r="AD21" s="36">
        <f t="shared" si="11"/>
        <v>10</v>
      </c>
      <c r="AE21" s="14">
        <f t="shared" si="12"/>
        <v>0</v>
      </c>
      <c r="AF21" s="24">
        <f t="shared" si="13"/>
        <v>1.88</v>
      </c>
      <c r="AG21" s="14">
        <v>5.2</v>
      </c>
      <c r="AH21" s="15">
        <v>2.2000000000000002</v>
      </c>
      <c r="AI21" s="11" t="s">
        <v>455</v>
      </c>
      <c r="AJ21" s="12" t="s">
        <v>456</v>
      </c>
      <c r="AK21" s="25" t="s">
        <v>456</v>
      </c>
      <c r="AL21" s="11" t="s">
        <v>455</v>
      </c>
      <c r="AM21" s="12" t="s">
        <v>456</v>
      </c>
      <c r="AN21" s="25" t="s">
        <v>456</v>
      </c>
      <c r="AO21" s="11" t="s">
        <v>455</v>
      </c>
      <c r="AP21" s="12" t="s">
        <v>456</v>
      </c>
      <c r="AQ21" s="25" t="s">
        <v>456</v>
      </c>
      <c r="AR21" s="11" t="str">
        <f t="shared" si="14"/>
        <v xml:space="preserve"> </v>
      </c>
      <c r="AS21" s="12" t="str">
        <f t="shared" si="15"/>
        <v xml:space="preserve"> </v>
      </c>
      <c r="AT21" s="25" t="str">
        <f t="shared" si="15"/>
        <v xml:space="preserve"> </v>
      </c>
      <c r="AU21" s="11" t="str">
        <f t="shared" si="15"/>
        <v xml:space="preserve"> </v>
      </c>
      <c r="AV21" s="12" t="str">
        <f t="shared" si="15"/>
        <v xml:space="preserve"> </v>
      </c>
      <c r="AW21" s="25" t="str">
        <f t="shared" si="15"/>
        <v xml:space="preserve"> </v>
      </c>
      <c r="AX21" s="11" t="str">
        <f t="shared" si="15"/>
        <v xml:space="preserve"> </v>
      </c>
      <c r="AY21" s="12" t="str">
        <f t="shared" si="15"/>
        <v xml:space="preserve"> </v>
      </c>
      <c r="AZ21" s="25" t="str">
        <f t="shared" si="15"/>
        <v xml:space="preserve"> </v>
      </c>
      <c r="BA21" s="11" t="str">
        <f t="shared" si="15"/>
        <v xml:space="preserve"> </v>
      </c>
      <c r="BB21" s="12" t="str">
        <f t="shared" si="15"/>
        <v xml:space="preserve"> </v>
      </c>
      <c r="BC21" s="25" t="str">
        <f t="shared" si="15"/>
        <v xml:space="preserve"> </v>
      </c>
      <c r="BD21" s="5">
        <f t="shared" si="16"/>
        <v>3</v>
      </c>
      <c r="BE21" s="6">
        <f t="shared" si="17"/>
        <v>0</v>
      </c>
      <c r="BF21" s="6">
        <f t="shared" si="18"/>
        <v>0</v>
      </c>
      <c r="BG21" s="6">
        <f t="shared" si="19"/>
        <v>0</v>
      </c>
      <c r="BH21" s="6">
        <f t="shared" si="20"/>
        <v>0</v>
      </c>
      <c r="BI21" s="7">
        <f t="shared" si="21"/>
        <v>3</v>
      </c>
      <c r="BJ21" s="36">
        <f t="shared" si="22"/>
        <v>5.9399999999999995</v>
      </c>
      <c r="BK21" s="14">
        <f t="shared" si="23"/>
        <v>0</v>
      </c>
      <c r="BL21" s="24">
        <f t="shared" si="24"/>
        <v>0.72</v>
      </c>
      <c r="BM21" s="14">
        <v>0</v>
      </c>
      <c r="BN21" s="15">
        <v>0</v>
      </c>
      <c r="BO21" s="16">
        <f>2*1+2*1.5+3+0.14</f>
        <v>8.14</v>
      </c>
      <c r="BP21" s="24">
        <f t="shared" si="25"/>
        <v>31.545000000000002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4"/>
        <v>14</v>
      </c>
      <c r="B22" s="80" t="s">
        <v>302</v>
      </c>
      <c r="C22" s="11" t="s">
        <v>455</v>
      </c>
      <c r="D22" s="12" t="s">
        <v>456</v>
      </c>
      <c r="E22" s="25" t="s">
        <v>459</v>
      </c>
      <c r="F22" s="11" t="s">
        <v>455</v>
      </c>
      <c r="G22" s="12" t="s">
        <v>456</v>
      </c>
      <c r="H22" s="25" t="s">
        <v>456</v>
      </c>
      <c r="I22" s="11" t="s">
        <v>455</v>
      </c>
      <c r="J22" s="12" t="s">
        <v>456</v>
      </c>
      <c r="K22" s="25" t="s">
        <v>456</v>
      </c>
      <c r="L22" s="11" t="s">
        <v>455</v>
      </c>
      <c r="M22" s="12" t="s">
        <v>456</v>
      </c>
      <c r="N22" s="25" t="s">
        <v>456</v>
      </c>
      <c r="O22" s="11" t="s">
        <v>455</v>
      </c>
      <c r="P22" s="12" t="s">
        <v>456</v>
      </c>
      <c r="Q22" s="25" t="s">
        <v>459</v>
      </c>
      <c r="R22" s="11" t="s">
        <v>455</v>
      </c>
      <c r="S22" s="12" t="s">
        <v>456</v>
      </c>
      <c r="T22" s="25" t="s">
        <v>456</v>
      </c>
      <c r="U22" s="11" t="s">
        <v>455</v>
      </c>
      <c r="V22" s="12" t="s">
        <v>456</v>
      </c>
      <c r="W22" s="25" t="s">
        <v>456</v>
      </c>
      <c r="X22" s="5">
        <f t="shared" si="5"/>
        <v>7</v>
      </c>
      <c r="Y22" s="6">
        <f t="shared" si="6"/>
        <v>0</v>
      </c>
      <c r="Z22" s="6">
        <f t="shared" si="7"/>
        <v>0</v>
      </c>
      <c r="AA22" s="6">
        <f t="shared" si="8"/>
        <v>0</v>
      </c>
      <c r="AB22" s="6">
        <f t="shared" si="9"/>
        <v>2</v>
      </c>
      <c r="AC22" s="7">
        <f t="shared" si="10"/>
        <v>5</v>
      </c>
      <c r="AD22" s="36">
        <f t="shared" si="11"/>
        <v>10</v>
      </c>
      <c r="AE22" s="14">
        <f t="shared" si="12"/>
        <v>0</v>
      </c>
      <c r="AF22" s="24">
        <f t="shared" si="13"/>
        <v>5.65</v>
      </c>
      <c r="AG22" s="14">
        <v>5.2</v>
      </c>
      <c r="AH22" s="15">
        <v>1.9</v>
      </c>
      <c r="AI22" s="11" t="s">
        <v>455</v>
      </c>
      <c r="AJ22" s="12" t="s">
        <v>456</v>
      </c>
      <c r="AK22" s="25" t="s">
        <v>456</v>
      </c>
      <c r="AL22" s="11" t="s">
        <v>455</v>
      </c>
      <c r="AM22" s="12" t="s">
        <v>456</v>
      </c>
      <c r="AN22" s="25" t="s">
        <v>456</v>
      </c>
      <c r="AO22" s="11" t="s">
        <v>455</v>
      </c>
      <c r="AP22" s="12" t="s">
        <v>456</v>
      </c>
      <c r="AQ22" s="25" t="s">
        <v>459</v>
      </c>
      <c r="AR22" s="11" t="str">
        <f t="shared" si="14"/>
        <v xml:space="preserve"> </v>
      </c>
      <c r="AS22" s="12" t="str">
        <f t="shared" si="15"/>
        <v xml:space="preserve"> </v>
      </c>
      <c r="AT22" s="25" t="str">
        <f t="shared" si="15"/>
        <v xml:space="preserve"> </v>
      </c>
      <c r="AU22" s="11" t="str">
        <f t="shared" si="15"/>
        <v xml:space="preserve"> </v>
      </c>
      <c r="AV22" s="12" t="str">
        <f t="shared" si="15"/>
        <v xml:space="preserve"> </v>
      </c>
      <c r="AW22" s="25" t="str">
        <f t="shared" si="15"/>
        <v xml:space="preserve"> </v>
      </c>
      <c r="AX22" s="11" t="str">
        <f t="shared" si="15"/>
        <v xml:space="preserve"> </v>
      </c>
      <c r="AY22" s="12" t="str">
        <f t="shared" si="15"/>
        <v xml:space="preserve"> </v>
      </c>
      <c r="AZ22" s="25" t="str">
        <f t="shared" si="15"/>
        <v xml:space="preserve"> </v>
      </c>
      <c r="BA22" s="11" t="str">
        <f t="shared" si="15"/>
        <v xml:space="preserve"> </v>
      </c>
      <c r="BB22" s="12" t="str">
        <f t="shared" si="15"/>
        <v xml:space="preserve"> </v>
      </c>
      <c r="BC22" s="25" t="str">
        <f t="shared" si="15"/>
        <v xml:space="preserve"> </v>
      </c>
      <c r="BD22" s="5">
        <f t="shared" si="16"/>
        <v>3</v>
      </c>
      <c r="BE22" s="6">
        <f t="shared" si="17"/>
        <v>0</v>
      </c>
      <c r="BF22" s="6">
        <f t="shared" si="18"/>
        <v>0</v>
      </c>
      <c r="BG22" s="6">
        <f t="shared" si="19"/>
        <v>0</v>
      </c>
      <c r="BH22" s="6">
        <f t="shared" si="20"/>
        <v>1</v>
      </c>
      <c r="BI22" s="7">
        <f t="shared" si="21"/>
        <v>2</v>
      </c>
      <c r="BJ22" s="36">
        <f t="shared" si="22"/>
        <v>5.9399999999999995</v>
      </c>
      <c r="BK22" s="14">
        <f t="shared" si="23"/>
        <v>0</v>
      </c>
      <c r="BL22" s="24">
        <f t="shared" si="24"/>
        <v>2.75</v>
      </c>
      <c r="BM22" s="14">
        <v>0</v>
      </c>
      <c r="BN22" s="15">
        <v>0</v>
      </c>
      <c r="BO22" s="16">
        <f>1+0.14+2*1.5+1.25+2+3</f>
        <v>10.39</v>
      </c>
      <c r="BP22" s="24">
        <f t="shared" si="25"/>
        <v>34.765000000000001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4"/>
        <v>15</v>
      </c>
      <c r="B23" s="80" t="s">
        <v>303</v>
      </c>
      <c r="C23" s="11" t="s">
        <v>455</v>
      </c>
      <c r="D23" s="12" t="s">
        <v>456</v>
      </c>
      <c r="E23" s="25" t="s">
        <v>456</v>
      </c>
      <c r="F23" s="11" t="s">
        <v>455</v>
      </c>
      <c r="G23" s="12" t="s">
        <v>456</v>
      </c>
      <c r="H23" s="25" t="s">
        <v>456</v>
      </c>
      <c r="I23" s="11" t="s">
        <v>455</v>
      </c>
      <c r="J23" s="12" t="s">
        <v>457</v>
      </c>
      <c r="K23" s="25" t="s">
        <v>456</v>
      </c>
      <c r="L23" s="11" t="s">
        <v>455</v>
      </c>
      <c r="M23" s="12" t="s">
        <v>456</v>
      </c>
      <c r="N23" s="25" t="s">
        <v>456</v>
      </c>
      <c r="O23" s="11" t="s">
        <v>455</v>
      </c>
      <c r="P23" s="12" t="s">
        <v>456</v>
      </c>
      <c r="Q23" s="25" t="s">
        <v>456</v>
      </c>
      <c r="R23" s="11" t="s">
        <v>455</v>
      </c>
      <c r="S23" s="12" t="s">
        <v>456</v>
      </c>
      <c r="T23" s="25" t="s">
        <v>456</v>
      </c>
      <c r="U23" s="11" t="s">
        <v>455</v>
      </c>
      <c r="V23" s="12" t="s">
        <v>456</v>
      </c>
      <c r="W23" s="25" t="s">
        <v>456</v>
      </c>
      <c r="X23" s="5">
        <f t="shared" si="5"/>
        <v>7</v>
      </c>
      <c r="Y23" s="6">
        <f t="shared" si="6"/>
        <v>0</v>
      </c>
      <c r="Z23" s="6">
        <f t="shared" si="7"/>
        <v>1</v>
      </c>
      <c r="AA23" s="6">
        <f t="shared" si="8"/>
        <v>0</v>
      </c>
      <c r="AB23" s="6">
        <f t="shared" si="9"/>
        <v>0</v>
      </c>
      <c r="AC23" s="7">
        <f t="shared" si="10"/>
        <v>7</v>
      </c>
      <c r="AD23" s="36">
        <f t="shared" si="11"/>
        <v>10</v>
      </c>
      <c r="AE23" s="14">
        <f t="shared" si="12"/>
        <v>2.1700000000000004</v>
      </c>
      <c r="AF23" s="24">
        <f t="shared" si="13"/>
        <v>1.88</v>
      </c>
      <c r="AG23" s="14">
        <v>5</v>
      </c>
      <c r="AH23" s="15">
        <v>2.4</v>
      </c>
      <c r="AI23" s="11" t="s">
        <v>455</v>
      </c>
      <c r="AJ23" s="12" t="s">
        <v>456</v>
      </c>
      <c r="AK23" s="25" t="s">
        <v>456</v>
      </c>
      <c r="AL23" s="11" t="s">
        <v>455</v>
      </c>
      <c r="AM23" s="12" t="s">
        <v>457</v>
      </c>
      <c r="AN23" s="25" t="s">
        <v>456</v>
      </c>
      <c r="AO23" s="11" t="s">
        <v>455</v>
      </c>
      <c r="AP23" s="12" t="s">
        <v>456</v>
      </c>
      <c r="AQ23" s="25" t="s">
        <v>456</v>
      </c>
      <c r="AR23" s="11" t="str">
        <f t="shared" si="14"/>
        <v xml:space="preserve"> </v>
      </c>
      <c r="AS23" s="12" t="str">
        <f t="shared" si="15"/>
        <v xml:space="preserve"> </v>
      </c>
      <c r="AT23" s="25" t="str">
        <f t="shared" si="15"/>
        <v xml:space="preserve"> </v>
      </c>
      <c r="AU23" s="11" t="str">
        <f t="shared" si="15"/>
        <v xml:space="preserve"> </v>
      </c>
      <c r="AV23" s="12" t="str">
        <f t="shared" si="15"/>
        <v xml:space="preserve"> </v>
      </c>
      <c r="AW23" s="25" t="str">
        <f t="shared" si="15"/>
        <v xml:space="preserve"> </v>
      </c>
      <c r="AX23" s="11" t="str">
        <f t="shared" si="15"/>
        <v xml:space="preserve"> </v>
      </c>
      <c r="AY23" s="12" t="str">
        <f t="shared" si="15"/>
        <v xml:space="preserve"> </v>
      </c>
      <c r="AZ23" s="25" t="str">
        <f t="shared" si="15"/>
        <v xml:space="preserve"> </v>
      </c>
      <c r="BA23" s="11" t="str">
        <f t="shared" si="15"/>
        <v xml:space="preserve"> </v>
      </c>
      <c r="BB23" s="12" t="str">
        <f t="shared" si="15"/>
        <v xml:space="preserve"> </v>
      </c>
      <c r="BC23" s="25" t="str">
        <f t="shared" si="15"/>
        <v xml:space="preserve"> </v>
      </c>
      <c r="BD23" s="5">
        <f t="shared" si="16"/>
        <v>3</v>
      </c>
      <c r="BE23" s="6">
        <f t="shared" si="17"/>
        <v>0</v>
      </c>
      <c r="BF23" s="6">
        <f t="shared" si="18"/>
        <v>1</v>
      </c>
      <c r="BG23" s="6">
        <f t="shared" si="19"/>
        <v>0</v>
      </c>
      <c r="BH23" s="6">
        <f t="shared" si="20"/>
        <v>0</v>
      </c>
      <c r="BI23" s="7">
        <f t="shared" si="21"/>
        <v>3</v>
      </c>
      <c r="BJ23" s="36">
        <f t="shared" si="22"/>
        <v>5.9399999999999995</v>
      </c>
      <c r="BK23" s="14">
        <f t="shared" si="23"/>
        <v>2.1700000000000004</v>
      </c>
      <c r="BL23" s="24">
        <f t="shared" si="24"/>
        <v>0.72</v>
      </c>
      <c r="BM23" s="14">
        <v>0</v>
      </c>
      <c r="BN23" s="15">
        <v>0</v>
      </c>
      <c r="BO23" s="16">
        <f>1.5+3</f>
        <v>4.5</v>
      </c>
      <c r="BP23" s="24">
        <f t="shared" si="25"/>
        <v>32.284999999999997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4"/>
        <v>16</v>
      </c>
      <c r="B24" s="80" t="s">
        <v>304</v>
      </c>
      <c r="C24" s="11" t="s">
        <v>455</v>
      </c>
      <c r="D24" s="12" t="s">
        <v>459</v>
      </c>
      <c r="E24" s="25" t="s">
        <v>456</v>
      </c>
      <c r="F24" s="11" t="s">
        <v>455</v>
      </c>
      <c r="G24" s="12" t="s">
        <v>456</v>
      </c>
      <c r="H24" s="25" t="s">
        <v>456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457</v>
      </c>
      <c r="N24" s="25" t="s">
        <v>456</v>
      </c>
      <c r="O24" s="11" t="s">
        <v>455</v>
      </c>
      <c r="P24" s="12" t="s">
        <v>456</v>
      </c>
      <c r="Q24" s="25" t="s">
        <v>456</v>
      </c>
      <c r="R24" s="11" t="s">
        <v>455</v>
      </c>
      <c r="S24" s="12" t="s">
        <v>456</v>
      </c>
      <c r="T24" s="25" t="s">
        <v>456</v>
      </c>
      <c r="U24" s="11" t="s">
        <v>455</v>
      </c>
      <c r="V24" s="12" t="s">
        <v>456</v>
      </c>
      <c r="W24" s="25" t="s">
        <v>456</v>
      </c>
      <c r="X24" s="5">
        <f t="shared" si="5"/>
        <v>7</v>
      </c>
      <c r="Y24" s="6">
        <f t="shared" si="6"/>
        <v>0</v>
      </c>
      <c r="Z24" s="6">
        <f t="shared" si="7"/>
        <v>1</v>
      </c>
      <c r="AA24" s="6">
        <f t="shared" si="8"/>
        <v>1</v>
      </c>
      <c r="AB24" s="6">
        <f t="shared" si="9"/>
        <v>0</v>
      </c>
      <c r="AC24" s="7">
        <f t="shared" si="10"/>
        <v>7</v>
      </c>
      <c r="AD24" s="36">
        <f t="shared" si="11"/>
        <v>10</v>
      </c>
      <c r="AE24" s="14">
        <f t="shared" si="12"/>
        <v>2.46</v>
      </c>
      <c r="AF24" s="24">
        <f t="shared" si="13"/>
        <v>1.88</v>
      </c>
      <c r="AG24" s="14">
        <v>5</v>
      </c>
      <c r="AH24" s="15">
        <v>2.4</v>
      </c>
      <c r="AI24" s="11" t="s">
        <v>455</v>
      </c>
      <c r="AJ24" s="12" t="s">
        <v>456</v>
      </c>
      <c r="AK24" s="25" t="s">
        <v>456</v>
      </c>
      <c r="AL24" s="11" t="s">
        <v>455</v>
      </c>
      <c r="AM24" s="12" t="s">
        <v>456</v>
      </c>
      <c r="AN24" s="25" t="s">
        <v>456</v>
      </c>
      <c r="AO24" s="11" t="s">
        <v>455</v>
      </c>
      <c r="AP24" s="12" t="s">
        <v>456</v>
      </c>
      <c r="AQ24" s="25" t="s">
        <v>456</v>
      </c>
      <c r="AR24" s="11" t="str">
        <f t="shared" si="14"/>
        <v xml:space="preserve"> </v>
      </c>
      <c r="AS24" s="12" t="str">
        <f t="shared" si="15"/>
        <v xml:space="preserve"> </v>
      </c>
      <c r="AT24" s="25" t="str">
        <f t="shared" si="15"/>
        <v xml:space="preserve"> </v>
      </c>
      <c r="AU24" s="11" t="str">
        <f t="shared" si="15"/>
        <v xml:space="preserve"> </v>
      </c>
      <c r="AV24" s="12" t="str">
        <f t="shared" si="15"/>
        <v xml:space="preserve"> </v>
      </c>
      <c r="AW24" s="25" t="str">
        <f t="shared" si="15"/>
        <v xml:space="preserve"> </v>
      </c>
      <c r="AX24" s="11" t="str">
        <f t="shared" si="15"/>
        <v xml:space="preserve"> </v>
      </c>
      <c r="AY24" s="12" t="str">
        <f t="shared" si="15"/>
        <v xml:space="preserve"> </v>
      </c>
      <c r="AZ24" s="25" t="str">
        <f t="shared" si="15"/>
        <v xml:space="preserve"> </v>
      </c>
      <c r="BA24" s="11" t="str">
        <f t="shared" si="15"/>
        <v xml:space="preserve"> </v>
      </c>
      <c r="BB24" s="12" t="str">
        <f t="shared" si="15"/>
        <v xml:space="preserve"> </v>
      </c>
      <c r="BC24" s="25" t="str">
        <f t="shared" si="15"/>
        <v xml:space="preserve"> </v>
      </c>
      <c r="BD24" s="5">
        <f t="shared" si="16"/>
        <v>3</v>
      </c>
      <c r="BE24" s="6">
        <f t="shared" si="17"/>
        <v>0</v>
      </c>
      <c r="BF24" s="6">
        <f t="shared" si="18"/>
        <v>0</v>
      </c>
      <c r="BG24" s="6">
        <f t="shared" si="19"/>
        <v>0</v>
      </c>
      <c r="BH24" s="6">
        <f t="shared" si="20"/>
        <v>0</v>
      </c>
      <c r="BI24" s="7">
        <f t="shared" si="21"/>
        <v>3</v>
      </c>
      <c r="BJ24" s="36">
        <f t="shared" si="22"/>
        <v>5.9399999999999995</v>
      </c>
      <c r="BK24" s="14">
        <f t="shared" si="23"/>
        <v>0</v>
      </c>
      <c r="BL24" s="24">
        <f t="shared" si="24"/>
        <v>0.72</v>
      </c>
      <c r="BM24" s="14">
        <v>0</v>
      </c>
      <c r="BN24" s="15">
        <v>0</v>
      </c>
      <c r="BO24" s="16">
        <f>2*1+2+1.5+3+0.14</f>
        <v>8.64</v>
      </c>
      <c r="BP24" s="24">
        <f t="shared" si="25"/>
        <v>34.545000000000002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4"/>
        <v>17</v>
      </c>
      <c r="B25" s="80" t="s">
        <v>305</v>
      </c>
      <c r="C25" s="11" t="s">
        <v>455</v>
      </c>
      <c r="D25" s="12" t="s">
        <v>459</v>
      </c>
      <c r="E25" s="25" t="s">
        <v>456</v>
      </c>
      <c r="F25" s="11" t="s">
        <v>455</v>
      </c>
      <c r="G25" s="12" t="s">
        <v>457</v>
      </c>
      <c r="H25" s="25" t="s">
        <v>456</v>
      </c>
      <c r="I25" s="11" t="s">
        <v>455</v>
      </c>
      <c r="J25" s="12" t="s">
        <v>456</v>
      </c>
      <c r="K25" s="25" t="s">
        <v>456</v>
      </c>
      <c r="L25" s="11" t="s">
        <v>455</v>
      </c>
      <c r="M25" s="12" t="s">
        <v>456</v>
      </c>
      <c r="N25" s="25" t="s">
        <v>456</v>
      </c>
      <c r="O25" s="11" t="s">
        <v>455</v>
      </c>
      <c r="P25" s="12" t="s">
        <v>456</v>
      </c>
      <c r="Q25" s="25" t="s">
        <v>456</v>
      </c>
      <c r="R25" s="11" t="s">
        <v>455</v>
      </c>
      <c r="S25" s="12" t="s">
        <v>456</v>
      </c>
      <c r="T25" s="25" t="s">
        <v>456</v>
      </c>
      <c r="U25" s="11" t="s">
        <v>455</v>
      </c>
      <c r="V25" s="12" t="s">
        <v>459</v>
      </c>
      <c r="W25" s="25" t="s">
        <v>456</v>
      </c>
      <c r="X25" s="5">
        <f t="shared" si="5"/>
        <v>7</v>
      </c>
      <c r="Y25" s="6">
        <f t="shared" si="6"/>
        <v>0</v>
      </c>
      <c r="Z25" s="6">
        <f t="shared" si="7"/>
        <v>1</v>
      </c>
      <c r="AA25" s="6">
        <f t="shared" si="8"/>
        <v>2</v>
      </c>
      <c r="AB25" s="6">
        <f t="shared" si="9"/>
        <v>0</v>
      </c>
      <c r="AC25" s="7">
        <f t="shared" si="10"/>
        <v>7</v>
      </c>
      <c r="AD25" s="36">
        <f t="shared" si="11"/>
        <v>10</v>
      </c>
      <c r="AE25" s="14">
        <f t="shared" si="12"/>
        <v>2.75</v>
      </c>
      <c r="AF25" s="24">
        <f t="shared" si="13"/>
        <v>1.88</v>
      </c>
      <c r="AG25" s="14">
        <v>6.6</v>
      </c>
      <c r="AH25" s="15">
        <v>2.5</v>
      </c>
      <c r="AI25" s="11" t="s">
        <v>455</v>
      </c>
      <c r="AJ25" s="12" t="s">
        <v>457</v>
      </c>
      <c r="AK25" s="25" t="s">
        <v>456</v>
      </c>
      <c r="AL25" s="11" t="s">
        <v>455</v>
      </c>
      <c r="AM25" s="12" t="s">
        <v>456</v>
      </c>
      <c r="AN25" s="25" t="str">
        <f>"~^ "</f>
        <v xml:space="preserve">~^ </v>
      </c>
      <c r="AO25" s="11" t="s">
        <v>455</v>
      </c>
      <c r="AP25" s="12" t="s">
        <v>456</v>
      </c>
      <c r="AQ25" s="25" t="s">
        <v>456</v>
      </c>
      <c r="AR25" s="11" t="str">
        <f t="shared" ref="AQ25:AR36" si="26">" "</f>
        <v xml:space="preserve"> </v>
      </c>
      <c r="AS25" s="12" t="str">
        <f t="shared" ref="AS25:BC36" si="27">" "</f>
        <v xml:space="preserve"> </v>
      </c>
      <c r="AT25" s="25" t="str">
        <f t="shared" si="27"/>
        <v xml:space="preserve"> </v>
      </c>
      <c r="AU25" s="11" t="str">
        <f t="shared" si="27"/>
        <v xml:space="preserve"> </v>
      </c>
      <c r="AV25" s="12" t="str">
        <f t="shared" si="27"/>
        <v xml:space="preserve"> </v>
      </c>
      <c r="AW25" s="25" t="str">
        <f t="shared" si="27"/>
        <v xml:space="preserve"> </v>
      </c>
      <c r="AX25" s="11" t="str">
        <f t="shared" si="27"/>
        <v xml:space="preserve"> </v>
      </c>
      <c r="AY25" s="12" t="str">
        <f t="shared" si="27"/>
        <v xml:space="preserve"> </v>
      </c>
      <c r="AZ25" s="25" t="str">
        <f t="shared" si="27"/>
        <v xml:space="preserve"> </v>
      </c>
      <c r="BA25" s="11" t="str">
        <f t="shared" si="27"/>
        <v xml:space="preserve"> </v>
      </c>
      <c r="BB25" s="12" t="str">
        <f t="shared" si="27"/>
        <v xml:space="preserve"> </v>
      </c>
      <c r="BC25" s="25" t="str">
        <f t="shared" si="27"/>
        <v xml:space="preserve"> </v>
      </c>
      <c r="BD25" s="5">
        <f t="shared" si="16"/>
        <v>3</v>
      </c>
      <c r="BE25" s="6">
        <f t="shared" si="17"/>
        <v>0</v>
      </c>
      <c r="BF25" s="6">
        <f t="shared" si="18"/>
        <v>1</v>
      </c>
      <c r="BG25" s="6">
        <f t="shared" si="19"/>
        <v>0</v>
      </c>
      <c r="BH25" s="6">
        <f t="shared" si="20"/>
        <v>0</v>
      </c>
      <c r="BI25" s="7">
        <f t="shared" si="21"/>
        <v>2</v>
      </c>
      <c r="BJ25" s="36">
        <f t="shared" si="22"/>
        <v>5.9399999999999995</v>
      </c>
      <c r="BK25" s="14">
        <f t="shared" si="23"/>
        <v>2.1700000000000004</v>
      </c>
      <c r="BL25" s="24">
        <f>IF(BH25=7,10,IF(BH25=6,9.71+(BI25-1)*0.29,IF(BH25=5,9.13+(BI25-2)*0.29,IF(BH25=4,8.26+(BI25-3)*0.29,IF(BH25=3,7.1+(BI25-4)*0.29,IF(BH25=2,5.65+(BI25-5)*0.29,IF(BH25=1,3.91+(BI25-6)*0.29,IF(BI25=0,0,1.88+(BI25-7)*0.29))))))))+0.35</f>
        <v>0.77999999999999992</v>
      </c>
      <c r="BM25" s="14">
        <v>0</v>
      </c>
      <c r="BN25" s="15">
        <v>0</v>
      </c>
      <c r="BO25" s="16">
        <f>1.5+3</f>
        <v>4.5</v>
      </c>
      <c r="BP25" s="24">
        <f t="shared" si="25"/>
        <v>35.28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4"/>
        <v>18</v>
      </c>
      <c r="B26" s="80" t="s">
        <v>306</v>
      </c>
      <c r="C26" s="11" t="s">
        <v>455</v>
      </c>
      <c r="D26" s="12" t="s">
        <v>456</v>
      </c>
      <c r="E26" s="25" t="s">
        <v>456</v>
      </c>
      <c r="F26" s="11" t="s">
        <v>455</v>
      </c>
      <c r="G26" s="12" t="s">
        <v>456</v>
      </c>
      <c r="H26" s="25" t="s">
        <v>456</v>
      </c>
      <c r="I26" s="11" t="s">
        <v>455</v>
      </c>
      <c r="J26" s="12" t="s">
        <v>456</v>
      </c>
      <c r="K26" s="25" t="s">
        <v>456</v>
      </c>
      <c r="L26" s="11" t="s">
        <v>454</v>
      </c>
      <c r="M26" s="12">
        <v>0</v>
      </c>
      <c r="N26" s="25" t="s">
        <v>456</v>
      </c>
      <c r="O26" s="11" t="s">
        <v>455</v>
      </c>
      <c r="P26" s="12" t="s">
        <v>456</v>
      </c>
      <c r="Q26" s="25" t="s">
        <v>456</v>
      </c>
      <c r="R26" s="11" t="s">
        <v>455</v>
      </c>
      <c r="S26" s="12" t="s">
        <v>456</v>
      </c>
      <c r="T26" s="25" t="s">
        <v>456</v>
      </c>
      <c r="U26" s="11" t="s">
        <v>455</v>
      </c>
      <c r="V26" s="12" t="s">
        <v>456</v>
      </c>
      <c r="W26" s="25" t="s">
        <v>456</v>
      </c>
      <c r="X26" s="5">
        <f t="shared" si="5"/>
        <v>6</v>
      </c>
      <c r="Y26" s="6">
        <f t="shared" si="6"/>
        <v>0</v>
      </c>
      <c r="Z26" s="6">
        <f t="shared" si="7"/>
        <v>0</v>
      </c>
      <c r="AA26" s="6">
        <f t="shared" si="8"/>
        <v>0</v>
      </c>
      <c r="AB26" s="6">
        <f t="shared" si="9"/>
        <v>0</v>
      </c>
      <c r="AC26" s="7">
        <f t="shared" si="10"/>
        <v>7</v>
      </c>
      <c r="AD26" s="36">
        <f t="shared" si="11"/>
        <v>9.4200000000000017</v>
      </c>
      <c r="AE26" s="14">
        <f t="shared" si="12"/>
        <v>0</v>
      </c>
      <c r="AF26" s="24">
        <f t="shared" si="13"/>
        <v>1.88</v>
      </c>
      <c r="AG26" s="14">
        <v>3</v>
      </c>
      <c r="AH26" s="15">
        <v>1.9</v>
      </c>
      <c r="AI26" s="11" t="s">
        <v>455</v>
      </c>
      <c r="AJ26" s="12" t="s">
        <v>456</v>
      </c>
      <c r="AK26" s="25" t="s">
        <v>456</v>
      </c>
      <c r="AL26" s="11" t="s">
        <v>454</v>
      </c>
      <c r="AM26" s="12">
        <v>0</v>
      </c>
      <c r="AN26" s="25">
        <v>0</v>
      </c>
      <c r="AO26" s="11" t="s">
        <v>455</v>
      </c>
      <c r="AP26" s="12" t="s">
        <v>456</v>
      </c>
      <c r="AQ26" s="25" t="s">
        <v>456</v>
      </c>
      <c r="AR26" s="11" t="str">
        <f t="shared" si="26"/>
        <v xml:space="preserve"> </v>
      </c>
      <c r="AS26" s="12" t="str">
        <f t="shared" si="27"/>
        <v xml:space="preserve"> </v>
      </c>
      <c r="AT26" s="25" t="str">
        <f t="shared" si="27"/>
        <v xml:space="preserve"> </v>
      </c>
      <c r="AU26" s="11" t="str">
        <f t="shared" si="27"/>
        <v xml:space="preserve"> </v>
      </c>
      <c r="AV26" s="12" t="str">
        <f t="shared" si="27"/>
        <v xml:space="preserve"> </v>
      </c>
      <c r="AW26" s="25" t="str">
        <f t="shared" si="27"/>
        <v xml:space="preserve"> </v>
      </c>
      <c r="AX26" s="11" t="str">
        <f t="shared" si="27"/>
        <v xml:space="preserve"> </v>
      </c>
      <c r="AY26" s="12" t="str">
        <f t="shared" si="27"/>
        <v xml:space="preserve"> </v>
      </c>
      <c r="AZ26" s="25" t="str">
        <f t="shared" si="27"/>
        <v xml:space="preserve"> </v>
      </c>
      <c r="BA26" s="11" t="str">
        <f t="shared" si="27"/>
        <v xml:space="preserve"> </v>
      </c>
      <c r="BB26" s="12" t="str">
        <f t="shared" si="27"/>
        <v xml:space="preserve"> </v>
      </c>
      <c r="BC26" s="25" t="str">
        <f t="shared" si="27"/>
        <v xml:space="preserve"> </v>
      </c>
      <c r="BD26" s="5">
        <f t="shared" si="16"/>
        <v>2</v>
      </c>
      <c r="BE26" s="6">
        <f t="shared" si="17"/>
        <v>0</v>
      </c>
      <c r="BF26" s="6">
        <f t="shared" si="18"/>
        <v>0</v>
      </c>
      <c r="BG26" s="6">
        <f t="shared" si="19"/>
        <v>0</v>
      </c>
      <c r="BH26" s="6">
        <f t="shared" si="20"/>
        <v>0</v>
      </c>
      <c r="BI26" s="7">
        <f t="shared" si="21"/>
        <v>2</v>
      </c>
      <c r="BJ26" s="36">
        <f t="shared" si="22"/>
        <v>4.2</v>
      </c>
      <c r="BK26" s="14">
        <f t="shared" si="23"/>
        <v>0</v>
      </c>
      <c r="BL26" s="24">
        <f t="shared" si="24"/>
        <v>0.42999999999999994</v>
      </c>
      <c r="BM26" s="14">
        <v>0</v>
      </c>
      <c r="BN26" s="15">
        <v>0</v>
      </c>
      <c r="BO26" s="16">
        <f>2*1.5+3+0.14</f>
        <v>6.14</v>
      </c>
      <c r="BP26" s="24">
        <f t="shared" si="25"/>
        <v>24.172499999999999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4"/>
        <v>19</v>
      </c>
      <c r="B27" s="80" t="s">
        <v>307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456</v>
      </c>
      <c r="H27" s="25" t="s">
        <v>456</v>
      </c>
      <c r="I27" s="11" t="s">
        <v>455</v>
      </c>
      <c r="J27" s="12" t="s">
        <v>456</v>
      </c>
      <c r="K27" s="25" t="s">
        <v>456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456</v>
      </c>
      <c r="Q27" s="25" t="s">
        <v>456</v>
      </c>
      <c r="R27" s="11" t="s">
        <v>455</v>
      </c>
      <c r="S27" s="12" t="s">
        <v>456</v>
      </c>
      <c r="T27" s="25" t="s">
        <v>456</v>
      </c>
      <c r="U27" s="11" t="s">
        <v>455</v>
      </c>
      <c r="V27" s="12" t="s">
        <v>456</v>
      </c>
      <c r="W27" s="25" t="s">
        <v>456</v>
      </c>
      <c r="X27" s="5">
        <f t="shared" si="5"/>
        <v>7</v>
      </c>
      <c r="Y27" s="6">
        <f t="shared" si="6"/>
        <v>0</v>
      </c>
      <c r="Z27" s="6">
        <f t="shared" si="7"/>
        <v>0</v>
      </c>
      <c r="AA27" s="6">
        <f t="shared" si="8"/>
        <v>0</v>
      </c>
      <c r="AB27" s="6">
        <f t="shared" si="9"/>
        <v>0</v>
      </c>
      <c r="AC27" s="7">
        <f t="shared" si="10"/>
        <v>7</v>
      </c>
      <c r="AD27" s="36">
        <f t="shared" si="11"/>
        <v>10</v>
      </c>
      <c r="AE27" s="14">
        <f t="shared" si="12"/>
        <v>0</v>
      </c>
      <c r="AF27" s="24">
        <f t="shared" si="13"/>
        <v>1.88</v>
      </c>
      <c r="AG27" s="14">
        <v>2.4</v>
      </c>
      <c r="AH27" s="15">
        <v>1.6</v>
      </c>
      <c r="AI27" s="11" t="s">
        <v>455</v>
      </c>
      <c r="AJ27" s="12" t="s">
        <v>456</v>
      </c>
      <c r="AK27" s="25" t="s">
        <v>456</v>
      </c>
      <c r="AL27" s="11" t="s">
        <v>455</v>
      </c>
      <c r="AM27" s="12" t="s">
        <v>456</v>
      </c>
      <c r="AN27" s="25" t="s">
        <v>456</v>
      </c>
      <c r="AO27" s="11" t="s">
        <v>455</v>
      </c>
      <c r="AP27" s="12" t="s">
        <v>456</v>
      </c>
      <c r="AQ27" s="25" t="s">
        <v>456</v>
      </c>
      <c r="AR27" s="11" t="str">
        <f t="shared" si="26"/>
        <v xml:space="preserve"> </v>
      </c>
      <c r="AS27" s="12" t="str">
        <f t="shared" si="27"/>
        <v xml:space="preserve"> </v>
      </c>
      <c r="AT27" s="25" t="str">
        <f t="shared" si="27"/>
        <v xml:space="preserve"> </v>
      </c>
      <c r="AU27" s="11" t="str">
        <f t="shared" si="27"/>
        <v xml:space="preserve"> </v>
      </c>
      <c r="AV27" s="12" t="str">
        <f t="shared" si="27"/>
        <v xml:space="preserve"> </v>
      </c>
      <c r="AW27" s="25" t="str">
        <f t="shared" si="27"/>
        <v xml:space="preserve"> </v>
      </c>
      <c r="AX27" s="11" t="str">
        <f t="shared" si="27"/>
        <v xml:space="preserve"> </v>
      </c>
      <c r="AY27" s="12" t="str">
        <f t="shared" si="27"/>
        <v xml:space="preserve"> </v>
      </c>
      <c r="AZ27" s="25" t="str">
        <f t="shared" si="27"/>
        <v xml:space="preserve"> </v>
      </c>
      <c r="BA27" s="11" t="str">
        <f t="shared" si="27"/>
        <v xml:space="preserve"> </v>
      </c>
      <c r="BB27" s="12" t="str">
        <f t="shared" si="27"/>
        <v xml:space="preserve"> </v>
      </c>
      <c r="BC27" s="25" t="str">
        <f t="shared" si="27"/>
        <v xml:space="preserve"> </v>
      </c>
      <c r="BD27" s="5">
        <f t="shared" si="16"/>
        <v>3</v>
      </c>
      <c r="BE27" s="6">
        <f t="shared" si="17"/>
        <v>0</v>
      </c>
      <c r="BF27" s="6">
        <f t="shared" si="18"/>
        <v>0</v>
      </c>
      <c r="BG27" s="6">
        <f t="shared" si="19"/>
        <v>0</v>
      </c>
      <c r="BH27" s="6">
        <f t="shared" si="20"/>
        <v>0</v>
      </c>
      <c r="BI27" s="7">
        <f t="shared" si="21"/>
        <v>3</v>
      </c>
      <c r="BJ27" s="36">
        <f t="shared" si="22"/>
        <v>5.9399999999999995</v>
      </c>
      <c r="BK27" s="14">
        <f t="shared" si="23"/>
        <v>0</v>
      </c>
      <c r="BL27" s="24">
        <f t="shared" si="24"/>
        <v>0.72</v>
      </c>
      <c r="BM27" s="14">
        <v>0</v>
      </c>
      <c r="BN27" s="15">
        <v>0</v>
      </c>
      <c r="BO27" s="16">
        <f>1.5+3+0.14</f>
        <v>4.6399999999999997</v>
      </c>
      <c r="BP27" s="24">
        <f t="shared" si="25"/>
        <v>23.164999999999999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4"/>
        <v>20</v>
      </c>
      <c r="B28" s="80" t="s">
        <v>493</v>
      </c>
      <c r="C28" s="11" t="s">
        <v>454</v>
      </c>
      <c r="D28" s="12">
        <v>0</v>
      </c>
      <c r="E28" s="25">
        <v>0</v>
      </c>
      <c r="F28" s="11" t="s">
        <v>455</v>
      </c>
      <c r="G28" s="12" t="s">
        <v>456</v>
      </c>
      <c r="H28" s="25" t="s">
        <v>456</v>
      </c>
      <c r="I28" s="11" t="s">
        <v>455</v>
      </c>
      <c r="J28" s="12" t="s">
        <v>456</v>
      </c>
      <c r="K28" s="25" t="s">
        <v>456</v>
      </c>
      <c r="L28" s="11" t="s">
        <v>455</v>
      </c>
      <c r="M28" s="12" t="s">
        <v>456</v>
      </c>
      <c r="N28" s="25" t="s">
        <v>456</v>
      </c>
      <c r="O28" s="11" t="s">
        <v>455</v>
      </c>
      <c r="P28" s="12" t="s">
        <v>456</v>
      </c>
      <c r="Q28" s="25" t="s">
        <v>456</v>
      </c>
      <c r="R28" s="11" t="s">
        <v>455</v>
      </c>
      <c r="S28" s="12" t="s">
        <v>456</v>
      </c>
      <c r="T28" s="25" t="s">
        <v>456</v>
      </c>
      <c r="U28" s="11" t="s">
        <v>455</v>
      </c>
      <c r="V28" s="12" t="s">
        <v>456</v>
      </c>
      <c r="W28" s="25" t="s">
        <v>456</v>
      </c>
      <c r="X28" s="5">
        <f t="shared" si="5"/>
        <v>6</v>
      </c>
      <c r="Y28" s="6">
        <f t="shared" si="6"/>
        <v>0</v>
      </c>
      <c r="Z28" s="6">
        <f t="shared" si="7"/>
        <v>0</v>
      </c>
      <c r="AA28" s="6">
        <f t="shared" si="8"/>
        <v>0</v>
      </c>
      <c r="AB28" s="6">
        <f t="shared" si="9"/>
        <v>0</v>
      </c>
      <c r="AC28" s="7">
        <f t="shared" si="10"/>
        <v>6</v>
      </c>
      <c r="AD28" s="36">
        <f t="shared" si="11"/>
        <v>9.4200000000000017</v>
      </c>
      <c r="AE28" s="14">
        <f t="shared" si="12"/>
        <v>0</v>
      </c>
      <c r="AF28" s="24">
        <f t="shared" si="13"/>
        <v>1.5899999999999999</v>
      </c>
      <c r="AG28" s="14">
        <v>3.3</v>
      </c>
      <c r="AH28" s="15">
        <v>1.8</v>
      </c>
      <c r="AI28" s="11" t="s">
        <v>455</v>
      </c>
      <c r="AJ28" s="12" t="s">
        <v>456</v>
      </c>
      <c r="AK28" s="25">
        <v>0</v>
      </c>
      <c r="AL28" s="11" t="s">
        <v>454</v>
      </c>
      <c r="AM28" s="12">
        <v>0</v>
      </c>
      <c r="AN28" s="25">
        <v>0</v>
      </c>
      <c r="AO28" s="11" t="s">
        <v>455</v>
      </c>
      <c r="AP28" s="12" t="s">
        <v>456</v>
      </c>
      <c r="AQ28" s="25" t="s">
        <v>456</v>
      </c>
      <c r="AR28" s="11" t="str">
        <f t="shared" si="26"/>
        <v xml:space="preserve"> </v>
      </c>
      <c r="AS28" s="12" t="str">
        <f t="shared" si="27"/>
        <v xml:space="preserve"> </v>
      </c>
      <c r="AT28" s="25" t="str">
        <f t="shared" si="27"/>
        <v xml:space="preserve"> </v>
      </c>
      <c r="AU28" s="11" t="str">
        <f t="shared" si="27"/>
        <v xml:space="preserve"> </v>
      </c>
      <c r="AV28" s="12" t="str">
        <f t="shared" si="27"/>
        <v xml:space="preserve"> </v>
      </c>
      <c r="AW28" s="25" t="str">
        <f t="shared" si="27"/>
        <v xml:space="preserve"> </v>
      </c>
      <c r="AX28" s="11" t="str">
        <f t="shared" si="27"/>
        <v xml:space="preserve"> </v>
      </c>
      <c r="AY28" s="12" t="str">
        <f t="shared" si="27"/>
        <v xml:space="preserve"> </v>
      </c>
      <c r="AZ28" s="25" t="str">
        <f t="shared" si="27"/>
        <v xml:space="preserve"> </v>
      </c>
      <c r="BA28" s="11" t="str">
        <f t="shared" si="27"/>
        <v xml:space="preserve"> </v>
      </c>
      <c r="BB28" s="12" t="str">
        <f t="shared" si="27"/>
        <v xml:space="preserve"> </v>
      </c>
      <c r="BC28" s="25" t="str">
        <f t="shared" si="27"/>
        <v xml:space="preserve"> </v>
      </c>
      <c r="BD28" s="5">
        <f t="shared" si="16"/>
        <v>2</v>
      </c>
      <c r="BE28" s="6">
        <f t="shared" si="17"/>
        <v>0</v>
      </c>
      <c r="BF28" s="6">
        <f t="shared" si="18"/>
        <v>0</v>
      </c>
      <c r="BG28" s="6">
        <f t="shared" si="19"/>
        <v>0</v>
      </c>
      <c r="BH28" s="6">
        <f t="shared" si="20"/>
        <v>0</v>
      </c>
      <c r="BI28" s="7">
        <f t="shared" si="21"/>
        <v>1</v>
      </c>
      <c r="BJ28" s="36">
        <f t="shared" si="22"/>
        <v>4.2</v>
      </c>
      <c r="BK28" s="14">
        <f t="shared" si="23"/>
        <v>0</v>
      </c>
      <c r="BL28" s="24">
        <f t="shared" si="24"/>
        <v>0.14000000000000012</v>
      </c>
      <c r="BM28" s="14">
        <v>0</v>
      </c>
      <c r="BN28" s="15">
        <v>0</v>
      </c>
      <c r="BO28" s="16">
        <v>3</v>
      </c>
      <c r="BP28" s="24">
        <f t="shared" si="25"/>
        <v>21.147500000000001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4"/>
        <v>21</v>
      </c>
      <c r="B29" s="80" t="s">
        <v>494</v>
      </c>
      <c r="C29" s="11" t="s">
        <v>455</v>
      </c>
      <c r="D29" s="12" t="s">
        <v>457</v>
      </c>
      <c r="E29" s="25" t="s">
        <v>456</v>
      </c>
      <c r="F29" s="11" t="s">
        <v>455</v>
      </c>
      <c r="G29" s="12" t="s">
        <v>456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455</v>
      </c>
      <c r="M29" s="12" t="s">
        <v>456</v>
      </c>
      <c r="N29" s="25" t="s">
        <v>456</v>
      </c>
      <c r="O29" s="11" t="s">
        <v>455</v>
      </c>
      <c r="P29" s="12" t="s">
        <v>456</v>
      </c>
      <c r="Q29" s="25" t="s">
        <v>456</v>
      </c>
      <c r="R29" s="11" t="s">
        <v>455</v>
      </c>
      <c r="S29" s="12" t="s">
        <v>456</v>
      </c>
      <c r="T29" s="25" t="s">
        <v>456</v>
      </c>
      <c r="U29" s="11" t="s">
        <v>455</v>
      </c>
      <c r="V29" s="12" t="s">
        <v>456</v>
      </c>
      <c r="W29" s="25" t="s">
        <v>456</v>
      </c>
      <c r="X29" s="5">
        <f t="shared" si="5"/>
        <v>7</v>
      </c>
      <c r="Y29" s="6">
        <f t="shared" si="6"/>
        <v>0</v>
      </c>
      <c r="Z29" s="6">
        <f t="shared" si="7"/>
        <v>1</v>
      </c>
      <c r="AA29" s="6">
        <f t="shared" si="8"/>
        <v>0</v>
      </c>
      <c r="AB29" s="6">
        <f t="shared" si="9"/>
        <v>0</v>
      </c>
      <c r="AC29" s="7">
        <f t="shared" si="10"/>
        <v>7</v>
      </c>
      <c r="AD29" s="36">
        <f t="shared" si="11"/>
        <v>10</v>
      </c>
      <c r="AE29" s="14">
        <f t="shared" si="12"/>
        <v>2.1700000000000004</v>
      </c>
      <c r="AF29" s="24">
        <f t="shared" si="13"/>
        <v>1.88</v>
      </c>
      <c r="AG29" s="14">
        <v>3.4</v>
      </c>
      <c r="AH29" s="15">
        <v>1.8</v>
      </c>
      <c r="AI29" s="11" t="s">
        <v>455</v>
      </c>
      <c r="AJ29" s="12" t="s">
        <v>456</v>
      </c>
      <c r="AK29" s="25" t="s">
        <v>456</v>
      </c>
      <c r="AL29" s="11" t="s">
        <v>455</v>
      </c>
      <c r="AM29" s="12" t="s">
        <v>456</v>
      </c>
      <c r="AN29" s="25" t="s">
        <v>456</v>
      </c>
      <c r="AO29" s="11" t="s">
        <v>455</v>
      </c>
      <c r="AP29" s="12" t="s">
        <v>456</v>
      </c>
      <c r="AQ29" s="25" t="s">
        <v>456</v>
      </c>
      <c r="AR29" s="11" t="str">
        <f t="shared" si="26"/>
        <v xml:space="preserve"> </v>
      </c>
      <c r="AS29" s="12" t="str">
        <f t="shared" si="27"/>
        <v xml:space="preserve"> </v>
      </c>
      <c r="AT29" s="25" t="str">
        <f t="shared" si="27"/>
        <v xml:space="preserve"> </v>
      </c>
      <c r="AU29" s="11" t="str">
        <f t="shared" si="27"/>
        <v xml:space="preserve"> </v>
      </c>
      <c r="AV29" s="12" t="str">
        <f t="shared" si="27"/>
        <v xml:space="preserve"> </v>
      </c>
      <c r="AW29" s="25" t="str">
        <f t="shared" si="27"/>
        <v xml:space="preserve"> </v>
      </c>
      <c r="AX29" s="11" t="str">
        <f t="shared" si="27"/>
        <v xml:space="preserve"> </v>
      </c>
      <c r="AY29" s="12" t="str">
        <f t="shared" si="27"/>
        <v xml:space="preserve"> </v>
      </c>
      <c r="AZ29" s="25" t="str">
        <f t="shared" si="27"/>
        <v xml:space="preserve"> </v>
      </c>
      <c r="BA29" s="11" t="str">
        <f t="shared" si="27"/>
        <v xml:space="preserve"> </v>
      </c>
      <c r="BB29" s="12" t="str">
        <f t="shared" si="27"/>
        <v xml:space="preserve"> </v>
      </c>
      <c r="BC29" s="25" t="str">
        <f t="shared" si="27"/>
        <v xml:space="preserve"> </v>
      </c>
      <c r="BD29" s="5">
        <f t="shared" si="16"/>
        <v>3</v>
      </c>
      <c r="BE29" s="6">
        <f t="shared" si="17"/>
        <v>0</v>
      </c>
      <c r="BF29" s="6">
        <f t="shared" si="18"/>
        <v>0</v>
      </c>
      <c r="BG29" s="6">
        <f t="shared" si="19"/>
        <v>0</v>
      </c>
      <c r="BH29" s="6">
        <f t="shared" si="20"/>
        <v>0</v>
      </c>
      <c r="BI29" s="7">
        <f t="shared" si="21"/>
        <v>3</v>
      </c>
      <c r="BJ29" s="36">
        <f t="shared" si="22"/>
        <v>5.9399999999999995</v>
      </c>
      <c r="BK29" s="14">
        <f t="shared" si="23"/>
        <v>0</v>
      </c>
      <c r="BL29" s="24">
        <f t="shared" si="24"/>
        <v>0.72</v>
      </c>
      <c r="BM29" s="14">
        <v>0</v>
      </c>
      <c r="BN29" s="15">
        <v>0</v>
      </c>
      <c r="BO29" s="16">
        <v>3</v>
      </c>
      <c r="BP29" s="24">
        <f t="shared" si="25"/>
        <v>25.414999999999999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4"/>
        <v>22</v>
      </c>
      <c r="B30" s="80" t="s">
        <v>308</v>
      </c>
      <c r="C30" s="11" t="s">
        <v>455</v>
      </c>
      <c r="D30" s="12" t="s">
        <v>456</v>
      </c>
      <c r="E30" s="25" t="s">
        <v>456</v>
      </c>
      <c r="F30" s="11" t="s">
        <v>455</v>
      </c>
      <c r="G30" s="12" t="s">
        <v>456</v>
      </c>
      <c r="H30" s="25" t="s">
        <v>456</v>
      </c>
      <c r="I30" s="11" t="s">
        <v>455</v>
      </c>
      <c r="J30" s="12" t="s">
        <v>456</v>
      </c>
      <c r="K30" s="25" t="s">
        <v>456</v>
      </c>
      <c r="L30" s="11" t="s">
        <v>455</v>
      </c>
      <c r="M30" s="12" t="s">
        <v>456</v>
      </c>
      <c r="N30" s="25" t="s">
        <v>456</v>
      </c>
      <c r="O30" s="11" t="s">
        <v>455</v>
      </c>
      <c r="P30" s="12" t="s">
        <v>456</v>
      </c>
      <c r="Q30" s="25" t="s">
        <v>456</v>
      </c>
      <c r="R30" s="11" t="s">
        <v>455</v>
      </c>
      <c r="S30" s="12" t="s">
        <v>456</v>
      </c>
      <c r="T30" s="25">
        <v>0</v>
      </c>
      <c r="U30" s="11" t="s">
        <v>455</v>
      </c>
      <c r="V30" s="12" t="s">
        <v>456</v>
      </c>
      <c r="W30" s="25" t="s">
        <v>456</v>
      </c>
      <c r="X30" s="5">
        <f t="shared" si="5"/>
        <v>7</v>
      </c>
      <c r="Y30" s="6">
        <f t="shared" si="6"/>
        <v>0</v>
      </c>
      <c r="Z30" s="6">
        <f t="shared" si="7"/>
        <v>0</v>
      </c>
      <c r="AA30" s="6">
        <f t="shared" si="8"/>
        <v>0</v>
      </c>
      <c r="AB30" s="6">
        <f t="shared" si="9"/>
        <v>0</v>
      </c>
      <c r="AC30" s="7">
        <f t="shared" si="10"/>
        <v>6</v>
      </c>
      <c r="AD30" s="36">
        <f t="shared" si="11"/>
        <v>10</v>
      </c>
      <c r="AE30" s="14">
        <f t="shared" si="12"/>
        <v>0</v>
      </c>
      <c r="AF30" s="24">
        <f t="shared" si="13"/>
        <v>1.5899999999999999</v>
      </c>
      <c r="AG30" s="14">
        <v>2.9</v>
      </c>
      <c r="AH30" s="15">
        <v>1.7</v>
      </c>
      <c r="AI30" s="11" t="s">
        <v>454</v>
      </c>
      <c r="AJ30" s="12">
        <v>0</v>
      </c>
      <c r="AK30" s="25">
        <v>0</v>
      </c>
      <c r="AL30" s="11" t="s">
        <v>455</v>
      </c>
      <c r="AM30" s="12" t="s">
        <v>456</v>
      </c>
      <c r="AN30" s="25">
        <v>0</v>
      </c>
      <c r="AO30" s="11" t="s">
        <v>454</v>
      </c>
      <c r="AP30" s="12">
        <v>0</v>
      </c>
      <c r="AQ30" s="25">
        <v>0</v>
      </c>
      <c r="AR30" s="11" t="str">
        <f t="shared" si="26"/>
        <v xml:space="preserve"> </v>
      </c>
      <c r="AS30" s="12" t="str">
        <f t="shared" si="27"/>
        <v xml:space="preserve"> </v>
      </c>
      <c r="AT30" s="25" t="str">
        <f t="shared" si="27"/>
        <v xml:space="preserve"> </v>
      </c>
      <c r="AU30" s="11" t="str">
        <f t="shared" si="27"/>
        <v xml:space="preserve"> </v>
      </c>
      <c r="AV30" s="12" t="str">
        <f t="shared" si="27"/>
        <v xml:space="preserve"> </v>
      </c>
      <c r="AW30" s="25" t="str">
        <f t="shared" si="27"/>
        <v xml:space="preserve"> </v>
      </c>
      <c r="AX30" s="11" t="str">
        <f t="shared" si="27"/>
        <v xml:space="preserve"> </v>
      </c>
      <c r="AY30" s="12" t="str">
        <f t="shared" si="27"/>
        <v xml:space="preserve"> </v>
      </c>
      <c r="AZ30" s="25" t="str">
        <f t="shared" si="27"/>
        <v xml:space="preserve"> </v>
      </c>
      <c r="BA30" s="11" t="str">
        <f t="shared" si="27"/>
        <v xml:space="preserve"> </v>
      </c>
      <c r="BB30" s="12" t="str">
        <f t="shared" si="27"/>
        <v xml:space="preserve"> </v>
      </c>
      <c r="BC30" s="25" t="str">
        <f t="shared" si="27"/>
        <v xml:space="preserve"> </v>
      </c>
      <c r="BD30" s="5">
        <f t="shared" si="16"/>
        <v>1</v>
      </c>
      <c r="BE30" s="6">
        <f t="shared" si="17"/>
        <v>0</v>
      </c>
      <c r="BF30" s="6">
        <f t="shared" si="18"/>
        <v>0</v>
      </c>
      <c r="BG30" s="6">
        <f t="shared" si="19"/>
        <v>0</v>
      </c>
      <c r="BH30" s="6">
        <f t="shared" si="20"/>
        <v>0</v>
      </c>
      <c r="BI30" s="7">
        <f t="shared" si="21"/>
        <v>0</v>
      </c>
      <c r="BJ30" s="36">
        <f t="shared" si="22"/>
        <v>2.1700000000000004</v>
      </c>
      <c r="BK30" s="14">
        <f t="shared" si="23"/>
        <v>0</v>
      </c>
      <c r="BL30" s="24">
        <f t="shared" si="24"/>
        <v>0</v>
      </c>
      <c r="BM30" s="14">
        <v>0</v>
      </c>
      <c r="BN30" s="15">
        <v>0</v>
      </c>
      <c r="BO30" s="16">
        <v>1.5</v>
      </c>
      <c r="BP30" s="24">
        <f t="shared" si="25"/>
        <v>17.805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4"/>
        <v>23</v>
      </c>
      <c r="B31" s="80" t="s">
        <v>309</v>
      </c>
      <c r="C31" s="11" t="s">
        <v>455</v>
      </c>
      <c r="D31" s="12" t="s">
        <v>456</v>
      </c>
      <c r="E31" s="25" t="s">
        <v>456</v>
      </c>
      <c r="F31" s="11" t="s">
        <v>455</v>
      </c>
      <c r="G31" s="12" t="s">
        <v>456</v>
      </c>
      <c r="H31" s="25" t="s">
        <v>456</v>
      </c>
      <c r="I31" s="11" t="s">
        <v>455</v>
      </c>
      <c r="J31" s="12" t="s">
        <v>456</v>
      </c>
      <c r="K31" s="25" t="s">
        <v>456</v>
      </c>
      <c r="L31" s="11" t="s">
        <v>455</v>
      </c>
      <c r="M31" s="12" t="s">
        <v>456</v>
      </c>
      <c r="N31" s="25" t="s">
        <v>456</v>
      </c>
      <c r="O31" s="11" t="s">
        <v>455</v>
      </c>
      <c r="P31" s="12" t="s">
        <v>456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1" t="s">
        <v>455</v>
      </c>
      <c r="V31" s="12" t="s">
        <v>456</v>
      </c>
      <c r="W31" s="25" t="s">
        <v>456</v>
      </c>
      <c r="X31" s="5">
        <f t="shared" si="5"/>
        <v>7</v>
      </c>
      <c r="Y31" s="6">
        <f t="shared" si="6"/>
        <v>0</v>
      </c>
      <c r="Z31" s="6">
        <f t="shared" si="7"/>
        <v>0</v>
      </c>
      <c r="AA31" s="6">
        <f t="shared" si="8"/>
        <v>0</v>
      </c>
      <c r="AB31" s="6">
        <f t="shared" si="9"/>
        <v>0</v>
      </c>
      <c r="AC31" s="7">
        <f t="shared" si="10"/>
        <v>7</v>
      </c>
      <c r="AD31" s="36">
        <f t="shared" si="11"/>
        <v>10</v>
      </c>
      <c r="AE31" s="14">
        <f t="shared" si="12"/>
        <v>0</v>
      </c>
      <c r="AF31" s="24">
        <f t="shared" si="13"/>
        <v>1.88</v>
      </c>
      <c r="AG31" s="14">
        <v>5.2</v>
      </c>
      <c r="AH31" s="15">
        <v>2.2000000000000002</v>
      </c>
      <c r="AI31" s="11" t="s">
        <v>455</v>
      </c>
      <c r="AJ31" s="12" t="s">
        <v>456</v>
      </c>
      <c r="AK31" s="25" t="s">
        <v>456</v>
      </c>
      <c r="AL31" s="11" t="s">
        <v>455</v>
      </c>
      <c r="AM31" s="12" t="s">
        <v>456</v>
      </c>
      <c r="AN31" s="25" t="s">
        <v>456</v>
      </c>
      <c r="AO31" s="11" t="s">
        <v>455</v>
      </c>
      <c r="AP31" s="12" t="s">
        <v>456</v>
      </c>
      <c r="AQ31" s="25" t="s">
        <v>456</v>
      </c>
      <c r="AR31" s="11" t="str">
        <f t="shared" si="26"/>
        <v xml:space="preserve"> </v>
      </c>
      <c r="AS31" s="12" t="str">
        <f t="shared" si="27"/>
        <v xml:space="preserve"> </v>
      </c>
      <c r="AT31" s="25" t="str">
        <f t="shared" si="27"/>
        <v xml:space="preserve"> </v>
      </c>
      <c r="AU31" s="11" t="str">
        <f t="shared" si="27"/>
        <v xml:space="preserve"> </v>
      </c>
      <c r="AV31" s="12" t="str">
        <f t="shared" si="27"/>
        <v xml:space="preserve"> </v>
      </c>
      <c r="AW31" s="25" t="str">
        <f t="shared" si="27"/>
        <v xml:space="preserve"> </v>
      </c>
      <c r="AX31" s="11" t="str">
        <f t="shared" si="27"/>
        <v xml:space="preserve"> </v>
      </c>
      <c r="AY31" s="12" t="str">
        <f t="shared" si="27"/>
        <v xml:space="preserve"> </v>
      </c>
      <c r="AZ31" s="25" t="str">
        <f t="shared" si="27"/>
        <v xml:space="preserve"> </v>
      </c>
      <c r="BA31" s="11" t="str">
        <f t="shared" si="27"/>
        <v xml:space="preserve"> </v>
      </c>
      <c r="BB31" s="12" t="str">
        <f t="shared" si="27"/>
        <v xml:space="preserve"> </v>
      </c>
      <c r="BC31" s="25" t="str">
        <f t="shared" si="27"/>
        <v xml:space="preserve"> </v>
      </c>
      <c r="BD31" s="5">
        <f t="shared" si="16"/>
        <v>3</v>
      </c>
      <c r="BE31" s="6">
        <f t="shared" si="17"/>
        <v>0</v>
      </c>
      <c r="BF31" s="6">
        <f t="shared" si="18"/>
        <v>0</v>
      </c>
      <c r="BG31" s="6">
        <f t="shared" si="19"/>
        <v>0</v>
      </c>
      <c r="BH31" s="6">
        <f t="shared" si="20"/>
        <v>0</v>
      </c>
      <c r="BI31" s="7">
        <f t="shared" si="21"/>
        <v>3</v>
      </c>
      <c r="BJ31" s="36">
        <f t="shared" si="22"/>
        <v>5.9399999999999995</v>
      </c>
      <c r="BK31" s="14">
        <f t="shared" si="23"/>
        <v>0</v>
      </c>
      <c r="BL31" s="24">
        <f t="shared" si="24"/>
        <v>0.72</v>
      </c>
      <c r="BM31" s="14">
        <v>0</v>
      </c>
      <c r="BN31" s="15">
        <v>0</v>
      </c>
      <c r="BO31" s="16">
        <f>1.5+3+0.14</f>
        <v>4.6399999999999997</v>
      </c>
      <c r="BP31" s="24">
        <f t="shared" si="25"/>
        <v>28.045000000000002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4"/>
        <v>24</v>
      </c>
      <c r="B32" s="80" t="s">
        <v>310</v>
      </c>
      <c r="C32" s="11" t="s">
        <v>455</v>
      </c>
      <c r="D32" s="12" t="s">
        <v>456</v>
      </c>
      <c r="E32" s="25" t="s">
        <v>456</v>
      </c>
      <c r="F32" s="11" t="s">
        <v>455</v>
      </c>
      <c r="G32" s="12" t="s">
        <v>456</v>
      </c>
      <c r="H32" s="25" t="s">
        <v>456</v>
      </c>
      <c r="I32" s="11" t="s">
        <v>455</v>
      </c>
      <c r="J32" s="12" t="s">
        <v>456</v>
      </c>
      <c r="K32" s="25" t="s">
        <v>456</v>
      </c>
      <c r="L32" s="11" t="s">
        <v>455</v>
      </c>
      <c r="M32" s="12" t="s">
        <v>456</v>
      </c>
      <c r="N32" s="25" t="s">
        <v>456</v>
      </c>
      <c r="O32" s="11" t="s">
        <v>455</v>
      </c>
      <c r="P32" s="12" t="s">
        <v>456</v>
      </c>
      <c r="Q32" s="25" t="s">
        <v>456</v>
      </c>
      <c r="R32" s="11" t="s">
        <v>455</v>
      </c>
      <c r="S32" s="12" t="s">
        <v>456</v>
      </c>
      <c r="T32" s="25" t="s">
        <v>456</v>
      </c>
      <c r="U32" s="11" t="s">
        <v>455</v>
      </c>
      <c r="V32" s="12" t="s">
        <v>456</v>
      </c>
      <c r="W32" s="25" t="s">
        <v>456</v>
      </c>
      <c r="X32" s="5">
        <f t="shared" si="5"/>
        <v>7</v>
      </c>
      <c r="Y32" s="6">
        <f t="shared" si="6"/>
        <v>0</v>
      </c>
      <c r="Z32" s="6">
        <f t="shared" si="7"/>
        <v>0</v>
      </c>
      <c r="AA32" s="6">
        <f t="shared" si="8"/>
        <v>0</v>
      </c>
      <c r="AB32" s="6">
        <f t="shared" si="9"/>
        <v>0</v>
      </c>
      <c r="AC32" s="7">
        <f t="shared" si="10"/>
        <v>7</v>
      </c>
      <c r="AD32" s="36">
        <f t="shared" si="11"/>
        <v>10</v>
      </c>
      <c r="AE32" s="14">
        <f t="shared" si="12"/>
        <v>0</v>
      </c>
      <c r="AF32" s="24">
        <f t="shared" si="13"/>
        <v>1.88</v>
      </c>
      <c r="AG32" s="14">
        <v>2.9</v>
      </c>
      <c r="AH32" s="15">
        <v>1.8</v>
      </c>
      <c r="AI32" s="11" t="s">
        <v>455</v>
      </c>
      <c r="AJ32" s="12" t="s">
        <v>456</v>
      </c>
      <c r="AK32" s="25" t="s">
        <v>456</v>
      </c>
      <c r="AL32" s="11" t="s">
        <v>455</v>
      </c>
      <c r="AM32" s="12" t="s">
        <v>456</v>
      </c>
      <c r="AN32" s="25" t="s">
        <v>456</v>
      </c>
      <c r="AO32" s="11" t="s">
        <v>455</v>
      </c>
      <c r="AP32" s="12" t="s">
        <v>456</v>
      </c>
      <c r="AQ32" s="25" t="s">
        <v>456</v>
      </c>
      <c r="AR32" s="11" t="str">
        <f t="shared" si="26"/>
        <v xml:space="preserve"> </v>
      </c>
      <c r="AS32" s="12" t="str">
        <f t="shared" si="27"/>
        <v xml:space="preserve"> </v>
      </c>
      <c r="AT32" s="25" t="str">
        <f t="shared" si="27"/>
        <v xml:space="preserve"> </v>
      </c>
      <c r="AU32" s="11" t="str">
        <f t="shared" si="27"/>
        <v xml:space="preserve"> </v>
      </c>
      <c r="AV32" s="12" t="str">
        <f t="shared" si="27"/>
        <v xml:space="preserve"> </v>
      </c>
      <c r="AW32" s="25" t="str">
        <f t="shared" si="27"/>
        <v xml:space="preserve"> </v>
      </c>
      <c r="AX32" s="11" t="str">
        <f t="shared" si="27"/>
        <v xml:space="preserve"> </v>
      </c>
      <c r="AY32" s="12" t="str">
        <f t="shared" si="27"/>
        <v xml:space="preserve"> </v>
      </c>
      <c r="AZ32" s="25" t="str">
        <f t="shared" si="27"/>
        <v xml:space="preserve"> </v>
      </c>
      <c r="BA32" s="11" t="str">
        <f t="shared" si="27"/>
        <v xml:space="preserve"> </v>
      </c>
      <c r="BB32" s="12" t="str">
        <f t="shared" si="27"/>
        <v xml:space="preserve"> </v>
      </c>
      <c r="BC32" s="25" t="str">
        <f t="shared" si="27"/>
        <v xml:space="preserve"> </v>
      </c>
      <c r="BD32" s="5">
        <f t="shared" si="16"/>
        <v>3</v>
      </c>
      <c r="BE32" s="6">
        <f t="shared" si="17"/>
        <v>0</v>
      </c>
      <c r="BF32" s="6">
        <f t="shared" si="18"/>
        <v>0</v>
      </c>
      <c r="BG32" s="6">
        <f t="shared" si="19"/>
        <v>0</v>
      </c>
      <c r="BH32" s="6">
        <f t="shared" si="20"/>
        <v>0</v>
      </c>
      <c r="BI32" s="7">
        <f t="shared" si="21"/>
        <v>3</v>
      </c>
      <c r="BJ32" s="36">
        <f t="shared" si="22"/>
        <v>5.9399999999999995</v>
      </c>
      <c r="BK32" s="14">
        <f t="shared" si="23"/>
        <v>0</v>
      </c>
      <c r="BL32" s="24">
        <f t="shared" si="24"/>
        <v>0.72</v>
      </c>
      <c r="BM32" s="14">
        <v>0</v>
      </c>
      <c r="BN32" s="15">
        <v>0</v>
      </c>
      <c r="BO32" s="16">
        <f>1.5+3</f>
        <v>4.5</v>
      </c>
      <c r="BP32" s="24">
        <f t="shared" si="25"/>
        <v>24.045000000000002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4"/>
        <v>25</v>
      </c>
      <c r="B33" s="80" t="s">
        <v>311</v>
      </c>
      <c r="C33" s="11" t="s">
        <v>455</v>
      </c>
      <c r="D33" s="12" t="s">
        <v>459</v>
      </c>
      <c r="E33" s="25" t="str">
        <f>"~^ "</f>
        <v xml:space="preserve">~^ </v>
      </c>
      <c r="F33" s="11" t="s">
        <v>455</v>
      </c>
      <c r="G33" s="12" t="s">
        <v>457</v>
      </c>
      <c r="H33" s="25" t="s">
        <v>456</v>
      </c>
      <c r="I33" s="11" t="s">
        <v>455</v>
      </c>
      <c r="J33" s="12" t="s">
        <v>459</v>
      </c>
      <c r="K33" s="25" t="s">
        <v>456</v>
      </c>
      <c r="L33" s="11" t="s">
        <v>455</v>
      </c>
      <c r="M33" s="12" t="s">
        <v>459</v>
      </c>
      <c r="N33" s="25" t="s">
        <v>456</v>
      </c>
      <c r="O33" s="11" t="s">
        <v>455</v>
      </c>
      <c r="P33" s="12" t="s">
        <v>457</v>
      </c>
      <c r="Q33" s="25" t="s">
        <v>459</v>
      </c>
      <c r="R33" s="11" t="s">
        <v>455</v>
      </c>
      <c r="S33" s="12" t="s">
        <v>457</v>
      </c>
      <c r="T33" s="25" t="s">
        <v>456</v>
      </c>
      <c r="U33" s="11" t="s">
        <v>455</v>
      </c>
      <c r="V33" s="12" t="s">
        <v>457</v>
      </c>
      <c r="W33" s="25" t="s">
        <v>456</v>
      </c>
      <c r="X33" s="5">
        <f t="shared" si="5"/>
        <v>7</v>
      </c>
      <c r="Y33" s="6">
        <f t="shared" si="6"/>
        <v>0</v>
      </c>
      <c r="Z33" s="6">
        <f t="shared" si="7"/>
        <v>4</v>
      </c>
      <c r="AA33" s="6">
        <f t="shared" si="8"/>
        <v>3</v>
      </c>
      <c r="AB33" s="6">
        <f t="shared" si="9"/>
        <v>1</v>
      </c>
      <c r="AC33" s="7">
        <f t="shared" si="10"/>
        <v>5</v>
      </c>
      <c r="AD33" s="36">
        <f t="shared" si="11"/>
        <v>10</v>
      </c>
      <c r="AE33" s="14">
        <f t="shared" si="12"/>
        <v>8.26</v>
      </c>
      <c r="AF33" s="24">
        <f>IF(AB33=7,10,IF(AB33=6,9.71+(AC33-1)*0.29,IF(AB33=5,9.13+(AC33-2)*0.29,IF(AB33=4,8.26+(AC33-3)*0.29,IF(AB33=3,7.1+(AC33-4)*0.29,IF(AB33=2,5.65+(AC33-5)*0.29,IF(AB33=1,3.91+(AC33-6)*0.29,IF(AC33=0,0,1.88+(AC33-7)*0.29))))))))+0.28</f>
        <v>3.9000000000000004</v>
      </c>
      <c r="AG33" s="14">
        <v>7.4</v>
      </c>
      <c r="AH33" s="15">
        <v>3.4</v>
      </c>
      <c r="AI33" s="11" t="s">
        <v>455</v>
      </c>
      <c r="AJ33" s="12" t="s">
        <v>457</v>
      </c>
      <c r="AK33" s="25" t="s">
        <v>456</v>
      </c>
      <c r="AL33" s="11" t="s">
        <v>455</v>
      </c>
      <c r="AM33" s="12" t="s">
        <v>457</v>
      </c>
      <c r="AN33" s="25" t="s">
        <v>456</v>
      </c>
      <c r="AO33" s="11" t="s">
        <v>455</v>
      </c>
      <c r="AP33" s="12" t="s">
        <v>456</v>
      </c>
      <c r="AQ33" s="25" t="s">
        <v>456</v>
      </c>
      <c r="AR33" s="11" t="str">
        <f t="shared" si="26"/>
        <v xml:space="preserve"> </v>
      </c>
      <c r="AS33" s="12" t="str">
        <f t="shared" si="27"/>
        <v xml:space="preserve"> </v>
      </c>
      <c r="AT33" s="25" t="str">
        <f t="shared" si="27"/>
        <v xml:space="preserve"> </v>
      </c>
      <c r="AU33" s="11" t="str">
        <f t="shared" si="27"/>
        <v xml:space="preserve"> </v>
      </c>
      <c r="AV33" s="12" t="str">
        <f t="shared" si="27"/>
        <v xml:space="preserve"> </v>
      </c>
      <c r="AW33" s="25" t="str">
        <f t="shared" si="27"/>
        <v xml:space="preserve"> </v>
      </c>
      <c r="AX33" s="11" t="str">
        <f t="shared" si="27"/>
        <v xml:space="preserve"> </v>
      </c>
      <c r="AY33" s="12" t="str">
        <f t="shared" si="27"/>
        <v xml:space="preserve"> </v>
      </c>
      <c r="AZ33" s="25" t="str">
        <f t="shared" si="27"/>
        <v xml:space="preserve"> </v>
      </c>
      <c r="BA33" s="11" t="str">
        <f t="shared" si="27"/>
        <v xml:space="preserve"> </v>
      </c>
      <c r="BB33" s="12" t="str">
        <f t="shared" si="27"/>
        <v xml:space="preserve"> </v>
      </c>
      <c r="BC33" s="25" t="str">
        <f t="shared" si="27"/>
        <v xml:space="preserve"> </v>
      </c>
      <c r="BD33" s="5">
        <f t="shared" si="16"/>
        <v>3</v>
      </c>
      <c r="BE33" s="6">
        <f t="shared" si="17"/>
        <v>0</v>
      </c>
      <c r="BF33" s="6">
        <f t="shared" si="18"/>
        <v>2</v>
      </c>
      <c r="BG33" s="6">
        <f t="shared" si="19"/>
        <v>0</v>
      </c>
      <c r="BH33" s="6">
        <f t="shared" si="20"/>
        <v>0</v>
      </c>
      <c r="BI33" s="7">
        <f t="shared" si="21"/>
        <v>3</v>
      </c>
      <c r="BJ33" s="36">
        <f t="shared" si="22"/>
        <v>5.9399999999999995</v>
      </c>
      <c r="BK33" s="14">
        <f t="shared" si="23"/>
        <v>4.2</v>
      </c>
      <c r="BL33" s="24">
        <f t="shared" si="24"/>
        <v>0.72</v>
      </c>
      <c r="BM33" s="14">
        <v>0</v>
      </c>
      <c r="BN33" s="15">
        <v>0</v>
      </c>
      <c r="BO33" s="16">
        <f>1.25+3*1+2*2+3*1.5+1.75+3</f>
        <v>17.5</v>
      </c>
      <c r="BP33" s="24">
        <f t="shared" si="25"/>
        <v>58.87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4"/>
        <v>26</v>
      </c>
      <c r="B34" s="80" t="s">
        <v>312</v>
      </c>
      <c r="C34" s="11" t="s">
        <v>461</v>
      </c>
      <c r="D34" s="12">
        <v>0</v>
      </c>
      <c r="E34" s="25" t="s">
        <v>461</v>
      </c>
      <c r="F34" s="11" t="s">
        <v>455</v>
      </c>
      <c r="G34" s="12" t="s">
        <v>456</v>
      </c>
      <c r="H34" s="25" t="s">
        <v>456</v>
      </c>
      <c r="I34" s="11" t="s">
        <v>455</v>
      </c>
      <c r="J34" s="12" t="s">
        <v>456</v>
      </c>
      <c r="K34" s="25" t="s">
        <v>456</v>
      </c>
      <c r="L34" s="11" t="s">
        <v>455</v>
      </c>
      <c r="M34" s="12" t="s">
        <v>457</v>
      </c>
      <c r="N34" s="25" t="s">
        <v>456</v>
      </c>
      <c r="O34" s="11" t="s">
        <v>455</v>
      </c>
      <c r="P34" s="12" t="s">
        <v>457</v>
      </c>
      <c r="Q34" s="25" t="s">
        <v>456</v>
      </c>
      <c r="R34" s="11" t="s">
        <v>455</v>
      </c>
      <c r="S34" s="12" t="s">
        <v>457</v>
      </c>
      <c r="T34" s="25" t="s">
        <v>456</v>
      </c>
      <c r="U34" s="11" t="s">
        <v>455</v>
      </c>
      <c r="V34" s="12" t="s">
        <v>456</v>
      </c>
      <c r="W34" s="25" t="s">
        <v>456</v>
      </c>
      <c r="X34" s="5">
        <f t="shared" si="5"/>
        <v>6</v>
      </c>
      <c r="Y34" s="6">
        <f t="shared" si="6"/>
        <v>1</v>
      </c>
      <c r="Z34" s="6">
        <f t="shared" si="7"/>
        <v>3</v>
      </c>
      <c r="AA34" s="6">
        <f t="shared" si="8"/>
        <v>0</v>
      </c>
      <c r="AB34" s="6">
        <f t="shared" si="9"/>
        <v>0</v>
      </c>
      <c r="AC34" s="7">
        <f t="shared" si="10"/>
        <v>6</v>
      </c>
      <c r="AD34" s="36">
        <f t="shared" si="11"/>
        <v>9.7100000000000009</v>
      </c>
      <c r="AE34" s="14">
        <f t="shared" si="12"/>
        <v>5.9399999999999995</v>
      </c>
      <c r="AF34" s="24">
        <f>IF(AB34=7,10,IF(AB34=6,9.71+(AC34-1)*0.29,IF(AB34=5,9.13+(AC34-2)*0.29,IF(AB34=4,8.26+(AC34-3)*0.29,IF(AB34=3,7.1+(AC34-4)*0.29,IF(AB34=2,5.65+(AC34-5)*0.29,IF(AB34=1,3.91+(AC34-6)*0.29,IF(AC34=0,0,1.88+(AC34-7)*0.29))))))))+0.07</f>
        <v>1.66</v>
      </c>
      <c r="AG34" s="14">
        <v>5.7</v>
      </c>
      <c r="AH34" s="15">
        <v>2.2999999999999998</v>
      </c>
      <c r="AI34" s="11" t="s">
        <v>455</v>
      </c>
      <c r="AJ34" s="12" t="s">
        <v>456</v>
      </c>
      <c r="AK34" s="25" t="s">
        <v>456</v>
      </c>
      <c r="AL34" s="11" t="s">
        <v>455</v>
      </c>
      <c r="AM34" s="12" t="s">
        <v>456</v>
      </c>
      <c r="AN34" s="25" t="s">
        <v>456</v>
      </c>
      <c r="AO34" s="11" t="s">
        <v>455</v>
      </c>
      <c r="AP34" s="12" t="s">
        <v>457</v>
      </c>
      <c r="AQ34" s="25" t="s">
        <v>456</v>
      </c>
      <c r="AR34" s="11" t="str">
        <f t="shared" si="26"/>
        <v xml:space="preserve"> </v>
      </c>
      <c r="AS34" s="12" t="str">
        <f t="shared" si="27"/>
        <v xml:space="preserve"> </v>
      </c>
      <c r="AT34" s="25" t="str">
        <f t="shared" si="27"/>
        <v xml:space="preserve"> </v>
      </c>
      <c r="AU34" s="11" t="str">
        <f t="shared" si="27"/>
        <v xml:space="preserve"> </v>
      </c>
      <c r="AV34" s="12" t="str">
        <f t="shared" si="27"/>
        <v xml:space="preserve"> </v>
      </c>
      <c r="AW34" s="25" t="str">
        <f t="shared" si="27"/>
        <v xml:space="preserve"> </v>
      </c>
      <c r="AX34" s="11" t="str">
        <f t="shared" si="27"/>
        <v xml:space="preserve"> </v>
      </c>
      <c r="AY34" s="12" t="str">
        <f t="shared" si="27"/>
        <v xml:space="preserve"> </v>
      </c>
      <c r="AZ34" s="25" t="str">
        <f t="shared" si="27"/>
        <v xml:space="preserve"> </v>
      </c>
      <c r="BA34" s="11" t="str">
        <f t="shared" si="27"/>
        <v xml:space="preserve"> </v>
      </c>
      <c r="BB34" s="12" t="str">
        <f t="shared" si="27"/>
        <v xml:space="preserve"> </v>
      </c>
      <c r="BC34" s="25" t="str">
        <f t="shared" si="27"/>
        <v xml:space="preserve"> </v>
      </c>
      <c r="BD34" s="5">
        <f t="shared" si="16"/>
        <v>3</v>
      </c>
      <c r="BE34" s="6">
        <f t="shared" si="17"/>
        <v>0</v>
      </c>
      <c r="BF34" s="6">
        <f t="shared" si="18"/>
        <v>1</v>
      </c>
      <c r="BG34" s="6">
        <f t="shared" si="19"/>
        <v>0</v>
      </c>
      <c r="BH34" s="6">
        <f t="shared" si="20"/>
        <v>0</v>
      </c>
      <c r="BI34" s="7">
        <f t="shared" si="21"/>
        <v>3</v>
      </c>
      <c r="BJ34" s="36">
        <f t="shared" si="22"/>
        <v>5.9399999999999995</v>
      </c>
      <c r="BK34" s="14">
        <f t="shared" si="23"/>
        <v>2.1700000000000004</v>
      </c>
      <c r="BL34" s="24">
        <f t="shared" si="24"/>
        <v>0.72</v>
      </c>
      <c r="BM34" s="14">
        <v>0</v>
      </c>
      <c r="BN34" s="15">
        <v>0</v>
      </c>
      <c r="BO34" s="16">
        <f>1.5+2*1+3</f>
        <v>6.5</v>
      </c>
      <c r="BP34" s="24">
        <f t="shared" si="25"/>
        <v>38.602499999999999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4"/>
        <v>27</v>
      </c>
      <c r="B35" s="80" t="s">
        <v>313</v>
      </c>
      <c r="C35" s="11" t="s">
        <v>455</v>
      </c>
      <c r="D35" s="12" t="s">
        <v>457</v>
      </c>
      <c r="E35" s="25" t="s">
        <v>456</v>
      </c>
      <c r="F35" s="11" t="s">
        <v>455</v>
      </c>
      <c r="G35" s="12" t="s">
        <v>459</v>
      </c>
      <c r="H35" s="25" t="s">
        <v>456</v>
      </c>
      <c r="I35" s="11" t="s">
        <v>455</v>
      </c>
      <c r="J35" s="12" t="s">
        <v>456</v>
      </c>
      <c r="K35" s="25" t="s">
        <v>456</v>
      </c>
      <c r="L35" s="11" t="s">
        <v>455</v>
      </c>
      <c r="M35" s="12" t="s">
        <v>457</v>
      </c>
      <c r="N35" s="25" t="s">
        <v>456</v>
      </c>
      <c r="O35" s="11" t="s">
        <v>455</v>
      </c>
      <c r="P35" s="12" t="s">
        <v>456</v>
      </c>
      <c r="Q35" s="25" t="s">
        <v>459</v>
      </c>
      <c r="R35" s="11" t="s">
        <v>455</v>
      </c>
      <c r="S35" s="12" t="s">
        <v>456</v>
      </c>
      <c r="T35" s="25" t="s">
        <v>456</v>
      </c>
      <c r="U35" s="11" t="s">
        <v>455</v>
      </c>
      <c r="V35" s="12" t="s">
        <v>457</v>
      </c>
      <c r="W35" s="25" t="s">
        <v>456</v>
      </c>
      <c r="X35" s="5">
        <f t="shared" si="5"/>
        <v>7</v>
      </c>
      <c r="Y35" s="6">
        <f t="shared" si="6"/>
        <v>0</v>
      </c>
      <c r="Z35" s="6">
        <f t="shared" si="7"/>
        <v>3</v>
      </c>
      <c r="AA35" s="6">
        <f t="shared" si="8"/>
        <v>1</v>
      </c>
      <c r="AB35" s="6">
        <f t="shared" si="9"/>
        <v>1</v>
      </c>
      <c r="AC35" s="7">
        <f t="shared" si="10"/>
        <v>6</v>
      </c>
      <c r="AD35" s="36">
        <f t="shared" si="11"/>
        <v>10</v>
      </c>
      <c r="AE35" s="14">
        <f t="shared" si="12"/>
        <v>6.2299999999999995</v>
      </c>
      <c r="AF35" s="24">
        <f>IF(AB35=7,10,IF(AB35=6,9.71+(AC35-1)*0.29,IF(AB35=5,9.13+(AC35-2)*0.29,IF(AB35=4,8.26+(AC35-3)*0.29,IF(AB35=3,7.1+(AC35-4)*0.29,IF(AB35=2,5.65+(AC35-5)*0.29,IF(AB35=1,3.91+(AC35-6)*0.29,IF(AC35=0,0,1.88+(AC35-7)*0.29))))))))</f>
        <v>3.91</v>
      </c>
      <c r="AG35" s="14">
        <v>6</v>
      </c>
      <c r="AH35" s="15">
        <v>2.7</v>
      </c>
      <c r="AI35" s="11" t="s">
        <v>455</v>
      </c>
      <c r="AJ35" s="12" t="s">
        <v>456</v>
      </c>
      <c r="AK35" s="25" t="s">
        <v>456</v>
      </c>
      <c r="AL35" s="11" t="s">
        <v>455</v>
      </c>
      <c r="AM35" s="12" t="s">
        <v>457</v>
      </c>
      <c r="AN35" s="25" t="s">
        <v>456</v>
      </c>
      <c r="AO35" s="11" t="s">
        <v>455</v>
      </c>
      <c r="AP35" s="12" t="s">
        <v>456</v>
      </c>
      <c r="AQ35" s="25" t="s">
        <v>456</v>
      </c>
      <c r="AR35" s="11" t="str">
        <f t="shared" si="26"/>
        <v xml:space="preserve"> </v>
      </c>
      <c r="AS35" s="12" t="str">
        <f t="shared" si="27"/>
        <v xml:space="preserve"> </v>
      </c>
      <c r="AT35" s="25" t="str">
        <f t="shared" si="27"/>
        <v xml:space="preserve"> </v>
      </c>
      <c r="AU35" s="11" t="str">
        <f t="shared" si="27"/>
        <v xml:space="preserve"> </v>
      </c>
      <c r="AV35" s="12" t="str">
        <f t="shared" si="27"/>
        <v xml:space="preserve"> </v>
      </c>
      <c r="AW35" s="25" t="str">
        <f t="shared" si="27"/>
        <v xml:space="preserve"> </v>
      </c>
      <c r="AX35" s="11" t="str">
        <f t="shared" si="27"/>
        <v xml:space="preserve"> </v>
      </c>
      <c r="AY35" s="12" t="str">
        <f t="shared" si="27"/>
        <v xml:space="preserve"> </v>
      </c>
      <c r="AZ35" s="25" t="str">
        <f t="shared" si="27"/>
        <v xml:space="preserve"> </v>
      </c>
      <c r="BA35" s="11" t="str">
        <f t="shared" si="27"/>
        <v xml:space="preserve"> </v>
      </c>
      <c r="BB35" s="12" t="str">
        <f t="shared" si="27"/>
        <v xml:space="preserve"> </v>
      </c>
      <c r="BC35" s="25" t="str">
        <f t="shared" si="27"/>
        <v xml:space="preserve"> </v>
      </c>
      <c r="BD35" s="5">
        <f t="shared" si="16"/>
        <v>3</v>
      </c>
      <c r="BE35" s="6">
        <f t="shared" si="17"/>
        <v>0</v>
      </c>
      <c r="BF35" s="6">
        <f t="shared" si="18"/>
        <v>1</v>
      </c>
      <c r="BG35" s="6">
        <f t="shared" si="19"/>
        <v>0</v>
      </c>
      <c r="BH35" s="6">
        <f t="shared" si="20"/>
        <v>0</v>
      </c>
      <c r="BI35" s="7">
        <f t="shared" si="21"/>
        <v>3</v>
      </c>
      <c r="BJ35" s="36">
        <f t="shared" si="22"/>
        <v>5.9399999999999995</v>
      </c>
      <c r="BK35" s="14">
        <f t="shared" si="23"/>
        <v>2.1700000000000004</v>
      </c>
      <c r="BL35" s="24">
        <f t="shared" si="24"/>
        <v>0.72</v>
      </c>
      <c r="BM35" s="14">
        <v>0</v>
      </c>
      <c r="BN35" s="15">
        <v>0</v>
      </c>
      <c r="BO35" s="16">
        <f>1.5+3+0.14</f>
        <v>4.6399999999999997</v>
      </c>
      <c r="BP35" s="24">
        <f t="shared" si="25"/>
        <v>38.872500000000002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4"/>
        <v>28</v>
      </c>
      <c r="B36" s="80" t="s">
        <v>314</v>
      </c>
      <c r="C36" s="11" t="s">
        <v>455</v>
      </c>
      <c r="D36" s="12" t="s">
        <v>456</v>
      </c>
      <c r="E36" s="25" t="s">
        <v>456</v>
      </c>
      <c r="F36" s="11" t="s">
        <v>455</v>
      </c>
      <c r="G36" s="12" t="s">
        <v>457</v>
      </c>
      <c r="H36" s="25" t="s">
        <v>456</v>
      </c>
      <c r="I36" s="11" t="s">
        <v>455</v>
      </c>
      <c r="J36" s="12" t="s">
        <v>456</v>
      </c>
      <c r="K36" s="25" t="s">
        <v>456</v>
      </c>
      <c r="L36" s="11" t="s">
        <v>455</v>
      </c>
      <c r="M36" s="12" t="s">
        <v>456</v>
      </c>
      <c r="N36" s="25" t="s">
        <v>456</v>
      </c>
      <c r="O36" s="11" t="s">
        <v>455</v>
      </c>
      <c r="P36" s="12" t="s">
        <v>456</v>
      </c>
      <c r="Q36" s="25" t="s">
        <v>456</v>
      </c>
      <c r="R36" s="11" t="s">
        <v>455</v>
      </c>
      <c r="S36" s="12" t="s">
        <v>456</v>
      </c>
      <c r="T36" s="25" t="s">
        <v>456</v>
      </c>
      <c r="U36" s="11" t="s">
        <v>455</v>
      </c>
      <c r="V36" s="12" t="s">
        <v>456</v>
      </c>
      <c r="W36" s="25" t="s">
        <v>456</v>
      </c>
      <c r="X36" s="5">
        <f t="shared" si="5"/>
        <v>7</v>
      </c>
      <c r="Y36" s="6">
        <f t="shared" si="6"/>
        <v>0</v>
      </c>
      <c r="Z36" s="6">
        <f t="shared" si="7"/>
        <v>1</v>
      </c>
      <c r="AA36" s="6">
        <f t="shared" si="8"/>
        <v>0</v>
      </c>
      <c r="AB36" s="6">
        <f t="shared" si="9"/>
        <v>0</v>
      </c>
      <c r="AC36" s="7">
        <f t="shared" si="10"/>
        <v>7</v>
      </c>
      <c r="AD36" s="36">
        <f t="shared" si="11"/>
        <v>10</v>
      </c>
      <c r="AE36" s="14">
        <f t="shared" si="12"/>
        <v>2.1700000000000004</v>
      </c>
      <c r="AF36" s="24">
        <f>IF(AB36=7,10,IF(AB36=6,9.71+(AC36-1)*0.29,IF(AB36=5,9.13+(AC36-2)*0.29,IF(AB36=4,8.26+(AC36-3)*0.29,IF(AB36=3,7.1+(AC36-4)*0.29,IF(AB36=2,5.65+(AC36-5)*0.29,IF(AB36=1,3.91+(AC36-6)*0.29,IF(AC36=0,0,1.88+(AC36-7)*0.29))))))))</f>
        <v>1.88</v>
      </c>
      <c r="AG36" s="14">
        <v>6.4</v>
      </c>
      <c r="AH36" s="15">
        <v>2.1</v>
      </c>
      <c r="AI36" s="11" t="s">
        <v>455</v>
      </c>
      <c r="AJ36" s="12" t="s">
        <v>456</v>
      </c>
      <c r="AK36" s="25" t="s">
        <v>456</v>
      </c>
      <c r="AL36" s="11" t="s">
        <v>455</v>
      </c>
      <c r="AM36" s="12" t="s">
        <v>456</v>
      </c>
      <c r="AN36" s="25" t="s">
        <v>456</v>
      </c>
      <c r="AO36" s="11" t="s">
        <v>455</v>
      </c>
      <c r="AP36" s="12" t="s">
        <v>456</v>
      </c>
      <c r="AQ36" s="25" t="s">
        <v>456</v>
      </c>
      <c r="AR36" s="11" t="str">
        <f t="shared" si="26"/>
        <v xml:space="preserve"> </v>
      </c>
      <c r="AS36" s="12" t="str">
        <f t="shared" si="27"/>
        <v xml:space="preserve"> </v>
      </c>
      <c r="AT36" s="25" t="str">
        <f t="shared" si="27"/>
        <v xml:space="preserve"> </v>
      </c>
      <c r="AU36" s="11" t="str">
        <f t="shared" si="27"/>
        <v xml:space="preserve"> </v>
      </c>
      <c r="AV36" s="12" t="str">
        <f t="shared" si="27"/>
        <v xml:space="preserve"> </v>
      </c>
      <c r="AW36" s="25" t="str">
        <f t="shared" si="27"/>
        <v xml:space="preserve"> </v>
      </c>
      <c r="AX36" s="11" t="str">
        <f t="shared" si="27"/>
        <v xml:space="preserve"> </v>
      </c>
      <c r="AY36" s="12" t="str">
        <f t="shared" si="27"/>
        <v xml:space="preserve"> </v>
      </c>
      <c r="AZ36" s="25" t="str">
        <f t="shared" si="27"/>
        <v xml:space="preserve"> </v>
      </c>
      <c r="BA36" s="11" t="str">
        <f t="shared" si="27"/>
        <v xml:space="preserve"> </v>
      </c>
      <c r="BB36" s="12" t="str">
        <f t="shared" si="27"/>
        <v xml:space="preserve"> </v>
      </c>
      <c r="BC36" s="25" t="str">
        <f t="shared" si="27"/>
        <v xml:space="preserve"> </v>
      </c>
      <c r="BD36" s="5">
        <f t="shared" si="16"/>
        <v>3</v>
      </c>
      <c r="BE36" s="6">
        <f t="shared" si="17"/>
        <v>0</v>
      </c>
      <c r="BF36" s="6">
        <f t="shared" si="18"/>
        <v>0</v>
      </c>
      <c r="BG36" s="6">
        <f t="shared" si="19"/>
        <v>0</v>
      </c>
      <c r="BH36" s="6">
        <f t="shared" si="20"/>
        <v>0</v>
      </c>
      <c r="BI36" s="7">
        <f t="shared" si="21"/>
        <v>3</v>
      </c>
      <c r="BJ36" s="36">
        <f t="shared" si="22"/>
        <v>5.9399999999999995</v>
      </c>
      <c r="BK36" s="14">
        <f t="shared" si="23"/>
        <v>0</v>
      </c>
      <c r="BL36" s="24">
        <f t="shared" si="24"/>
        <v>0.72</v>
      </c>
      <c r="BM36" s="14">
        <v>0</v>
      </c>
      <c r="BN36" s="15">
        <v>0</v>
      </c>
      <c r="BO36" s="16">
        <f>1+2*1.5+2+3+0.14</f>
        <v>9.14</v>
      </c>
      <c r="BP36" s="24">
        <f t="shared" si="25"/>
        <v>36.234999999999999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4"/>
        <v>29</v>
      </c>
      <c r="B37" s="80" t="str">
        <f t="shared" ref="B37:Q38" si="28">" "</f>
        <v xml:space="preserve"> </v>
      </c>
      <c r="C37" s="11" t="str">
        <f t="shared" si="28"/>
        <v xml:space="preserve"> </v>
      </c>
      <c r="D37" s="12" t="str">
        <f t="shared" si="28"/>
        <v xml:space="preserve"> </v>
      </c>
      <c r="E37" s="25" t="str">
        <f t="shared" si="28"/>
        <v xml:space="preserve"> </v>
      </c>
      <c r="F37" s="11" t="str">
        <f t="shared" si="28"/>
        <v xml:space="preserve"> </v>
      </c>
      <c r="G37" s="12" t="str">
        <f t="shared" si="28"/>
        <v xml:space="preserve"> </v>
      </c>
      <c r="H37" s="25" t="str">
        <f t="shared" si="28"/>
        <v xml:space="preserve"> </v>
      </c>
      <c r="I37" s="11" t="str">
        <f t="shared" si="28"/>
        <v xml:space="preserve"> </v>
      </c>
      <c r="J37" s="12" t="str">
        <f t="shared" si="28"/>
        <v xml:space="preserve"> </v>
      </c>
      <c r="K37" s="25" t="str">
        <f t="shared" si="28"/>
        <v xml:space="preserve"> </v>
      </c>
      <c r="L37" s="11" t="str">
        <f t="shared" si="28"/>
        <v xml:space="preserve"> </v>
      </c>
      <c r="M37" s="12" t="str">
        <f t="shared" si="28"/>
        <v xml:space="preserve"> </v>
      </c>
      <c r="N37" s="25" t="str">
        <f t="shared" si="28"/>
        <v xml:space="preserve"> </v>
      </c>
      <c r="O37" s="11" t="str">
        <f t="shared" ref="O37:W38" si="29">" "</f>
        <v xml:space="preserve"> </v>
      </c>
      <c r="P37" s="12" t="str">
        <f t="shared" si="29"/>
        <v xml:space="preserve"> </v>
      </c>
      <c r="Q37" s="25" t="str">
        <f t="shared" si="29"/>
        <v xml:space="preserve"> </v>
      </c>
      <c r="R37" s="11" t="str">
        <f t="shared" si="29"/>
        <v xml:space="preserve"> </v>
      </c>
      <c r="S37" s="12" t="str">
        <f t="shared" si="29"/>
        <v xml:space="preserve"> </v>
      </c>
      <c r="T37" s="25" t="str">
        <f t="shared" si="29"/>
        <v xml:space="preserve"> </v>
      </c>
      <c r="U37" s="11" t="str">
        <f t="shared" si="29"/>
        <v xml:space="preserve"> </v>
      </c>
      <c r="V37" s="12" t="str">
        <f t="shared" si="29"/>
        <v xml:space="preserve"> </v>
      </c>
      <c r="W37" s="25" t="str">
        <f t="shared" si="29"/>
        <v xml:space="preserve"> </v>
      </c>
      <c r="X37" s="5">
        <f t="shared" ref="X37:X38" si="30">IF(C37=" ",0,IF(C37="p",1,0)+IF(F37="p",1,0)+IF(I37="p",1,0)+IF(L37="p",1,0)+IF(O37="p",1,0)+IF(R37="p",1,0)+IF(U37="p",1,0))</f>
        <v>0</v>
      </c>
      <c r="Y37" s="6">
        <f t="shared" ref="Y37:Y38" si="31">IF(C37=" ",0,IF(C37="am",1,0)+IF(F37="am",1,0)+IF(I37="am",1,0)+IF(L37="am",1,0)+IF(O37="am",1,0)+IF(R37="am",1,0)+IF(U37="am",1,0))</f>
        <v>0</v>
      </c>
      <c r="Z37" s="6">
        <f t="shared" ref="Z37:Z38" si="32">IF(D37=" ",0,IF(D37="+",1,0)+IF(G37="+",1,0)+IF(J37="+",1,0)+IF(M37="+",1,0)+IF(P37="+",1,0)+IF(S37="+",1,0)+IF(V37="+",1,0))</f>
        <v>0</v>
      </c>
      <c r="AA37" s="6">
        <f t="shared" ref="AA37:AA38" si="33">IF(D37=" ",0,IF(D37="!",1,0)+IF(G37="!",1,0)+IF(J37="!",1,0)+IF(M37="!",1,0)+IF(P37="!",1,0)+IF(S37="!",1,0)+IF(V37="!",1,0))</f>
        <v>0</v>
      </c>
      <c r="AB37" s="6">
        <f t="shared" ref="AB37:AB38" si="34">IF(E37=" ",0,IF(E37="!",1,0)+IF(H37="!",1,0)+IF(K37="!",1,0)+IF(N37="!",1,0)+IF(Q37="!",1,0)+IF(T37="!",1,0)+IF(W37="!",1,0))</f>
        <v>0</v>
      </c>
      <c r="AC37" s="7">
        <f t="shared" ref="AC37:AC38" si="35">IF(E37=" ",0,IF(E37="~",1,0)+IF(H37="~",1,0)+IF(K37="~",1,0)+IF(N37="~",1,0)+IF(Q37="~",1,0)+IF(T37="~",1,0)+IF(W37="~",1,0))</f>
        <v>0</v>
      </c>
      <c r="AD37" s="36">
        <f t="shared" ref="AD37:AD38" si="36">IF(X37=7,10,IF(X37=6,9.71+(Y37-1)*0.29,IF(X37=5,9.13+(Y37-2)*0.29,IF(X37=4,8.26+(Y37-3)*0.29,IF(X37=3,7.1+(Y37-4)*0.29,IF(X37=2,5.65+(Y37-5)*0.29,IF(X37=1,3.91+(Y37-6)*0.29,IF(Y37=0,0,1.88+(Y37-7)*0.29))))))))</f>
        <v>0</v>
      </c>
      <c r="AE37" s="14">
        <f t="shared" ref="AE37:AE38" si="37">IF(Z37=7,10,IF(Z37=6,9.71+(AA37-1)*0.29,IF(Z37=5,9.13+(AA37-2)*0.29,IF(Z37=4,8.26+(AA37-3)*0.29,IF(Z37=3,7.1+(AA37-4)*0.29,IF(Z37=2,5.65+(AA37-5)*0.29,IF(Z37=1,3.91+(AA37-6)*0.29,IF(AA37=0,0,1.88+(AA37-7)*0.29))))))))</f>
        <v>0</v>
      </c>
      <c r="AF37" s="24">
        <f t="shared" ref="AF37:AF38" si="38">IF(AB37=7,10,IF(AB37=6,9.71+(AC37-1)*0.29,IF(AB37=5,9.13+(AC37-2)*0.29,IF(AB37=4,8.26+(AC37-3)*0.29,IF(AB37=3,7.1+(AC37-4)*0.29,IF(AB37=2,5.65+(AC37-5)*0.29,IF(AB37=1,3.91+(AC37-6)*0.29,IF(AC37=0,0,1.88+(AC37-7)*0.29))))))))</f>
        <v>0</v>
      </c>
      <c r="AG37" s="14">
        <v>0</v>
      </c>
      <c r="AH37" s="15">
        <v>0</v>
      </c>
      <c r="AI37" s="11" t="str">
        <f t="shared" ref="AI37:AX38" si="39">" "</f>
        <v xml:space="preserve"> </v>
      </c>
      <c r="AJ37" s="12" t="str">
        <f t="shared" si="39"/>
        <v xml:space="preserve"> </v>
      </c>
      <c r="AK37" s="25" t="str">
        <f t="shared" si="39"/>
        <v xml:space="preserve"> </v>
      </c>
      <c r="AL37" s="11" t="str">
        <f t="shared" si="39"/>
        <v xml:space="preserve"> </v>
      </c>
      <c r="AM37" s="12" t="str">
        <f t="shared" si="39"/>
        <v xml:space="preserve"> </v>
      </c>
      <c r="AN37" s="25" t="str">
        <f t="shared" si="39"/>
        <v xml:space="preserve"> </v>
      </c>
      <c r="AO37" s="11" t="str">
        <f t="shared" si="39"/>
        <v xml:space="preserve"> </v>
      </c>
      <c r="AP37" s="12" t="str">
        <f t="shared" si="39"/>
        <v xml:space="preserve"> </v>
      </c>
      <c r="AQ37" s="25" t="str">
        <f t="shared" si="39"/>
        <v xml:space="preserve"> </v>
      </c>
      <c r="AR37" s="11" t="str">
        <f t="shared" si="39"/>
        <v xml:space="preserve"> </v>
      </c>
      <c r="AS37" s="12" t="str">
        <f t="shared" ref="AS37:BC38" si="40">" "</f>
        <v xml:space="preserve"> </v>
      </c>
      <c r="AT37" s="25" t="str">
        <f t="shared" si="40"/>
        <v xml:space="preserve"> </v>
      </c>
      <c r="AU37" s="11" t="str">
        <f t="shared" si="40"/>
        <v xml:space="preserve"> </v>
      </c>
      <c r="AV37" s="12" t="str">
        <f t="shared" si="40"/>
        <v xml:space="preserve"> </v>
      </c>
      <c r="AW37" s="25" t="str">
        <f t="shared" si="40"/>
        <v xml:space="preserve"> </v>
      </c>
      <c r="AX37" s="11" t="str">
        <f t="shared" si="40"/>
        <v xml:space="preserve"> </v>
      </c>
      <c r="AY37" s="12" t="str">
        <f t="shared" si="40"/>
        <v xml:space="preserve"> </v>
      </c>
      <c r="AZ37" s="25" t="str">
        <f t="shared" si="40"/>
        <v xml:space="preserve"> </v>
      </c>
      <c r="BA37" s="11" t="str">
        <f t="shared" si="40"/>
        <v xml:space="preserve"> </v>
      </c>
      <c r="BB37" s="12" t="str">
        <f t="shared" si="40"/>
        <v xml:space="preserve"> </v>
      </c>
      <c r="BC37" s="25" t="str">
        <f t="shared" si="40"/>
        <v xml:space="preserve"> </v>
      </c>
      <c r="BD37" s="5">
        <f t="shared" ref="BD37:BD38" si="41">IF(AI37=" ",0,IF(AI37="p",1,0)+IF(AL37="p",1,0)+IF(AO37="p",1,0)+IF(AR37="p",1,0)+IF(AU37="p",1,0)+IF(AX37="p",1,0)+IF(BA37="p",1,0))</f>
        <v>0</v>
      </c>
      <c r="BE37" s="6">
        <f t="shared" ref="BE37:BE38" si="42">IF(AI37=" ",0,IF(AI37="am",1,0)+IF(AL37="am",1,0)+IF(AO37="am",1,0)+IF(AR37="am",1,0)+IF(AU37="am",1,0)+IF(AX37="am",1,0)+IF(BA37="am",1,0))</f>
        <v>0</v>
      </c>
      <c r="BF37" s="6">
        <f t="shared" ref="BF37:BF38" si="43">IF(AJ37=" ",0,IF(AJ37="+",1,0)+IF(AM37="+",1,0)+IF(AP37="+",1,0)+IF(AS37="+",1,0)+IF(AV37="+",1,0)+IF(AY37="+",1,0)+IF(BB37="+",1,0))</f>
        <v>0</v>
      </c>
      <c r="BG37" s="6">
        <f t="shared" ref="BG37:BG38" si="44">IF(AJ37=" ",0,IF(AJ37="!",1,0)+IF(AM37="!",1,0)+IF(AP37="!",1,0)+IF(AS37="!",1,0)+IF(AV37="!",1,0)+IF(AY37="!",1,0)+IF(BB37="!",1,0))</f>
        <v>0</v>
      </c>
      <c r="BH37" s="6">
        <f t="shared" ref="BH37:BH38" si="45">IF(AK37=" ",0,IF(AK37="!",1,0)+IF(AN37="!",1,0)+IF(AQ37="!",1,0)+IF(AT37="!",1,0)+IF(AW37="!",1,0)+IF(AZ37="!",1,0)+IF(BC37="!",1,0))</f>
        <v>0</v>
      </c>
      <c r="BI37" s="7">
        <f t="shared" ref="BI37:BI38" si="46">IF(AK37=" ",0,IF(AK37="~",1,0)+IF(AN37="~",1,0)+IF(AQ37="~",1,0)+IF(AT37="~",1,0)+IF(AW37="~",1,0)+IF(AZ37="~",1,0)+IF(BC37="~",1,0))</f>
        <v>0</v>
      </c>
      <c r="BJ37" s="36">
        <f t="shared" ref="BJ37:BJ38" si="47">IF(BD37=7,10,IF(BD37=6,9.71+(BE37-1)*0.29,IF(BD37=5,9.13+(BE37-2)*0.29,IF(BD37=4,8.26+(BE37-3)*0.29,IF(BD37=3,7.1+(BE37-4)*0.29,IF(BD37=2,5.65+(BE37-5)*0.29,IF(BD37=1,3.91+(BE37-6)*0.29,IF(BE37=0,0,1.88+(BE37-7)*0.29))))))))</f>
        <v>0</v>
      </c>
      <c r="BK37" s="14">
        <f t="shared" ref="BK37:BK38" si="48">IF(BF37=7,10,IF(BF37=6,9.71+(BG37-1)*0.29,IF(BF37=5,9.13+(BG37-2)*0.29,IF(BF37=4,8.26+(BG37-3)*0.29,IF(BF37=3,7.1+(BG37-4)*0.29,IF(BF37=2,5.65+(BG37-5)*0.29,IF(BF37=1,3.91+(BG37-6)*0.29,IF(BG37=0,0,1.88+(BG37-7)*0.29))))))))</f>
        <v>0</v>
      </c>
      <c r="BL37" s="24">
        <f t="shared" ref="BL37:BL38" si="49">IF(BH37=7,10,IF(BH37=6,9.71+(BI37-1)*0.29,IF(BH37=5,9.13+(BI37-2)*0.29,IF(BH37=4,8.26+(BI37-3)*0.29,IF(BH37=3,7.1+(BI37-4)*0.29,IF(BH37=2,5.65+(BI37-5)*0.29,IF(BH37=1,3.91+(BI37-6)*0.29,IF(BI37=0,0,1.88+(BI37-7)*0.29))))))))</f>
        <v>0</v>
      </c>
      <c r="BM37" s="14">
        <v>0</v>
      </c>
      <c r="BN37" s="15">
        <v>0</v>
      </c>
      <c r="BO37" s="16"/>
      <c r="BP37" s="24">
        <f t="shared" ref="BP37:BP38" si="50">(0.75*AD37+AE37+0.25*AF37+1.4*AG37+1.6*AH37)+(0.75*BJ37+BK37+0.25*BL37+1.4*BM37+1.6*BN37)+BO37</f>
        <v>0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4"/>
        <v>30</v>
      </c>
      <c r="B38" s="80" t="str">
        <f t="shared" si="28"/>
        <v xml:space="preserve"> </v>
      </c>
      <c r="C38" s="11" t="str">
        <f t="shared" si="28"/>
        <v xml:space="preserve"> </v>
      </c>
      <c r="D38" s="12" t="str">
        <f t="shared" si="28"/>
        <v xml:space="preserve"> </v>
      </c>
      <c r="E38" s="25" t="str">
        <f t="shared" si="28"/>
        <v xml:space="preserve"> </v>
      </c>
      <c r="F38" s="11" t="str">
        <f t="shared" si="28"/>
        <v xml:space="preserve"> </v>
      </c>
      <c r="G38" s="12" t="str">
        <f t="shared" si="28"/>
        <v xml:space="preserve"> </v>
      </c>
      <c r="H38" s="25" t="str">
        <f t="shared" si="28"/>
        <v xml:space="preserve"> </v>
      </c>
      <c r="I38" s="11" t="str">
        <f t="shared" si="28"/>
        <v xml:space="preserve"> </v>
      </c>
      <c r="J38" s="12" t="str">
        <f t="shared" si="28"/>
        <v xml:space="preserve"> </v>
      </c>
      <c r="K38" s="25" t="str">
        <f t="shared" si="28"/>
        <v xml:space="preserve"> </v>
      </c>
      <c r="L38" s="11" t="str">
        <f t="shared" si="28"/>
        <v xml:space="preserve"> </v>
      </c>
      <c r="M38" s="12" t="str">
        <f t="shared" si="28"/>
        <v xml:space="preserve"> </v>
      </c>
      <c r="N38" s="25" t="str">
        <f t="shared" si="28"/>
        <v xml:space="preserve"> </v>
      </c>
      <c r="O38" s="11" t="str">
        <f t="shared" si="28"/>
        <v xml:space="preserve"> </v>
      </c>
      <c r="P38" s="12" t="str">
        <f t="shared" si="28"/>
        <v xml:space="preserve"> </v>
      </c>
      <c r="Q38" s="25" t="str">
        <f t="shared" si="28"/>
        <v xml:space="preserve"> </v>
      </c>
      <c r="R38" s="11" t="str">
        <f t="shared" si="29"/>
        <v xml:space="preserve"> </v>
      </c>
      <c r="S38" s="12" t="str">
        <f t="shared" si="29"/>
        <v xml:space="preserve"> </v>
      </c>
      <c r="T38" s="25" t="str">
        <f t="shared" si="29"/>
        <v xml:space="preserve"> </v>
      </c>
      <c r="U38" s="11" t="str">
        <f t="shared" si="29"/>
        <v xml:space="preserve"> </v>
      </c>
      <c r="V38" s="12" t="str">
        <f t="shared" si="29"/>
        <v xml:space="preserve"> </v>
      </c>
      <c r="W38" s="25" t="str">
        <f t="shared" si="29"/>
        <v xml:space="preserve"> </v>
      </c>
      <c r="X38" s="5">
        <f t="shared" si="30"/>
        <v>0</v>
      </c>
      <c r="Y38" s="6">
        <f t="shared" si="31"/>
        <v>0</v>
      </c>
      <c r="Z38" s="6">
        <f t="shared" si="32"/>
        <v>0</v>
      </c>
      <c r="AA38" s="6">
        <f t="shared" si="33"/>
        <v>0</v>
      </c>
      <c r="AB38" s="6">
        <f t="shared" si="34"/>
        <v>0</v>
      </c>
      <c r="AC38" s="7">
        <f t="shared" si="35"/>
        <v>0</v>
      </c>
      <c r="AD38" s="36">
        <f t="shared" si="36"/>
        <v>0</v>
      </c>
      <c r="AE38" s="14">
        <f t="shared" si="37"/>
        <v>0</v>
      </c>
      <c r="AF38" s="24">
        <f t="shared" si="38"/>
        <v>0</v>
      </c>
      <c r="AG38" s="14">
        <v>0</v>
      </c>
      <c r="AH38" s="15">
        <v>0</v>
      </c>
      <c r="AI38" s="11" t="str">
        <f t="shared" si="39"/>
        <v xml:space="preserve"> </v>
      </c>
      <c r="AJ38" s="12" t="str">
        <f t="shared" si="39"/>
        <v xml:space="preserve"> </v>
      </c>
      <c r="AK38" s="25" t="str">
        <f t="shared" si="39"/>
        <v xml:space="preserve"> </v>
      </c>
      <c r="AL38" s="11" t="str">
        <f t="shared" si="39"/>
        <v xml:space="preserve"> </v>
      </c>
      <c r="AM38" s="12" t="str">
        <f t="shared" si="39"/>
        <v xml:space="preserve"> </v>
      </c>
      <c r="AN38" s="25" t="str">
        <f t="shared" si="39"/>
        <v xml:space="preserve"> </v>
      </c>
      <c r="AO38" s="11" t="str">
        <f t="shared" si="39"/>
        <v xml:space="preserve"> </v>
      </c>
      <c r="AP38" s="12" t="str">
        <f t="shared" si="39"/>
        <v xml:space="preserve"> </v>
      </c>
      <c r="AQ38" s="25" t="str">
        <f t="shared" si="39"/>
        <v xml:space="preserve"> </v>
      </c>
      <c r="AR38" s="11" t="str">
        <f t="shared" si="39"/>
        <v xml:space="preserve"> </v>
      </c>
      <c r="AS38" s="12" t="str">
        <f t="shared" si="39"/>
        <v xml:space="preserve"> </v>
      </c>
      <c r="AT38" s="25" t="str">
        <f t="shared" si="39"/>
        <v xml:space="preserve"> </v>
      </c>
      <c r="AU38" s="11" t="str">
        <f t="shared" si="39"/>
        <v xml:space="preserve"> </v>
      </c>
      <c r="AV38" s="12" t="str">
        <f t="shared" si="39"/>
        <v xml:space="preserve"> </v>
      </c>
      <c r="AW38" s="25" t="str">
        <f t="shared" si="39"/>
        <v xml:space="preserve"> </v>
      </c>
      <c r="AX38" s="11" t="str">
        <f t="shared" si="39"/>
        <v xml:space="preserve"> </v>
      </c>
      <c r="AY38" s="12" t="str">
        <f t="shared" si="40"/>
        <v xml:space="preserve"> </v>
      </c>
      <c r="AZ38" s="25" t="str">
        <f t="shared" si="40"/>
        <v xml:space="preserve"> </v>
      </c>
      <c r="BA38" s="11" t="str">
        <f t="shared" si="40"/>
        <v xml:space="preserve"> </v>
      </c>
      <c r="BB38" s="12" t="str">
        <f t="shared" si="40"/>
        <v xml:space="preserve"> </v>
      </c>
      <c r="BC38" s="25" t="str">
        <f t="shared" si="40"/>
        <v xml:space="preserve"> </v>
      </c>
      <c r="BD38" s="5">
        <f t="shared" si="41"/>
        <v>0</v>
      </c>
      <c r="BE38" s="6">
        <f t="shared" si="42"/>
        <v>0</v>
      </c>
      <c r="BF38" s="6">
        <f t="shared" si="43"/>
        <v>0</v>
      </c>
      <c r="BG38" s="6">
        <f t="shared" si="44"/>
        <v>0</v>
      </c>
      <c r="BH38" s="6">
        <f t="shared" si="45"/>
        <v>0</v>
      </c>
      <c r="BI38" s="7">
        <f t="shared" si="46"/>
        <v>0</v>
      </c>
      <c r="BJ38" s="36">
        <f t="shared" si="47"/>
        <v>0</v>
      </c>
      <c r="BK38" s="14">
        <f t="shared" si="48"/>
        <v>0</v>
      </c>
      <c r="BL38" s="24">
        <f t="shared" si="49"/>
        <v>0</v>
      </c>
      <c r="BM38" s="14">
        <v>0</v>
      </c>
      <c r="BN38" s="15">
        <v>0</v>
      </c>
      <c r="BO38" s="16"/>
      <c r="BP38" s="24">
        <f t="shared" si="50"/>
        <v>0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4"/>
        <v>31</v>
      </c>
      <c r="B39" s="80" t="str">
        <f t="shared" ref="B39:Q43" si="51">" "</f>
        <v xml:space="preserve"> </v>
      </c>
      <c r="C39" s="11" t="str">
        <f t="shared" si="51"/>
        <v xml:space="preserve"> </v>
      </c>
      <c r="D39" s="12" t="str">
        <f t="shared" si="51"/>
        <v xml:space="preserve"> </v>
      </c>
      <c r="E39" s="25" t="str">
        <f t="shared" si="51"/>
        <v xml:space="preserve"> </v>
      </c>
      <c r="F39" s="11" t="str">
        <f t="shared" si="51"/>
        <v xml:space="preserve"> </v>
      </c>
      <c r="G39" s="12" t="str">
        <f t="shared" si="51"/>
        <v xml:space="preserve"> </v>
      </c>
      <c r="H39" s="25" t="str">
        <f t="shared" si="51"/>
        <v xml:space="preserve"> </v>
      </c>
      <c r="I39" s="11" t="str">
        <f t="shared" si="51"/>
        <v xml:space="preserve"> </v>
      </c>
      <c r="J39" s="12" t="str">
        <f t="shared" si="51"/>
        <v xml:space="preserve"> </v>
      </c>
      <c r="K39" s="25" t="str">
        <f t="shared" si="51"/>
        <v xml:space="preserve"> </v>
      </c>
      <c r="L39" s="11" t="str">
        <f t="shared" si="51"/>
        <v xml:space="preserve"> </v>
      </c>
      <c r="M39" s="12" t="str">
        <f t="shared" si="51"/>
        <v xml:space="preserve"> </v>
      </c>
      <c r="N39" s="25" t="str">
        <f t="shared" si="51"/>
        <v xml:space="preserve"> </v>
      </c>
      <c r="O39" s="11" t="str">
        <f t="shared" si="51"/>
        <v xml:space="preserve"> </v>
      </c>
      <c r="P39" s="12" t="str">
        <f t="shared" si="51"/>
        <v xml:space="preserve"> </v>
      </c>
      <c r="Q39" s="25" t="str">
        <f t="shared" si="51"/>
        <v xml:space="preserve"> </v>
      </c>
      <c r="R39" s="11" t="str">
        <f t="shared" ref="R39:W43" si="52">" "</f>
        <v xml:space="preserve"> </v>
      </c>
      <c r="S39" s="12" t="str">
        <f t="shared" si="52"/>
        <v xml:space="preserve"> </v>
      </c>
      <c r="T39" s="25" t="str">
        <f t="shared" si="52"/>
        <v xml:space="preserve"> </v>
      </c>
      <c r="U39" s="11" t="str">
        <f t="shared" si="52"/>
        <v xml:space="preserve"> </v>
      </c>
      <c r="V39" s="12" t="str">
        <f t="shared" si="52"/>
        <v xml:space="preserve"> </v>
      </c>
      <c r="W39" s="25" t="str">
        <f t="shared" si="52"/>
        <v xml:space="preserve"> </v>
      </c>
      <c r="X39" s="5">
        <f t="shared" ref="X39" si="53">IF(C39=" ",0,IF(C39="p",1,0)+IF(F39="p",1,0)+IF(I39="p",1,0)+IF(L39="p",1,0)+IF(O39="p",1,0)+IF(R39="p",1,0)+IF(U39="p",1,0))</f>
        <v>0</v>
      </c>
      <c r="Y39" s="6">
        <f t="shared" ref="Y39" si="54">IF(C39=" ",0,IF(C39="am",1,0)+IF(F39="am",1,0)+IF(I39="am",1,0)+IF(L39="am",1,0)+IF(O39="am",1,0)+IF(R39="am",1,0)+IF(U39="am",1,0))</f>
        <v>0</v>
      </c>
      <c r="Z39" s="6">
        <f t="shared" ref="Z39" si="55">IF(D39=" ",0,IF(D39="+",1,0)+IF(G39="+",1,0)+IF(J39="+",1,0)+IF(M39="+",1,0)+IF(P39="+",1,0)+IF(S39="+",1,0)+IF(V39="+",1,0))</f>
        <v>0</v>
      </c>
      <c r="AA39" s="6">
        <f t="shared" ref="AA39" si="56">IF(D39=" ",0,IF(D39="!",1,0)+IF(G39="!",1,0)+IF(J39="!",1,0)+IF(M39="!",1,0)+IF(P39="!",1,0)+IF(S39="!",1,0)+IF(V39="!",1,0))</f>
        <v>0</v>
      </c>
      <c r="AB39" s="6">
        <f t="shared" ref="AB39" si="57">IF(E39=" ",0,IF(E39="!",1,0)+IF(H39="!",1,0)+IF(K39="!",1,0)+IF(N39="!",1,0)+IF(Q39="!",1,0)+IF(T39="!",1,0)+IF(W39="!",1,0))</f>
        <v>0</v>
      </c>
      <c r="AC39" s="7">
        <f t="shared" ref="AC39" si="58">IF(E39=" ",0,IF(E39="~",1,0)+IF(H39="~",1,0)+IF(K39="~",1,0)+IF(N39="~",1,0)+IF(Q39="~",1,0)+IF(T39="~",1,0)+IF(W39="~",1,0))</f>
        <v>0</v>
      </c>
      <c r="AD39" s="36">
        <f t="shared" ref="AD39" si="59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" si="60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" si="61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ref="AI39:AX43" si="62">" "</f>
        <v xml:space="preserve"> </v>
      </c>
      <c r="AJ39" s="12" t="str">
        <f t="shared" si="62"/>
        <v xml:space="preserve"> </v>
      </c>
      <c r="AK39" s="25" t="str">
        <f t="shared" si="62"/>
        <v xml:space="preserve"> </v>
      </c>
      <c r="AL39" s="11" t="str">
        <f t="shared" si="62"/>
        <v xml:space="preserve"> </v>
      </c>
      <c r="AM39" s="12" t="str">
        <f t="shared" si="62"/>
        <v xml:space="preserve"> </v>
      </c>
      <c r="AN39" s="25" t="str">
        <f t="shared" si="62"/>
        <v xml:space="preserve"> </v>
      </c>
      <c r="AO39" s="11" t="str">
        <f t="shared" si="62"/>
        <v xml:space="preserve"> </v>
      </c>
      <c r="AP39" s="12" t="str">
        <f t="shared" si="62"/>
        <v xml:space="preserve"> </v>
      </c>
      <c r="AQ39" s="25" t="str">
        <f t="shared" si="62"/>
        <v xml:space="preserve"> </v>
      </c>
      <c r="AR39" s="11" t="str">
        <f t="shared" si="62"/>
        <v xml:space="preserve"> </v>
      </c>
      <c r="AS39" s="12" t="str">
        <f t="shared" si="62"/>
        <v xml:space="preserve"> </v>
      </c>
      <c r="AT39" s="25" t="str">
        <f t="shared" si="62"/>
        <v xml:space="preserve"> </v>
      </c>
      <c r="AU39" s="11" t="str">
        <f t="shared" si="62"/>
        <v xml:space="preserve"> </v>
      </c>
      <c r="AV39" s="12" t="str">
        <f t="shared" si="62"/>
        <v xml:space="preserve"> </v>
      </c>
      <c r="AW39" s="25" t="str">
        <f t="shared" si="62"/>
        <v xml:space="preserve"> </v>
      </c>
      <c r="AX39" s="11" t="str">
        <f t="shared" si="62"/>
        <v xml:space="preserve"> </v>
      </c>
      <c r="AY39" s="12" t="str">
        <f t="shared" ref="AY39:BC43" si="63">" "</f>
        <v xml:space="preserve"> </v>
      </c>
      <c r="AZ39" s="25" t="str">
        <f t="shared" si="63"/>
        <v xml:space="preserve"> </v>
      </c>
      <c r="BA39" s="11" t="str">
        <f t="shared" si="63"/>
        <v xml:space="preserve"> </v>
      </c>
      <c r="BB39" s="12" t="str">
        <f t="shared" si="63"/>
        <v xml:space="preserve"> </v>
      </c>
      <c r="BC39" s="25" t="str">
        <f t="shared" si="63"/>
        <v xml:space="preserve"> </v>
      </c>
      <c r="BD39" s="5">
        <f t="shared" ref="BD39" si="64">IF(AI39=" ",0,IF(AI39="p",1,0)+IF(AL39="p",1,0)+IF(AO39="p",1,0)+IF(AR39="p",1,0)+IF(AU39="p",1,0)+IF(AX39="p",1,0)+IF(BA39="p",1,0))</f>
        <v>0</v>
      </c>
      <c r="BE39" s="6">
        <f t="shared" ref="BE39" si="65">IF(AI39=" ",0,IF(AI39="am",1,0)+IF(AL39="am",1,0)+IF(AO39="am",1,0)+IF(AR39="am",1,0)+IF(AU39="am",1,0)+IF(AX39="am",1,0)+IF(BA39="am",1,0))</f>
        <v>0</v>
      </c>
      <c r="BF39" s="6">
        <f t="shared" ref="BF39" si="66">IF(AJ39=" ",0,IF(AJ39="+",1,0)+IF(AM39="+",1,0)+IF(AP39="+",1,0)+IF(AS39="+",1,0)+IF(AV39="+",1,0)+IF(AY39="+",1,0)+IF(BB39="+",1,0))</f>
        <v>0</v>
      </c>
      <c r="BG39" s="6">
        <f t="shared" ref="BG39" si="67">IF(AJ39=" ",0,IF(AJ39="!",1,0)+IF(AM39="!",1,0)+IF(AP39="!",1,0)+IF(AS39="!",1,0)+IF(AV39="!",1,0)+IF(AY39="!",1,0)+IF(BB39="!",1,0))</f>
        <v>0</v>
      </c>
      <c r="BH39" s="6">
        <f t="shared" ref="BH39" si="68">IF(AK39=" ",0,IF(AK39="!",1,0)+IF(AN39="!",1,0)+IF(AQ39="!",1,0)+IF(AT39="!",1,0)+IF(AW39="!",1,0)+IF(AZ39="!",1,0)+IF(BC39="!",1,0))</f>
        <v>0</v>
      </c>
      <c r="BI39" s="7">
        <f t="shared" ref="BI39" si="69">IF(AK39=" ",0,IF(AK39="~",1,0)+IF(AN39="~",1,0)+IF(AQ39="~",1,0)+IF(AT39="~",1,0)+IF(AW39="~",1,0)+IF(AZ39="~",1,0)+IF(BC39="~",1,0))</f>
        <v>0</v>
      </c>
      <c r="BJ39" s="36">
        <f t="shared" ref="BJ39" si="70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" si="71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" si="72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24">
        <f t="shared" ref="BP39" si="73">(0.75*AD39+AE39+0.25*AF39+1.4*AG39+1.6*AH39)+(0.75*BJ39+BK39+0.25*BL39+1.4*BM39+1.6*BN39)+BO39</f>
        <v>0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4"/>
        <v>32</v>
      </c>
      <c r="B40" s="80" t="str">
        <f t="shared" si="51"/>
        <v xml:space="preserve"> </v>
      </c>
      <c r="C40" s="11" t="str">
        <f t="shared" si="51"/>
        <v xml:space="preserve"> </v>
      </c>
      <c r="D40" s="12" t="str">
        <f t="shared" si="51"/>
        <v xml:space="preserve"> </v>
      </c>
      <c r="E40" s="25" t="str">
        <f t="shared" ref="E40:N40" si="74">" "</f>
        <v xml:space="preserve"> </v>
      </c>
      <c r="F40" s="11" t="str">
        <f t="shared" si="74"/>
        <v xml:space="preserve"> </v>
      </c>
      <c r="G40" s="12" t="str">
        <f t="shared" si="74"/>
        <v xml:space="preserve"> </v>
      </c>
      <c r="H40" s="25" t="str">
        <f t="shared" si="74"/>
        <v xml:space="preserve"> </v>
      </c>
      <c r="I40" s="11" t="str">
        <f t="shared" si="74"/>
        <v xml:space="preserve"> </v>
      </c>
      <c r="J40" s="12" t="str">
        <f t="shared" si="74"/>
        <v xml:space="preserve"> </v>
      </c>
      <c r="K40" s="25" t="str">
        <f t="shared" si="74"/>
        <v xml:space="preserve"> </v>
      </c>
      <c r="L40" s="11" t="str">
        <f t="shared" si="74"/>
        <v xml:space="preserve"> </v>
      </c>
      <c r="M40" s="12" t="str">
        <f t="shared" si="74"/>
        <v xml:space="preserve"> </v>
      </c>
      <c r="N40" s="25" t="str">
        <f t="shared" si="74"/>
        <v xml:space="preserve"> </v>
      </c>
      <c r="O40" s="11" t="str">
        <f t="shared" ref="O40:W40" si="75">" "</f>
        <v xml:space="preserve"> </v>
      </c>
      <c r="P40" s="12" t="str">
        <f t="shared" si="75"/>
        <v xml:space="preserve"> </v>
      </c>
      <c r="Q40" s="25" t="str">
        <f t="shared" si="75"/>
        <v xml:space="preserve"> </v>
      </c>
      <c r="R40" s="11" t="str">
        <f t="shared" si="75"/>
        <v xml:space="preserve"> </v>
      </c>
      <c r="S40" s="12" t="str">
        <f t="shared" si="75"/>
        <v xml:space="preserve"> </v>
      </c>
      <c r="T40" s="25" t="str">
        <f t="shared" si="75"/>
        <v xml:space="preserve"> </v>
      </c>
      <c r="U40" s="11" t="str">
        <f t="shared" si="75"/>
        <v xml:space="preserve"> </v>
      </c>
      <c r="V40" s="12" t="str">
        <f t="shared" si="75"/>
        <v xml:space="preserve"> </v>
      </c>
      <c r="W40" s="25" t="str">
        <f t="shared" si="75"/>
        <v xml:space="preserve"> </v>
      </c>
      <c r="X40" s="5">
        <f t="shared" ref="X40" si="76">IF(C40=" ",0,IF(C40="p",1,0)+IF(F40="p",1,0)+IF(I40="p",1,0)+IF(L40="p",1,0)+IF(O40="p",1,0)+IF(R40="p",1,0)+IF(U40="p",1,0))</f>
        <v>0</v>
      </c>
      <c r="Y40" s="6">
        <f t="shared" ref="Y40" si="77">IF(C40=" ",0,IF(C40="am",1,0)+IF(F40="am",1,0)+IF(I40="am",1,0)+IF(L40="am",1,0)+IF(O40="am",1,0)+IF(R40="am",1,0)+IF(U40="am",1,0))</f>
        <v>0</v>
      </c>
      <c r="Z40" s="6">
        <f t="shared" ref="Z40" si="78">IF(D40=" ",0,IF(D40="+",1,0)+IF(G40="+",1,0)+IF(J40="+",1,0)+IF(M40="+",1,0)+IF(P40="+",1,0)+IF(S40="+",1,0)+IF(V40="+",1,0))</f>
        <v>0</v>
      </c>
      <c r="AA40" s="6">
        <f t="shared" ref="AA40" si="79">IF(D40=" ",0,IF(D40="!",1,0)+IF(G40="!",1,0)+IF(J40="!",1,0)+IF(M40="!",1,0)+IF(P40="!",1,0)+IF(S40="!",1,0)+IF(V40="!",1,0))</f>
        <v>0</v>
      </c>
      <c r="AB40" s="6">
        <f t="shared" ref="AB40" si="80">IF(E40=" ",0,IF(E40="!",1,0)+IF(H40="!",1,0)+IF(K40="!",1,0)+IF(N40="!",1,0)+IF(Q40="!",1,0)+IF(T40="!",1,0)+IF(W40="!",1,0))</f>
        <v>0</v>
      </c>
      <c r="AC40" s="7">
        <f t="shared" ref="AC40" si="81">IF(E40=" ",0,IF(E40="~",1,0)+IF(H40="~",1,0)+IF(K40="~",1,0)+IF(N40="~",1,0)+IF(Q40="~",1,0)+IF(T40="~",1,0)+IF(W40="~",1,0))</f>
        <v>0</v>
      </c>
      <c r="AD40" s="36">
        <f t="shared" ref="AD40" si="82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" si="83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" si="84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ref="AI40:AR40" si="85">" "</f>
        <v xml:space="preserve"> </v>
      </c>
      <c r="AJ40" s="12" t="str">
        <f t="shared" si="85"/>
        <v xml:space="preserve"> </v>
      </c>
      <c r="AK40" s="25" t="str">
        <f t="shared" si="85"/>
        <v xml:space="preserve"> </v>
      </c>
      <c r="AL40" s="11" t="str">
        <f t="shared" si="85"/>
        <v xml:space="preserve"> </v>
      </c>
      <c r="AM40" s="12" t="str">
        <f t="shared" si="85"/>
        <v xml:space="preserve"> </v>
      </c>
      <c r="AN40" s="25" t="str">
        <f t="shared" si="85"/>
        <v xml:space="preserve"> </v>
      </c>
      <c r="AO40" s="11" t="str">
        <f t="shared" si="85"/>
        <v xml:space="preserve"> </v>
      </c>
      <c r="AP40" s="12" t="str">
        <f t="shared" si="85"/>
        <v xml:space="preserve"> </v>
      </c>
      <c r="AQ40" s="25" t="str">
        <f t="shared" si="85"/>
        <v xml:space="preserve"> </v>
      </c>
      <c r="AR40" s="11" t="str">
        <f t="shared" si="85"/>
        <v xml:space="preserve"> </v>
      </c>
      <c r="AS40" s="12" t="str">
        <f t="shared" ref="AS40:BC40" si="86">" "</f>
        <v xml:space="preserve"> </v>
      </c>
      <c r="AT40" s="25" t="str">
        <f t="shared" si="86"/>
        <v xml:space="preserve"> </v>
      </c>
      <c r="AU40" s="11" t="str">
        <f t="shared" si="86"/>
        <v xml:space="preserve"> </v>
      </c>
      <c r="AV40" s="12" t="str">
        <f t="shared" si="86"/>
        <v xml:space="preserve"> </v>
      </c>
      <c r="AW40" s="25" t="str">
        <f t="shared" si="86"/>
        <v xml:space="preserve"> </v>
      </c>
      <c r="AX40" s="11" t="str">
        <f t="shared" si="86"/>
        <v xml:space="preserve"> </v>
      </c>
      <c r="AY40" s="12" t="str">
        <f t="shared" si="86"/>
        <v xml:space="preserve"> </v>
      </c>
      <c r="AZ40" s="25" t="str">
        <f t="shared" si="86"/>
        <v xml:space="preserve"> </v>
      </c>
      <c r="BA40" s="11" t="str">
        <f t="shared" si="86"/>
        <v xml:space="preserve"> </v>
      </c>
      <c r="BB40" s="12" t="str">
        <f t="shared" si="86"/>
        <v xml:space="preserve"> </v>
      </c>
      <c r="BC40" s="25" t="str">
        <f t="shared" si="86"/>
        <v xml:space="preserve"> </v>
      </c>
      <c r="BD40" s="5">
        <f t="shared" ref="BD40" si="87">IF(AI40=" ",0,IF(AI40="p",1,0)+IF(AL40="p",1,0)+IF(AO40="p",1,0)+IF(AR40="p",1,0)+IF(AU40="p",1,0)+IF(AX40="p",1,0)+IF(BA40="p",1,0))</f>
        <v>0</v>
      </c>
      <c r="BE40" s="6">
        <f t="shared" ref="BE40" si="88">IF(AI40=" ",0,IF(AI40="am",1,0)+IF(AL40="am",1,0)+IF(AO40="am",1,0)+IF(AR40="am",1,0)+IF(AU40="am",1,0)+IF(AX40="am",1,0)+IF(BA40="am",1,0))</f>
        <v>0</v>
      </c>
      <c r="BF40" s="6">
        <f t="shared" ref="BF40" si="89">IF(AJ40=" ",0,IF(AJ40="+",1,0)+IF(AM40="+",1,0)+IF(AP40="+",1,0)+IF(AS40="+",1,0)+IF(AV40="+",1,0)+IF(AY40="+",1,0)+IF(BB40="+",1,0))</f>
        <v>0</v>
      </c>
      <c r="BG40" s="6">
        <f t="shared" ref="BG40" si="90">IF(AJ40=" ",0,IF(AJ40="!",1,0)+IF(AM40="!",1,0)+IF(AP40="!",1,0)+IF(AS40="!",1,0)+IF(AV40="!",1,0)+IF(AY40="!",1,0)+IF(BB40="!",1,0))</f>
        <v>0</v>
      </c>
      <c r="BH40" s="6">
        <f t="shared" ref="BH40" si="91">IF(AK40=" ",0,IF(AK40="!",1,0)+IF(AN40="!",1,0)+IF(AQ40="!",1,0)+IF(AT40="!",1,0)+IF(AW40="!",1,0)+IF(AZ40="!",1,0)+IF(BC40="!",1,0))</f>
        <v>0</v>
      </c>
      <c r="BI40" s="7">
        <f t="shared" ref="BI40" si="92">IF(AK40=" ",0,IF(AK40="~",1,0)+IF(AN40="~",1,0)+IF(AQ40="~",1,0)+IF(AT40="~",1,0)+IF(AW40="~",1,0)+IF(AZ40="~",1,0)+IF(BC40="~",1,0))</f>
        <v>0</v>
      </c>
      <c r="BJ40" s="36">
        <f t="shared" ref="BJ40" si="93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" si="94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" si="95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24">
        <f t="shared" ref="BP40" si="96">(0.75*AD40+AE40+0.25*AF40+1.4*AG40+1.6*AH40)+(0.75*BJ40+BK40+0.25*BL40+1.4*BM40+1.6*BN40)+BO40</f>
        <v>0</v>
      </c>
      <c r="BQ40" s="63"/>
      <c r="BR40" s="63"/>
      <c r="BS40" s="63"/>
      <c r="BT40" s="63"/>
      <c r="BU40" s="63"/>
      <c r="BV40" s="63"/>
      <c r="BW40" s="63"/>
    </row>
    <row r="41" spans="1:75" ht="12.75" customHeight="1">
      <c r="A41" s="2">
        <f t="shared" si="4"/>
        <v>33</v>
      </c>
      <c r="B41" s="80" t="str">
        <f t="shared" si="51"/>
        <v xml:space="preserve"> </v>
      </c>
      <c r="C41" s="11" t="str">
        <f t="shared" si="51"/>
        <v xml:space="preserve"> </v>
      </c>
      <c r="D41" s="12" t="str">
        <f t="shared" si="51"/>
        <v xml:space="preserve"> </v>
      </c>
      <c r="E41" s="25" t="str">
        <f t="shared" si="51"/>
        <v xml:space="preserve"> </v>
      </c>
      <c r="F41" s="11" t="str">
        <f t="shared" si="51"/>
        <v xml:space="preserve"> </v>
      </c>
      <c r="G41" s="12" t="str">
        <f t="shared" si="51"/>
        <v xml:space="preserve"> </v>
      </c>
      <c r="H41" s="25" t="str">
        <f t="shared" si="51"/>
        <v xml:space="preserve"> </v>
      </c>
      <c r="I41" s="11" t="str">
        <f t="shared" si="51"/>
        <v xml:space="preserve"> </v>
      </c>
      <c r="J41" s="12" t="str">
        <f t="shared" si="51"/>
        <v xml:space="preserve"> </v>
      </c>
      <c r="K41" s="25" t="str">
        <f t="shared" si="51"/>
        <v xml:space="preserve"> </v>
      </c>
      <c r="L41" s="11" t="str">
        <f t="shared" si="51"/>
        <v xml:space="preserve"> </v>
      </c>
      <c r="M41" s="12" t="str">
        <f t="shared" si="51"/>
        <v xml:space="preserve"> </v>
      </c>
      <c r="N41" s="25" t="str">
        <f t="shared" si="51"/>
        <v xml:space="preserve"> </v>
      </c>
      <c r="O41" s="11" t="str">
        <f t="shared" si="51"/>
        <v xml:space="preserve"> </v>
      </c>
      <c r="P41" s="12" t="str">
        <f t="shared" si="51"/>
        <v xml:space="preserve"> </v>
      </c>
      <c r="Q41" s="25" t="str">
        <f t="shared" si="51"/>
        <v xml:space="preserve"> </v>
      </c>
      <c r="R41" s="11" t="str">
        <f t="shared" si="52"/>
        <v xml:space="preserve"> </v>
      </c>
      <c r="S41" s="12" t="str">
        <f t="shared" si="52"/>
        <v xml:space="preserve"> </v>
      </c>
      <c r="T41" s="25" t="str">
        <f t="shared" si="52"/>
        <v xml:space="preserve"> </v>
      </c>
      <c r="U41" s="11" t="str">
        <f t="shared" si="52"/>
        <v xml:space="preserve"> </v>
      </c>
      <c r="V41" s="12" t="str">
        <f t="shared" si="52"/>
        <v xml:space="preserve"> </v>
      </c>
      <c r="W41" s="25" t="str">
        <f t="shared" si="52"/>
        <v xml:space="preserve"> </v>
      </c>
      <c r="X41" s="5">
        <f t="shared" ref="X41:X42" si="97">IF(C41=" ",0,IF(C41="p",1,0)+IF(F41="p",1,0)+IF(I41="p",1,0)+IF(L41="p",1,0)+IF(O41="p",1,0)+IF(R41="p",1,0)+IF(U41="p",1,0))</f>
        <v>0</v>
      </c>
      <c r="Y41" s="6">
        <f t="shared" ref="Y41:Y42" si="98">IF(C41=" ",0,IF(C41="am",1,0)+IF(F41="am",1,0)+IF(I41="am",1,0)+IF(L41="am",1,0)+IF(O41="am",1,0)+IF(R41="am",1,0)+IF(U41="am",1,0))</f>
        <v>0</v>
      </c>
      <c r="Z41" s="6">
        <f t="shared" ref="Z41:Z42" si="99">IF(D41=" ",0,IF(D41="+",1,0)+IF(G41="+",1,0)+IF(J41="+",1,0)+IF(M41="+",1,0)+IF(P41="+",1,0)+IF(S41="+",1,0)+IF(V41="+",1,0))</f>
        <v>0</v>
      </c>
      <c r="AA41" s="6">
        <f t="shared" ref="AA41:AB42" si="100">IF(D41=" ",0,IF(D41="!",1,0)+IF(G41="!",1,0)+IF(J41="!",1,0)+IF(M41="!",1,0)+IF(P41="!",1,0)+IF(S41="!",1,0)+IF(V41="!",1,0))</f>
        <v>0</v>
      </c>
      <c r="AB41" s="6">
        <f t="shared" si="100"/>
        <v>0</v>
      </c>
      <c r="AC41" s="7">
        <f t="shared" ref="AC41:AC42" si="101">IF(E41=" ",0,IF(E41="~",1,0)+IF(H41="~",1,0)+IF(K41="~",1,0)+IF(N41="~",1,0)+IF(Q41="~",1,0)+IF(T41="~",1,0)+IF(W41="~",1,0))</f>
        <v>0</v>
      </c>
      <c r="AD41" s="36">
        <f t="shared" ref="AD41:AD42" si="102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:AE42" si="103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:AF42" si="104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si="62"/>
        <v xml:space="preserve"> </v>
      </c>
      <c r="AJ41" s="12" t="str">
        <f t="shared" si="62"/>
        <v xml:space="preserve"> </v>
      </c>
      <c r="AK41" s="25" t="str">
        <f t="shared" si="62"/>
        <v xml:space="preserve"> </v>
      </c>
      <c r="AL41" s="11" t="str">
        <f t="shared" si="62"/>
        <v xml:space="preserve"> </v>
      </c>
      <c r="AM41" s="12" t="str">
        <f t="shared" si="62"/>
        <v xml:space="preserve"> </v>
      </c>
      <c r="AN41" s="25" t="str">
        <f t="shared" si="62"/>
        <v xml:space="preserve"> </v>
      </c>
      <c r="AO41" s="11" t="str">
        <f t="shared" si="62"/>
        <v xml:space="preserve"> </v>
      </c>
      <c r="AP41" s="12" t="str">
        <f t="shared" si="62"/>
        <v xml:space="preserve"> </v>
      </c>
      <c r="AQ41" s="25" t="str">
        <f t="shared" si="62"/>
        <v xml:space="preserve"> </v>
      </c>
      <c r="AR41" s="11" t="str">
        <f t="shared" si="62"/>
        <v xml:space="preserve"> </v>
      </c>
      <c r="AS41" s="12" t="str">
        <f t="shared" si="62"/>
        <v xml:space="preserve"> </v>
      </c>
      <c r="AT41" s="25" t="str">
        <f t="shared" si="62"/>
        <v xml:space="preserve"> </v>
      </c>
      <c r="AU41" s="11" t="str">
        <f t="shared" si="62"/>
        <v xml:space="preserve"> </v>
      </c>
      <c r="AV41" s="12" t="str">
        <f t="shared" si="62"/>
        <v xml:space="preserve"> </v>
      </c>
      <c r="AW41" s="25" t="str">
        <f t="shared" si="62"/>
        <v xml:space="preserve"> </v>
      </c>
      <c r="AX41" s="11" t="str">
        <f t="shared" si="62"/>
        <v xml:space="preserve"> </v>
      </c>
      <c r="AY41" s="12" t="str">
        <f t="shared" si="63"/>
        <v xml:space="preserve"> </v>
      </c>
      <c r="AZ41" s="25" t="str">
        <f t="shared" si="63"/>
        <v xml:space="preserve"> </v>
      </c>
      <c r="BA41" s="11" t="str">
        <f t="shared" si="63"/>
        <v xml:space="preserve"> </v>
      </c>
      <c r="BB41" s="12" t="str">
        <f t="shared" si="63"/>
        <v xml:space="preserve"> </v>
      </c>
      <c r="BC41" s="25" t="str">
        <f t="shared" si="63"/>
        <v xml:space="preserve"> </v>
      </c>
      <c r="BD41" s="5">
        <f t="shared" ref="BD41:BD42" si="105">IF(AI41=" ",0,IF(AI41="p",1,0)+IF(AL41="p",1,0)+IF(AO41="p",1,0)+IF(AR41="p",1,0)+IF(AU41="p",1,0)+IF(AX41="p",1,0)+IF(BA41="p",1,0))</f>
        <v>0</v>
      </c>
      <c r="BE41" s="6">
        <f t="shared" ref="BE41:BE42" si="106">IF(AI41=" ",0,IF(AI41="am",1,0)+IF(AL41="am",1,0)+IF(AO41="am",1,0)+IF(AR41="am",1,0)+IF(AU41="am",1,0)+IF(AX41="am",1,0)+IF(BA41="am",1,0))</f>
        <v>0</v>
      </c>
      <c r="BF41" s="6">
        <f t="shared" ref="BF41:BF42" si="107">IF(AJ41=" ",0,IF(AJ41="+",1,0)+IF(AM41="+",1,0)+IF(AP41="+",1,0)+IF(AS41="+",1,0)+IF(AV41="+",1,0)+IF(AY41="+",1,0)+IF(BB41="+",1,0))</f>
        <v>0</v>
      </c>
      <c r="BG41" s="6">
        <f t="shared" ref="BG41:BH42" si="108">IF(AJ41=" ",0,IF(AJ41="!",1,0)+IF(AM41="!",1,0)+IF(AP41="!",1,0)+IF(AS41="!",1,0)+IF(AV41="!",1,0)+IF(AY41="!",1,0)+IF(BB41="!",1,0))</f>
        <v>0</v>
      </c>
      <c r="BH41" s="6">
        <f t="shared" si="108"/>
        <v>0</v>
      </c>
      <c r="BI41" s="7">
        <f t="shared" ref="BI41:BI42" si="109">IF(AK41=" ",0,IF(AK41="~",1,0)+IF(AN41="~",1,0)+IF(AQ41="~",1,0)+IF(AT41="~",1,0)+IF(AW41="~",1,0)+IF(AZ41="~",1,0)+IF(BC41="~",1,0))</f>
        <v>0</v>
      </c>
      <c r="BJ41" s="36">
        <f t="shared" ref="BJ41:BJ43" si="110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:BK43" si="111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:BL43" si="112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24">
        <f t="shared" ref="BP41:BP43" si="113">(0.75*AD41+AE41+0.25*AF41+1.4*AG41+1.6*AH41)+(0.75*BJ41+BK41+0.25*BL41+1.4*BM41+1.6*BN41)+BO41</f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4"/>
        <v>34</v>
      </c>
      <c r="B42" s="80" t="str">
        <f t="shared" si="51"/>
        <v xml:space="preserve"> </v>
      </c>
      <c r="C42" s="11" t="str">
        <f t="shared" si="51"/>
        <v xml:space="preserve"> </v>
      </c>
      <c r="D42" s="12" t="str">
        <f t="shared" si="51"/>
        <v xml:space="preserve"> </v>
      </c>
      <c r="E42" s="25" t="str">
        <f t="shared" si="51"/>
        <v xml:space="preserve"> </v>
      </c>
      <c r="F42" s="11" t="str">
        <f t="shared" si="51"/>
        <v xml:space="preserve"> </v>
      </c>
      <c r="G42" s="12" t="str">
        <f t="shared" si="51"/>
        <v xml:space="preserve"> </v>
      </c>
      <c r="H42" s="25" t="str">
        <f t="shared" si="51"/>
        <v xml:space="preserve"> </v>
      </c>
      <c r="I42" s="11" t="str">
        <f t="shared" si="51"/>
        <v xml:space="preserve"> </v>
      </c>
      <c r="J42" s="12" t="str">
        <f t="shared" si="51"/>
        <v xml:space="preserve"> </v>
      </c>
      <c r="K42" s="25" t="str">
        <f t="shared" si="51"/>
        <v xml:space="preserve"> </v>
      </c>
      <c r="L42" s="11" t="str">
        <f t="shared" si="51"/>
        <v xml:space="preserve"> </v>
      </c>
      <c r="M42" s="12" t="str">
        <f t="shared" si="51"/>
        <v xml:space="preserve"> </v>
      </c>
      <c r="N42" s="25" t="str">
        <f t="shared" si="51"/>
        <v xml:space="preserve"> </v>
      </c>
      <c r="O42" s="11" t="str">
        <f t="shared" si="51"/>
        <v xml:space="preserve"> </v>
      </c>
      <c r="P42" s="12" t="str">
        <f t="shared" si="51"/>
        <v xml:space="preserve"> </v>
      </c>
      <c r="Q42" s="25" t="str">
        <f t="shared" si="51"/>
        <v xml:space="preserve"> </v>
      </c>
      <c r="R42" s="11" t="str">
        <f t="shared" si="52"/>
        <v xml:space="preserve"> </v>
      </c>
      <c r="S42" s="12" t="str">
        <f t="shared" si="52"/>
        <v xml:space="preserve"> </v>
      </c>
      <c r="T42" s="25" t="str">
        <f t="shared" si="52"/>
        <v xml:space="preserve"> </v>
      </c>
      <c r="U42" s="11" t="str">
        <f t="shared" si="52"/>
        <v xml:space="preserve"> </v>
      </c>
      <c r="V42" s="12" t="str">
        <f t="shared" si="52"/>
        <v xml:space="preserve"> </v>
      </c>
      <c r="W42" s="25" t="str">
        <f t="shared" si="52"/>
        <v xml:space="preserve"> </v>
      </c>
      <c r="X42" s="5">
        <f t="shared" si="97"/>
        <v>0</v>
      </c>
      <c r="Y42" s="6">
        <f t="shared" si="98"/>
        <v>0</v>
      </c>
      <c r="Z42" s="6">
        <f t="shared" si="99"/>
        <v>0</v>
      </c>
      <c r="AA42" s="6">
        <f t="shared" si="100"/>
        <v>0</v>
      </c>
      <c r="AB42" s="6">
        <f t="shared" si="100"/>
        <v>0</v>
      </c>
      <c r="AC42" s="7">
        <f t="shared" si="101"/>
        <v>0</v>
      </c>
      <c r="AD42" s="36">
        <f t="shared" si="102"/>
        <v>0</v>
      </c>
      <c r="AE42" s="14">
        <f t="shared" si="103"/>
        <v>0</v>
      </c>
      <c r="AF42" s="24">
        <f t="shared" si="104"/>
        <v>0</v>
      </c>
      <c r="AG42" s="14">
        <v>0</v>
      </c>
      <c r="AH42" s="15">
        <v>0</v>
      </c>
      <c r="AI42" s="11" t="str">
        <f t="shared" si="62"/>
        <v xml:space="preserve"> </v>
      </c>
      <c r="AJ42" s="12" t="str">
        <f t="shared" si="62"/>
        <v xml:space="preserve"> </v>
      </c>
      <c r="AK42" s="25" t="str">
        <f t="shared" si="62"/>
        <v xml:space="preserve"> </v>
      </c>
      <c r="AL42" s="11" t="str">
        <f t="shared" si="62"/>
        <v xml:space="preserve"> </v>
      </c>
      <c r="AM42" s="12" t="str">
        <f t="shared" si="62"/>
        <v xml:space="preserve"> </v>
      </c>
      <c r="AN42" s="25" t="str">
        <f t="shared" si="62"/>
        <v xml:space="preserve"> </v>
      </c>
      <c r="AO42" s="11" t="str">
        <f t="shared" si="62"/>
        <v xml:space="preserve"> </v>
      </c>
      <c r="AP42" s="12" t="str">
        <f t="shared" si="62"/>
        <v xml:space="preserve"> </v>
      </c>
      <c r="AQ42" s="25" t="str">
        <f t="shared" si="62"/>
        <v xml:space="preserve"> </v>
      </c>
      <c r="AR42" s="11" t="str">
        <f t="shared" si="62"/>
        <v xml:space="preserve"> </v>
      </c>
      <c r="AS42" s="12" t="str">
        <f t="shared" si="62"/>
        <v xml:space="preserve"> </v>
      </c>
      <c r="AT42" s="25" t="str">
        <f t="shared" si="62"/>
        <v xml:space="preserve"> </v>
      </c>
      <c r="AU42" s="11" t="str">
        <f t="shared" si="62"/>
        <v xml:space="preserve"> </v>
      </c>
      <c r="AV42" s="12" t="str">
        <f t="shared" si="62"/>
        <v xml:space="preserve"> </v>
      </c>
      <c r="AW42" s="25" t="str">
        <f t="shared" si="62"/>
        <v xml:space="preserve"> </v>
      </c>
      <c r="AX42" s="11" t="str">
        <f t="shared" si="62"/>
        <v xml:space="preserve"> </v>
      </c>
      <c r="AY42" s="12" t="str">
        <f t="shared" si="63"/>
        <v xml:space="preserve"> </v>
      </c>
      <c r="AZ42" s="25" t="str">
        <f t="shared" si="63"/>
        <v xml:space="preserve"> </v>
      </c>
      <c r="BA42" s="11" t="str">
        <f t="shared" si="63"/>
        <v xml:space="preserve"> </v>
      </c>
      <c r="BB42" s="12" t="str">
        <f t="shared" si="63"/>
        <v xml:space="preserve"> </v>
      </c>
      <c r="BC42" s="25" t="str">
        <f t="shared" si="63"/>
        <v xml:space="preserve"> </v>
      </c>
      <c r="BD42" s="5">
        <f t="shared" si="105"/>
        <v>0</v>
      </c>
      <c r="BE42" s="6">
        <f t="shared" si="106"/>
        <v>0</v>
      </c>
      <c r="BF42" s="6">
        <f t="shared" si="107"/>
        <v>0</v>
      </c>
      <c r="BG42" s="6">
        <f t="shared" si="108"/>
        <v>0</v>
      </c>
      <c r="BH42" s="6">
        <f t="shared" si="108"/>
        <v>0</v>
      </c>
      <c r="BI42" s="7">
        <f t="shared" si="109"/>
        <v>0</v>
      </c>
      <c r="BJ42" s="36">
        <f t="shared" si="110"/>
        <v>0</v>
      </c>
      <c r="BK42" s="14">
        <f t="shared" si="111"/>
        <v>0</v>
      </c>
      <c r="BL42" s="24">
        <f t="shared" si="112"/>
        <v>0</v>
      </c>
      <c r="BM42" s="14">
        <v>0</v>
      </c>
      <c r="BN42" s="15">
        <v>0</v>
      </c>
      <c r="BO42" s="16"/>
      <c r="BP42" s="24">
        <f t="shared" si="113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4"/>
        <v>35</v>
      </c>
      <c r="B43" s="80" t="str">
        <f t="shared" si="51"/>
        <v xml:space="preserve"> </v>
      </c>
      <c r="C43" s="11" t="str">
        <f t="shared" si="51"/>
        <v xml:space="preserve"> </v>
      </c>
      <c r="D43" s="12" t="str">
        <f t="shared" si="51"/>
        <v xml:space="preserve"> </v>
      </c>
      <c r="E43" s="25" t="str">
        <f t="shared" si="51"/>
        <v xml:space="preserve"> </v>
      </c>
      <c r="F43" s="11" t="str">
        <f t="shared" si="51"/>
        <v xml:space="preserve"> </v>
      </c>
      <c r="G43" s="12" t="str">
        <f t="shared" si="51"/>
        <v xml:space="preserve"> </v>
      </c>
      <c r="H43" s="25" t="str">
        <f t="shared" si="51"/>
        <v xml:space="preserve"> </v>
      </c>
      <c r="I43" s="11" t="str">
        <f t="shared" si="51"/>
        <v xml:space="preserve"> </v>
      </c>
      <c r="J43" s="12" t="str">
        <f t="shared" si="51"/>
        <v xml:space="preserve"> </v>
      </c>
      <c r="K43" s="25" t="str">
        <f t="shared" si="51"/>
        <v xml:space="preserve"> </v>
      </c>
      <c r="L43" s="11" t="str">
        <f t="shared" si="51"/>
        <v xml:space="preserve"> </v>
      </c>
      <c r="M43" s="12" t="str">
        <f t="shared" si="51"/>
        <v xml:space="preserve"> </v>
      </c>
      <c r="N43" s="25" t="str">
        <f t="shared" si="51"/>
        <v xml:space="preserve"> </v>
      </c>
      <c r="O43" s="11" t="str">
        <f t="shared" si="51"/>
        <v xml:space="preserve"> </v>
      </c>
      <c r="P43" s="12" t="str">
        <f t="shared" si="51"/>
        <v xml:space="preserve"> </v>
      </c>
      <c r="Q43" s="25" t="str">
        <f t="shared" si="51"/>
        <v xml:space="preserve"> </v>
      </c>
      <c r="R43" s="11" t="str">
        <f t="shared" si="52"/>
        <v xml:space="preserve"> </v>
      </c>
      <c r="S43" s="12" t="str">
        <f t="shared" si="52"/>
        <v xml:space="preserve"> </v>
      </c>
      <c r="T43" s="25" t="str">
        <f t="shared" si="52"/>
        <v xml:space="preserve"> </v>
      </c>
      <c r="U43" s="11" t="str">
        <f t="shared" si="52"/>
        <v xml:space="preserve"> </v>
      </c>
      <c r="V43" s="12" t="str">
        <f t="shared" si="52"/>
        <v xml:space="preserve"> </v>
      </c>
      <c r="W43" s="25" t="str">
        <f t="shared" si="52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114">IF(D43=" ",0,IF(D43="!",1,0)+IF(G43="!",1,0)+IF(J43="!",1,0)+IF(M43="!",1,0)+IF(P43="!",1,0)+IF(S43="!",1,0)+IF(V43="!",1,0))</f>
        <v>0</v>
      </c>
      <c r="AB43" s="6">
        <f t="shared" si="114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62"/>
        <v xml:space="preserve"> </v>
      </c>
      <c r="AJ43" s="12" t="str">
        <f t="shared" si="62"/>
        <v xml:space="preserve"> </v>
      </c>
      <c r="AK43" s="25" t="str">
        <f t="shared" si="62"/>
        <v xml:space="preserve"> </v>
      </c>
      <c r="AL43" s="11" t="str">
        <f t="shared" si="62"/>
        <v xml:space="preserve"> </v>
      </c>
      <c r="AM43" s="12" t="str">
        <f t="shared" si="62"/>
        <v xml:space="preserve"> </v>
      </c>
      <c r="AN43" s="25" t="str">
        <f t="shared" si="62"/>
        <v xml:space="preserve"> </v>
      </c>
      <c r="AO43" s="11" t="str">
        <f t="shared" si="62"/>
        <v xml:space="preserve"> </v>
      </c>
      <c r="AP43" s="12" t="str">
        <f t="shared" si="62"/>
        <v xml:space="preserve"> </v>
      </c>
      <c r="AQ43" s="25" t="str">
        <f t="shared" si="62"/>
        <v xml:space="preserve"> </v>
      </c>
      <c r="AR43" s="11" t="str">
        <f t="shared" si="62"/>
        <v xml:space="preserve"> </v>
      </c>
      <c r="AS43" s="12" t="str">
        <f t="shared" si="62"/>
        <v xml:space="preserve"> </v>
      </c>
      <c r="AT43" s="25" t="str">
        <f t="shared" si="62"/>
        <v xml:space="preserve"> </v>
      </c>
      <c r="AU43" s="11" t="str">
        <f t="shared" si="62"/>
        <v xml:space="preserve"> </v>
      </c>
      <c r="AV43" s="12" t="str">
        <f t="shared" si="62"/>
        <v xml:space="preserve"> </v>
      </c>
      <c r="AW43" s="25" t="str">
        <f t="shared" si="62"/>
        <v xml:space="preserve"> </v>
      </c>
      <c r="AX43" s="11" t="str">
        <f t="shared" si="62"/>
        <v xml:space="preserve"> </v>
      </c>
      <c r="AY43" s="12" t="str">
        <f t="shared" si="63"/>
        <v xml:space="preserve"> </v>
      </c>
      <c r="AZ43" s="25" t="str">
        <f t="shared" si="63"/>
        <v xml:space="preserve"> </v>
      </c>
      <c r="BA43" s="11" t="str">
        <f t="shared" si="63"/>
        <v xml:space="preserve"> </v>
      </c>
      <c r="BB43" s="12" t="str">
        <f t="shared" si="63"/>
        <v xml:space="preserve"> </v>
      </c>
      <c r="BC43" s="25" t="str">
        <f t="shared" si="63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115">IF(AJ43=" ",0,IF(AJ43="!",1,0)+IF(AM43="!",1,0)+IF(AP43="!",1,0)+IF(AS43="!",1,0)+IF(AV43="!",1,0)+IF(AY43="!",1,0)+IF(BB43="!",1,0))</f>
        <v>0</v>
      </c>
      <c r="BH43" s="6">
        <f t="shared" si="115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110"/>
        <v>0</v>
      </c>
      <c r="BK43" s="14">
        <f t="shared" si="111"/>
        <v>0</v>
      </c>
      <c r="BL43" s="24">
        <f t="shared" si="112"/>
        <v>0</v>
      </c>
      <c r="BM43" s="14">
        <v>0</v>
      </c>
      <c r="BN43" s="15">
        <v>0</v>
      </c>
      <c r="BO43" s="16"/>
      <c r="BP43" s="24">
        <f t="shared" si="113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6">
    <sortCondition ref="B9:B36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37.8554687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8.7109375" style="84" customWidth="1"/>
    <col min="71" max="74" width="8.28515625" style="84" customWidth="1"/>
    <col min="75" max="75" width="18.710937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561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460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456</v>
      </c>
      <c r="H9" s="25" t="s">
        <v>456</v>
      </c>
      <c r="I9" s="11" t="s">
        <v>455</v>
      </c>
      <c r="J9" s="12" t="s">
        <v>456</v>
      </c>
      <c r="K9" s="25" t="s">
        <v>456</v>
      </c>
      <c r="L9" s="11" t="s">
        <v>455</v>
      </c>
      <c r="M9" s="12" t="s">
        <v>456</v>
      </c>
      <c r="N9" s="25" t="s">
        <v>456</v>
      </c>
      <c r="O9" s="11" t="s">
        <v>455</v>
      </c>
      <c r="P9" s="12" t="s">
        <v>456</v>
      </c>
      <c r="Q9" s="25" t="s">
        <v>456</v>
      </c>
      <c r="R9" s="11" t="s">
        <v>455</v>
      </c>
      <c r="S9" s="12" t="s">
        <v>456</v>
      </c>
      <c r="T9" s="25" t="s">
        <v>456</v>
      </c>
      <c r="U9" s="11" t="s">
        <v>455</v>
      </c>
      <c r="V9" s="12" t="s">
        <v>456</v>
      </c>
      <c r="W9" s="25" t="s">
        <v>456</v>
      </c>
      <c r="X9" s="5">
        <f t="shared" ref="X9:X20" si="0">IF(C9=" ",0,IF(C9="p",1,0)+IF(F9="p",1,0)+IF(I9="p",1,0)+IF(L9="p",1,0)+IF(O9="p",1,0)+IF(R9="p",1,0)+IF(U9="p",1,0))</f>
        <v>7</v>
      </c>
      <c r="Y9" s="6">
        <f t="shared" ref="Y9:Y20" si="1">IF(C9=" ",0,IF(C9="am",1,0)+IF(F9="am",1,0)+IF(I9="am",1,0)+IF(L9="am",1,0)+IF(O9="am",1,0)+IF(R9="am",1,0)+IF(U9="am",1,0))</f>
        <v>0</v>
      </c>
      <c r="Z9" s="6">
        <f t="shared" ref="Z9:Z20" si="2">IF(D9=" ",0,IF(D9="+",1,0)+IF(G9="+",1,0)+IF(J9="+",1,0)+IF(M9="+",1,0)+IF(P9="+",1,0)+IF(S9="+",1,0)+IF(V9="+",1,0))</f>
        <v>0</v>
      </c>
      <c r="AA9" s="6">
        <f t="shared" ref="AA9:AA20" si="3">IF(D9=" ",0,IF(D9="!",1,0)+IF(G9="!",1,0)+IF(J9="!",1,0)+IF(M9="!",1,0)+IF(P9="!",1,0)+IF(S9="!",1,0)+IF(V9="!",1,0))</f>
        <v>0</v>
      </c>
      <c r="AB9" s="6">
        <f t="shared" ref="AB9:AB20" si="4">IF(E9=" ",0,IF(E9="!",1,0)+IF(H9="!",1,0)+IF(K9="!",1,0)+IF(N9="!",1,0)+IF(Q9="!",1,0)+IF(T9="!",1,0)+IF(W9="!",1,0))</f>
        <v>0</v>
      </c>
      <c r="AC9" s="7">
        <f t="shared" ref="AC9:AC20" si="5">IF(E9=" ",0,IF(E9="~",1,0)+IF(H9="~",1,0)+IF(K9="~",1,0)+IF(N9="~",1,0)+IF(Q9="~",1,0)+IF(T9="~",1,0)+IF(W9="~",1,0))</f>
        <v>7</v>
      </c>
      <c r="AD9" s="36">
        <f t="shared" ref="AD9:AD20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20" si="7">IF(Z9=7,10,IF(Z9=6,9.71+(AA9-1)*0.29,IF(Z9=5,9.13+(AA9-2)*0.29,IF(Z9=4,8.26+(AA9-3)*0.29,IF(Z9=3,7.1+(AA9-4)*0.29,IF(Z9=2,5.65+(AA9-5)*0.29,IF(Z9=1,3.91+(AA9-6)*0.29,IF(AA9=0,0,1.88+(AA9-7)*0.29))))))))</f>
        <v>0</v>
      </c>
      <c r="AF9" s="24">
        <f t="shared" ref="AF9:AF20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3.7</v>
      </c>
      <c r="AH9" s="15">
        <v>1.7</v>
      </c>
      <c r="AI9" s="11" t="s">
        <v>455</v>
      </c>
      <c r="AJ9" s="12" t="s">
        <v>456</v>
      </c>
      <c r="AK9" s="25" t="s">
        <v>456</v>
      </c>
      <c r="AL9" s="11" t="s">
        <v>455</v>
      </c>
      <c r="AM9" s="12" t="s">
        <v>456</v>
      </c>
      <c r="AN9" s="25" t="s">
        <v>456</v>
      </c>
      <c r="AO9" s="11" t="s">
        <v>455</v>
      </c>
      <c r="AP9" s="12" t="s">
        <v>456</v>
      </c>
      <c r="AQ9" s="25" t="s">
        <v>456</v>
      </c>
      <c r="AR9" s="11" t="str">
        <f t="shared" ref="AQ9:AR20" si="9">" "</f>
        <v xml:space="preserve"> </v>
      </c>
      <c r="AS9" s="12" t="str">
        <f t="shared" ref="AS9:BC20" si="10">" "</f>
        <v xml:space="preserve"> </v>
      </c>
      <c r="AT9" s="25" t="str">
        <f t="shared" si="10"/>
        <v xml:space="preserve"> </v>
      </c>
      <c r="AU9" s="11" t="str">
        <f t="shared" si="10"/>
        <v xml:space="preserve"> </v>
      </c>
      <c r="AV9" s="12" t="str">
        <f t="shared" si="10"/>
        <v xml:space="preserve"> </v>
      </c>
      <c r="AW9" s="25" t="str">
        <f t="shared" si="10"/>
        <v xml:space="preserve"> </v>
      </c>
      <c r="AX9" s="11" t="str">
        <f t="shared" si="10"/>
        <v xml:space="preserve"> </v>
      </c>
      <c r="AY9" s="12" t="str">
        <f t="shared" si="10"/>
        <v xml:space="preserve"> </v>
      </c>
      <c r="AZ9" s="25" t="str">
        <f t="shared" si="10"/>
        <v xml:space="preserve"> </v>
      </c>
      <c r="BA9" s="11" t="str">
        <f t="shared" si="10"/>
        <v xml:space="preserve"> </v>
      </c>
      <c r="BB9" s="12" t="str">
        <f t="shared" si="10"/>
        <v xml:space="preserve"> </v>
      </c>
      <c r="BC9" s="25" t="str">
        <f t="shared" si="10"/>
        <v xml:space="preserve"> </v>
      </c>
      <c r="BD9" s="5">
        <f t="shared" ref="BD9:BD20" si="11">IF(AI9=" ",0,IF(AI9="p",1,0)+IF(AL9="p",1,0)+IF(AO9="p",1,0)+IF(AR9="p",1,0)+IF(AU9="p",1,0)+IF(AX9="p",1,0)+IF(BA9="p",1,0))</f>
        <v>3</v>
      </c>
      <c r="BE9" s="6">
        <f t="shared" ref="BE9:BE20" si="12">IF(AI9=" ",0,IF(AI9="am",1,0)+IF(AL9="am",1,0)+IF(AO9="am",1,0)+IF(AR9="am",1,0)+IF(AU9="am",1,0)+IF(AX9="am",1,0)+IF(BA9="am",1,0))</f>
        <v>0</v>
      </c>
      <c r="BF9" s="6">
        <f t="shared" ref="BF9:BF20" si="13">IF(AJ9=" ",0,IF(AJ9="+",1,0)+IF(AM9="+",1,0)+IF(AP9="+",1,0)+IF(AS9="+",1,0)+IF(AV9="+",1,0)+IF(AY9="+",1,0)+IF(BB9="+",1,0))</f>
        <v>0</v>
      </c>
      <c r="BG9" s="6">
        <f t="shared" ref="BG9:BG20" si="14">IF(AJ9=" ",0,IF(AJ9="!",1,0)+IF(AM9="!",1,0)+IF(AP9="!",1,0)+IF(AS9="!",1,0)+IF(AV9="!",1,0)+IF(AY9="!",1,0)+IF(BB9="!",1,0))</f>
        <v>0</v>
      </c>
      <c r="BH9" s="6">
        <f t="shared" ref="BH9:BH20" si="15">IF(AK9=" ",0,IF(AK9="!",1,0)+IF(AN9="!",1,0)+IF(AQ9="!",1,0)+IF(AT9="!",1,0)+IF(AW9="!",1,0)+IF(AZ9="!",1,0)+IF(BC9="!",1,0))</f>
        <v>0</v>
      </c>
      <c r="BI9" s="7">
        <f t="shared" ref="BI9:BI20" si="16">IF(AK9=" ",0,IF(AK9="~",1,0)+IF(AN9="~",1,0)+IF(AQ9="~",1,0)+IF(AT9="~",1,0)+IF(AW9="~",1,0)+IF(AZ9="~",1,0)+IF(BC9="~",1,0))</f>
        <v>3</v>
      </c>
      <c r="BJ9" s="36">
        <f t="shared" ref="BJ9:BJ20" si="17"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 t="shared" ref="BK9:BK20" si="18">IF(BF9=7,10,IF(BF9=6,9.71+(BG9-1)*0.29,IF(BF9=5,9.13+(BG9-2)*0.29,IF(BF9=4,8.26+(BG9-3)*0.29,IF(BF9=3,7.1+(BG9-4)*0.29,IF(BF9=2,5.65+(BG9-5)*0.29,IF(BF9=1,3.91+(BG9-6)*0.29,IF(BG9=0,0,1.88+(BG9-7)*0.29))))))))</f>
        <v>0</v>
      </c>
      <c r="BL9" s="24">
        <f t="shared" ref="BL9:BL20" si="19"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f>1.5+3</f>
        <v>4.5</v>
      </c>
      <c r="BP9" s="24">
        <f t="shared" ref="BP9:BP20" si="20">(0.75*AD9+AE9+0.25*AF9+1.4*AG9+1.6*AH9)+(0.75*BJ9+BK9+0.25*BL9+1.4*BM9+1.6*BN9)+BO9</f>
        <v>25.004999999999999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316</v>
      </c>
      <c r="C10" s="11" t="s">
        <v>455</v>
      </c>
      <c r="D10" s="12" t="s">
        <v>456</v>
      </c>
      <c r="E10" s="25" t="s">
        <v>456</v>
      </c>
      <c r="F10" s="11" t="s">
        <v>455</v>
      </c>
      <c r="G10" s="12" t="s">
        <v>457</v>
      </c>
      <c r="H10" s="25" t="s">
        <v>456</v>
      </c>
      <c r="I10" s="11" t="s">
        <v>455</v>
      </c>
      <c r="J10" s="12" t="s">
        <v>456</v>
      </c>
      <c r="K10" s="25" t="s">
        <v>456</v>
      </c>
      <c r="L10" s="11" t="s">
        <v>455</v>
      </c>
      <c r="M10" s="12" t="s">
        <v>456</v>
      </c>
      <c r="N10" s="25" t="s">
        <v>456</v>
      </c>
      <c r="O10" s="11" t="s">
        <v>455</v>
      </c>
      <c r="P10" s="12" t="s">
        <v>456</v>
      </c>
      <c r="Q10" s="25" t="s">
        <v>456</v>
      </c>
      <c r="R10" s="11" t="s">
        <v>455</v>
      </c>
      <c r="S10" s="12" t="s">
        <v>456</v>
      </c>
      <c r="T10" s="25" t="s">
        <v>456</v>
      </c>
      <c r="U10" s="11" t="s">
        <v>455</v>
      </c>
      <c r="V10" s="12" t="s">
        <v>456</v>
      </c>
      <c r="W10" s="25" t="s">
        <v>456</v>
      </c>
      <c r="X10" s="5">
        <f t="shared" si="0"/>
        <v>7</v>
      </c>
      <c r="Y10" s="6">
        <f t="shared" si="1"/>
        <v>0</v>
      </c>
      <c r="Z10" s="6">
        <f t="shared" si="2"/>
        <v>1</v>
      </c>
      <c r="AA10" s="6">
        <f t="shared" si="3"/>
        <v>0</v>
      </c>
      <c r="AB10" s="6">
        <f t="shared" si="4"/>
        <v>0</v>
      </c>
      <c r="AC10" s="7">
        <f t="shared" si="5"/>
        <v>7</v>
      </c>
      <c r="AD10" s="36">
        <f t="shared" si="6"/>
        <v>10</v>
      </c>
      <c r="AE10" s="14">
        <f t="shared" si="7"/>
        <v>2.1700000000000004</v>
      </c>
      <c r="AF10" s="24">
        <f t="shared" si="8"/>
        <v>1.88</v>
      </c>
      <c r="AG10" s="14">
        <v>2.5</v>
      </c>
      <c r="AH10" s="15">
        <v>1.9</v>
      </c>
      <c r="AI10" s="11" t="s">
        <v>455</v>
      </c>
      <c r="AJ10" s="12" t="s">
        <v>456</v>
      </c>
      <c r="AK10" s="25" t="s">
        <v>456</v>
      </c>
      <c r="AL10" s="11" t="s">
        <v>455</v>
      </c>
      <c r="AM10" s="12" t="s">
        <v>456</v>
      </c>
      <c r="AN10" s="25" t="s">
        <v>456</v>
      </c>
      <c r="AO10" s="11" t="s">
        <v>455</v>
      </c>
      <c r="AP10" s="12" t="s">
        <v>459</v>
      </c>
      <c r="AQ10" s="25" t="s">
        <v>456</v>
      </c>
      <c r="AR10" s="11" t="str">
        <f t="shared" si="9"/>
        <v xml:space="preserve"> </v>
      </c>
      <c r="AS10" s="12" t="str">
        <f t="shared" si="10"/>
        <v xml:space="preserve"> </v>
      </c>
      <c r="AT10" s="25" t="str">
        <f t="shared" si="10"/>
        <v xml:space="preserve"> </v>
      </c>
      <c r="AU10" s="11" t="str">
        <f t="shared" si="10"/>
        <v xml:space="preserve"> </v>
      </c>
      <c r="AV10" s="12" t="str">
        <f t="shared" si="10"/>
        <v xml:space="preserve"> </v>
      </c>
      <c r="AW10" s="25" t="str">
        <f t="shared" si="10"/>
        <v xml:space="preserve"> </v>
      </c>
      <c r="AX10" s="11" t="str">
        <f t="shared" si="10"/>
        <v xml:space="preserve"> </v>
      </c>
      <c r="AY10" s="12" t="str">
        <f t="shared" si="10"/>
        <v xml:space="preserve"> </v>
      </c>
      <c r="AZ10" s="25" t="str">
        <f t="shared" si="10"/>
        <v xml:space="preserve"> </v>
      </c>
      <c r="BA10" s="11" t="str">
        <f t="shared" si="10"/>
        <v xml:space="preserve"> </v>
      </c>
      <c r="BB10" s="12" t="str">
        <f t="shared" si="10"/>
        <v xml:space="preserve"> </v>
      </c>
      <c r="BC10" s="25" t="str">
        <f t="shared" si="10"/>
        <v xml:space="preserve"> </v>
      </c>
      <c r="BD10" s="5">
        <f t="shared" si="11"/>
        <v>3</v>
      </c>
      <c r="BE10" s="6">
        <f t="shared" si="12"/>
        <v>0</v>
      </c>
      <c r="BF10" s="6">
        <f t="shared" si="13"/>
        <v>0</v>
      </c>
      <c r="BG10" s="6">
        <f t="shared" si="14"/>
        <v>1</v>
      </c>
      <c r="BH10" s="6">
        <f t="shared" si="15"/>
        <v>0</v>
      </c>
      <c r="BI10" s="7">
        <f t="shared" si="16"/>
        <v>3</v>
      </c>
      <c r="BJ10" s="36">
        <f t="shared" si="17"/>
        <v>5.9399999999999995</v>
      </c>
      <c r="BK10" s="14">
        <f t="shared" si="18"/>
        <v>0.14000000000000012</v>
      </c>
      <c r="BL10" s="24">
        <f t="shared" si="19"/>
        <v>0.72</v>
      </c>
      <c r="BM10" s="14">
        <v>0</v>
      </c>
      <c r="BN10" s="15">
        <v>0</v>
      </c>
      <c r="BO10" s="16">
        <f>1.5+0.14+3</f>
        <v>4.6400000000000006</v>
      </c>
      <c r="BP10" s="24">
        <f t="shared" si="20"/>
        <v>26.094999999999999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463</v>
      </c>
      <c r="C11" s="11" t="s">
        <v>455</v>
      </c>
      <c r="D11" s="12" t="s">
        <v>456</v>
      </c>
      <c r="E11" s="25" t="s">
        <v>456</v>
      </c>
      <c r="F11" s="11" t="s">
        <v>454</v>
      </c>
      <c r="G11" s="12">
        <v>0</v>
      </c>
      <c r="H11" s="25">
        <v>0</v>
      </c>
      <c r="I11" s="11" t="s">
        <v>454</v>
      </c>
      <c r="J11" s="12">
        <v>0</v>
      </c>
      <c r="K11" s="25">
        <v>0</v>
      </c>
      <c r="L11" s="11" t="s">
        <v>454</v>
      </c>
      <c r="M11" s="12">
        <v>0</v>
      </c>
      <c r="N11" s="25">
        <v>0</v>
      </c>
      <c r="O11" s="11" t="s">
        <v>455</v>
      </c>
      <c r="P11" s="12" t="s">
        <v>456</v>
      </c>
      <c r="Q11" s="25">
        <v>0</v>
      </c>
      <c r="R11" s="11" t="s">
        <v>454</v>
      </c>
      <c r="S11" s="12">
        <v>0</v>
      </c>
      <c r="T11" s="25">
        <v>0</v>
      </c>
      <c r="U11" s="11" t="s">
        <v>454</v>
      </c>
      <c r="V11" s="12">
        <v>0</v>
      </c>
      <c r="W11" s="25" t="s">
        <v>456</v>
      </c>
      <c r="X11" s="5">
        <f t="shared" si="0"/>
        <v>2</v>
      </c>
      <c r="Y11" s="6">
        <f t="shared" si="1"/>
        <v>0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7">
        <f t="shared" si="5"/>
        <v>2</v>
      </c>
      <c r="AD11" s="36">
        <f t="shared" si="6"/>
        <v>4.2</v>
      </c>
      <c r="AE11" s="14">
        <f t="shared" si="7"/>
        <v>0</v>
      </c>
      <c r="AF11" s="24">
        <f t="shared" si="8"/>
        <v>0.42999999999999994</v>
      </c>
      <c r="AG11" s="14">
        <v>0</v>
      </c>
      <c r="AH11" s="15">
        <v>0</v>
      </c>
      <c r="AI11" s="11" t="s">
        <v>454</v>
      </c>
      <c r="AJ11" s="12">
        <v>0</v>
      </c>
      <c r="AK11" s="25">
        <v>0</v>
      </c>
      <c r="AL11" s="11" t="s">
        <v>454</v>
      </c>
      <c r="AM11" s="12">
        <v>0</v>
      </c>
      <c r="AN11" s="25">
        <v>0</v>
      </c>
      <c r="AO11" s="11" t="s">
        <v>454</v>
      </c>
      <c r="AP11" s="12">
        <v>0</v>
      </c>
      <c r="AQ11" s="25">
        <v>0</v>
      </c>
      <c r="AR11" s="11" t="str">
        <f t="shared" si="9"/>
        <v xml:space="preserve"> </v>
      </c>
      <c r="AS11" s="12" t="str">
        <f t="shared" si="10"/>
        <v xml:space="preserve"> </v>
      </c>
      <c r="AT11" s="25" t="str">
        <f t="shared" si="10"/>
        <v xml:space="preserve"> </v>
      </c>
      <c r="AU11" s="11" t="str">
        <f t="shared" si="10"/>
        <v xml:space="preserve"> </v>
      </c>
      <c r="AV11" s="12" t="str">
        <f t="shared" si="10"/>
        <v xml:space="preserve"> </v>
      </c>
      <c r="AW11" s="25" t="str">
        <f t="shared" si="10"/>
        <v xml:space="preserve"> </v>
      </c>
      <c r="AX11" s="11" t="str">
        <f t="shared" si="10"/>
        <v xml:space="preserve"> </v>
      </c>
      <c r="AY11" s="12" t="str">
        <f t="shared" si="10"/>
        <v xml:space="preserve"> </v>
      </c>
      <c r="AZ11" s="25" t="str">
        <f t="shared" si="10"/>
        <v xml:space="preserve"> </v>
      </c>
      <c r="BA11" s="11" t="str">
        <f t="shared" si="10"/>
        <v xml:space="preserve"> </v>
      </c>
      <c r="BB11" s="12" t="str">
        <f t="shared" si="10"/>
        <v xml:space="preserve"> </v>
      </c>
      <c r="BC11" s="25" t="str">
        <f t="shared" si="10"/>
        <v xml:space="preserve"> </v>
      </c>
      <c r="BD11" s="5">
        <f t="shared" si="11"/>
        <v>0</v>
      </c>
      <c r="BE11" s="6">
        <f t="shared" si="12"/>
        <v>0</v>
      </c>
      <c r="BF11" s="6">
        <f t="shared" si="13"/>
        <v>0</v>
      </c>
      <c r="BG11" s="6">
        <f t="shared" si="14"/>
        <v>0</v>
      </c>
      <c r="BH11" s="6">
        <f t="shared" si="15"/>
        <v>0</v>
      </c>
      <c r="BI11" s="7">
        <f t="shared" si="16"/>
        <v>0</v>
      </c>
      <c r="BJ11" s="36">
        <f t="shared" si="17"/>
        <v>0</v>
      </c>
      <c r="BK11" s="14">
        <f t="shared" si="18"/>
        <v>0</v>
      </c>
      <c r="BL11" s="24">
        <f t="shared" si="19"/>
        <v>0</v>
      </c>
      <c r="BM11" s="14">
        <v>0</v>
      </c>
      <c r="BN11" s="15">
        <v>0</v>
      </c>
      <c r="BO11" s="16">
        <f>2*1.5</f>
        <v>3</v>
      </c>
      <c r="BP11" s="24">
        <f t="shared" si="20"/>
        <v>6.2575000000000003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21">A11+1</f>
        <v>4</v>
      </c>
      <c r="B12" s="80" t="s">
        <v>631</v>
      </c>
      <c r="C12" s="85" t="s">
        <v>450</v>
      </c>
      <c r="D12" s="86" t="s">
        <v>450</v>
      </c>
      <c r="E12" s="87" t="s">
        <v>450</v>
      </c>
      <c r="F12" s="85" t="s">
        <v>450</v>
      </c>
      <c r="G12" s="86" t="s">
        <v>450</v>
      </c>
      <c r="H12" s="87" t="s">
        <v>450</v>
      </c>
      <c r="I12" s="85" t="s">
        <v>450</v>
      </c>
      <c r="J12" s="86" t="s">
        <v>450</v>
      </c>
      <c r="K12" s="87" t="s">
        <v>450</v>
      </c>
      <c r="L12" s="85" t="s">
        <v>450</v>
      </c>
      <c r="M12" s="86" t="s">
        <v>450</v>
      </c>
      <c r="N12" s="87" t="s">
        <v>450</v>
      </c>
      <c r="O12" s="85" t="s">
        <v>450</v>
      </c>
      <c r="P12" s="86" t="s">
        <v>450</v>
      </c>
      <c r="Q12" s="87" t="s">
        <v>450</v>
      </c>
      <c r="R12" s="85" t="s">
        <v>450</v>
      </c>
      <c r="S12" s="86" t="s">
        <v>450</v>
      </c>
      <c r="T12" s="87" t="s">
        <v>450</v>
      </c>
      <c r="U12" s="85" t="s">
        <v>450</v>
      </c>
      <c r="V12" s="86" t="s">
        <v>450</v>
      </c>
      <c r="W12" s="87" t="s">
        <v>450</v>
      </c>
      <c r="X12" s="88" t="s">
        <v>450</v>
      </c>
      <c r="Y12" s="89" t="s">
        <v>450</v>
      </c>
      <c r="Z12" s="89" t="s">
        <v>450</v>
      </c>
      <c r="AA12" s="89" t="s">
        <v>450</v>
      </c>
      <c r="AB12" s="89" t="s">
        <v>450</v>
      </c>
      <c r="AC12" s="90" t="s">
        <v>450</v>
      </c>
      <c r="AD12" s="91" t="s">
        <v>450</v>
      </c>
      <c r="AE12" s="92" t="s">
        <v>450</v>
      </c>
      <c r="AF12" s="93" t="s">
        <v>450</v>
      </c>
      <c r="AG12" s="92" t="s">
        <v>450</v>
      </c>
      <c r="AH12" s="94" t="s">
        <v>450</v>
      </c>
      <c r="AI12" s="95" t="s">
        <v>450</v>
      </c>
      <c r="AJ12" s="96" t="s">
        <v>450</v>
      </c>
      <c r="AK12" s="97" t="s">
        <v>450</v>
      </c>
      <c r="AL12" s="95" t="s">
        <v>450</v>
      </c>
      <c r="AM12" s="96" t="s">
        <v>450</v>
      </c>
      <c r="AN12" s="97" t="s">
        <v>450</v>
      </c>
      <c r="AO12" s="85" t="s">
        <v>450</v>
      </c>
      <c r="AP12" s="86" t="s">
        <v>450</v>
      </c>
      <c r="AQ12" s="87" t="s">
        <v>450</v>
      </c>
      <c r="AR12" s="85" t="s">
        <v>450</v>
      </c>
      <c r="AS12" s="86" t="s">
        <v>450</v>
      </c>
      <c r="AT12" s="87" t="s">
        <v>450</v>
      </c>
      <c r="AU12" s="85" t="s">
        <v>450</v>
      </c>
      <c r="AV12" s="86" t="s">
        <v>450</v>
      </c>
      <c r="AW12" s="87" t="s">
        <v>450</v>
      </c>
      <c r="AX12" s="85" t="s">
        <v>450</v>
      </c>
      <c r="AY12" s="86" t="s">
        <v>450</v>
      </c>
      <c r="AZ12" s="87" t="s">
        <v>450</v>
      </c>
      <c r="BA12" s="85" t="s">
        <v>450</v>
      </c>
      <c r="BB12" s="86" t="s">
        <v>450</v>
      </c>
      <c r="BC12" s="87" t="s">
        <v>450</v>
      </c>
      <c r="BD12" s="88" t="s">
        <v>450</v>
      </c>
      <c r="BE12" s="89" t="s">
        <v>450</v>
      </c>
      <c r="BF12" s="89" t="s">
        <v>450</v>
      </c>
      <c r="BG12" s="89" t="s">
        <v>450</v>
      </c>
      <c r="BH12" s="89" t="s">
        <v>450</v>
      </c>
      <c r="BI12" s="90" t="s">
        <v>450</v>
      </c>
      <c r="BJ12" s="91" t="s">
        <v>450</v>
      </c>
      <c r="BK12" s="92" t="s">
        <v>450</v>
      </c>
      <c r="BL12" s="93" t="s">
        <v>450</v>
      </c>
      <c r="BM12" s="92" t="s">
        <v>450</v>
      </c>
      <c r="BN12" s="94" t="s">
        <v>450</v>
      </c>
      <c r="BO12" s="98" t="s">
        <v>450</v>
      </c>
      <c r="BP12" s="99" t="s">
        <v>450</v>
      </c>
      <c r="BQ12" s="67">
        <v>9</v>
      </c>
      <c r="BR12" s="100" t="s">
        <v>449</v>
      </c>
      <c r="BS12" s="101" t="str">
        <f>"---"</f>
        <v>---</v>
      </c>
      <c r="BT12" s="101" t="str">
        <f>"---"</f>
        <v>---</v>
      </c>
      <c r="BU12" s="102" t="s">
        <v>450</v>
      </c>
      <c r="BV12" s="79">
        <v>9</v>
      </c>
      <c r="BW12" s="100" t="s">
        <v>449</v>
      </c>
      <c r="BY12" s="18"/>
      <c r="BZ12" s="21"/>
    </row>
    <row r="13" spans="1:78" ht="12.75" customHeight="1">
      <c r="A13" s="2">
        <f t="shared" si="21"/>
        <v>5</v>
      </c>
      <c r="B13" s="80" t="s">
        <v>317</v>
      </c>
      <c r="C13" s="11" t="s">
        <v>455</v>
      </c>
      <c r="D13" s="12" t="s">
        <v>456</v>
      </c>
      <c r="E13" s="25">
        <v>0</v>
      </c>
      <c r="F13" s="11" t="s">
        <v>455</v>
      </c>
      <c r="G13" s="12" t="s">
        <v>456</v>
      </c>
      <c r="H13" s="25" t="s">
        <v>456</v>
      </c>
      <c r="I13" s="11" t="s">
        <v>455</v>
      </c>
      <c r="J13" s="12" t="s">
        <v>456</v>
      </c>
      <c r="K13" s="25" t="s">
        <v>456</v>
      </c>
      <c r="L13" s="11" t="s">
        <v>455</v>
      </c>
      <c r="M13" s="12" t="s">
        <v>456</v>
      </c>
      <c r="N13" s="25" t="s">
        <v>456</v>
      </c>
      <c r="O13" s="11" t="s">
        <v>455</v>
      </c>
      <c r="P13" s="12" t="s">
        <v>456</v>
      </c>
      <c r="Q13" s="25" t="s">
        <v>456</v>
      </c>
      <c r="R13" s="11" t="s">
        <v>455</v>
      </c>
      <c r="S13" s="12" t="s">
        <v>456</v>
      </c>
      <c r="T13" s="25" t="s">
        <v>456</v>
      </c>
      <c r="U13" s="11" t="s">
        <v>455</v>
      </c>
      <c r="V13" s="12" t="s">
        <v>456</v>
      </c>
      <c r="W13" s="25">
        <v>0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5</v>
      </c>
      <c r="AD13" s="36">
        <f t="shared" si="6"/>
        <v>10</v>
      </c>
      <c r="AE13" s="14">
        <f t="shared" si="7"/>
        <v>0</v>
      </c>
      <c r="AF13" s="24">
        <f t="shared" si="8"/>
        <v>1.2999999999999998</v>
      </c>
      <c r="AG13" s="14">
        <v>2.4</v>
      </c>
      <c r="AH13" s="15">
        <v>1.7</v>
      </c>
      <c r="AI13" s="11" t="s">
        <v>455</v>
      </c>
      <c r="AJ13" s="12" t="s">
        <v>456</v>
      </c>
      <c r="AK13" s="25" t="s">
        <v>456</v>
      </c>
      <c r="AL13" s="11" t="s">
        <v>455</v>
      </c>
      <c r="AM13" s="12" t="s">
        <v>456</v>
      </c>
      <c r="AN13" s="25" t="s">
        <v>456</v>
      </c>
      <c r="AO13" s="11" t="s">
        <v>455</v>
      </c>
      <c r="AP13" s="12" t="s">
        <v>456</v>
      </c>
      <c r="AQ13" s="25" t="s">
        <v>456</v>
      </c>
      <c r="AR13" s="11" t="str">
        <f t="shared" si="9"/>
        <v xml:space="preserve"> </v>
      </c>
      <c r="AS13" s="12" t="str">
        <f t="shared" si="10"/>
        <v xml:space="preserve"> </v>
      </c>
      <c r="AT13" s="25" t="str">
        <f t="shared" si="10"/>
        <v xml:space="preserve"> </v>
      </c>
      <c r="AU13" s="11" t="str">
        <f t="shared" si="10"/>
        <v xml:space="preserve"> </v>
      </c>
      <c r="AV13" s="12" t="str">
        <f t="shared" si="10"/>
        <v xml:space="preserve"> </v>
      </c>
      <c r="AW13" s="25" t="str">
        <f t="shared" si="10"/>
        <v xml:space="preserve"> </v>
      </c>
      <c r="AX13" s="11" t="str">
        <f t="shared" si="10"/>
        <v xml:space="preserve"> </v>
      </c>
      <c r="AY13" s="12" t="str">
        <f t="shared" si="10"/>
        <v xml:space="preserve"> </v>
      </c>
      <c r="AZ13" s="25" t="str">
        <f t="shared" si="10"/>
        <v xml:space="preserve"> </v>
      </c>
      <c r="BA13" s="11" t="str">
        <f t="shared" si="10"/>
        <v xml:space="preserve"> </v>
      </c>
      <c r="BB13" s="12" t="str">
        <f t="shared" si="10"/>
        <v xml:space="preserve"> </v>
      </c>
      <c r="BC13" s="25" t="str">
        <f t="shared" si="10"/>
        <v xml:space="preserve"> </v>
      </c>
      <c r="BD13" s="5">
        <f t="shared" si="11"/>
        <v>3</v>
      </c>
      <c r="BE13" s="6">
        <f t="shared" si="12"/>
        <v>0</v>
      </c>
      <c r="BF13" s="6">
        <f t="shared" si="13"/>
        <v>0</v>
      </c>
      <c r="BG13" s="6">
        <f t="shared" si="14"/>
        <v>0</v>
      </c>
      <c r="BH13" s="6">
        <f t="shared" si="15"/>
        <v>0</v>
      </c>
      <c r="BI13" s="7">
        <f t="shared" si="16"/>
        <v>3</v>
      </c>
      <c r="BJ13" s="36">
        <f t="shared" si="17"/>
        <v>5.9399999999999995</v>
      </c>
      <c r="BK13" s="14">
        <f t="shared" si="18"/>
        <v>0</v>
      </c>
      <c r="BL13" s="24">
        <f t="shared" si="19"/>
        <v>0.72</v>
      </c>
      <c r="BM13" s="14">
        <v>0</v>
      </c>
      <c r="BN13" s="15">
        <v>0</v>
      </c>
      <c r="BO13" s="16">
        <f>1.5+0.14+3</f>
        <v>4.6400000000000006</v>
      </c>
      <c r="BP13" s="24">
        <f t="shared" si="20"/>
        <v>23.18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21"/>
        <v>6</v>
      </c>
      <c r="B14" s="80" t="s">
        <v>318</v>
      </c>
      <c r="C14" s="11" t="s">
        <v>455</v>
      </c>
      <c r="D14" s="12" t="s">
        <v>456</v>
      </c>
      <c r="E14" s="25" t="s">
        <v>456</v>
      </c>
      <c r="F14" s="11" t="s">
        <v>455</v>
      </c>
      <c r="G14" s="12" t="s">
        <v>456</v>
      </c>
      <c r="H14" s="25" t="s">
        <v>456</v>
      </c>
      <c r="I14" s="11" t="s">
        <v>455</v>
      </c>
      <c r="J14" s="12" t="s">
        <v>456</v>
      </c>
      <c r="K14" s="25" t="s">
        <v>456</v>
      </c>
      <c r="L14" s="11" t="s">
        <v>455</v>
      </c>
      <c r="M14" s="12" t="s">
        <v>459</v>
      </c>
      <c r="N14" s="25" t="s">
        <v>456</v>
      </c>
      <c r="O14" s="11" t="s">
        <v>455</v>
      </c>
      <c r="P14" s="12" t="s">
        <v>456</v>
      </c>
      <c r="Q14" s="25" t="s">
        <v>456</v>
      </c>
      <c r="R14" s="11" t="s">
        <v>455</v>
      </c>
      <c r="S14" s="12" t="s">
        <v>456</v>
      </c>
      <c r="T14" s="25" t="s">
        <v>456</v>
      </c>
      <c r="U14" s="11" t="s">
        <v>455</v>
      </c>
      <c r="V14" s="12" t="s">
        <v>456</v>
      </c>
      <c r="W14" s="25" t="s">
        <v>456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1</v>
      </c>
      <c r="AB14" s="6">
        <f t="shared" si="4"/>
        <v>0</v>
      </c>
      <c r="AC14" s="7">
        <f t="shared" si="5"/>
        <v>7</v>
      </c>
      <c r="AD14" s="36">
        <f t="shared" si="6"/>
        <v>10</v>
      </c>
      <c r="AE14" s="14">
        <f t="shared" si="7"/>
        <v>0.14000000000000012</v>
      </c>
      <c r="AF14" s="24">
        <f t="shared" si="8"/>
        <v>1.88</v>
      </c>
      <c r="AG14" s="14">
        <v>4.0999999999999996</v>
      </c>
      <c r="AH14" s="15">
        <v>2.1</v>
      </c>
      <c r="AI14" s="11" t="s">
        <v>455</v>
      </c>
      <c r="AJ14" s="12" t="s">
        <v>456</v>
      </c>
      <c r="AK14" s="25" t="s">
        <v>456</v>
      </c>
      <c r="AL14" s="11" t="s">
        <v>455</v>
      </c>
      <c r="AM14" s="12" t="s">
        <v>459</v>
      </c>
      <c r="AN14" s="25" t="s">
        <v>456</v>
      </c>
      <c r="AO14" s="11" t="s">
        <v>455</v>
      </c>
      <c r="AP14" s="12" t="s">
        <v>456</v>
      </c>
      <c r="AQ14" s="25">
        <v>0</v>
      </c>
      <c r="AR14" s="11" t="str">
        <f t="shared" si="9"/>
        <v xml:space="preserve"> </v>
      </c>
      <c r="AS14" s="12" t="str">
        <f t="shared" si="10"/>
        <v xml:space="preserve"> </v>
      </c>
      <c r="AT14" s="25" t="str">
        <f t="shared" si="10"/>
        <v xml:space="preserve"> </v>
      </c>
      <c r="AU14" s="11" t="str">
        <f t="shared" si="10"/>
        <v xml:space="preserve"> </v>
      </c>
      <c r="AV14" s="12" t="str">
        <f t="shared" si="10"/>
        <v xml:space="preserve"> </v>
      </c>
      <c r="AW14" s="25" t="str">
        <f t="shared" si="10"/>
        <v xml:space="preserve"> </v>
      </c>
      <c r="AX14" s="11" t="str">
        <f t="shared" si="10"/>
        <v xml:space="preserve"> </v>
      </c>
      <c r="AY14" s="12" t="str">
        <f t="shared" si="10"/>
        <v xml:space="preserve"> </v>
      </c>
      <c r="AZ14" s="25" t="str">
        <f t="shared" si="10"/>
        <v xml:space="preserve"> </v>
      </c>
      <c r="BA14" s="11" t="str">
        <f t="shared" si="10"/>
        <v xml:space="preserve"> </v>
      </c>
      <c r="BB14" s="12" t="str">
        <f t="shared" si="10"/>
        <v xml:space="preserve"> </v>
      </c>
      <c r="BC14" s="25" t="str">
        <f t="shared" si="10"/>
        <v xml:space="preserve"> </v>
      </c>
      <c r="BD14" s="5">
        <f t="shared" si="11"/>
        <v>3</v>
      </c>
      <c r="BE14" s="6">
        <f t="shared" si="12"/>
        <v>0</v>
      </c>
      <c r="BF14" s="6">
        <f t="shared" si="13"/>
        <v>0</v>
      </c>
      <c r="BG14" s="6">
        <f t="shared" si="14"/>
        <v>1</v>
      </c>
      <c r="BH14" s="6">
        <f t="shared" si="15"/>
        <v>0</v>
      </c>
      <c r="BI14" s="7">
        <f t="shared" si="16"/>
        <v>2</v>
      </c>
      <c r="BJ14" s="36">
        <f t="shared" si="17"/>
        <v>5.9399999999999995</v>
      </c>
      <c r="BK14" s="14">
        <f t="shared" si="18"/>
        <v>0.14000000000000012</v>
      </c>
      <c r="BL14" s="24">
        <f t="shared" si="19"/>
        <v>0.42999999999999994</v>
      </c>
      <c r="BM14" s="14">
        <v>0</v>
      </c>
      <c r="BN14" s="15">
        <v>0</v>
      </c>
      <c r="BO14" s="16"/>
      <c r="BP14" s="24">
        <f t="shared" si="20"/>
        <v>21.912500000000001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21"/>
        <v>7</v>
      </c>
      <c r="B15" s="80" t="s">
        <v>319</v>
      </c>
      <c r="C15" s="11" t="s">
        <v>455</v>
      </c>
      <c r="D15" s="12" t="s">
        <v>456</v>
      </c>
      <c r="E15" s="25" t="s">
        <v>456</v>
      </c>
      <c r="F15" s="11" t="s">
        <v>455</v>
      </c>
      <c r="G15" s="12" t="s">
        <v>456</v>
      </c>
      <c r="H15" s="25" t="s">
        <v>456</v>
      </c>
      <c r="I15" s="11" t="s">
        <v>455</v>
      </c>
      <c r="J15" s="12" t="s">
        <v>456</v>
      </c>
      <c r="K15" s="25" t="s">
        <v>456</v>
      </c>
      <c r="L15" s="11" t="s">
        <v>455</v>
      </c>
      <c r="M15" s="12" t="s">
        <v>456</v>
      </c>
      <c r="N15" s="25" t="s">
        <v>456</v>
      </c>
      <c r="O15" s="11" t="s">
        <v>455</v>
      </c>
      <c r="P15" s="12" t="s">
        <v>456</v>
      </c>
      <c r="Q15" s="25" t="s">
        <v>456</v>
      </c>
      <c r="R15" s="11" t="s">
        <v>455</v>
      </c>
      <c r="S15" s="12" t="s">
        <v>456</v>
      </c>
      <c r="T15" s="25" t="s">
        <v>456</v>
      </c>
      <c r="U15" s="11" t="s">
        <v>455</v>
      </c>
      <c r="V15" s="12" t="s">
        <v>456</v>
      </c>
      <c r="W15" s="25" t="s">
        <v>456</v>
      </c>
      <c r="X15" s="5">
        <f t="shared" si="0"/>
        <v>7</v>
      </c>
      <c r="Y15" s="6">
        <f t="shared" si="1"/>
        <v>0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7">
        <f t="shared" si="5"/>
        <v>7</v>
      </c>
      <c r="AD15" s="36">
        <f t="shared" si="6"/>
        <v>10</v>
      </c>
      <c r="AE15" s="14">
        <f t="shared" si="7"/>
        <v>0</v>
      </c>
      <c r="AF15" s="24">
        <f t="shared" si="8"/>
        <v>1.88</v>
      </c>
      <c r="AG15" s="14">
        <v>2.9</v>
      </c>
      <c r="AH15" s="15">
        <v>2.35</v>
      </c>
      <c r="AI15" s="11" t="s">
        <v>455</v>
      </c>
      <c r="AJ15" s="12" t="s">
        <v>456</v>
      </c>
      <c r="AK15" s="25" t="s">
        <v>456</v>
      </c>
      <c r="AL15" s="11" t="s">
        <v>455</v>
      </c>
      <c r="AM15" s="12" t="s">
        <v>456</v>
      </c>
      <c r="AN15" s="25" t="s">
        <v>456</v>
      </c>
      <c r="AO15" s="11" t="s">
        <v>455</v>
      </c>
      <c r="AP15" s="12" t="s">
        <v>457</v>
      </c>
      <c r="AQ15" s="25" t="s">
        <v>456</v>
      </c>
      <c r="AR15" s="11" t="str">
        <f t="shared" si="9"/>
        <v xml:space="preserve"> </v>
      </c>
      <c r="AS15" s="12" t="str">
        <f t="shared" si="10"/>
        <v xml:space="preserve"> </v>
      </c>
      <c r="AT15" s="25" t="str">
        <f t="shared" si="10"/>
        <v xml:space="preserve"> </v>
      </c>
      <c r="AU15" s="11" t="str">
        <f t="shared" si="10"/>
        <v xml:space="preserve"> </v>
      </c>
      <c r="AV15" s="12" t="str">
        <f t="shared" si="10"/>
        <v xml:space="preserve"> </v>
      </c>
      <c r="AW15" s="25" t="str">
        <f t="shared" si="10"/>
        <v xml:space="preserve"> </v>
      </c>
      <c r="AX15" s="11" t="str">
        <f t="shared" si="10"/>
        <v xml:space="preserve"> </v>
      </c>
      <c r="AY15" s="12" t="str">
        <f t="shared" si="10"/>
        <v xml:space="preserve"> </v>
      </c>
      <c r="AZ15" s="25" t="str">
        <f t="shared" si="10"/>
        <v xml:space="preserve"> </v>
      </c>
      <c r="BA15" s="11" t="str">
        <f t="shared" si="10"/>
        <v xml:space="preserve"> </v>
      </c>
      <c r="BB15" s="12" t="str">
        <f t="shared" si="10"/>
        <v xml:space="preserve"> </v>
      </c>
      <c r="BC15" s="25" t="str">
        <f t="shared" si="10"/>
        <v xml:space="preserve"> </v>
      </c>
      <c r="BD15" s="5">
        <f t="shared" si="11"/>
        <v>3</v>
      </c>
      <c r="BE15" s="6">
        <f t="shared" si="12"/>
        <v>0</v>
      </c>
      <c r="BF15" s="6">
        <f t="shared" si="13"/>
        <v>1</v>
      </c>
      <c r="BG15" s="6">
        <f t="shared" si="14"/>
        <v>0</v>
      </c>
      <c r="BH15" s="6">
        <f t="shared" si="15"/>
        <v>0</v>
      </c>
      <c r="BI15" s="7">
        <f t="shared" si="16"/>
        <v>3</v>
      </c>
      <c r="BJ15" s="36">
        <f t="shared" si="17"/>
        <v>5.9399999999999995</v>
      </c>
      <c r="BK15" s="14">
        <f t="shared" si="18"/>
        <v>2.1700000000000004</v>
      </c>
      <c r="BL15" s="24">
        <f t="shared" si="19"/>
        <v>0.72</v>
      </c>
      <c r="BM15" s="14">
        <v>0</v>
      </c>
      <c r="BN15" s="15">
        <v>0</v>
      </c>
      <c r="BO15" s="16">
        <f>1.5+0.14+3</f>
        <v>4.6400000000000006</v>
      </c>
      <c r="BP15" s="24">
        <f t="shared" si="20"/>
        <v>27.234999999999999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21"/>
        <v>8</v>
      </c>
      <c r="B16" s="80" t="s">
        <v>320</v>
      </c>
      <c r="C16" s="11" t="s">
        <v>455</v>
      </c>
      <c r="D16" s="12" t="s">
        <v>456</v>
      </c>
      <c r="E16" s="25" t="s">
        <v>456</v>
      </c>
      <c r="F16" s="11" t="s">
        <v>455</v>
      </c>
      <c r="G16" s="12" t="s">
        <v>456</v>
      </c>
      <c r="H16" s="25" t="s">
        <v>456</v>
      </c>
      <c r="I16" s="11" t="s">
        <v>455</v>
      </c>
      <c r="J16" s="12" t="s">
        <v>457</v>
      </c>
      <c r="K16" s="25" t="s">
        <v>456</v>
      </c>
      <c r="L16" s="11" t="s">
        <v>455</v>
      </c>
      <c r="M16" s="12" t="s">
        <v>456</v>
      </c>
      <c r="N16" s="25" t="s">
        <v>456</v>
      </c>
      <c r="O16" s="11" t="s">
        <v>455</v>
      </c>
      <c r="P16" s="12" t="s">
        <v>456</v>
      </c>
      <c r="Q16" s="25" t="s">
        <v>456</v>
      </c>
      <c r="R16" s="11" t="s">
        <v>455</v>
      </c>
      <c r="S16" s="12" t="s">
        <v>457</v>
      </c>
      <c r="T16" s="25" t="s">
        <v>456</v>
      </c>
      <c r="U16" s="11" t="s">
        <v>455</v>
      </c>
      <c r="V16" s="12" t="s">
        <v>456</v>
      </c>
      <c r="W16" s="25" t="s">
        <v>456</v>
      </c>
      <c r="X16" s="5">
        <f t="shared" si="0"/>
        <v>7</v>
      </c>
      <c r="Y16" s="6">
        <f t="shared" si="1"/>
        <v>0</v>
      </c>
      <c r="Z16" s="6">
        <f t="shared" si="2"/>
        <v>2</v>
      </c>
      <c r="AA16" s="6">
        <f t="shared" si="3"/>
        <v>0</v>
      </c>
      <c r="AB16" s="6">
        <f t="shared" si="4"/>
        <v>0</v>
      </c>
      <c r="AC16" s="7">
        <f t="shared" si="5"/>
        <v>7</v>
      </c>
      <c r="AD16" s="36">
        <f t="shared" si="6"/>
        <v>10</v>
      </c>
      <c r="AE16" s="14">
        <f t="shared" si="7"/>
        <v>4.2</v>
      </c>
      <c r="AF16" s="24">
        <f t="shared" si="8"/>
        <v>1.88</v>
      </c>
      <c r="AG16" s="14">
        <v>5</v>
      </c>
      <c r="AH16" s="15">
        <v>1.9</v>
      </c>
      <c r="AI16" s="11" t="s">
        <v>455</v>
      </c>
      <c r="AJ16" s="12" t="s">
        <v>456</v>
      </c>
      <c r="AK16" s="25" t="s">
        <v>456</v>
      </c>
      <c r="AL16" s="11" t="s">
        <v>455</v>
      </c>
      <c r="AM16" s="12" t="s">
        <v>457</v>
      </c>
      <c r="AN16" s="25" t="s">
        <v>456</v>
      </c>
      <c r="AO16" s="11" t="s">
        <v>455</v>
      </c>
      <c r="AP16" s="12" t="s">
        <v>456</v>
      </c>
      <c r="AQ16" s="25" t="s">
        <v>456</v>
      </c>
      <c r="AR16" s="11" t="str">
        <f t="shared" si="9"/>
        <v xml:space="preserve"> </v>
      </c>
      <c r="AS16" s="12" t="str">
        <f t="shared" si="10"/>
        <v xml:space="preserve"> </v>
      </c>
      <c r="AT16" s="25" t="str">
        <f t="shared" si="10"/>
        <v xml:space="preserve"> </v>
      </c>
      <c r="AU16" s="11" t="str">
        <f t="shared" si="10"/>
        <v xml:space="preserve"> </v>
      </c>
      <c r="AV16" s="12" t="str">
        <f t="shared" si="10"/>
        <v xml:space="preserve"> </v>
      </c>
      <c r="AW16" s="25" t="str">
        <f t="shared" si="10"/>
        <v xml:space="preserve"> </v>
      </c>
      <c r="AX16" s="11" t="str">
        <f t="shared" si="10"/>
        <v xml:space="preserve"> </v>
      </c>
      <c r="AY16" s="12" t="str">
        <f t="shared" si="10"/>
        <v xml:space="preserve"> </v>
      </c>
      <c r="AZ16" s="25" t="str">
        <f t="shared" si="10"/>
        <v xml:space="preserve"> </v>
      </c>
      <c r="BA16" s="11" t="str">
        <f t="shared" si="10"/>
        <v xml:space="preserve"> </v>
      </c>
      <c r="BB16" s="12" t="str">
        <f t="shared" si="10"/>
        <v xml:space="preserve"> </v>
      </c>
      <c r="BC16" s="25" t="str">
        <f t="shared" si="10"/>
        <v xml:space="preserve"> </v>
      </c>
      <c r="BD16" s="5">
        <f t="shared" si="11"/>
        <v>3</v>
      </c>
      <c r="BE16" s="6">
        <f t="shared" si="12"/>
        <v>0</v>
      </c>
      <c r="BF16" s="6">
        <f t="shared" si="13"/>
        <v>1</v>
      </c>
      <c r="BG16" s="6">
        <f t="shared" si="14"/>
        <v>0</v>
      </c>
      <c r="BH16" s="6">
        <f t="shared" si="15"/>
        <v>0</v>
      </c>
      <c r="BI16" s="7">
        <f t="shared" si="16"/>
        <v>3</v>
      </c>
      <c r="BJ16" s="36">
        <f t="shared" si="17"/>
        <v>5.9399999999999995</v>
      </c>
      <c r="BK16" s="14">
        <f t="shared" si="18"/>
        <v>2.1700000000000004</v>
      </c>
      <c r="BL16" s="24">
        <f t="shared" si="19"/>
        <v>0.72</v>
      </c>
      <c r="BM16" s="14">
        <v>0</v>
      </c>
      <c r="BN16" s="15">
        <v>0</v>
      </c>
      <c r="BO16" s="16">
        <f>1.5+1+3</f>
        <v>5.5</v>
      </c>
      <c r="BP16" s="24">
        <f t="shared" si="20"/>
        <v>34.515000000000001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21"/>
        <v>9</v>
      </c>
      <c r="B17" s="80" t="s">
        <v>321</v>
      </c>
      <c r="C17" s="11" t="s">
        <v>455</v>
      </c>
      <c r="D17" s="12" t="s">
        <v>456</v>
      </c>
      <c r="E17" s="25" t="s">
        <v>456</v>
      </c>
      <c r="F17" s="11" t="s">
        <v>455</v>
      </c>
      <c r="G17" s="12" t="s">
        <v>456</v>
      </c>
      <c r="H17" s="25" t="s">
        <v>456</v>
      </c>
      <c r="I17" s="11" t="s">
        <v>455</v>
      </c>
      <c r="J17" s="12" t="s">
        <v>456</v>
      </c>
      <c r="K17" s="25" t="s">
        <v>456</v>
      </c>
      <c r="L17" s="11" t="s">
        <v>455</v>
      </c>
      <c r="M17" s="12" t="s">
        <v>456</v>
      </c>
      <c r="N17" s="25" t="s">
        <v>456</v>
      </c>
      <c r="O17" s="11" t="s">
        <v>455</v>
      </c>
      <c r="P17" s="12" t="s">
        <v>456</v>
      </c>
      <c r="Q17" s="25" t="s">
        <v>456</v>
      </c>
      <c r="R17" s="11" t="s">
        <v>455</v>
      </c>
      <c r="S17" s="12" t="s">
        <v>456</v>
      </c>
      <c r="T17" s="25">
        <v>0</v>
      </c>
      <c r="U17" s="11" t="s">
        <v>455</v>
      </c>
      <c r="V17" s="12" t="s">
        <v>456</v>
      </c>
      <c r="W17" s="25" t="s">
        <v>456</v>
      </c>
      <c r="X17" s="5">
        <f t="shared" si="0"/>
        <v>7</v>
      </c>
      <c r="Y17" s="6">
        <f t="shared" si="1"/>
        <v>0</v>
      </c>
      <c r="Z17" s="6">
        <f t="shared" si="2"/>
        <v>0</v>
      </c>
      <c r="AA17" s="6">
        <f t="shared" si="3"/>
        <v>0</v>
      </c>
      <c r="AB17" s="6">
        <f t="shared" si="4"/>
        <v>0</v>
      </c>
      <c r="AC17" s="7">
        <f t="shared" si="5"/>
        <v>6</v>
      </c>
      <c r="AD17" s="36">
        <f t="shared" si="6"/>
        <v>10</v>
      </c>
      <c r="AE17" s="14">
        <f t="shared" si="7"/>
        <v>0</v>
      </c>
      <c r="AF17" s="24">
        <f t="shared" si="8"/>
        <v>1.5899999999999999</v>
      </c>
      <c r="AG17" s="14">
        <v>4.5999999999999996</v>
      </c>
      <c r="AH17" s="15">
        <v>2</v>
      </c>
      <c r="AI17" s="11" t="s">
        <v>455</v>
      </c>
      <c r="AJ17" s="12" t="s">
        <v>456</v>
      </c>
      <c r="AK17" s="25" t="s">
        <v>456</v>
      </c>
      <c r="AL17" s="11" t="s">
        <v>455</v>
      </c>
      <c r="AM17" s="12" t="s">
        <v>456</v>
      </c>
      <c r="AN17" s="25" t="s">
        <v>456</v>
      </c>
      <c r="AO17" s="11" t="s">
        <v>455</v>
      </c>
      <c r="AP17" s="12" t="s">
        <v>456</v>
      </c>
      <c r="AQ17" s="25" t="s">
        <v>456</v>
      </c>
      <c r="AR17" s="11" t="str">
        <f t="shared" si="9"/>
        <v xml:space="preserve"> </v>
      </c>
      <c r="AS17" s="12" t="str">
        <f t="shared" si="10"/>
        <v xml:space="preserve"> </v>
      </c>
      <c r="AT17" s="25" t="str">
        <f t="shared" si="10"/>
        <v xml:space="preserve"> </v>
      </c>
      <c r="AU17" s="11" t="str">
        <f t="shared" si="10"/>
        <v xml:space="preserve"> </v>
      </c>
      <c r="AV17" s="12" t="str">
        <f t="shared" si="10"/>
        <v xml:space="preserve"> </v>
      </c>
      <c r="AW17" s="25" t="str">
        <f t="shared" si="10"/>
        <v xml:space="preserve"> </v>
      </c>
      <c r="AX17" s="11" t="str">
        <f t="shared" si="10"/>
        <v xml:space="preserve"> </v>
      </c>
      <c r="AY17" s="12" t="str">
        <f t="shared" si="10"/>
        <v xml:space="preserve"> </v>
      </c>
      <c r="AZ17" s="25" t="str">
        <f t="shared" si="10"/>
        <v xml:space="preserve"> </v>
      </c>
      <c r="BA17" s="11" t="str">
        <f t="shared" si="10"/>
        <v xml:space="preserve"> </v>
      </c>
      <c r="BB17" s="12" t="str">
        <f t="shared" si="10"/>
        <v xml:space="preserve"> </v>
      </c>
      <c r="BC17" s="25" t="str">
        <f t="shared" si="10"/>
        <v xml:space="preserve"> </v>
      </c>
      <c r="BD17" s="5">
        <f t="shared" si="11"/>
        <v>3</v>
      </c>
      <c r="BE17" s="6">
        <f t="shared" si="12"/>
        <v>0</v>
      </c>
      <c r="BF17" s="6">
        <f t="shared" si="13"/>
        <v>0</v>
      </c>
      <c r="BG17" s="6">
        <f t="shared" si="14"/>
        <v>0</v>
      </c>
      <c r="BH17" s="6">
        <f t="shared" si="15"/>
        <v>0</v>
      </c>
      <c r="BI17" s="7">
        <f t="shared" si="16"/>
        <v>3</v>
      </c>
      <c r="BJ17" s="36">
        <f t="shared" si="17"/>
        <v>5.9399999999999995</v>
      </c>
      <c r="BK17" s="14">
        <f t="shared" si="18"/>
        <v>0</v>
      </c>
      <c r="BL17" s="24">
        <f t="shared" si="19"/>
        <v>0.72</v>
      </c>
      <c r="BM17" s="14">
        <v>0</v>
      </c>
      <c r="BN17" s="15">
        <v>0</v>
      </c>
      <c r="BO17" s="16">
        <f>2+1.5+3+0.14</f>
        <v>6.64</v>
      </c>
      <c r="BP17" s="24">
        <f t="shared" si="20"/>
        <v>28.8125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21"/>
        <v>10</v>
      </c>
      <c r="B18" s="80" t="s">
        <v>322</v>
      </c>
      <c r="C18" s="11" t="s">
        <v>455</v>
      </c>
      <c r="D18" s="12" t="s">
        <v>456</v>
      </c>
      <c r="E18" s="25" t="s">
        <v>456</v>
      </c>
      <c r="F18" s="11" t="s">
        <v>455</v>
      </c>
      <c r="G18" s="12" t="s">
        <v>456</v>
      </c>
      <c r="H18" s="25" t="s">
        <v>456</v>
      </c>
      <c r="I18" s="11" t="s">
        <v>455</v>
      </c>
      <c r="J18" s="12" t="s">
        <v>456</v>
      </c>
      <c r="K18" s="25" t="s">
        <v>456</v>
      </c>
      <c r="L18" s="11" t="s">
        <v>455</v>
      </c>
      <c r="M18" s="12" t="s">
        <v>457</v>
      </c>
      <c r="N18" s="25" t="s">
        <v>456</v>
      </c>
      <c r="O18" s="11" t="s">
        <v>455</v>
      </c>
      <c r="P18" s="12" t="s">
        <v>457</v>
      </c>
      <c r="Q18" s="25" t="s">
        <v>456</v>
      </c>
      <c r="R18" s="11" t="s">
        <v>455</v>
      </c>
      <c r="S18" s="12" t="s">
        <v>459</v>
      </c>
      <c r="T18" s="25" t="s">
        <v>456</v>
      </c>
      <c r="U18" s="11" t="s">
        <v>455</v>
      </c>
      <c r="V18" s="12" t="s">
        <v>456</v>
      </c>
      <c r="W18" s="25" t="s">
        <v>459</v>
      </c>
      <c r="X18" s="5">
        <f t="shared" si="0"/>
        <v>7</v>
      </c>
      <c r="Y18" s="6">
        <f t="shared" si="1"/>
        <v>0</v>
      </c>
      <c r="Z18" s="6">
        <f t="shared" si="2"/>
        <v>2</v>
      </c>
      <c r="AA18" s="6">
        <f t="shared" si="3"/>
        <v>1</v>
      </c>
      <c r="AB18" s="6">
        <f t="shared" si="4"/>
        <v>1</v>
      </c>
      <c r="AC18" s="7">
        <f t="shared" si="5"/>
        <v>6</v>
      </c>
      <c r="AD18" s="36">
        <f t="shared" si="6"/>
        <v>10</v>
      </c>
      <c r="AE18" s="14">
        <f t="shared" si="7"/>
        <v>4.49</v>
      </c>
      <c r="AF18" s="24">
        <f t="shared" si="8"/>
        <v>3.91</v>
      </c>
      <c r="AG18" s="14">
        <v>4.7</v>
      </c>
      <c r="AH18" s="15">
        <v>2.6</v>
      </c>
      <c r="AI18" s="11" t="s">
        <v>455</v>
      </c>
      <c r="AJ18" s="12" t="s">
        <v>457</v>
      </c>
      <c r="AK18" s="25" t="s">
        <v>456</v>
      </c>
      <c r="AL18" s="11" t="s">
        <v>455</v>
      </c>
      <c r="AM18" s="12" t="s">
        <v>459</v>
      </c>
      <c r="AN18" s="25" t="s">
        <v>456</v>
      </c>
      <c r="AO18" s="11" t="s">
        <v>455</v>
      </c>
      <c r="AP18" s="12" t="s">
        <v>456</v>
      </c>
      <c r="AQ18" s="25" t="s">
        <v>456</v>
      </c>
      <c r="AR18" s="11" t="str">
        <f t="shared" si="9"/>
        <v xml:space="preserve"> </v>
      </c>
      <c r="AS18" s="12" t="str">
        <f t="shared" si="10"/>
        <v xml:space="preserve"> </v>
      </c>
      <c r="AT18" s="25" t="str">
        <f t="shared" si="10"/>
        <v xml:space="preserve"> </v>
      </c>
      <c r="AU18" s="11" t="str">
        <f t="shared" si="10"/>
        <v xml:space="preserve"> </v>
      </c>
      <c r="AV18" s="12" t="str">
        <f t="shared" si="10"/>
        <v xml:space="preserve"> </v>
      </c>
      <c r="AW18" s="25" t="str">
        <f t="shared" si="10"/>
        <v xml:space="preserve"> </v>
      </c>
      <c r="AX18" s="11" t="str">
        <f t="shared" si="10"/>
        <v xml:space="preserve"> </v>
      </c>
      <c r="AY18" s="12" t="str">
        <f t="shared" si="10"/>
        <v xml:space="preserve"> </v>
      </c>
      <c r="AZ18" s="25" t="str">
        <f t="shared" si="10"/>
        <v xml:space="preserve"> </v>
      </c>
      <c r="BA18" s="11" t="str">
        <f t="shared" si="10"/>
        <v xml:space="preserve"> </v>
      </c>
      <c r="BB18" s="12" t="str">
        <f t="shared" si="10"/>
        <v xml:space="preserve"> </v>
      </c>
      <c r="BC18" s="25" t="str">
        <f t="shared" si="10"/>
        <v xml:space="preserve"> </v>
      </c>
      <c r="BD18" s="5">
        <f t="shared" si="11"/>
        <v>3</v>
      </c>
      <c r="BE18" s="6">
        <f t="shared" si="12"/>
        <v>0</v>
      </c>
      <c r="BF18" s="6">
        <f t="shared" si="13"/>
        <v>1</v>
      </c>
      <c r="BG18" s="6">
        <f t="shared" si="14"/>
        <v>1</v>
      </c>
      <c r="BH18" s="6">
        <f t="shared" si="15"/>
        <v>0</v>
      </c>
      <c r="BI18" s="7">
        <f t="shared" si="16"/>
        <v>3</v>
      </c>
      <c r="BJ18" s="36">
        <f t="shared" si="17"/>
        <v>5.9399999999999995</v>
      </c>
      <c r="BK18" s="14">
        <f t="shared" si="18"/>
        <v>2.46</v>
      </c>
      <c r="BL18" s="24">
        <f t="shared" si="19"/>
        <v>0.72</v>
      </c>
      <c r="BM18" s="14">
        <v>0</v>
      </c>
      <c r="BN18" s="15">
        <v>0</v>
      </c>
      <c r="BO18" s="16">
        <f>1.5+1+3</f>
        <v>5.5</v>
      </c>
      <c r="BP18" s="24">
        <f t="shared" si="20"/>
        <v>36.302499999999995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21"/>
        <v>11</v>
      </c>
      <c r="B19" s="80" t="s">
        <v>323</v>
      </c>
      <c r="C19" s="11" t="s">
        <v>455</v>
      </c>
      <c r="D19" s="12" t="s">
        <v>456</v>
      </c>
      <c r="E19" s="25" t="s">
        <v>456</v>
      </c>
      <c r="F19" s="11" t="s">
        <v>455</v>
      </c>
      <c r="G19" s="12" t="s">
        <v>459</v>
      </c>
      <c r="H19" s="25" t="s">
        <v>456</v>
      </c>
      <c r="I19" s="11" t="s">
        <v>455</v>
      </c>
      <c r="J19" s="12" t="s">
        <v>459</v>
      </c>
      <c r="K19" s="25" t="s">
        <v>456</v>
      </c>
      <c r="L19" s="11" t="s">
        <v>455</v>
      </c>
      <c r="M19" s="12" t="s">
        <v>456</v>
      </c>
      <c r="N19" s="25" t="s">
        <v>456</v>
      </c>
      <c r="O19" s="11" t="s">
        <v>455</v>
      </c>
      <c r="P19" s="12" t="s">
        <v>456</v>
      </c>
      <c r="Q19" s="25" t="s">
        <v>456</v>
      </c>
      <c r="R19" s="11" t="s">
        <v>455</v>
      </c>
      <c r="S19" s="12" t="s">
        <v>456</v>
      </c>
      <c r="T19" s="25" t="s">
        <v>456</v>
      </c>
      <c r="U19" s="11" t="s">
        <v>455</v>
      </c>
      <c r="V19" s="12" t="s">
        <v>456</v>
      </c>
      <c r="W19" s="25" t="s">
        <v>456</v>
      </c>
      <c r="X19" s="5">
        <f t="shared" si="0"/>
        <v>7</v>
      </c>
      <c r="Y19" s="6">
        <f t="shared" si="1"/>
        <v>0</v>
      </c>
      <c r="Z19" s="6">
        <f t="shared" si="2"/>
        <v>0</v>
      </c>
      <c r="AA19" s="6">
        <f t="shared" si="3"/>
        <v>2</v>
      </c>
      <c r="AB19" s="6">
        <f t="shared" si="4"/>
        <v>0</v>
      </c>
      <c r="AC19" s="7">
        <f t="shared" si="5"/>
        <v>7</v>
      </c>
      <c r="AD19" s="36">
        <f t="shared" si="6"/>
        <v>10</v>
      </c>
      <c r="AE19" s="14">
        <f t="shared" si="7"/>
        <v>0.42999999999999994</v>
      </c>
      <c r="AF19" s="24">
        <f t="shared" si="8"/>
        <v>1.88</v>
      </c>
      <c r="AG19" s="14">
        <v>2.4</v>
      </c>
      <c r="AH19" s="15">
        <v>1.7</v>
      </c>
      <c r="AI19" s="11" t="s">
        <v>455</v>
      </c>
      <c r="AJ19" s="12" t="s">
        <v>456</v>
      </c>
      <c r="AK19" s="25" t="s">
        <v>456</v>
      </c>
      <c r="AL19" s="11" t="s">
        <v>455</v>
      </c>
      <c r="AM19" s="12" t="s">
        <v>456</v>
      </c>
      <c r="AN19" s="25" t="s">
        <v>456</v>
      </c>
      <c r="AO19" s="11" t="s">
        <v>455</v>
      </c>
      <c r="AP19" s="12" t="s">
        <v>456</v>
      </c>
      <c r="AQ19" s="25" t="s">
        <v>456</v>
      </c>
      <c r="AR19" s="11" t="str">
        <f t="shared" si="9"/>
        <v xml:space="preserve"> </v>
      </c>
      <c r="AS19" s="12" t="str">
        <f t="shared" si="10"/>
        <v xml:space="preserve"> </v>
      </c>
      <c r="AT19" s="25" t="str">
        <f t="shared" si="10"/>
        <v xml:space="preserve"> </v>
      </c>
      <c r="AU19" s="11" t="str">
        <f t="shared" si="10"/>
        <v xml:space="preserve"> </v>
      </c>
      <c r="AV19" s="12" t="str">
        <f t="shared" si="10"/>
        <v xml:space="preserve"> </v>
      </c>
      <c r="AW19" s="25" t="str">
        <f t="shared" si="10"/>
        <v xml:space="preserve"> </v>
      </c>
      <c r="AX19" s="11" t="str">
        <f t="shared" si="10"/>
        <v xml:space="preserve"> </v>
      </c>
      <c r="AY19" s="12" t="str">
        <f t="shared" si="10"/>
        <v xml:space="preserve"> </v>
      </c>
      <c r="AZ19" s="25" t="str">
        <f t="shared" si="10"/>
        <v xml:space="preserve"> </v>
      </c>
      <c r="BA19" s="11" t="str">
        <f t="shared" si="10"/>
        <v xml:space="preserve"> </v>
      </c>
      <c r="BB19" s="12" t="str">
        <f t="shared" si="10"/>
        <v xml:space="preserve"> </v>
      </c>
      <c r="BC19" s="25" t="str">
        <f t="shared" si="10"/>
        <v xml:space="preserve"> </v>
      </c>
      <c r="BD19" s="5">
        <f t="shared" si="11"/>
        <v>3</v>
      </c>
      <c r="BE19" s="6">
        <f t="shared" si="12"/>
        <v>0</v>
      </c>
      <c r="BF19" s="6">
        <f t="shared" si="13"/>
        <v>0</v>
      </c>
      <c r="BG19" s="6">
        <f t="shared" si="14"/>
        <v>0</v>
      </c>
      <c r="BH19" s="6">
        <f t="shared" si="15"/>
        <v>0</v>
      </c>
      <c r="BI19" s="7">
        <f t="shared" si="16"/>
        <v>3</v>
      </c>
      <c r="BJ19" s="36">
        <f t="shared" si="17"/>
        <v>5.9399999999999995</v>
      </c>
      <c r="BK19" s="14">
        <f t="shared" si="18"/>
        <v>0</v>
      </c>
      <c r="BL19" s="24">
        <f t="shared" si="19"/>
        <v>0.72</v>
      </c>
      <c r="BM19" s="14">
        <v>0</v>
      </c>
      <c r="BN19" s="15">
        <v>0</v>
      </c>
      <c r="BO19" s="16">
        <f>1+2+1.5+3+0.14</f>
        <v>7.64</v>
      </c>
      <c r="BP19" s="24">
        <f t="shared" si="20"/>
        <v>26.755000000000003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21"/>
        <v>12</v>
      </c>
      <c r="B20" s="80" t="s">
        <v>324</v>
      </c>
      <c r="C20" s="11" t="s">
        <v>455</v>
      </c>
      <c r="D20" s="12" t="s">
        <v>456</v>
      </c>
      <c r="E20" s="25" t="s">
        <v>456</v>
      </c>
      <c r="F20" s="11" t="s">
        <v>455</v>
      </c>
      <c r="G20" s="12" t="s">
        <v>456</v>
      </c>
      <c r="H20" s="25" t="s">
        <v>456</v>
      </c>
      <c r="I20" s="11" t="s">
        <v>455</v>
      </c>
      <c r="J20" s="12" t="s">
        <v>456</v>
      </c>
      <c r="K20" s="25" t="s">
        <v>456</v>
      </c>
      <c r="L20" s="11" t="s">
        <v>455</v>
      </c>
      <c r="M20" s="12" t="s">
        <v>456</v>
      </c>
      <c r="N20" s="25" t="s">
        <v>456</v>
      </c>
      <c r="O20" s="11" t="s">
        <v>455</v>
      </c>
      <c r="P20" s="12" t="s">
        <v>456</v>
      </c>
      <c r="Q20" s="25" t="s">
        <v>456</v>
      </c>
      <c r="R20" s="11" t="s">
        <v>455</v>
      </c>
      <c r="S20" s="12" t="s">
        <v>456</v>
      </c>
      <c r="T20" s="25" t="s">
        <v>456</v>
      </c>
      <c r="U20" s="11" t="s">
        <v>455</v>
      </c>
      <c r="V20" s="12" t="s">
        <v>456</v>
      </c>
      <c r="W20" s="25" t="s">
        <v>456</v>
      </c>
      <c r="X20" s="5">
        <f t="shared" si="0"/>
        <v>7</v>
      </c>
      <c r="Y20" s="6">
        <f t="shared" si="1"/>
        <v>0</v>
      </c>
      <c r="Z20" s="6">
        <f t="shared" si="2"/>
        <v>0</v>
      </c>
      <c r="AA20" s="6">
        <f t="shared" si="3"/>
        <v>0</v>
      </c>
      <c r="AB20" s="6">
        <f t="shared" si="4"/>
        <v>0</v>
      </c>
      <c r="AC20" s="7">
        <f t="shared" si="5"/>
        <v>7</v>
      </c>
      <c r="AD20" s="36">
        <f t="shared" si="6"/>
        <v>10</v>
      </c>
      <c r="AE20" s="14">
        <f t="shared" si="7"/>
        <v>0</v>
      </c>
      <c r="AF20" s="24">
        <f t="shared" si="8"/>
        <v>1.88</v>
      </c>
      <c r="AG20" s="14">
        <v>3.4</v>
      </c>
      <c r="AH20" s="15">
        <v>1.7</v>
      </c>
      <c r="AI20" s="11" t="s">
        <v>455</v>
      </c>
      <c r="AJ20" s="12" t="s">
        <v>456</v>
      </c>
      <c r="AK20" s="25" t="s">
        <v>456</v>
      </c>
      <c r="AL20" s="11" t="s">
        <v>455</v>
      </c>
      <c r="AM20" s="12" t="s">
        <v>456</v>
      </c>
      <c r="AN20" s="25" t="s">
        <v>456</v>
      </c>
      <c r="AO20" s="11" t="s">
        <v>455</v>
      </c>
      <c r="AP20" s="12" t="s">
        <v>456</v>
      </c>
      <c r="AQ20" s="25" t="s">
        <v>456</v>
      </c>
      <c r="AR20" s="11" t="str">
        <f t="shared" si="9"/>
        <v xml:space="preserve"> </v>
      </c>
      <c r="AS20" s="12" t="str">
        <f t="shared" si="10"/>
        <v xml:space="preserve"> </v>
      </c>
      <c r="AT20" s="25" t="str">
        <f t="shared" si="10"/>
        <v xml:space="preserve"> </v>
      </c>
      <c r="AU20" s="11" t="str">
        <f t="shared" si="10"/>
        <v xml:space="preserve"> </v>
      </c>
      <c r="AV20" s="12" t="str">
        <f t="shared" si="10"/>
        <v xml:space="preserve"> </v>
      </c>
      <c r="AW20" s="25" t="str">
        <f t="shared" si="10"/>
        <v xml:space="preserve"> </v>
      </c>
      <c r="AX20" s="11" t="str">
        <f t="shared" si="10"/>
        <v xml:space="preserve"> </v>
      </c>
      <c r="AY20" s="12" t="str">
        <f t="shared" si="10"/>
        <v xml:space="preserve"> </v>
      </c>
      <c r="AZ20" s="25" t="str">
        <f t="shared" si="10"/>
        <v xml:space="preserve"> </v>
      </c>
      <c r="BA20" s="11" t="str">
        <f t="shared" si="10"/>
        <v xml:space="preserve"> </v>
      </c>
      <c r="BB20" s="12" t="str">
        <f t="shared" si="10"/>
        <v xml:space="preserve"> </v>
      </c>
      <c r="BC20" s="25" t="str">
        <f t="shared" si="10"/>
        <v xml:space="preserve"> </v>
      </c>
      <c r="BD20" s="5">
        <f t="shared" si="11"/>
        <v>3</v>
      </c>
      <c r="BE20" s="6">
        <f t="shared" si="12"/>
        <v>0</v>
      </c>
      <c r="BF20" s="6">
        <f t="shared" si="13"/>
        <v>0</v>
      </c>
      <c r="BG20" s="6">
        <f t="shared" si="14"/>
        <v>0</v>
      </c>
      <c r="BH20" s="6">
        <f t="shared" si="15"/>
        <v>0</v>
      </c>
      <c r="BI20" s="7">
        <f t="shared" si="16"/>
        <v>3</v>
      </c>
      <c r="BJ20" s="36">
        <f t="shared" si="17"/>
        <v>5.9399999999999995</v>
      </c>
      <c r="BK20" s="14">
        <f t="shared" si="18"/>
        <v>0</v>
      </c>
      <c r="BL20" s="24">
        <f t="shared" si="19"/>
        <v>0.72</v>
      </c>
      <c r="BM20" s="14">
        <v>0</v>
      </c>
      <c r="BN20" s="15">
        <v>0</v>
      </c>
      <c r="BO20" s="16">
        <f>1.5+0.14+3</f>
        <v>4.6400000000000006</v>
      </c>
      <c r="BP20" s="24">
        <f t="shared" si="20"/>
        <v>24.725000000000001</v>
      </c>
      <c r="BQ20" s="63"/>
      <c r="BR20" s="63"/>
      <c r="BS20" s="63"/>
      <c r="BT20" s="63"/>
      <c r="BU20" s="63"/>
      <c r="BV20" s="63"/>
      <c r="BW20" s="63"/>
      <c r="BY20" s="18"/>
      <c r="BZ20" s="21"/>
    </row>
    <row r="21" spans="1:78" ht="12.75" customHeight="1">
      <c r="A21" s="2">
        <f t="shared" si="21"/>
        <v>13</v>
      </c>
      <c r="B21" s="80" t="s">
        <v>341</v>
      </c>
      <c r="C21" s="85" t="s">
        <v>450</v>
      </c>
      <c r="D21" s="86" t="s">
        <v>450</v>
      </c>
      <c r="E21" s="87" t="s">
        <v>450</v>
      </c>
      <c r="F21" s="85" t="s">
        <v>450</v>
      </c>
      <c r="G21" s="86" t="s">
        <v>450</v>
      </c>
      <c r="H21" s="87" t="s">
        <v>450</v>
      </c>
      <c r="I21" s="85" t="s">
        <v>450</v>
      </c>
      <c r="J21" s="86" t="s">
        <v>450</v>
      </c>
      <c r="K21" s="87" t="s">
        <v>450</v>
      </c>
      <c r="L21" s="85" t="s">
        <v>450</v>
      </c>
      <c r="M21" s="86" t="s">
        <v>450</v>
      </c>
      <c r="N21" s="87" t="s">
        <v>450</v>
      </c>
      <c r="O21" s="85" t="s">
        <v>450</v>
      </c>
      <c r="P21" s="86" t="s">
        <v>450</v>
      </c>
      <c r="Q21" s="87" t="s">
        <v>450</v>
      </c>
      <c r="R21" s="85" t="s">
        <v>450</v>
      </c>
      <c r="S21" s="86" t="s">
        <v>450</v>
      </c>
      <c r="T21" s="87" t="s">
        <v>450</v>
      </c>
      <c r="U21" s="85" t="s">
        <v>450</v>
      </c>
      <c r="V21" s="86" t="s">
        <v>450</v>
      </c>
      <c r="W21" s="87" t="s">
        <v>450</v>
      </c>
      <c r="X21" s="88" t="s">
        <v>450</v>
      </c>
      <c r="Y21" s="89" t="s">
        <v>450</v>
      </c>
      <c r="Z21" s="89" t="s">
        <v>450</v>
      </c>
      <c r="AA21" s="89" t="s">
        <v>450</v>
      </c>
      <c r="AB21" s="89" t="s">
        <v>450</v>
      </c>
      <c r="AC21" s="90" t="s">
        <v>450</v>
      </c>
      <c r="AD21" s="91" t="s">
        <v>450</v>
      </c>
      <c r="AE21" s="92" t="s">
        <v>450</v>
      </c>
      <c r="AF21" s="93" t="s">
        <v>450</v>
      </c>
      <c r="AG21" s="92" t="s">
        <v>450</v>
      </c>
      <c r="AH21" s="94" t="s">
        <v>450</v>
      </c>
      <c r="AI21" s="95" t="s">
        <v>450</v>
      </c>
      <c r="AJ21" s="96" t="s">
        <v>450</v>
      </c>
      <c r="AK21" s="97" t="s">
        <v>450</v>
      </c>
      <c r="AL21" s="95" t="s">
        <v>450</v>
      </c>
      <c r="AM21" s="96" t="s">
        <v>450</v>
      </c>
      <c r="AN21" s="97" t="s">
        <v>450</v>
      </c>
      <c r="AO21" s="85" t="s">
        <v>450</v>
      </c>
      <c r="AP21" s="86" t="s">
        <v>450</v>
      </c>
      <c r="AQ21" s="87" t="s">
        <v>450</v>
      </c>
      <c r="AR21" s="85" t="s">
        <v>450</v>
      </c>
      <c r="AS21" s="86" t="s">
        <v>450</v>
      </c>
      <c r="AT21" s="87" t="s">
        <v>450</v>
      </c>
      <c r="AU21" s="85" t="s">
        <v>450</v>
      </c>
      <c r="AV21" s="86" t="s">
        <v>450</v>
      </c>
      <c r="AW21" s="87" t="s">
        <v>450</v>
      </c>
      <c r="AX21" s="85" t="s">
        <v>450</v>
      </c>
      <c r="AY21" s="86" t="s">
        <v>450</v>
      </c>
      <c r="AZ21" s="87" t="s">
        <v>450</v>
      </c>
      <c r="BA21" s="85" t="s">
        <v>450</v>
      </c>
      <c r="BB21" s="86" t="s">
        <v>450</v>
      </c>
      <c r="BC21" s="87" t="s">
        <v>450</v>
      </c>
      <c r="BD21" s="88" t="s">
        <v>450</v>
      </c>
      <c r="BE21" s="89" t="s">
        <v>450</v>
      </c>
      <c r="BF21" s="89" t="s">
        <v>450</v>
      </c>
      <c r="BG21" s="89" t="s">
        <v>450</v>
      </c>
      <c r="BH21" s="89" t="s">
        <v>450</v>
      </c>
      <c r="BI21" s="90" t="s">
        <v>450</v>
      </c>
      <c r="BJ21" s="91" t="s">
        <v>450</v>
      </c>
      <c r="BK21" s="92" t="s">
        <v>450</v>
      </c>
      <c r="BL21" s="93" t="s">
        <v>450</v>
      </c>
      <c r="BM21" s="92" t="s">
        <v>450</v>
      </c>
      <c r="BN21" s="94" t="s">
        <v>450</v>
      </c>
      <c r="BO21" s="98" t="s">
        <v>450</v>
      </c>
      <c r="BP21" s="99" t="s">
        <v>450</v>
      </c>
      <c r="BQ21" s="67">
        <v>6</v>
      </c>
      <c r="BR21" s="100" t="s">
        <v>449</v>
      </c>
      <c r="BS21" s="101" t="str">
        <f>"---"</f>
        <v>---</v>
      </c>
      <c r="BT21" s="101" t="str">
        <f>"---"</f>
        <v>---</v>
      </c>
      <c r="BU21" s="102" t="s">
        <v>450</v>
      </c>
      <c r="BV21" s="79">
        <v>6</v>
      </c>
      <c r="BW21" s="100" t="s">
        <v>449</v>
      </c>
      <c r="BY21" s="18"/>
      <c r="BZ21" s="19"/>
    </row>
    <row r="22" spans="1:78" ht="12.75" customHeight="1">
      <c r="A22" s="2">
        <f t="shared" si="21"/>
        <v>14</v>
      </c>
      <c r="B22" s="80" t="s">
        <v>325</v>
      </c>
      <c r="C22" s="11" t="s">
        <v>455</v>
      </c>
      <c r="D22" s="12" t="s">
        <v>456</v>
      </c>
      <c r="E22" s="25" t="s">
        <v>459</v>
      </c>
      <c r="F22" s="11" t="s">
        <v>455</v>
      </c>
      <c r="G22" s="12" t="s">
        <v>456</v>
      </c>
      <c r="H22" s="25" t="s">
        <v>456</v>
      </c>
      <c r="I22" s="11" t="s">
        <v>455</v>
      </c>
      <c r="J22" s="12" t="s">
        <v>459</v>
      </c>
      <c r="K22" s="25" t="s">
        <v>456</v>
      </c>
      <c r="L22" s="11" t="s">
        <v>455</v>
      </c>
      <c r="M22" s="12" t="s">
        <v>456</v>
      </c>
      <c r="N22" s="25" t="s">
        <v>456</v>
      </c>
      <c r="O22" s="11" t="s">
        <v>455</v>
      </c>
      <c r="P22" s="12" t="s">
        <v>456</v>
      </c>
      <c r="Q22" s="25" t="s">
        <v>456</v>
      </c>
      <c r="R22" s="11" t="s">
        <v>455</v>
      </c>
      <c r="S22" s="12" t="s">
        <v>457</v>
      </c>
      <c r="T22" s="25" t="s">
        <v>456</v>
      </c>
      <c r="U22" s="11" t="s">
        <v>455</v>
      </c>
      <c r="V22" s="12" t="s">
        <v>456</v>
      </c>
      <c r="W22" s="25" t="s">
        <v>456</v>
      </c>
      <c r="X22" s="5">
        <f t="shared" ref="X22:X39" si="22">IF(C22=" ",0,IF(C22="p",1,0)+IF(F22="p",1,0)+IF(I22="p",1,0)+IF(L22="p",1,0)+IF(O22="p",1,0)+IF(R22="p",1,0)+IF(U22="p",1,0))</f>
        <v>7</v>
      </c>
      <c r="Y22" s="6">
        <f t="shared" ref="Y22:Y39" si="23">IF(C22=" ",0,IF(C22="am",1,0)+IF(F22="am",1,0)+IF(I22="am",1,0)+IF(L22="am",1,0)+IF(O22="am",1,0)+IF(R22="am",1,0)+IF(U22="am",1,0))</f>
        <v>0</v>
      </c>
      <c r="Z22" s="6">
        <f t="shared" ref="Z22:Z39" si="24">IF(D22=" ",0,IF(D22="+",1,0)+IF(G22="+",1,0)+IF(J22="+",1,0)+IF(M22="+",1,0)+IF(P22="+",1,0)+IF(S22="+",1,0)+IF(V22="+",1,0))</f>
        <v>1</v>
      </c>
      <c r="AA22" s="6">
        <f t="shared" ref="AA22:AA39" si="25">IF(D22=" ",0,IF(D22="!",1,0)+IF(G22="!",1,0)+IF(J22="!",1,0)+IF(M22="!",1,0)+IF(P22="!",1,0)+IF(S22="!",1,0)+IF(V22="!",1,0))</f>
        <v>1</v>
      </c>
      <c r="AB22" s="6">
        <f t="shared" ref="AB22:AB39" si="26">IF(E22=" ",0,IF(E22="!",1,0)+IF(H22="!",1,0)+IF(K22="!",1,0)+IF(N22="!",1,0)+IF(Q22="!",1,0)+IF(T22="!",1,0)+IF(W22="!",1,0))</f>
        <v>1</v>
      </c>
      <c r="AC22" s="7">
        <f t="shared" ref="AC22:AC39" si="27">IF(E22=" ",0,IF(E22="~",1,0)+IF(H22="~",1,0)+IF(K22="~",1,0)+IF(N22="~",1,0)+IF(Q22="~",1,0)+IF(T22="~",1,0)+IF(W22="~",1,0))</f>
        <v>6</v>
      </c>
      <c r="AD22" s="36">
        <f t="shared" ref="AD22:AD39" si="28">IF(X22=7,10,IF(X22=6,9.71+(Y22-1)*0.29,IF(X22=5,9.13+(Y22-2)*0.29,IF(X22=4,8.26+(Y22-3)*0.29,IF(X22=3,7.1+(Y22-4)*0.29,IF(X22=2,5.65+(Y22-5)*0.29,IF(X22=1,3.91+(Y22-6)*0.29,IF(Y22=0,0,1.88+(Y22-7)*0.29))))))))</f>
        <v>10</v>
      </c>
      <c r="AE22" s="14">
        <f t="shared" ref="AE22:AE39" si="29">IF(Z22=7,10,IF(Z22=6,9.71+(AA22-1)*0.29,IF(Z22=5,9.13+(AA22-2)*0.29,IF(Z22=4,8.26+(AA22-3)*0.29,IF(Z22=3,7.1+(AA22-4)*0.29,IF(Z22=2,5.65+(AA22-5)*0.29,IF(Z22=1,3.91+(AA22-6)*0.29,IF(AA22=0,0,1.88+(AA22-7)*0.29))))))))</f>
        <v>2.46</v>
      </c>
      <c r="AF22" s="24">
        <f t="shared" ref="AF22:AF38" si="30">IF(AB22=7,10,IF(AB22=6,9.71+(AC22-1)*0.29,IF(AB22=5,9.13+(AC22-2)*0.29,IF(AB22=4,8.26+(AC22-3)*0.29,IF(AB22=3,7.1+(AC22-4)*0.29,IF(AB22=2,5.65+(AC22-5)*0.29,IF(AB22=1,3.91+(AC22-6)*0.29,IF(AC22=0,0,1.88+(AC22-7)*0.29))))))))</f>
        <v>3.91</v>
      </c>
      <c r="AG22" s="14">
        <v>4.5</v>
      </c>
      <c r="AH22" s="15">
        <v>2</v>
      </c>
      <c r="AI22" s="11" t="s">
        <v>455</v>
      </c>
      <c r="AJ22" s="12" t="s">
        <v>456</v>
      </c>
      <c r="AK22" s="25" t="s">
        <v>456</v>
      </c>
      <c r="AL22" s="11" t="s">
        <v>455</v>
      </c>
      <c r="AM22" s="12" t="s">
        <v>456</v>
      </c>
      <c r="AN22" s="25" t="s">
        <v>456</v>
      </c>
      <c r="AO22" s="11" t="s">
        <v>455</v>
      </c>
      <c r="AP22" s="12" t="s">
        <v>456</v>
      </c>
      <c r="AQ22" s="25" t="s">
        <v>456</v>
      </c>
      <c r="AR22" s="11" t="str">
        <f t="shared" ref="AQ22:AR31" si="31">" "</f>
        <v xml:space="preserve"> </v>
      </c>
      <c r="AS22" s="12" t="str">
        <f t="shared" ref="AS22:BC31" si="32">" "</f>
        <v xml:space="preserve"> </v>
      </c>
      <c r="AT22" s="25" t="str">
        <f t="shared" si="32"/>
        <v xml:space="preserve"> </v>
      </c>
      <c r="AU22" s="11" t="str">
        <f t="shared" si="32"/>
        <v xml:space="preserve"> </v>
      </c>
      <c r="AV22" s="12" t="str">
        <f t="shared" si="32"/>
        <v xml:space="preserve"> </v>
      </c>
      <c r="AW22" s="25" t="str">
        <f t="shared" si="32"/>
        <v xml:space="preserve"> </v>
      </c>
      <c r="AX22" s="11" t="str">
        <f t="shared" si="32"/>
        <v xml:space="preserve"> </v>
      </c>
      <c r="AY22" s="12" t="str">
        <f t="shared" si="32"/>
        <v xml:space="preserve"> </v>
      </c>
      <c r="AZ22" s="25" t="str">
        <f t="shared" si="32"/>
        <v xml:space="preserve"> </v>
      </c>
      <c r="BA22" s="11" t="str">
        <f t="shared" si="32"/>
        <v xml:space="preserve"> </v>
      </c>
      <c r="BB22" s="12" t="str">
        <f t="shared" si="32"/>
        <v xml:space="preserve"> </v>
      </c>
      <c r="BC22" s="25" t="str">
        <f t="shared" si="32"/>
        <v xml:space="preserve"> </v>
      </c>
      <c r="BD22" s="5">
        <f t="shared" ref="BD22:BD39" si="33">IF(AI22=" ",0,IF(AI22="p",1,0)+IF(AL22="p",1,0)+IF(AO22="p",1,0)+IF(AR22="p",1,0)+IF(AU22="p",1,0)+IF(AX22="p",1,0)+IF(BA22="p",1,0))</f>
        <v>3</v>
      </c>
      <c r="BE22" s="6">
        <f t="shared" ref="BE22:BE39" si="34">IF(AI22=" ",0,IF(AI22="am",1,0)+IF(AL22="am",1,0)+IF(AO22="am",1,0)+IF(AR22="am",1,0)+IF(AU22="am",1,0)+IF(AX22="am",1,0)+IF(BA22="am",1,0))</f>
        <v>0</v>
      </c>
      <c r="BF22" s="6">
        <f t="shared" ref="BF22:BF39" si="35">IF(AJ22=" ",0,IF(AJ22="+",1,0)+IF(AM22="+",1,0)+IF(AP22="+",1,0)+IF(AS22="+",1,0)+IF(AV22="+",1,0)+IF(AY22="+",1,0)+IF(BB22="+",1,0))</f>
        <v>0</v>
      </c>
      <c r="BG22" s="6">
        <f t="shared" ref="BG22:BG39" si="36">IF(AJ22=" ",0,IF(AJ22="!",1,0)+IF(AM22="!",1,0)+IF(AP22="!",1,0)+IF(AS22="!",1,0)+IF(AV22="!",1,0)+IF(AY22="!",1,0)+IF(BB22="!",1,0))</f>
        <v>0</v>
      </c>
      <c r="BH22" s="6">
        <f t="shared" ref="BH22:BH39" si="37">IF(AK22=" ",0,IF(AK22="!",1,0)+IF(AN22="!",1,0)+IF(AQ22="!",1,0)+IF(AT22="!",1,0)+IF(AW22="!",1,0)+IF(AZ22="!",1,0)+IF(BC22="!",1,0))</f>
        <v>0</v>
      </c>
      <c r="BI22" s="7">
        <f t="shared" ref="BI22:BI39" si="38">IF(AK22=" ",0,IF(AK22="~",1,0)+IF(AN22="~",1,0)+IF(AQ22="~",1,0)+IF(AT22="~",1,0)+IF(AW22="~",1,0)+IF(AZ22="~",1,0)+IF(BC22="~",1,0))</f>
        <v>3</v>
      </c>
      <c r="BJ22" s="36">
        <f t="shared" ref="BJ22:BJ39" si="39">IF(BD22=7,10,IF(BD22=6,9.71+(BE22-1)*0.29,IF(BD22=5,9.13+(BE22-2)*0.29,IF(BD22=4,8.26+(BE22-3)*0.29,IF(BD22=3,7.1+(BE22-4)*0.29,IF(BD22=2,5.65+(BE22-5)*0.29,IF(BD22=1,3.91+(BE22-6)*0.29,IF(BE22=0,0,1.88+(BE22-7)*0.29))))))))</f>
        <v>5.9399999999999995</v>
      </c>
      <c r="BK22" s="14">
        <f t="shared" ref="BK22:BK39" si="40">IF(BF22=7,10,IF(BF22=6,9.71+(BG22-1)*0.29,IF(BF22=5,9.13+(BG22-2)*0.29,IF(BF22=4,8.26+(BG22-3)*0.29,IF(BF22=3,7.1+(BG22-4)*0.29,IF(BF22=2,5.65+(BG22-5)*0.29,IF(BF22=1,3.91+(BG22-6)*0.29,IF(BG22=0,0,1.88+(BG22-7)*0.29))))))))</f>
        <v>0</v>
      </c>
      <c r="BL22" s="24">
        <f t="shared" ref="BL22:BL39" si="41">IF(BH22=7,10,IF(BH22=6,9.71+(BI22-1)*0.29,IF(BH22=5,9.13+(BI22-2)*0.29,IF(BH22=4,8.26+(BI22-3)*0.29,IF(BH22=3,7.1+(BI22-4)*0.29,IF(BH22=2,5.65+(BI22-5)*0.29,IF(BH22=1,3.91+(BI22-6)*0.29,IF(BI22=0,0,1.88+(BI22-7)*0.29))))))))</f>
        <v>0.72</v>
      </c>
      <c r="BM22" s="14">
        <v>0</v>
      </c>
      <c r="BN22" s="15">
        <v>0</v>
      </c>
      <c r="BO22" s="16">
        <f>2+2*1+4*1.5+3</f>
        <v>13</v>
      </c>
      <c r="BP22" s="24">
        <f t="shared" ref="BP22:BP39" si="42">(0.75*AD22+AE22+0.25*AF22+1.4*AG22+1.6*AH22)+(0.75*BJ22+BK22+0.25*BL22+1.4*BM22+1.6*BN22)+BO22</f>
        <v>38.072499999999998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21"/>
        <v>15</v>
      </c>
      <c r="B23" s="80" t="s">
        <v>326</v>
      </c>
      <c r="C23" s="11" t="s">
        <v>455</v>
      </c>
      <c r="D23" s="12" t="s">
        <v>456</v>
      </c>
      <c r="E23" s="25" t="s">
        <v>456</v>
      </c>
      <c r="F23" s="11" t="s">
        <v>455</v>
      </c>
      <c r="G23" s="12" t="s">
        <v>456</v>
      </c>
      <c r="H23" s="25" t="s">
        <v>456</v>
      </c>
      <c r="I23" s="11" t="s">
        <v>455</v>
      </c>
      <c r="J23" s="12" t="s">
        <v>456</v>
      </c>
      <c r="K23" s="25" t="s">
        <v>456</v>
      </c>
      <c r="L23" s="11" t="s">
        <v>455</v>
      </c>
      <c r="M23" s="12" t="s">
        <v>456</v>
      </c>
      <c r="N23" s="25" t="s">
        <v>456</v>
      </c>
      <c r="O23" s="11" t="s">
        <v>455</v>
      </c>
      <c r="P23" s="12" t="s">
        <v>456</v>
      </c>
      <c r="Q23" s="25" t="s">
        <v>456</v>
      </c>
      <c r="R23" s="11" t="s">
        <v>455</v>
      </c>
      <c r="S23" s="12" t="s">
        <v>456</v>
      </c>
      <c r="T23" s="25" t="s">
        <v>456</v>
      </c>
      <c r="U23" s="11" t="s">
        <v>455</v>
      </c>
      <c r="V23" s="12" t="s">
        <v>456</v>
      </c>
      <c r="W23" s="25" t="s">
        <v>456</v>
      </c>
      <c r="X23" s="5">
        <f t="shared" si="22"/>
        <v>7</v>
      </c>
      <c r="Y23" s="6">
        <f t="shared" si="23"/>
        <v>0</v>
      </c>
      <c r="Z23" s="6">
        <f t="shared" si="24"/>
        <v>0</v>
      </c>
      <c r="AA23" s="6">
        <f t="shared" si="25"/>
        <v>0</v>
      </c>
      <c r="AB23" s="6">
        <f t="shared" si="26"/>
        <v>0</v>
      </c>
      <c r="AC23" s="7">
        <f t="shared" si="27"/>
        <v>7</v>
      </c>
      <c r="AD23" s="36">
        <f t="shared" si="28"/>
        <v>10</v>
      </c>
      <c r="AE23" s="14">
        <f t="shared" si="29"/>
        <v>0</v>
      </c>
      <c r="AF23" s="24">
        <f t="shared" si="30"/>
        <v>1.88</v>
      </c>
      <c r="AG23" s="14">
        <v>4.5</v>
      </c>
      <c r="AH23" s="15">
        <v>2</v>
      </c>
      <c r="AI23" s="11" t="s">
        <v>455</v>
      </c>
      <c r="AJ23" s="12" t="s">
        <v>456</v>
      </c>
      <c r="AK23" s="25" t="s">
        <v>456</v>
      </c>
      <c r="AL23" s="11" t="s">
        <v>455</v>
      </c>
      <c r="AM23" s="12" t="s">
        <v>456</v>
      </c>
      <c r="AN23" s="25" t="s">
        <v>456</v>
      </c>
      <c r="AO23" s="11" t="s">
        <v>455</v>
      </c>
      <c r="AP23" s="12" t="s">
        <v>456</v>
      </c>
      <c r="AQ23" s="25" t="s">
        <v>456</v>
      </c>
      <c r="AR23" s="11" t="str">
        <f t="shared" si="31"/>
        <v xml:space="preserve"> </v>
      </c>
      <c r="AS23" s="12" t="str">
        <f t="shared" si="32"/>
        <v xml:space="preserve"> </v>
      </c>
      <c r="AT23" s="25" t="str">
        <f t="shared" si="32"/>
        <v xml:space="preserve"> </v>
      </c>
      <c r="AU23" s="11" t="str">
        <f t="shared" si="32"/>
        <v xml:space="preserve"> </v>
      </c>
      <c r="AV23" s="12" t="str">
        <f t="shared" si="32"/>
        <v xml:space="preserve"> </v>
      </c>
      <c r="AW23" s="25" t="str">
        <f t="shared" si="32"/>
        <v xml:space="preserve"> </v>
      </c>
      <c r="AX23" s="11" t="str">
        <f t="shared" si="32"/>
        <v xml:space="preserve"> </v>
      </c>
      <c r="AY23" s="12" t="str">
        <f t="shared" si="32"/>
        <v xml:space="preserve"> </v>
      </c>
      <c r="AZ23" s="25" t="str">
        <f t="shared" si="32"/>
        <v xml:space="preserve"> </v>
      </c>
      <c r="BA23" s="11" t="str">
        <f t="shared" si="32"/>
        <v xml:space="preserve"> </v>
      </c>
      <c r="BB23" s="12" t="str">
        <f t="shared" si="32"/>
        <v xml:space="preserve"> </v>
      </c>
      <c r="BC23" s="25" t="str">
        <f t="shared" si="32"/>
        <v xml:space="preserve"> </v>
      </c>
      <c r="BD23" s="5">
        <f t="shared" si="33"/>
        <v>3</v>
      </c>
      <c r="BE23" s="6">
        <f t="shared" si="34"/>
        <v>0</v>
      </c>
      <c r="BF23" s="6">
        <f t="shared" si="35"/>
        <v>0</v>
      </c>
      <c r="BG23" s="6">
        <f t="shared" si="36"/>
        <v>0</v>
      </c>
      <c r="BH23" s="6">
        <f t="shared" si="37"/>
        <v>0</v>
      </c>
      <c r="BI23" s="7">
        <f t="shared" si="38"/>
        <v>3</v>
      </c>
      <c r="BJ23" s="36">
        <f t="shared" si="39"/>
        <v>5.9399999999999995</v>
      </c>
      <c r="BK23" s="14">
        <f t="shared" si="40"/>
        <v>0</v>
      </c>
      <c r="BL23" s="24">
        <f t="shared" si="41"/>
        <v>0.72</v>
      </c>
      <c r="BM23" s="14">
        <v>0</v>
      </c>
      <c r="BN23" s="15">
        <v>0</v>
      </c>
      <c r="BO23" s="16">
        <f>1.5+3</f>
        <v>4.5</v>
      </c>
      <c r="BP23" s="24">
        <f t="shared" si="42"/>
        <v>26.604999999999997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21"/>
        <v>16</v>
      </c>
      <c r="B24" s="80" t="s">
        <v>327</v>
      </c>
      <c r="C24" s="11" t="s">
        <v>455</v>
      </c>
      <c r="D24" s="12" t="s">
        <v>456</v>
      </c>
      <c r="E24" s="25" t="s">
        <v>456</v>
      </c>
      <c r="F24" s="11" t="s">
        <v>455</v>
      </c>
      <c r="G24" s="12" t="s">
        <v>456</v>
      </c>
      <c r="H24" s="25" t="s">
        <v>456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459</v>
      </c>
      <c r="N24" s="25" t="s">
        <v>456</v>
      </c>
      <c r="O24" s="11" t="s">
        <v>455</v>
      </c>
      <c r="P24" s="12" t="s">
        <v>456</v>
      </c>
      <c r="Q24" s="25" t="s">
        <v>456</v>
      </c>
      <c r="R24" s="11" t="s">
        <v>455</v>
      </c>
      <c r="S24" s="12" t="s">
        <v>456</v>
      </c>
      <c r="T24" s="25" t="s">
        <v>456</v>
      </c>
      <c r="U24" s="11" t="s">
        <v>455</v>
      </c>
      <c r="V24" s="12" t="s">
        <v>456</v>
      </c>
      <c r="W24" s="25" t="s">
        <v>456</v>
      </c>
      <c r="X24" s="5">
        <f t="shared" si="22"/>
        <v>7</v>
      </c>
      <c r="Y24" s="6">
        <f t="shared" si="23"/>
        <v>0</v>
      </c>
      <c r="Z24" s="6">
        <f t="shared" si="24"/>
        <v>0</v>
      </c>
      <c r="AA24" s="6">
        <f t="shared" si="25"/>
        <v>1</v>
      </c>
      <c r="AB24" s="6">
        <f t="shared" si="26"/>
        <v>0</v>
      </c>
      <c r="AC24" s="7">
        <f t="shared" si="27"/>
        <v>7</v>
      </c>
      <c r="AD24" s="36">
        <f t="shared" si="28"/>
        <v>10</v>
      </c>
      <c r="AE24" s="14">
        <f t="shared" si="29"/>
        <v>0.14000000000000012</v>
      </c>
      <c r="AF24" s="24">
        <f t="shared" si="30"/>
        <v>1.88</v>
      </c>
      <c r="AG24" s="14">
        <v>4.3</v>
      </c>
      <c r="AH24" s="15">
        <v>2.6</v>
      </c>
      <c r="AI24" s="11" t="s">
        <v>455</v>
      </c>
      <c r="AJ24" s="12" t="s">
        <v>456</v>
      </c>
      <c r="AK24" s="25" t="s">
        <v>456</v>
      </c>
      <c r="AL24" s="11" t="s">
        <v>455</v>
      </c>
      <c r="AM24" s="12" t="s">
        <v>456</v>
      </c>
      <c r="AN24" s="25" t="s">
        <v>456</v>
      </c>
      <c r="AO24" s="11" t="s">
        <v>455</v>
      </c>
      <c r="AP24" s="12" t="s">
        <v>456</v>
      </c>
      <c r="AQ24" s="25" t="s">
        <v>456</v>
      </c>
      <c r="AR24" s="11" t="str">
        <f t="shared" si="31"/>
        <v xml:space="preserve"> </v>
      </c>
      <c r="AS24" s="12" t="str">
        <f t="shared" si="32"/>
        <v xml:space="preserve"> </v>
      </c>
      <c r="AT24" s="25" t="str">
        <f t="shared" si="32"/>
        <v xml:space="preserve"> </v>
      </c>
      <c r="AU24" s="11" t="str">
        <f t="shared" si="32"/>
        <v xml:space="preserve"> </v>
      </c>
      <c r="AV24" s="12" t="str">
        <f t="shared" si="32"/>
        <v xml:space="preserve"> </v>
      </c>
      <c r="AW24" s="25" t="str">
        <f t="shared" si="32"/>
        <v xml:space="preserve"> </v>
      </c>
      <c r="AX24" s="11" t="str">
        <f t="shared" si="32"/>
        <v xml:space="preserve"> </v>
      </c>
      <c r="AY24" s="12" t="str">
        <f t="shared" si="32"/>
        <v xml:space="preserve"> </v>
      </c>
      <c r="AZ24" s="25" t="str">
        <f t="shared" si="32"/>
        <v xml:space="preserve"> </v>
      </c>
      <c r="BA24" s="11" t="str">
        <f t="shared" si="32"/>
        <v xml:space="preserve"> </v>
      </c>
      <c r="BB24" s="12" t="str">
        <f t="shared" si="32"/>
        <v xml:space="preserve"> </v>
      </c>
      <c r="BC24" s="25" t="str">
        <f t="shared" si="32"/>
        <v xml:space="preserve"> </v>
      </c>
      <c r="BD24" s="5">
        <f t="shared" si="33"/>
        <v>3</v>
      </c>
      <c r="BE24" s="6">
        <f t="shared" si="34"/>
        <v>0</v>
      </c>
      <c r="BF24" s="6">
        <f t="shared" si="35"/>
        <v>0</v>
      </c>
      <c r="BG24" s="6">
        <f t="shared" si="36"/>
        <v>0</v>
      </c>
      <c r="BH24" s="6">
        <f t="shared" si="37"/>
        <v>0</v>
      </c>
      <c r="BI24" s="7">
        <f t="shared" si="38"/>
        <v>3</v>
      </c>
      <c r="BJ24" s="36">
        <f t="shared" si="39"/>
        <v>5.9399999999999995</v>
      </c>
      <c r="BK24" s="14">
        <f t="shared" si="40"/>
        <v>0</v>
      </c>
      <c r="BL24" s="24">
        <f t="shared" si="41"/>
        <v>0.72</v>
      </c>
      <c r="BM24" s="14">
        <v>0</v>
      </c>
      <c r="BN24" s="15">
        <v>0</v>
      </c>
      <c r="BO24" s="16">
        <f>1.5+3</f>
        <v>4.5</v>
      </c>
      <c r="BP24" s="24">
        <f t="shared" si="42"/>
        <v>27.424999999999997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21"/>
        <v>17</v>
      </c>
      <c r="B25" s="80" t="s">
        <v>328</v>
      </c>
      <c r="C25" s="11" t="s">
        <v>455</v>
      </c>
      <c r="D25" s="12" t="s">
        <v>456</v>
      </c>
      <c r="E25" s="25" t="s">
        <v>456</v>
      </c>
      <c r="F25" s="11" t="s">
        <v>455</v>
      </c>
      <c r="G25" s="12" t="s">
        <v>456</v>
      </c>
      <c r="H25" s="25" t="s">
        <v>456</v>
      </c>
      <c r="I25" s="11" t="s">
        <v>455</v>
      </c>
      <c r="J25" s="12" t="s">
        <v>456</v>
      </c>
      <c r="K25" s="25" t="s">
        <v>456</v>
      </c>
      <c r="L25" s="11" t="s">
        <v>455</v>
      </c>
      <c r="M25" s="12" t="s">
        <v>456</v>
      </c>
      <c r="N25" s="25" t="s">
        <v>456</v>
      </c>
      <c r="O25" s="11" t="s">
        <v>455</v>
      </c>
      <c r="P25" s="12" t="s">
        <v>456</v>
      </c>
      <c r="Q25" s="25" t="s">
        <v>456</v>
      </c>
      <c r="R25" s="11" t="s">
        <v>455</v>
      </c>
      <c r="S25" s="12" t="s">
        <v>456</v>
      </c>
      <c r="T25" s="25" t="s">
        <v>456</v>
      </c>
      <c r="U25" s="11" t="s">
        <v>455</v>
      </c>
      <c r="V25" s="12" t="s">
        <v>456</v>
      </c>
      <c r="W25" s="25" t="s">
        <v>456</v>
      </c>
      <c r="X25" s="5">
        <f t="shared" si="22"/>
        <v>7</v>
      </c>
      <c r="Y25" s="6">
        <f t="shared" si="23"/>
        <v>0</v>
      </c>
      <c r="Z25" s="6">
        <f t="shared" si="24"/>
        <v>0</v>
      </c>
      <c r="AA25" s="6">
        <f t="shared" si="25"/>
        <v>0</v>
      </c>
      <c r="AB25" s="6">
        <f t="shared" si="26"/>
        <v>0</v>
      </c>
      <c r="AC25" s="7">
        <f t="shared" si="27"/>
        <v>7</v>
      </c>
      <c r="AD25" s="36">
        <f t="shared" si="28"/>
        <v>10</v>
      </c>
      <c r="AE25" s="14">
        <f t="shared" si="29"/>
        <v>0</v>
      </c>
      <c r="AF25" s="24">
        <f t="shared" si="30"/>
        <v>1.88</v>
      </c>
      <c r="AG25" s="14">
        <v>3.4</v>
      </c>
      <c r="AH25" s="15">
        <v>1.8</v>
      </c>
      <c r="AI25" s="11" t="s">
        <v>455</v>
      </c>
      <c r="AJ25" s="12" t="s">
        <v>456</v>
      </c>
      <c r="AK25" s="25" t="s">
        <v>456</v>
      </c>
      <c r="AL25" s="11" t="s">
        <v>455</v>
      </c>
      <c r="AM25" s="12" t="s">
        <v>456</v>
      </c>
      <c r="AN25" s="25" t="s">
        <v>456</v>
      </c>
      <c r="AO25" s="11" t="s">
        <v>455</v>
      </c>
      <c r="AP25" s="12" t="s">
        <v>456</v>
      </c>
      <c r="AQ25" s="25" t="s">
        <v>456</v>
      </c>
      <c r="AR25" s="11" t="str">
        <f t="shared" si="31"/>
        <v xml:space="preserve"> </v>
      </c>
      <c r="AS25" s="12" t="str">
        <f t="shared" si="32"/>
        <v xml:space="preserve"> </v>
      </c>
      <c r="AT25" s="25" t="str">
        <f t="shared" si="32"/>
        <v xml:space="preserve"> </v>
      </c>
      <c r="AU25" s="11" t="str">
        <f t="shared" si="32"/>
        <v xml:space="preserve"> </v>
      </c>
      <c r="AV25" s="12" t="str">
        <f t="shared" si="32"/>
        <v xml:space="preserve"> </v>
      </c>
      <c r="AW25" s="25" t="str">
        <f t="shared" si="32"/>
        <v xml:space="preserve"> </v>
      </c>
      <c r="AX25" s="11" t="str">
        <f t="shared" si="32"/>
        <v xml:space="preserve"> </v>
      </c>
      <c r="AY25" s="12" t="str">
        <f t="shared" si="32"/>
        <v xml:space="preserve"> </v>
      </c>
      <c r="AZ25" s="25" t="str">
        <f t="shared" si="32"/>
        <v xml:space="preserve"> </v>
      </c>
      <c r="BA25" s="11" t="str">
        <f t="shared" si="32"/>
        <v xml:space="preserve"> </v>
      </c>
      <c r="BB25" s="12" t="str">
        <f t="shared" si="32"/>
        <v xml:space="preserve"> </v>
      </c>
      <c r="BC25" s="25" t="str">
        <f t="shared" si="32"/>
        <v xml:space="preserve"> </v>
      </c>
      <c r="BD25" s="5">
        <f t="shared" si="33"/>
        <v>3</v>
      </c>
      <c r="BE25" s="6">
        <f t="shared" si="34"/>
        <v>0</v>
      </c>
      <c r="BF25" s="6">
        <f t="shared" si="35"/>
        <v>0</v>
      </c>
      <c r="BG25" s="6">
        <f t="shared" si="36"/>
        <v>0</v>
      </c>
      <c r="BH25" s="6">
        <f t="shared" si="37"/>
        <v>0</v>
      </c>
      <c r="BI25" s="7">
        <f t="shared" si="38"/>
        <v>3</v>
      </c>
      <c r="BJ25" s="36">
        <f t="shared" si="39"/>
        <v>5.9399999999999995</v>
      </c>
      <c r="BK25" s="14">
        <f t="shared" si="40"/>
        <v>0</v>
      </c>
      <c r="BL25" s="24">
        <f t="shared" si="41"/>
        <v>0.72</v>
      </c>
      <c r="BM25" s="14">
        <v>0</v>
      </c>
      <c r="BN25" s="15">
        <v>0</v>
      </c>
      <c r="BO25" s="16">
        <f>1.5+3</f>
        <v>4.5</v>
      </c>
      <c r="BP25" s="24">
        <f t="shared" si="42"/>
        <v>24.745000000000001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21"/>
        <v>18</v>
      </c>
      <c r="B26" s="80" t="s">
        <v>487</v>
      </c>
      <c r="C26" s="11" t="s">
        <v>455</v>
      </c>
      <c r="D26" s="12" t="s">
        <v>456</v>
      </c>
      <c r="E26" s="25" t="s">
        <v>456</v>
      </c>
      <c r="F26" s="11" t="s">
        <v>455</v>
      </c>
      <c r="G26" s="12" t="s">
        <v>457</v>
      </c>
      <c r="H26" s="25" t="s">
        <v>456</v>
      </c>
      <c r="I26" s="11" t="s">
        <v>455</v>
      </c>
      <c r="J26" s="12" t="s">
        <v>456</v>
      </c>
      <c r="K26" s="25" t="s">
        <v>456</v>
      </c>
      <c r="L26" s="11" t="s">
        <v>455</v>
      </c>
      <c r="M26" s="12" t="s">
        <v>456</v>
      </c>
      <c r="N26" s="25" t="s">
        <v>456</v>
      </c>
      <c r="O26" s="11" t="s">
        <v>455</v>
      </c>
      <c r="P26" s="12" t="s">
        <v>456</v>
      </c>
      <c r="Q26" s="25" t="s">
        <v>456</v>
      </c>
      <c r="R26" s="11" t="s">
        <v>455</v>
      </c>
      <c r="S26" s="12" t="s">
        <v>456</v>
      </c>
      <c r="T26" s="25" t="s">
        <v>456</v>
      </c>
      <c r="U26" s="11" t="s">
        <v>455</v>
      </c>
      <c r="V26" s="12" t="s">
        <v>456</v>
      </c>
      <c r="W26" s="25" t="s">
        <v>456</v>
      </c>
      <c r="X26" s="5">
        <f t="shared" si="22"/>
        <v>7</v>
      </c>
      <c r="Y26" s="6">
        <f t="shared" si="23"/>
        <v>0</v>
      </c>
      <c r="Z26" s="6">
        <f t="shared" si="24"/>
        <v>1</v>
      </c>
      <c r="AA26" s="6">
        <f t="shared" si="25"/>
        <v>0</v>
      </c>
      <c r="AB26" s="6">
        <f t="shared" si="26"/>
        <v>0</v>
      </c>
      <c r="AC26" s="7">
        <f t="shared" si="27"/>
        <v>7</v>
      </c>
      <c r="AD26" s="36">
        <f t="shared" si="28"/>
        <v>10</v>
      </c>
      <c r="AE26" s="14">
        <f t="shared" si="29"/>
        <v>2.1700000000000004</v>
      </c>
      <c r="AF26" s="24">
        <f t="shared" si="30"/>
        <v>1.88</v>
      </c>
      <c r="AG26" s="14">
        <v>4.4000000000000004</v>
      </c>
      <c r="AH26" s="15">
        <v>2.1</v>
      </c>
      <c r="AI26" s="11" t="s">
        <v>455</v>
      </c>
      <c r="AJ26" s="12" t="s">
        <v>456</v>
      </c>
      <c r="AK26" s="25" t="s">
        <v>456</v>
      </c>
      <c r="AL26" s="11" t="s">
        <v>455</v>
      </c>
      <c r="AM26" s="12" t="s">
        <v>456</v>
      </c>
      <c r="AN26" s="25" t="s">
        <v>456</v>
      </c>
      <c r="AO26" s="11" t="s">
        <v>455</v>
      </c>
      <c r="AP26" s="12" t="s">
        <v>457</v>
      </c>
      <c r="AQ26" s="25" t="s">
        <v>456</v>
      </c>
      <c r="AR26" s="11" t="str">
        <f t="shared" si="31"/>
        <v xml:space="preserve"> </v>
      </c>
      <c r="AS26" s="12" t="str">
        <f t="shared" si="32"/>
        <v xml:space="preserve"> </v>
      </c>
      <c r="AT26" s="25" t="str">
        <f t="shared" si="32"/>
        <v xml:space="preserve"> </v>
      </c>
      <c r="AU26" s="11" t="str">
        <f t="shared" si="32"/>
        <v xml:space="preserve"> </v>
      </c>
      <c r="AV26" s="12" t="str">
        <f t="shared" si="32"/>
        <v xml:space="preserve"> </v>
      </c>
      <c r="AW26" s="25" t="str">
        <f t="shared" si="32"/>
        <v xml:space="preserve"> </v>
      </c>
      <c r="AX26" s="11" t="str">
        <f t="shared" si="32"/>
        <v xml:space="preserve"> </v>
      </c>
      <c r="AY26" s="12" t="str">
        <f t="shared" si="32"/>
        <v xml:space="preserve"> </v>
      </c>
      <c r="AZ26" s="25" t="str">
        <f t="shared" si="32"/>
        <v xml:space="preserve"> </v>
      </c>
      <c r="BA26" s="11" t="str">
        <f t="shared" si="32"/>
        <v xml:space="preserve"> </v>
      </c>
      <c r="BB26" s="12" t="str">
        <f t="shared" si="32"/>
        <v xml:space="preserve"> </v>
      </c>
      <c r="BC26" s="25" t="str">
        <f t="shared" si="32"/>
        <v xml:space="preserve"> </v>
      </c>
      <c r="BD26" s="5">
        <f t="shared" si="33"/>
        <v>3</v>
      </c>
      <c r="BE26" s="6">
        <f t="shared" si="34"/>
        <v>0</v>
      </c>
      <c r="BF26" s="6">
        <f t="shared" si="35"/>
        <v>1</v>
      </c>
      <c r="BG26" s="6">
        <f t="shared" si="36"/>
        <v>0</v>
      </c>
      <c r="BH26" s="6">
        <f t="shared" si="37"/>
        <v>0</v>
      </c>
      <c r="BI26" s="7">
        <f t="shared" si="38"/>
        <v>3</v>
      </c>
      <c r="BJ26" s="36">
        <f t="shared" si="39"/>
        <v>5.9399999999999995</v>
      </c>
      <c r="BK26" s="14">
        <f t="shared" si="40"/>
        <v>2.1700000000000004</v>
      </c>
      <c r="BL26" s="24">
        <f t="shared" si="41"/>
        <v>0.72</v>
      </c>
      <c r="BM26" s="14">
        <v>0</v>
      </c>
      <c r="BN26" s="15">
        <v>0</v>
      </c>
      <c r="BO26" s="16">
        <f>1.5+0.14+3</f>
        <v>4.6400000000000006</v>
      </c>
      <c r="BP26" s="24">
        <f t="shared" si="42"/>
        <v>31.105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21"/>
        <v>19</v>
      </c>
      <c r="B27" s="80" t="s">
        <v>329</v>
      </c>
      <c r="C27" s="11" t="s">
        <v>455</v>
      </c>
      <c r="D27" s="12" t="s">
        <v>457</v>
      </c>
      <c r="E27" s="25" t="s">
        <v>456</v>
      </c>
      <c r="F27" s="11" t="s">
        <v>455</v>
      </c>
      <c r="G27" s="12" t="s">
        <v>457</v>
      </c>
      <c r="H27" s="25" t="s">
        <v>456</v>
      </c>
      <c r="I27" s="11" t="s">
        <v>455</v>
      </c>
      <c r="J27" s="12" t="s">
        <v>456</v>
      </c>
      <c r="K27" s="25" t="s">
        <v>456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459</v>
      </c>
      <c r="Q27" s="25" t="s">
        <v>456</v>
      </c>
      <c r="R27" s="11" t="s">
        <v>455</v>
      </c>
      <c r="S27" s="12" t="s">
        <v>456</v>
      </c>
      <c r="T27" s="25" t="s">
        <v>456</v>
      </c>
      <c r="U27" s="11" t="s">
        <v>455</v>
      </c>
      <c r="V27" s="12" t="s">
        <v>456</v>
      </c>
      <c r="W27" s="25" t="s">
        <v>456</v>
      </c>
      <c r="X27" s="5">
        <f t="shared" si="22"/>
        <v>7</v>
      </c>
      <c r="Y27" s="6">
        <f t="shared" si="23"/>
        <v>0</v>
      </c>
      <c r="Z27" s="6">
        <f t="shared" si="24"/>
        <v>2</v>
      </c>
      <c r="AA27" s="6">
        <f t="shared" si="25"/>
        <v>1</v>
      </c>
      <c r="AB27" s="6">
        <f t="shared" si="26"/>
        <v>0</v>
      </c>
      <c r="AC27" s="7">
        <f t="shared" si="27"/>
        <v>7</v>
      </c>
      <c r="AD27" s="36">
        <f t="shared" si="28"/>
        <v>10</v>
      </c>
      <c r="AE27" s="14">
        <f t="shared" si="29"/>
        <v>4.49</v>
      </c>
      <c r="AF27" s="24">
        <f t="shared" si="30"/>
        <v>1.88</v>
      </c>
      <c r="AG27" s="14">
        <v>5.3</v>
      </c>
      <c r="AH27" s="15">
        <v>2.4</v>
      </c>
      <c r="AI27" s="11" t="s">
        <v>455</v>
      </c>
      <c r="AJ27" s="12" t="s">
        <v>456</v>
      </c>
      <c r="AK27" s="25" t="s">
        <v>456</v>
      </c>
      <c r="AL27" s="11" t="s">
        <v>455</v>
      </c>
      <c r="AM27" s="12" t="s">
        <v>456</v>
      </c>
      <c r="AN27" s="25" t="s">
        <v>456</v>
      </c>
      <c r="AO27" s="11" t="s">
        <v>455</v>
      </c>
      <c r="AP27" s="12" t="s">
        <v>456</v>
      </c>
      <c r="AQ27" s="25" t="s">
        <v>456</v>
      </c>
      <c r="AR27" s="11" t="str">
        <f t="shared" si="31"/>
        <v xml:space="preserve"> </v>
      </c>
      <c r="AS27" s="12" t="str">
        <f t="shared" si="32"/>
        <v xml:space="preserve"> </v>
      </c>
      <c r="AT27" s="25" t="str">
        <f t="shared" si="32"/>
        <v xml:space="preserve"> </v>
      </c>
      <c r="AU27" s="11" t="str">
        <f t="shared" si="32"/>
        <v xml:space="preserve"> </v>
      </c>
      <c r="AV27" s="12" t="str">
        <f t="shared" si="32"/>
        <v xml:space="preserve"> </v>
      </c>
      <c r="AW27" s="25" t="str">
        <f t="shared" si="32"/>
        <v xml:space="preserve"> </v>
      </c>
      <c r="AX27" s="11" t="str">
        <f t="shared" si="32"/>
        <v xml:space="preserve"> </v>
      </c>
      <c r="AY27" s="12" t="str">
        <f t="shared" si="32"/>
        <v xml:space="preserve"> </v>
      </c>
      <c r="AZ27" s="25" t="str">
        <f t="shared" si="32"/>
        <v xml:space="preserve"> </v>
      </c>
      <c r="BA27" s="11" t="str">
        <f t="shared" si="32"/>
        <v xml:space="preserve"> </v>
      </c>
      <c r="BB27" s="12" t="str">
        <f t="shared" si="32"/>
        <v xml:space="preserve"> </v>
      </c>
      <c r="BC27" s="25" t="str">
        <f t="shared" si="32"/>
        <v xml:space="preserve"> </v>
      </c>
      <c r="BD27" s="5">
        <f t="shared" si="33"/>
        <v>3</v>
      </c>
      <c r="BE27" s="6">
        <f t="shared" si="34"/>
        <v>0</v>
      </c>
      <c r="BF27" s="6">
        <f t="shared" si="35"/>
        <v>0</v>
      </c>
      <c r="BG27" s="6">
        <f t="shared" si="36"/>
        <v>0</v>
      </c>
      <c r="BH27" s="6">
        <f t="shared" si="37"/>
        <v>0</v>
      </c>
      <c r="BI27" s="7">
        <f t="shared" si="38"/>
        <v>3</v>
      </c>
      <c r="BJ27" s="36">
        <f t="shared" si="39"/>
        <v>5.9399999999999995</v>
      </c>
      <c r="BK27" s="14">
        <f t="shared" si="40"/>
        <v>0</v>
      </c>
      <c r="BL27" s="24">
        <f t="shared" si="41"/>
        <v>0.72</v>
      </c>
      <c r="BM27" s="14">
        <v>0</v>
      </c>
      <c r="BN27" s="15">
        <v>0</v>
      </c>
      <c r="BO27" s="16">
        <f>1.5+0.14+3</f>
        <v>4.6400000000000006</v>
      </c>
      <c r="BP27" s="24">
        <f t="shared" si="42"/>
        <v>32.994999999999997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21"/>
        <v>20</v>
      </c>
      <c r="B28" s="80" t="s">
        <v>330</v>
      </c>
      <c r="C28" s="11" t="s">
        <v>455</v>
      </c>
      <c r="D28" s="12" t="s">
        <v>456</v>
      </c>
      <c r="E28" s="25" t="s">
        <v>456</v>
      </c>
      <c r="F28" s="11" t="s">
        <v>455</v>
      </c>
      <c r="G28" s="12" t="s">
        <v>456</v>
      </c>
      <c r="H28" s="25" t="s">
        <v>456</v>
      </c>
      <c r="I28" s="11" t="s">
        <v>455</v>
      </c>
      <c r="J28" s="12" t="s">
        <v>456</v>
      </c>
      <c r="K28" s="25" t="s">
        <v>456</v>
      </c>
      <c r="L28" s="11" t="s">
        <v>455</v>
      </c>
      <c r="M28" s="12" t="s">
        <v>456</v>
      </c>
      <c r="N28" s="25" t="s">
        <v>456</v>
      </c>
      <c r="O28" s="11" t="s">
        <v>455</v>
      </c>
      <c r="P28" s="12" t="s">
        <v>456</v>
      </c>
      <c r="Q28" s="25" t="s">
        <v>456</v>
      </c>
      <c r="R28" s="11" t="s">
        <v>455</v>
      </c>
      <c r="S28" s="12" t="s">
        <v>456</v>
      </c>
      <c r="T28" s="25" t="s">
        <v>456</v>
      </c>
      <c r="U28" s="11" t="s">
        <v>455</v>
      </c>
      <c r="V28" s="12" t="s">
        <v>456</v>
      </c>
      <c r="W28" s="25" t="s">
        <v>456</v>
      </c>
      <c r="X28" s="5">
        <f t="shared" si="22"/>
        <v>7</v>
      </c>
      <c r="Y28" s="6">
        <f t="shared" si="23"/>
        <v>0</v>
      </c>
      <c r="Z28" s="6">
        <f t="shared" si="24"/>
        <v>0</v>
      </c>
      <c r="AA28" s="6">
        <f t="shared" si="25"/>
        <v>0</v>
      </c>
      <c r="AB28" s="6">
        <f t="shared" si="26"/>
        <v>0</v>
      </c>
      <c r="AC28" s="7">
        <f t="shared" si="27"/>
        <v>7</v>
      </c>
      <c r="AD28" s="36">
        <f t="shared" si="28"/>
        <v>10</v>
      </c>
      <c r="AE28" s="14">
        <f t="shared" si="29"/>
        <v>0</v>
      </c>
      <c r="AF28" s="24">
        <f t="shared" si="30"/>
        <v>1.88</v>
      </c>
      <c r="AG28" s="14">
        <v>4.8</v>
      </c>
      <c r="AH28" s="15">
        <v>1.9</v>
      </c>
      <c r="AI28" s="11" t="s">
        <v>455</v>
      </c>
      <c r="AJ28" s="12" t="s">
        <v>456</v>
      </c>
      <c r="AK28" s="25" t="s">
        <v>456</v>
      </c>
      <c r="AL28" s="11" t="s">
        <v>455</v>
      </c>
      <c r="AM28" s="12" t="s">
        <v>456</v>
      </c>
      <c r="AN28" s="25" t="s">
        <v>459</v>
      </c>
      <c r="AO28" s="11" t="s">
        <v>455</v>
      </c>
      <c r="AP28" s="12" t="s">
        <v>456</v>
      </c>
      <c r="AQ28" s="25" t="s">
        <v>456</v>
      </c>
      <c r="AR28" s="11" t="str">
        <f t="shared" si="31"/>
        <v xml:space="preserve"> </v>
      </c>
      <c r="AS28" s="12" t="str">
        <f t="shared" si="32"/>
        <v xml:space="preserve"> </v>
      </c>
      <c r="AT28" s="25" t="str">
        <f t="shared" si="32"/>
        <v xml:space="preserve"> </v>
      </c>
      <c r="AU28" s="11" t="str">
        <f t="shared" si="32"/>
        <v xml:space="preserve"> </v>
      </c>
      <c r="AV28" s="12" t="str">
        <f t="shared" si="32"/>
        <v xml:space="preserve"> </v>
      </c>
      <c r="AW28" s="25" t="str">
        <f t="shared" si="32"/>
        <v xml:space="preserve"> </v>
      </c>
      <c r="AX28" s="11" t="str">
        <f t="shared" si="32"/>
        <v xml:space="preserve"> </v>
      </c>
      <c r="AY28" s="12" t="str">
        <f t="shared" si="32"/>
        <v xml:space="preserve"> </v>
      </c>
      <c r="AZ28" s="25" t="str">
        <f t="shared" si="32"/>
        <v xml:space="preserve"> </v>
      </c>
      <c r="BA28" s="11" t="str">
        <f t="shared" si="32"/>
        <v xml:space="preserve"> </v>
      </c>
      <c r="BB28" s="12" t="str">
        <f t="shared" si="32"/>
        <v xml:space="preserve"> </v>
      </c>
      <c r="BC28" s="25" t="str">
        <f t="shared" si="32"/>
        <v xml:space="preserve"> </v>
      </c>
      <c r="BD28" s="5">
        <f t="shared" si="33"/>
        <v>3</v>
      </c>
      <c r="BE28" s="6">
        <f t="shared" si="34"/>
        <v>0</v>
      </c>
      <c r="BF28" s="6">
        <f t="shared" si="35"/>
        <v>0</v>
      </c>
      <c r="BG28" s="6">
        <f t="shared" si="36"/>
        <v>0</v>
      </c>
      <c r="BH28" s="6">
        <f t="shared" si="37"/>
        <v>1</v>
      </c>
      <c r="BI28" s="7">
        <f t="shared" si="38"/>
        <v>2</v>
      </c>
      <c r="BJ28" s="36">
        <f t="shared" si="39"/>
        <v>5.9399999999999995</v>
      </c>
      <c r="BK28" s="14">
        <f t="shared" si="40"/>
        <v>0</v>
      </c>
      <c r="BL28" s="24">
        <f t="shared" si="41"/>
        <v>2.75</v>
      </c>
      <c r="BM28" s="14">
        <v>0</v>
      </c>
      <c r="BN28" s="15">
        <v>0</v>
      </c>
      <c r="BO28" s="16">
        <f>3*1+2+5*1.5+3</f>
        <v>15.5</v>
      </c>
      <c r="BP28" s="24">
        <f t="shared" si="42"/>
        <v>38.372500000000002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21"/>
        <v>21</v>
      </c>
      <c r="B29" s="80" t="s">
        <v>331</v>
      </c>
      <c r="C29" s="11" t="s">
        <v>455</v>
      </c>
      <c r="D29" s="12" t="s">
        <v>456</v>
      </c>
      <c r="E29" s="25" t="s">
        <v>456</v>
      </c>
      <c r="F29" s="11" t="s">
        <v>455</v>
      </c>
      <c r="G29" s="12" t="s">
        <v>457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455</v>
      </c>
      <c r="M29" s="12" t="s">
        <v>456</v>
      </c>
      <c r="N29" s="25" t="s">
        <v>456</v>
      </c>
      <c r="O29" s="11" t="s">
        <v>455</v>
      </c>
      <c r="P29" s="12" t="s">
        <v>459</v>
      </c>
      <c r="Q29" s="25" t="s">
        <v>456</v>
      </c>
      <c r="R29" s="11" t="s">
        <v>455</v>
      </c>
      <c r="S29" s="12" t="s">
        <v>457</v>
      </c>
      <c r="T29" s="25" t="s">
        <v>456</v>
      </c>
      <c r="U29" s="11" t="s">
        <v>455</v>
      </c>
      <c r="V29" s="12" t="s">
        <v>456</v>
      </c>
      <c r="W29" s="25" t="s">
        <v>456</v>
      </c>
      <c r="X29" s="5">
        <f t="shared" si="22"/>
        <v>7</v>
      </c>
      <c r="Y29" s="6">
        <f t="shared" si="23"/>
        <v>0</v>
      </c>
      <c r="Z29" s="6">
        <f t="shared" si="24"/>
        <v>2</v>
      </c>
      <c r="AA29" s="6">
        <f t="shared" si="25"/>
        <v>1</v>
      </c>
      <c r="AB29" s="6">
        <f t="shared" si="26"/>
        <v>0</v>
      </c>
      <c r="AC29" s="7">
        <f t="shared" si="27"/>
        <v>7</v>
      </c>
      <c r="AD29" s="36">
        <f t="shared" si="28"/>
        <v>10</v>
      </c>
      <c r="AE29" s="14">
        <f t="shared" si="29"/>
        <v>4.49</v>
      </c>
      <c r="AF29" s="24">
        <f t="shared" si="30"/>
        <v>1.88</v>
      </c>
      <c r="AG29" s="14">
        <v>4.9000000000000004</v>
      </c>
      <c r="AH29" s="15">
        <v>2.9</v>
      </c>
      <c r="AI29" s="11" t="s">
        <v>455</v>
      </c>
      <c r="AJ29" s="12" t="s">
        <v>456</v>
      </c>
      <c r="AK29" s="25" t="s">
        <v>456</v>
      </c>
      <c r="AL29" s="11" t="s">
        <v>455</v>
      </c>
      <c r="AM29" s="12" t="s">
        <v>456</v>
      </c>
      <c r="AN29" s="25" t="s">
        <v>456</v>
      </c>
      <c r="AO29" s="11" t="s">
        <v>455</v>
      </c>
      <c r="AP29" s="12" t="s">
        <v>456</v>
      </c>
      <c r="AQ29" s="25" t="s">
        <v>456</v>
      </c>
      <c r="AR29" s="11" t="str">
        <f t="shared" si="31"/>
        <v xml:space="preserve"> </v>
      </c>
      <c r="AS29" s="12" t="str">
        <f t="shared" si="32"/>
        <v xml:space="preserve"> </v>
      </c>
      <c r="AT29" s="25" t="str">
        <f t="shared" si="32"/>
        <v xml:space="preserve"> </v>
      </c>
      <c r="AU29" s="11" t="str">
        <f t="shared" si="32"/>
        <v xml:space="preserve"> </v>
      </c>
      <c r="AV29" s="12" t="str">
        <f t="shared" si="32"/>
        <v xml:space="preserve"> </v>
      </c>
      <c r="AW29" s="25" t="str">
        <f t="shared" si="32"/>
        <v xml:space="preserve"> </v>
      </c>
      <c r="AX29" s="11" t="str">
        <f t="shared" si="32"/>
        <v xml:space="preserve"> </v>
      </c>
      <c r="AY29" s="12" t="str">
        <f t="shared" si="32"/>
        <v xml:space="preserve"> </v>
      </c>
      <c r="AZ29" s="25" t="str">
        <f t="shared" si="32"/>
        <v xml:space="preserve"> </v>
      </c>
      <c r="BA29" s="11" t="str">
        <f t="shared" si="32"/>
        <v xml:space="preserve"> </v>
      </c>
      <c r="BB29" s="12" t="str">
        <f t="shared" si="32"/>
        <v xml:space="preserve"> </v>
      </c>
      <c r="BC29" s="25" t="str">
        <f t="shared" si="32"/>
        <v xml:space="preserve"> </v>
      </c>
      <c r="BD29" s="5">
        <f t="shared" si="33"/>
        <v>3</v>
      </c>
      <c r="BE29" s="6">
        <f t="shared" si="34"/>
        <v>0</v>
      </c>
      <c r="BF29" s="6">
        <f t="shared" si="35"/>
        <v>0</v>
      </c>
      <c r="BG29" s="6">
        <f t="shared" si="36"/>
        <v>0</v>
      </c>
      <c r="BH29" s="6">
        <f t="shared" si="37"/>
        <v>0</v>
      </c>
      <c r="BI29" s="7">
        <f t="shared" si="38"/>
        <v>3</v>
      </c>
      <c r="BJ29" s="36">
        <f t="shared" si="39"/>
        <v>5.9399999999999995</v>
      </c>
      <c r="BK29" s="14">
        <f t="shared" si="40"/>
        <v>0</v>
      </c>
      <c r="BL29" s="24">
        <f t="shared" si="41"/>
        <v>0.72</v>
      </c>
      <c r="BM29" s="14">
        <v>0</v>
      </c>
      <c r="BN29" s="15">
        <v>0</v>
      </c>
      <c r="BO29" s="16">
        <f>1+2+1.5+3</f>
        <v>7.5</v>
      </c>
      <c r="BP29" s="24">
        <f t="shared" si="42"/>
        <v>36.094999999999999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21"/>
        <v>22</v>
      </c>
      <c r="B30" s="80" t="s">
        <v>332</v>
      </c>
      <c r="C30" s="11" t="s">
        <v>455</v>
      </c>
      <c r="D30" s="12" t="s">
        <v>456</v>
      </c>
      <c r="E30" s="25" t="s">
        <v>456</v>
      </c>
      <c r="F30" s="11" t="s">
        <v>455</v>
      </c>
      <c r="G30" s="12" t="s">
        <v>456</v>
      </c>
      <c r="H30" s="25" t="s">
        <v>456</v>
      </c>
      <c r="I30" s="11" t="s">
        <v>455</v>
      </c>
      <c r="J30" s="12" t="s">
        <v>456</v>
      </c>
      <c r="K30" s="25" t="s">
        <v>456</v>
      </c>
      <c r="L30" s="11" t="s">
        <v>455</v>
      </c>
      <c r="M30" s="12" t="s">
        <v>456</v>
      </c>
      <c r="N30" s="25" t="s">
        <v>456</v>
      </c>
      <c r="O30" s="11" t="s">
        <v>455</v>
      </c>
      <c r="P30" s="12" t="s">
        <v>456</v>
      </c>
      <c r="Q30" s="25" t="s">
        <v>456</v>
      </c>
      <c r="R30" s="11" t="s">
        <v>455</v>
      </c>
      <c r="S30" s="12" t="s">
        <v>456</v>
      </c>
      <c r="T30" s="25" t="s">
        <v>456</v>
      </c>
      <c r="U30" s="11" t="s">
        <v>455</v>
      </c>
      <c r="V30" s="12" t="s">
        <v>456</v>
      </c>
      <c r="W30" s="25" t="s">
        <v>456</v>
      </c>
      <c r="X30" s="5">
        <f t="shared" si="22"/>
        <v>7</v>
      </c>
      <c r="Y30" s="6">
        <f t="shared" si="23"/>
        <v>0</v>
      </c>
      <c r="Z30" s="6">
        <f t="shared" si="24"/>
        <v>0</v>
      </c>
      <c r="AA30" s="6">
        <f t="shared" si="25"/>
        <v>0</v>
      </c>
      <c r="AB30" s="6">
        <f t="shared" si="26"/>
        <v>0</v>
      </c>
      <c r="AC30" s="7">
        <f t="shared" si="27"/>
        <v>7</v>
      </c>
      <c r="AD30" s="36">
        <f t="shared" si="28"/>
        <v>10</v>
      </c>
      <c r="AE30" s="14">
        <f t="shared" si="29"/>
        <v>0</v>
      </c>
      <c r="AF30" s="24">
        <f t="shared" si="30"/>
        <v>1.88</v>
      </c>
      <c r="AG30" s="14">
        <v>4.4000000000000004</v>
      </c>
      <c r="AH30" s="15">
        <v>2.1</v>
      </c>
      <c r="AI30" s="11" t="s">
        <v>455</v>
      </c>
      <c r="AJ30" s="12" t="s">
        <v>456</v>
      </c>
      <c r="AK30" s="25" t="s">
        <v>456</v>
      </c>
      <c r="AL30" s="11" t="s">
        <v>455</v>
      </c>
      <c r="AM30" s="12" t="s">
        <v>456</v>
      </c>
      <c r="AN30" s="25" t="s">
        <v>456</v>
      </c>
      <c r="AO30" s="11" t="s">
        <v>455</v>
      </c>
      <c r="AP30" s="12" t="s">
        <v>456</v>
      </c>
      <c r="AQ30" s="25" t="s">
        <v>456</v>
      </c>
      <c r="AR30" s="11" t="str">
        <f t="shared" si="31"/>
        <v xml:space="preserve"> </v>
      </c>
      <c r="AS30" s="12" t="str">
        <f t="shared" si="32"/>
        <v xml:space="preserve"> </v>
      </c>
      <c r="AT30" s="25" t="str">
        <f t="shared" si="32"/>
        <v xml:space="preserve"> </v>
      </c>
      <c r="AU30" s="11" t="str">
        <f t="shared" si="32"/>
        <v xml:space="preserve"> </v>
      </c>
      <c r="AV30" s="12" t="str">
        <f t="shared" si="32"/>
        <v xml:space="preserve"> </v>
      </c>
      <c r="AW30" s="25" t="str">
        <f t="shared" si="32"/>
        <v xml:space="preserve"> </v>
      </c>
      <c r="AX30" s="11" t="str">
        <f t="shared" si="32"/>
        <v xml:space="preserve"> </v>
      </c>
      <c r="AY30" s="12" t="str">
        <f t="shared" si="32"/>
        <v xml:space="preserve"> </v>
      </c>
      <c r="AZ30" s="25" t="str">
        <f t="shared" si="32"/>
        <v xml:space="preserve"> </v>
      </c>
      <c r="BA30" s="11" t="str">
        <f t="shared" si="32"/>
        <v xml:space="preserve"> </v>
      </c>
      <c r="BB30" s="12" t="str">
        <f t="shared" si="32"/>
        <v xml:space="preserve"> </v>
      </c>
      <c r="BC30" s="25" t="str">
        <f t="shared" si="32"/>
        <v xml:space="preserve"> </v>
      </c>
      <c r="BD30" s="5">
        <f t="shared" si="33"/>
        <v>3</v>
      </c>
      <c r="BE30" s="6">
        <f t="shared" si="34"/>
        <v>0</v>
      </c>
      <c r="BF30" s="6">
        <f t="shared" si="35"/>
        <v>0</v>
      </c>
      <c r="BG30" s="6">
        <f t="shared" si="36"/>
        <v>0</v>
      </c>
      <c r="BH30" s="6">
        <f t="shared" si="37"/>
        <v>0</v>
      </c>
      <c r="BI30" s="7">
        <f t="shared" si="38"/>
        <v>3</v>
      </c>
      <c r="BJ30" s="36">
        <f t="shared" si="39"/>
        <v>5.9399999999999995</v>
      </c>
      <c r="BK30" s="14">
        <f t="shared" si="40"/>
        <v>0</v>
      </c>
      <c r="BL30" s="24">
        <f t="shared" si="41"/>
        <v>0.72</v>
      </c>
      <c r="BM30" s="14">
        <v>0</v>
      </c>
      <c r="BN30" s="15">
        <v>0</v>
      </c>
      <c r="BO30" s="16">
        <f>2+1.5+3+0.14</f>
        <v>6.64</v>
      </c>
      <c r="BP30" s="24">
        <f t="shared" si="42"/>
        <v>28.765000000000001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21"/>
        <v>23</v>
      </c>
      <c r="B31" s="80" t="s">
        <v>333</v>
      </c>
      <c r="C31" s="11" t="s">
        <v>455</v>
      </c>
      <c r="D31" s="12" t="s">
        <v>456</v>
      </c>
      <c r="E31" s="25" t="s">
        <v>456</v>
      </c>
      <c r="F31" s="11" t="s">
        <v>455</v>
      </c>
      <c r="G31" s="12" t="s">
        <v>456</v>
      </c>
      <c r="H31" s="25" t="s">
        <v>456</v>
      </c>
      <c r="I31" s="11" t="s">
        <v>455</v>
      </c>
      <c r="J31" s="12" t="s">
        <v>456</v>
      </c>
      <c r="K31" s="25" t="s">
        <v>456</v>
      </c>
      <c r="L31" s="11" t="s">
        <v>455</v>
      </c>
      <c r="M31" s="12" t="s">
        <v>456</v>
      </c>
      <c r="N31" s="25" t="s">
        <v>456</v>
      </c>
      <c r="O31" s="11" t="s">
        <v>455</v>
      </c>
      <c r="P31" s="12" t="s">
        <v>456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1" t="s">
        <v>455</v>
      </c>
      <c r="V31" s="12" t="s">
        <v>456</v>
      </c>
      <c r="W31" s="25" t="s">
        <v>456</v>
      </c>
      <c r="X31" s="5">
        <f t="shared" si="22"/>
        <v>7</v>
      </c>
      <c r="Y31" s="6">
        <f t="shared" si="23"/>
        <v>0</v>
      </c>
      <c r="Z31" s="6">
        <f t="shared" si="24"/>
        <v>0</v>
      </c>
      <c r="AA31" s="6">
        <f t="shared" si="25"/>
        <v>0</v>
      </c>
      <c r="AB31" s="6">
        <f t="shared" si="26"/>
        <v>0</v>
      </c>
      <c r="AC31" s="7">
        <f t="shared" si="27"/>
        <v>7</v>
      </c>
      <c r="AD31" s="36">
        <f t="shared" si="28"/>
        <v>10</v>
      </c>
      <c r="AE31" s="14">
        <f t="shared" si="29"/>
        <v>0</v>
      </c>
      <c r="AF31" s="24">
        <f t="shared" si="30"/>
        <v>1.88</v>
      </c>
      <c r="AG31" s="14">
        <v>2.8</v>
      </c>
      <c r="AH31" s="15">
        <v>1.7</v>
      </c>
      <c r="AI31" s="11" t="s">
        <v>455</v>
      </c>
      <c r="AJ31" s="12" t="s">
        <v>456</v>
      </c>
      <c r="AK31" s="25" t="s">
        <v>456</v>
      </c>
      <c r="AL31" s="11" t="s">
        <v>455</v>
      </c>
      <c r="AM31" s="12" t="s">
        <v>456</v>
      </c>
      <c r="AN31" s="25" t="s">
        <v>456</v>
      </c>
      <c r="AO31" s="11" t="s">
        <v>455</v>
      </c>
      <c r="AP31" s="12" t="s">
        <v>456</v>
      </c>
      <c r="AQ31" s="25" t="s">
        <v>456</v>
      </c>
      <c r="AR31" s="11" t="str">
        <f t="shared" si="31"/>
        <v xml:space="preserve"> </v>
      </c>
      <c r="AS31" s="12" t="str">
        <f t="shared" si="32"/>
        <v xml:space="preserve"> </v>
      </c>
      <c r="AT31" s="25" t="str">
        <f t="shared" si="32"/>
        <v xml:space="preserve"> </v>
      </c>
      <c r="AU31" s="11" t="str">
        <f t="shared" si="32"/>
        <v xml:space="preserve"> </v>
      </c>
      <c r="AV31" s="12" t="str">
        <f t="shared" si="32"/>
        <v xml:space="preserve"> </v>
      </c>
      <c r="AW31" s="25" t="str">
        <f t="shared" si="32"/>
        <v xml:space="preserve"> </v>
      </c>
      <c r="AX31" s="11" t="str">
        <f t="shared" si="32"/>
        <v xml:space="preserve"> </v>
      </c>
      <c r="AY31" s="12" t="str">
        <f t="shared" si="32"/>
        <v xml:space="preserve"> </v>
      </c>
      <c r="AZ31" s="25" t="str">
        <f t="shared" si="32"/>
        <v xml:space="preserve"> </v>
      </c>
      <c r="BA31" s="11" t="str">
        <f t="shared" si="32"/>
        <v xml:space="preserve"> </v>
      </c>
      <c r="BB31" s="12" t="str">
        <f t="shared" si="32"/>
        <v xml:space="preserve"> </v>
      </c>
      <c r="BC31" s="25" t="str">
        <f t="shared" si="32"/>
        <v xml:space="preserve"> </v>
      </c>
      <c r="BD31" s="5">
        <f t="shared" si="33"/>
        <v>3</v>
      </c>
      <c r="BE31" s="6">
        <f t="shared" si="34"/>
        <v>0</v>
      </c>
      <c r="BF31" s="6">
        <f t="shared" si="35"/>
        <v>0</v>
      </c>
      <c r="BG31" s="6">
        <f t="shared" si="36"/>
        <v>0</v>
      </c>
      <c r="BH31" s="6">
        <f t="shared" si="37"/>
        <v>0</v>
      </c>
      <c r="BI31" s="7">
        <f t="shared" si="38"/>
        <v>3</v>
      </c>
      <c r="BJ31" s="36">
        <f t="shared" si="39"/>
        <v>5.9399999999999995</v>
      </c>
      <c r="BK31" s="14">
        <f t="shared" si="40"/>
        <v>0</v>
      </c>
      <c r="BL31" s="24">
        <f t="shared" si="41"/>
        <v>0.72</v>
      </c>
      <c r="BM31" s="14">
        <v>0</v>
      </c>
      <c r="BN31" s="15">
        <v>0</v>
      </c>
      <c r="BO31" s="16">
        <f>1+2+1.5</f>
        <v>4.5</v>
      </c>
      <c r="BP31" s="24">
        <f t="shared" si="42"/>
        <v>23.744999999999997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21"/>
        <v>24</v>
      </c>
      <c r="B32" s="80" t="s">
        <v>334</v>
      </c>
      <c r="C32" s="11" t="s">
        <v>455</v>
      </c>
      <c r="D32" s="12" t="s">
        <v>456</v>
      </c>
      <c r="E32" s="25" t="s">
        <v>456</v>
      </c>
      <c r="F32" s="11" t="s">
        <v>455</v>
      </c>
      <c r="G32" s="12" t="s">
        <v>456</v>
      </c>
      <c r="H32" s="25" t="s">
        <v>456</v>
      </c>
      <c r="I32" s="11" t="s">
        <v>455</v>
      </c>
      <c r="J32" s="12" t="s">
        <v>456</v>
      </c>
      <c r="K32" s="25" t="s">
        <v>456</v>
      </c>
      <c r="L32" s="11" t="s">
        <v>455</v>
      </c>
      <c r="M32" s="12" t="s">
        <v>456</v>
      </c>
      <c r="N32" s="25" t="s">
        <v>456</v>
      </c>
      <c r="O32" s="11" t="s">
        <v>455</v>
      </c>
      <c r="P32" s="12" t="s">
        <v>456</v>
      </c>
      <c r="Q32" s="25" t="s">
        <v>456</v>
      </c>
      <c r="R32" s="11" t="s">
        <v>455</v>
      </c>
      <c r="S32" s="12" t="s">
        <v>456</v>
      </c>
      <c r="T32" s="25" t="s">
        <v>456</v>
      </c>
      <c r="U32" s="11" t="s">
        <v>455</v>
      </c>
      <c r="V32" s="12" t="s">
        <v>456</v>
      </c>
      <c r="W32" s="25" t="s">
        <v>456</v>
      </c>
      <c r="X32" s="5">
        <f t="shared" si="22"/>
        <v>7</v>
      </c>
      <c r="Y32" s="6">
        <f t="shared" si="23"/>
        <v>0</v>
      </c>
      <c r="Z32" s="6">
        <f t="shared" si="24"/>
        <v>0</v>
      </c>
      <c r="AA32" s="6">
        <f t="shared" si="25"/>
        <v>0</v>
      </c>
      <c r="AB32" s="6">
        <f t="shared" si="26"/>
        <v>0</v>
      </c>
      <c r="AC32" s="7">
        <f t="shared" si="27"/>
        <v>7</v>
      </c>
      <c r="AD32" s="36">
        <f t="shared" si="28"/>
        <v>10</v>
      </c>
      <c r="AE32" s="14">
        <f t="shared" si="29"/>
        <v>0</v>
      </c>
      <c r="AF32" s="24">
        <f t="shared" si="30"/>
        <v>1.88</v>
      </c>
      <c r="AG32" s="14">
        <v>2.8</v>
      </c>
      <c r="AH32" s="15">
        <v>1.7</v>
      </c>
      <c r="AI32" s="11" t="s">
        <v>455</v>
      </c>
      <c r="AJ32" s="12" t="s">
        <v>456</v>
      </c>
      <c r="AK32" s="25" t="s">
        <v>456</v>
      </c>
      <c r="AL32" s="11" t="s">
        <v>455</v>
      </c>
      <c r="AM32" s="12" t="s">
        <v>456</v>
      </c>
      <c r="AN32" s="25" t="s">
        <v>456</v>
      </c>
      <c r="AO32" s="11" t="s">
        <v>455</v>
      </c>
      <c r="AP32" s="12" t="s">
        <v>456</v>
      </c>
      <c r="AQ32" s="25" t="s">
        <v>456</v>
      </c>
      <c r="AR32" s="11" t="str">
        <f t="shared" ref="AI32:AR41" si="43">" "</f>
        <v xml:space="preserve"> </v>
      </c>
      <c r="AS32" s="12" t="str">
        <f t="shared" ref="AS32:BC41" si="44">" "</f>
        <v xml:space="preserve"> </v>
      </c>
      <c r="AT32" s="25" t="str">
        <f t="shared" si="44"/>
        <v xml:space="preserve"> </v>
      </c>
      <c r="AU32" s="11" t="str">
        <f t="shared" si="44"/>
        <v xml:space="preserve"> </v>
      </c>
      <c r="AV32" s="12" t="str">
        <f t="shared" si="44"/>
        <v xml:space="preserve"> </v>
      </c>
      <c r="AW32" s="25" t="str">
        <f t="shared" si="44"/>
        <v xml:space="preserve"> </v>
      </c>
      <c r="AX32" s="11" t="str">
        <f t="shared" si="44"/>
        <v xml:space="preserve"> </v>
      </c>
      <c r="AY32" s="12" t="str">
        <f t="shared" si="44"/>
        <v xml:space="preserve"> </v>
      </c>
      <c r="AZ32" s="25" t="str">
        <f t="shared" si="44"/>
        <v xml:space="preserve"> </v>
      </c>
      <c r="BA32" s="11" t="str">
        <f t="shared" si="44"/>
        <v xml:space="preserve"> </v>
      </c>
      <c r="BB32" s="12" t="str">
        <f t="shared" si="44"/>
        <v xml:space="preserve"> </v>
      </c>
      <c r="BC32" s="25" t="str">
        <f t="shared" si="44"/>
        <v xml:space="preserve"> </v>
      </c>
      <c r="BD32" s="5">
        <f t="shared" si="33"/>
        <v>3</v>
      </c>
      <c r="BE32" s="6">
        <f t="shared" si="34"/>
        <v>0</v>
      </c>
      <c r="BF32" s="6">
        <f t="shared" si="35"/>
        <v>0</v>
      </c>
      <c r="BG32" s="6">
        <f t="shared" si="36"/>
        <v>0</v>
      </c>
      <c r="BH32" s="6">
        <f t="shared" si="37"/>
        <v>0</v>
      </c>
      <c r="BI32" s="7">
        <f t="shared" si="38"/>
        <v>3</v>
      </c>
      <c r="BJ32" s="36">
        <f t="shared" si="39"/>
        <v>5.9399999999999995</v>
      </c>
      <c r="BK32" s="14">
        <f t="shared" si="40"/>
        <v>0</v>
      </c>
      <c r="BL32" s="24">
        <f t="shared" si="41"/>
        <v>0.72</v>
      </c>
      <c r="BM32" s="14">
        <v>0</v>
      </c>
      <c r="BN32" s="15">
        <v>0</v>
      </c>
      <c r="BO32" s="16">
        <f>2+1.5+3+0.14</f>
        <v>6.64</v>
      </c>
      <c r="BP32" s="24">
        <f t="shared" si="42"/>
        <v>25.884999999999998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21"/>
        <v>25</v>
      </c>
      <c r="B33" s="80" t="s">
        <v>335</v>
      </c>
      <c r="C33" s="11" t="s">
        <v>455</v>
      </c>
      <c r="D33" s="12" t="s">
        <v>456</v>
      </c>
      <c r="E33" s="25" t="s">
        <v>456</v>
      </c>
      <c r="F33" s="11" t="s">
        <v>455</v>
      </c>
      <c r="G33" s="12" t="s">
        <v>456</v>
      </c>
      <c r="H33" s="25" t="s">
        <v>456</v>
      </c>
      <c r="I33" s="11" t="s">
        <v>455</v>
      </c>
      <c r="J33" s="12" t="s">
        <v>456</v>
      </c>
      <c r="K33" s="25" t="s">
        <v>456</v>
      </c>
      <c r="L33" s="11" t="s">
        <v>455</v>
      </c>
      <c r="M33" s="12" t="s">
        <v>456</v>
      </c>
      <c r="N33" s="25" t="s">
        <v>456</v>
      </c>
      <c r="O33" s="11" t="s">
        <v>455</v>
      </c>
      <c r="P33" s="12" t="s">
        <v>456</v>
      </c>
      <c r="Q33" s="25" t="s">
        <v>456</v>
      </c>
      <c r="R33" s="11" t="s">
        <v>455</v>
      </c>
      <c r="S33" s="12" t="s">
        <v>456</v>
      </c>
      <c r="T33" s="25" t="s">
        <v>456</v>
      </c>
      <c r="U33" s="11" t="s">
        <v>455</v>
      </c>
      <c r="V33" s="12" t="s">
        <v>456</v>
      </c>
      <c r="W33" s="25" t="s">
        <v>456</v>
      </c>
      <c r="X33" s="5">
        <f t="shared" si="22"/>
        <v>7</v>
      </c>
      <c r="Y33" s="6">
        <f t="shared" si="23"/>
        <v>0</v>
      </c>
      <c r="Z33" s="6">
        <f t="shared" si="24"/>
        <v>0</v>
      </c>
      <c r="AA33" s="6">
        <f t="shared" si="25"/>
        <v>0</v>
      </c>
      <c r="AB33" s="6">
        <f t="shared" si="26"/>
        <v>0</v>
      </c>
      <c r="AC33" s="7">
        <f t="shared" si="27"/>
        <v>7</v>
      </c>
      <c r="AD33" s="36">
        <f t="shared" si="28"/>
        <v>10</v>
      </c>
      <c r="AE33" s="14">
        <f t="shared" si="29"/>
        <v>0</v>
      </c>
      <c r="AF33" s="24">
        <f t="shared" si="30"/>
        <v>1.88</v>
      </c>
      <c r="AG33" s="14">
        <v>4.4000000000000004</v>
      </c>
      <c r="AH33" s="15">
        <v>1.9</v>
      </c>
      <c r="AI33" s="11" t="s">
        <v>455</v>
      </c>
      <c r="AJ33" s="12" t="s">
        <v>456</v>
      </c>
      <c r="AK33" s="25" t="s">
        <v>456</v>
      </c>
      <c r="AL33" s="11" t="s">
        <v>455</v>
      </c>
      <c r="AM33" s="12" t="s">
        <v>456</v>
      </c>
      <c r="AN33" s="25" t="s">
        <v>456</v>
      </c>
      <c r="AO33" s="11" t="s">
        <v>455</v>
      </c>
      <c r="AP33" s="12" t="s">
        <v>456</v>
      </c>
      <c r="AQ33" s="25" t="s">
        <v>456</v>
      </c>
      <c r="AR33" s="11" t="str">
        <f t="shared" si="43"/>
        <v xml:space="preserve"> </v>
      </c>
      <c r="AS33" s="12" t="str">
        <f t="shared" si="44"/>
        <v xml:space="preserve"> </v>
      </c>
      <c r="AT33" s="25" t="str">
        <f t="shared" si="44"/>
        <v xml:space="preserve"> </v>
      </c>
      <c r="AU33" s="11" t="str">
        <f t="shared" si="44"/>
        <v xml:space="preserve"> </v>
      </c>
      <c r="AV33" s="12" t="str">
        <f t="shared" si="44"/>
        <v xml:space="preserve"> </v>
      </c>
      <c r="AW33" s="25" t="str">
        <f t="shared" si="44"/>
        <v xml:space="preserve"> </v>
      </c>
      <c r="AX33" s="11" t="str">
        <f t="shared" si="44"/>
        <v xml:space="preserve"> </v>
      </c>
      <c r="AY33" s="12" t="str">
        <f t="shared" si="44"/>
        <v xml:space="preserve"> </v>
      </c>
      <c r="AZ33" s="25" t="str">
        <f t="shared" si="44"/>
        <v xml:space="preserve"> </v>
      </c>
      <c r="BA33" s="11" t="str">
        <f t="shared" si="44"/>
        <v xml:space="preserve"> </v>
      </c>
      <c r="BB33" s="12" t="str">
        <f t="shared" si="44"/>
        <v xml:space="preserve"> </v>
      </c>
      <c r="BC33" s="25" t="str">
        <f t="shared" si="44"/>
        <v xml:space="preserve"> </v>
      </c>
      <c r="BD33" s="5">
        <f t="shared" si="33"/>
        <v>3</v>
      </c>
      <c r="BE33" s="6">
        <f t="shared" si="34"/>
        <v>0</v>
      </c>
      <c r="BF33" s="6">
        <f t="shared" si="35"/>
        <v>0</v>
      </c>
      <c r="BG33" s="6">
        <f t="shared" si="36"/>
        <v>0</v>
      </c>
      <c r="BH33" s="6">
        <f t="shared" si="37"/>
        <v>0</v>
      </c>
      <c r="BI33" s="7">
        <f t="shared" si="38"/>
        <v>3</v>
      </c>
      <c r="BJ33" s="36">
        <f t="shared" si="39"/>
        <v>5.9399999999999995</v>
      </c>
      <c r="BK33" s="14">
        <f t="shared" si="40"/>
        <v>0</v>
      </c>
      <c r="BL33" s="24">
        <f t="shared" si="41"/>
        <v>0.72</v>
      </c>
      <c r="BM33" s="14">
        <v>0</v>
      </c>
      <c r="BN33" s="15">
        <v>0</v>
      </c>
      <c r="BO33" s="16">
        <f>1.5+2*0.14+3</f>
        <v>4.78</v>
      </c>
      <c r="BP33" s="24">
        <f t="shared" si="42"/>
        <v>26.585000000000001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21"/>
        <v>26</v>
      </c>
      <c r="B34" s="80" t="s">
        <v>336</v>
      </c>
      <c r="C34" s="11" t="s">
        <v>455</v>
      </c>
      <c r="D34" s="12" t="s">
        <v>456</v>
      </c>
      <c r="E34" s="25" t="s">
        <v>456</v>
      </c>
      <c r="F34" s="11" t="s">
        <v>455</v>
      </c>
      <c r="G34" s="12" t="s">
        <v>456</v>
      </c>
      <c r="H34" s="25" t="s">
        <v>456</v>
      </c>
      <c r="I34" s="11" t="s">
        <v>455</v>
      </c>
      <c r="J34" s="12" t="s">
        <v>456</v>
      </c>
      <c r="K34" s="25" t="s">
        <v>456</v>
      </c>
      <c r="L34" s="11" t="s">
        <v>455</v>
      </c>
      <c r="M34" s="12" t="s">
        <v>456</v>
      </c>
      <c r="N34" s="25" t="s">
        <v>456</v>
      </c>
      <c r="O34" s="11" t="s">
        <v>455</v>
      </c>
      <c r="P34" s="12" t="s">
        <v>456</v>
      </c>
      <c r="Q34" s="25" t="s">
        <v>456</v>
      </c>
      <c r="R34" s="11" t="s">
        <v>455</v>
      </c>
      <c r="S34" s="12" t="s">
        <v>456</v>
      </c>
      <c r="T34" s="25" t="s">
        <v>456</v>
      </c>
      <c r="U34" s="11" t="s">
        <v>455</v>
      </c>
      <c r="V34" s="12" t="s">
        <v>456</v>
      </c>
      <c r="W34" s="25" t="s">
        <v>456</v>
      </c>
      <c r="X34" s="5">
        <f t="shared" si="22"/>
        <v>7</v>
      </c>
      <c r="Y34" s="6">
        <f t="shared" si="23"/>
        <v>0</v>
      </c>
      <c r="Z34" s="6">
        <f t="shared" si="24"/>
        <v>0</v>
      </c>
      <c r="AA34" s="6">
        <f t="shared" si="25"/>
        <v>0</v>
      </c>
      <c r="AB34" s="6">
        <f t="shared" si="26"/>
        <v>0</v>
      </c>
      <c r="AC34" s="7">
        <f t="shared" si="27"/>
        <v>7</v>
      </c>
      <c r="AD34" s="36">
        <f t="shared" si="28"/>
        <v>10</v>
      </c>
      <c r="AE34" s="14">
        <f t="shared" si="29"/>
        <v>0</v>
      </c>
      <c r="AF34" s="24">
        <f t="shared" si="30"/>
        <v>1.88</v>
      </c>
      <c r="AG34" s="14">
        <v>4.2</v>
      </c>
      <c r="AH34" s="15">
        <v>2.2000000000000002</v>
      </c>
      <c r="AI34" s="11" t="s">
        <v>455</v>
      </c>
      <c r="AJ34" s="12" t="s">
        <v>456</v>
      </c>
      <c r="AK34" s="25" t="s">
        <v>456</v>
      </c>
      <c r="AL34" s="11" t="s">
        <v>455</v>
      </c>
      <c r="AM34" s="12" t="s">
        <v>456</v>
      </c>
      <c r="AN34" s="25" t="s">
        <v>456</v>
      </c>
      <c r="AO34" s="11" t="s">
        <v>455</v>
      </c>
      <c r="AP34" s="12" t="s">
        <v>456</v>
      </c>
      <c r="AQ34" s="25" t="s">
        <v>456</v>
      </c>
      <c r="AR34" s="11" t="str">
        <f t="shared" si="43"/>
        <v xml:space="preserve"> </v>
      </c>
      <c r="AS34" s="12" t="str">
        <f t="shared" si="44"/>
        <v xml:space="preserve"> </v>
      </c>
      <c r="AT34" s="25" t="str">
        <f t="shared" si="44"/>
        <v xml:space="preserve"> </v>
      </c>
      <c r="AU34" s="11" t="str">
        <f t="shared" si="44"/>
        <v xml:space="preserve"> </v>
      </c>
      <c r="AV34" s="12" t="str">
        <f t="shared" si="44"/>
        <v xml:space="preserve"> </v>
      </c>
      <c r="AW34" s="25" t="str">
        <f t="shared" si="44"/>
        <v xml:space="preserve"> </v>
      </c>
      <c r="AX34" s="11" t="str">
        <f t="shared" si="44"/>
        <v xml:space="preserve"> </v>
      </c>
      <c r="AY34" s="12" t="str">
        <f t="shared" si="44"/>
        <v xml:space="preserve"> </v>
      </c>
      <c r="AZ34" s="25" t="str">
        <f t="shared" si="44"/>
        <v xml:space="preserve"> </v>
      </c>
      <c r="BA34" s="11" t="str">
        <f t="shared" si="44"/>
        <v xml:space="preserve"> </v>
      </c>
      <c r="BB34" s="12" t="str">
        <f t="shared" si="44"/>
        <v xml:space="preserve"> </v>
      </c>
      <c r="BC34" s="25" t="str">
        <f t="shared" si="44"/>
        <v xml:space="preserve"> </v>
      </c>
      <c r="BD34" s="5">
        <f t="shared" si="33"/>
        <v>3</v>
      </c>
      <c r="BE34" s="6">
        <f t="shared" si="34"/>
        <v>0</v>
      </c>
      <c r="BF34" s="6">
        <f t="shared" si="35"/>
        <v>0</v>
      </c>
      <c r="BG34" s="6">
        <f t="shared" si="36"/>
        <v>0</v>
      </c>
      <c r="BH34" s="6">
        <f t="shared" si="37"/>
        <v>0</v>
      </c>
      <c r="BI34" s="7">
        <f t="shared" si="38"/>
        <v>3</v>
      </c>
      <c r="BJ34" s="36">
        <f t="shared" si="39"/>
        <v>5.9399999999999995</v>
      </c>
      <c r="BK34" s="14">
        <f t="shared" si="40"/>
        <v>0</v>
      </c>
      <c r="BL34" s="24">
        <f t="shared" si="41"/>
        <v>0.72</v>
      </c>
      <c r="BM34" s="14">
        <v>0</v>
      </c>
      <c r="BN34" s="15">
        <v>0</v>
      </c>
      <c r="BO34" s="16">
        <f>1+2+1.5+3</f>
        <v>7.5</v>
      </c>
      <c r="BP34" s="24">
        <f t="shared" si="42"/>
        <v>29.505000000000003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21"/>
        <v>27</v>
      </c>
      <c r="B35" s="80" t="s">
        <v>488</v>
      </c>
      <c r="C35" s="11" t="s">
        <v>454</v>
      </c>
      <c r="D35" s="12">
        <v>0</v>
      </c>
      <c r="E35" s="25">
        <v>0</v>
      </c>
      <c r="F35" s="11" t="s">
        <v>454</v>
      </c>
      <c r="G35" s="12">
        <v>0</v>
      </c>
      <c r="H35" s="25">
        <v>0</v>
      </c>
      <c r="I35" s="11" t="s">
        <v>454</v>
      </c>
      <c r="J35" s="12">
        <v>0</v>
      </c>
      <c r="K35" s="25">
        <v>0</v>
      </c>
      <c r="L35" s="11" t="s">
        <v>454</v>
      </c>
      <c r="M35" s="12">
        <v>0</v>
      </c>
      <c r="N35" s="25">
        <v>0</v>
      </c>
      <c r="O35" s="11" t="s">
        <v>454</v>
      </c>
      <c r="P35" s="12">
        <v>0</v>
      </c>
      <c r="Q35" s="25">
        <v>0</v>
      </c>
      <c r="R35" s="11" t="s">
        <v>454</v>
      </c>
      <c r="S35" s="12">
        <v>0</v>
      </c>
      <c r="T35" s="25">
        <v>0</v>
      </c>
      <c r="U35" s="11" t="s">
        <v>454</v>
      </c>
      <c r="V35" s="12">
        <v>0</v>
      </c>
      <c r="W35" s="25">
        <v>0</v>
      </c>
      <c r="X35" s="5">
        <f t="shared" si="22"/>
        <v>0</v>
      </c>
      <c r="Y35" s="6">
        <f t="shared" si="23"/>
        <v>0</v>
      </c>
      <c r="Z35" s="6">
        <f t="shared" si="24"/>
        <v>0</v>
      </c>
      <c r="AA35" s="6">
        <f t="shared" si="25"/>
        <v>0</v>
      </c>
      <c r="AB35" s="6">
        <f t="shared" si="26"/>
        <v>0</v>
      </c>
      <c r="AC35" s="7">
        <f t="shared" si="27"/>
        <v>0</v>
      </c>
      <c r="AD35" s="36">
        <f t="shared" si="28"/>
        <v>0</v>
      </c>
      <c r="AE35" s="14">
        <f t="shared" si="29"/>
        <v>0</v>
      </c>
      <c r="AF35" s="24">
        <f t="shared" si="30"/>
        <v>0</v>
      </c>
      <c r="AG35" s="14">
        <v>0</v>
      </c>
      <c r="AH35" s="15">
        <v>0</v>
      </c>
      <c r="AI35" s="11" t="s">
        <v>454</v>
      </c>
      <c r="AJ35" s="12">
        <v>0</v>
      </c>
      <c r="AK35" s="25">
        <v>0</v>
      </c>
      <c r="AL35" s="11" t="s">
        <v>454</v>
      </c>
      <c r="AM35" s="12">
        <v>0</v>
      </c>
      <c r="AN35" s="25">
        <v>0</v>
      </c>
      <c r="AO35" s="11" t="s">
        <v>454</v>
      </c>
      <c r="AP35" s="12">
        <v>0</v>
      </c>
      <c r="AQ35" s="25">
        <v>0</v>
      </c>
      <c r="AR35" s="11" t="str">
        <f t="shared" si="43"/>
        <v xml:space="preserve"> </v>
      </c>
      <c r="AS35" s="12" t="str">
        <f t="shared" si="44"/>
        <v xml:space="preserve"> </v>
      </c>
      <c r="AT35" s="25" t="str">
        <f t="shared" si="44"/>
        <v xml:space="preserve"> </v>
      </c>
      <c r="AU35" s="11" t="str">
        <f t="shared" si="44"/>
        <v xml:space="preserve"> </v>
      </c>
      <c r="AV35" s="12" t="str">
        <f t="shared" si="44"/>
        <v xml:space="preserve"> </v>
      </c>
      <c r="AW35" s="25" t="str">
        <f t="shared" si="44"/>
        <v xml:space="preserve"> </v>
      </c>
      <c r="AX35" s="11" t="str">
        <f t="shared" si="44"/>
        <v xml:space="preserve"> </v>
      </c>
      <c r="AY35" s="12" t="str">
        <f t="shared" si="44"/>
        <v xml:space="preserve"> </v>
      </c>
      <c r="AZ35" s="25" t="str">
        <f t="shared" si="44"/>
        <v xml:space="preserve"> </v>
      </c>
      <c r="BA35" s="11" t="str">
        <f t="shared" si="44"/>
        <v xml:space="preserve"> </v>
      </c>
      <c r="BB35" s="12" t="str">
        <f t="shared" si="44"/>
        <v xml:space="preserve"> </v>
      </c>
      <c r="BC35" s="25" t="str">
        <f t="shared" si="44"/>
        <v xml:space="preserve"> </v>
      </c>
      <c r="BD35" s="5">
        <f t="shared" si="33"/>
        <v>0</v>
      </c>
      <c r="BE35" s="6">
        <f t="shared" si="34"/>
        <v>0</v>
      </c>
      <c r="BF35" s="6">
        <f t="shared" si="35"/>
        <v>0</v>
      </c>
      <c r="BG35" s="6">
        <f t="shared" si="36"/>
        <v>0</v>
      </c>
      <c r="BH35" s="6">
        <f t="shared" si="37"/>
        <v>0</v>
      </c>
      <c r="BI35" s="7">
        <f t="shared" si="38"/>
        <v>0</v>
      </c>
      <c r="BJ35" s="36">
        <f t="shared" si="39"/>
        <v>0</v>
      </c>
      <c r="BK35" s="14">
        <f t="shared" si="40"/>
        <v>0</v>
      </c>
      <c r="BL35" s="24">
        <f t="shared" si="41"/>
        <v>0</v>
      </c>
      <c r="BM35" s="14">
        <v>0</v>
      </c>
      <c r="BN35" s="15">
        <v>0</v>
      </c>
      <c r="BO35" s="16"/>
      <c r="BP35" s="24">
        <f t="shared" si="42"/>
        <v>0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21"/>
        <v>28</v>
      </c>
      <c r="B36" s="80" t="s">
        <v>337</v>
      </c>
      <c r="C36" s="11" t="s">
        <v>455</v>
      </c>
      <c r="D36" s="12" t="s">
        <v>456</v>
      </c>
      <c r="E36" s="25" t="s">
        <v>456</v>
      </c>
      <c r="F36" s="11" t="s">
        <v>455</v>
      </c>
      <c r="G36" s="12" t="s">
        <v>456</v>
      </c>
      <c r="H36" s="25" t="s">
        <v>456</v>
      </c>
      <c r="I36" s="11" t="s">
        <v>455</v>
      </c>
      <c r="J36" s="12" t="s">
        <v>457</v>
      </c>
      <c r="K36" s="25" t="s">
        <v>456</v>
      </c>
      <c r="L36" s="11" t="s">
        <v>455</v>
      </c>
      <c r="M36" s="12" t="s">
        <v>456</v>
      </c>
      <c r="N36" s="25" t="s">
        <v>456</v>
      </c>
      <c r="O36" s="11" t="s">
        <v>455</v>
      </c>
      <c r="P36" s="12" t="s">
        <v>456</v>
      </c>
      <c r="Q36" s="25" t="s">
        <v>456</v>
      </c>
      <c r="R36" s="11" t="s">
        <v>455</v>
      </c>
      <c r="S36" s="12" t="s">
        <v>456</v>
      </c>
      <c r="T36" s="25" t="s">
        <v>456</v>
      </c>
      <c r="U36" s="11" t="s">
        <v>455</v>
      </c>
      <c r="V36" s="12" t="s">
        <v>456</v>
      </c>
      <c r="W36" s="25" t="s">
        <v>456</v>
      </c>
      <c r="X36" s="5">
        <f t="shared" si="22"/>
        <v>7</v>
      </c>
      <c r="Y36" s="6">
        <f t="shared" si="23"/>
        <v>0</v>
      </c>
      <c r="Z36" s="6">
        <f t="shared" si="24"/>
        <v>1</v>
      </c>
      <c r="AA36" s="6">
        <f t="shared" si="25"/>
        <v>0</v>
      </c>
      <c r="AB36" s="6">
        <f t="shared" si="26"/>
        <v>0</v>
      </c>
      <c r="AC36" s="7">
        <f t="shared" si="27"/>
        <v>7</v>
      </c>
      <c r="AD36" s="36">
        <f t="shared" si="28"/>
        <v>10</v>
      </c>
      <c r="AE36" s="14">
        <f t="shared" si="29"/>
        <v>2.1700000000000004</v>
      </c>
      <c r="AF36" s="24">
        <f t="shared" si="30"/>
        <v>1.88</v>
      </c>
      <c r="AG36" s="14">
        <v>3.7</v>
      </c>
      <c r="AH36" s="15">
        <v>1.9</v>
      </c>
      <c r="AI36" s="11" t="s">
        <v>455</v>
      </c>
      <c r="AJ36" s="12" t="s">
        <v>456</v>
      </c>
      <c r="AK36" s="25" t="s">
        <v>456</v>
      </c>
      <c r="AL36" s="11" t="s">
        <v>455</v>
      </c>
      <c r="AM36" s="12" t="s">
        <v>456</v>
      </c>
      <c r="AN36" s="25" t="s">
        <v>456</v>
      </c>
      <c r="AO36" s="11" t="s">
        <v>455</v>
      </c>
      <c r="AP36" s="12" t="s">
        <v>456</v>
      </c>
      <c r="AQ36" s="25" t="s">
        <v>456</v>
      </c>
      <c r="AR36" s="11" t="str">
        <f t="shared" si="43"/>
        <v xml:space="preserve"> </v>
      </c>
      <c r="AS36" s="12" t="str">
        <f t="shared" si="44"/>
        <v xml:space="preserve"> </v>
      </c>
      <c r="AT36" s="25" t="str">
        <f t="shared" si="44"/>
        <v xml:space="preserve"> </v>
      </c>
      <c r="AU36" s="11" t="str">
        <f t="shared" si="44"/>
        <v xml:space="preserve"> </v>
      </c>
      <c r="AV36" s="12" t="str">
        <f t="shared" si="44"/>
        <v xml:space="preserve"> </v>
      </c>
      <c r="AW36" s="25" t="str">
        <f t="shared" si="44"/>
        <v xml:space="preserve"> </v>
      </c>
      <c r="AX36" s="11" t="str">
        <f t="shared" si="44"/>
        <v xml:space="preserve"> </v>
      </c>
      <c r="AY36" s="12" t="str">
        <f t="shared" si="44"/>
        <v xml:space="preserve"> </v>
      </c>
      <c r="AZ36" s="25" t="str">
        <f t="shared" si="44"/>
        <v xml:space="preserve"> </v>
      </c>
      <c r="BA36" s="11" t="str">
        <f t="shared" si="44"/>
        <v xml:space="preserve"> </v>
      </c>
      <c r="BB36" s="12" t="str">
        <f t="shared" si="44"/>
        <v xml:space="preserve"> </v>
      </c>
      <c r="BC36" s="25" t="str">
        <f t="shared" si="44"/>
        <v xml:space="preserve"> </v>
      </c>
      <c r="BD36" s="5">
        <f t="shared" si="33"/>
        <v>3</v>
      </c>
      <c r="BE36" s="6">
        <f t="shared" si="34"/>
        <v>0</v>
      </c>
      <c r="BF36" s="6">
        <f t="shared" si="35"/>
        <v>0</v>
      </c>
      <c r="BG36" s="6">
        <f t="shared" si="36"/>
        <v>0</v>
      </c>
      <c r="BH36" s="6">
        <f t="shared" si="37"/>
        <v>0</v>
      </c>
      <c r="BI36" s="7">
        <f t="shared" si="38"/>
        <v>3</v>
      </c>
      <c r="BJ36" s="36">
        <f t="shared" si="39"/>
        <v>5.9399999999999995</v>
      </c>
      <c r="BK36" s="14">
        <f t="shared" si="40"/>
        <v>0</v>
      </c>
      <c r="BL36" s="24">
        <f t="shared" si="41"/>
        <v>0.72</v>
      </c>
      <c r="BM36" s="14">
        <v>0</v>
      </c>
      <c r="BN36" s="15">
        <v>0</v>
      </c>
      <c r="BO36" s="16">
        <f>2+1.5+3+0.14</f>
        <v>6.64</v>
      </c>
      <c r="BP36" s="24">
        <f t="shared" si="42"/>
        <v>29.634999999999998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21"/>
        <v>29</v>
      </c>
      <c r="B37" s="80" t="s">
        <v>338</v>
      </c>
      <c r="C37" s="11" t="s">
        <v>455</v>
      </c>
      <c r="D37" s="12" t="s">
        <v>456</v>
      </c>
      <c r="E37" s="25" t="s">
        <v>456</v>
      </c>
      <c r="F37" s="11" t="s">
        <v>455</v>
      </c>
      <c r="G37" s="12" t="s">
        <v>456</v>
      </c>
      <c r="H37" s="25" t="s">
        <v>456</v>
      </c>
      <c r="I37" s="11" t="s">
        <v>455</v>
      </c>
      <c r="J37" s="12" t="s">
        <v>457</v>
      </c>
      <c r="K37" s="25" t="s">
        <v>456</v>
      </c>
      <c r="L37" s="11" t="s">
        <v>455</v>
      </c>
      <c r="M37" s="12" t="s">
        <v>456</v>
      </c>
      <c r="N37" s="25" t="s">
        <v>456</v>
      </c>
      <c r="O37" s="11" t="s">
        <v>455</v>
      </c>
      <c r="P37" s="12" t="s">
        <v>456</v>
      </c>
      <c r="Q37" s="25" t="s">
        <v>456</v>
      </c>
      <c r="R37" s="11" t="s">
        <v>455</v>
      </c>
      <c r="S37" s="12" t="s">
        <v>456</v>
      </c>
      <c r="T37" s="25" t="s">
        <v>456</v>
      </c>
      <c r="U37" s="11" t="s">
        <v>455</v>
      </c>
      <c r="V37" s="12" t="s">
        <v>456</v>
      </c>
      <c r="W37" s="25" t="s">
        <v>456</v>
      </c>
      <c r="X37" s="5">
        <f t="shared" si="22"/>
        <v>7</v>
      </c>
      <c r="Y37" s="6">
        <f t="shared" si="23"/>
        <v>0</v>
      </c>
      <c r="Z37" s="6">
        <f t="shared" si="24"/>
        <v>1</v>
      </c>
      <c r="AA37" s="6">
        <f t="shared" si="25"/>
        <v>0</v>
      </c>
      <c r="AB37" s="6">
        <f t="shared" si="26"/>
        <v>0</v>
      </c>
      <c r="AC37" s="7">
        <f t="shared" si="27"/>
        <v>7</v>
      </c>
      <c r="AD37" s="36">
        <f t="shared" si="28"/>
        <v>10</v>
      </c>
      <c r="AE37" s="14">
        <f t="shared" si="29"/>
        <v>2.1700000000000004</v>
      </c>
      <c r="AF37" s="24">
        <f t="shared" si="30"/>
        <v>1.88</v>
      </c>
      <c r="AG37" s="14">
        <v>4.3</v>
      </c>
      <c r="AH37" s="15">
        <v>2.5</v>
      </c>
      <c r="AI37" s="11" t="s">
        <v>455</v>
      </c>
      <c r="AJ37" s="12" t="s">
        <v>456</v>
      </c>
      <c r="AK37" s="25" t="s">
        <v>456</v>
      </c>
      <c r="AL37" s="11" t="s">
        <v>455</v>
      </c>
      <c r="AM37" s="12" t="s">
        <v>456</v>
      </c>
      <c r="AN37" s="25" t="s">
        <v>456</v>
      </c>
      <c r="AO37" s="11" t="s">
        <v>455</v>
      </c>
      <c r="AP37" s="12" t="s">
        <v>459</v>
      </c>
      <c r="AQ37" s="25" t="s">
        <v>456</v>
      </c>
      <c r="AR37" s="11" t="str">
        <f t="shared" si="43"/>
        <v xml:space="preserve"> </v>
      </c>
      <c r="AS37" s="12" t="str">
        <f t="shared" si="44"/>
        <v xml:space="preserve"> </v>
      </c>
      <c r="AT37" s="25" t="str">
        <f t="shared" si="44"/>
        <v xml:space="preserve"> </v>
      </c>
      <c r="AU37" s="11" t="str">
        <f t="shared" si="44"/>
        <v xml:space="preserve"> </v>
      </c>
      <c r="AV37" s="12" t="str">
        <f t="shared" si="44"/>
        <v xml:space="preserve"> </v>
      </c>
      <c r="AW37" s="25" t="str">
        <f t="shared" si="44"/>
        <v xml:space="preserve"> </v>
      </c>
      <c r="AX37" s="11" t="str">
        <f t="shared" si="44"/>
        <v xml:space="preserve"> </v>
      </c>
      <c r="AY37" s="12" t="str">
        <f t="shared" si="44"/>
        <v xml:space="preserve"> </v>
      </c>
      <c r="AZ37" s="25" t="str">
        <f t="shared" si="44"/>
        <v xml:space="preserve"> </v>
      </c>
      <c r="BA37" s="11" t="str">
        <f t="shared" si="44"/>
        <v xml:space="preserve"> </v>
      </c>
      <c r="BB37" s="12" t="str">
        <f t="shared" si="44"/>
        <v xml:space="preserve"> </v>
      </c>
      <c r="BC37" s="25" t="str">
        <f t="shared" si="44"/>
        <v xml:space="preserve"> </v>
      </c>
      <c r="BD37" s="5">
        <f t="shared" si="33"/>
        <v>3</v>
      </c>
      <c r="BE37" s="6">
        <f t="shared" si="34"/>
        <v>0</v>
      </c>
      <c r="BF37" s="6">
        <f t="shared" si="35"/>
        <v>0</v>
      </c>
      <c r="BG37" s="6">
        <f t="shared" si="36"/>
        <v>1</v>
      </c>
      <c r="BH37" s="6">
        <f t="shared" si="37"/>
        <v>0</v>
      </c>
      <c r="BI37" s="7">
        <f t="shared" si="38"/>
        <v>3</v>
      </c>
      <c r="BJ37" s="36">
        <f t="shared" si="39"/>
        <v>5.9399999999999995</v>
      </c>
      <c r="BK37" s="14">
        <f t="shared" si="40"/>
        <v>0.14000000000000012</v>
      </c>
      <c r="BL37" s="24">
        <f t="shared" si="41"/>
        <v>0.72</v>
      </c>
      <c r="BM37" s="14">
        <v>0</v>
      </c>
      <c r="BN37" s="15">
        <v>0</v>
      </c>
      <c r="BO37" s="16">
        <f>1+2+1.5+3+0.14</f>
        <v>7.64</v>
      </c>
      <c r="BP37" s="24">
        <f t="shared" si="42"/>
        <v>32.575000000000003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21"/>
        <v>30</v>
      </c>
      <c r="B38" s="80" t="s">
        <v>339</v>
      </c>
      <c r="C38" s="11" t="s">
        <v>455</v>
      </c>
      <c r="D38" s="12" t="s">
        <v>457</v>
      </c>
      <c r="E38" s="25" t="s">
        <v>456</v>
      </c>
      <c r="F38" s="11" t="s">
        <v>455</v>
      </c>
      <c r="G38" s="12" t="s">
        <v>456</v>
      </c>
      <c r="H38" s="25" t="s">
        <v>456</v>
      </c>
      <c r="I38" s="11" t="s">
        <v>455</v>
      </c>
      <c r="J38" s="12" t="s">
        <v>457</v>
      </c>
      <c r="K38" s="25" t="s">
        <v>456</v>
      </c>
      <c r="L38" s="11" t="s">
        <v>455</v>
      </c>
      <c r="M38" s="12" t="s">
        <v>456</v>
      </c>
      <c r="N38" s="25" t="s">
        <v>456</v>
      </c>
      <c r="O38" s="11" t="s">
        <v>455</v>
      </c>
      <c r="P38" s="12" t="s">
        <v>457</v>
      </c>
      <c r="Q38" s="25" t="s">
        <v>456</v>
      </c>
      <c r="R38" s="11" t="s">
        <v>455</v>
      </c>
      <c r="S38" s="12" t="s">
        <v>456</v>
      </c>
      <c r="T38" s="25" t="s">
        <v>456</v>
      </c>
      <c r="U38" s="11" t="s">
        <v>455</v>
      </c>
      <c r="V38" s="12" t="s">
        <v>459</v>
      </c>
      <c r="W38" s="25" t="s">
        <v>456</v>
      </c>
      <c r="X38" s="5">
        <f t="shared" si="22"/>
        <v>7</v>
      </c>
      <c r="Y38" s="6">
        <f t="shared" si="23"/>
        <v>0</v>
      </c>
      <c r="Z38" s="6">
        <f t="shared" si="24"/>
        <v>3</v>
      </c>
      <c r="AA38" s="6">
        <f t="shared" si="25"/>
        <v>1</v>
      </c>
      <c r="AB38" s="6">
        <f t="shared" si="26"/>
        <v>0</v>
      </c>
      <c r="AC38" s="7">
        <f t="shared" si="27"/>
        <v>7</v>
      </c>
      <c r="AD38" s="36">
        <f t="shared" si="28"/>
        <v>10</v>
      </c>
      <c r="AE38" s="14">
        <f t="shared" si="29"/>
        <v>6.2299999999999995</v>
      </c>
      <c r="AF38" s="24">
        <f t="shared" si="30"/>
        <v>1.88</v>
      </c>
      <c r="AG38" s="14">
        <v>3.9</v>
      </c>
      <c r="AH38" s="15">
        <v>2.2000000000000002</v>
      </c>
      <c r="AI38" s="11" t="s">
        <v>455</v>
      </c>
      <c r="AJ38" s="12" t="s">
        <v>456</v>
      </c>
      <c r="AK38" s="25" t="s">
        <v>456</v>
      </c>
      <c r="AL38" s="11" t="s">
        <v>455</v>
      </c>
      <c r="AM38" s="12" t="s">
        <v>456</v>
      </c>
      <c r="AN38" s="25" t="s">
        <v>456</v>
      </c>
      <c r="AO38" s="11" t="s">
        <v>455</v>
      </c>
      <c r="AP38" s="12" t="s">
        <v>459</v>
      </c>
      <c r="AQ38" s="25" t="s">
        <v>456</v>
      </c>
      <c r="AR38" s="11" t="str">
        <f t="shared" si="43"/>
        <v xml:space="preserve"> </v>
      </c>
      <c r="AS38" s="12" t="str">
        <f t="shared" si="44"/>
        <v xml:space="preserve"> </v>
      </c>
      <c r="AT38" s="25" t="str">
        <f t="shared" si="44"/>
        <v xml:space="preserve"> </v>
      </c>
      <c r="AU38" s="11" t="str">
        <f t="shared" si="44"/>
        <v xml:space="preserve"> </v>
      </c>
      <c r="AV38" s="12" t="str">
        <f t="shared" si="44"/>
        <v xml:space="preserve"> </v>
      </c>
      <c r="AW38" s="25" t="str">
        <f t="shared" si="44"/>
        <v xml:space="preserve"> </v>
      </c>
      <c r="AX38" s="11" t="str">
        <f t="shared" si="44"/>
        <v xml:space="preserve"> </v>
      </c>
      <c r="AY38" s="12" t="str">
        <f t="shared" si="44"/>
        <v xml:space="preserve"> </v>
      </c>
      <c r="AZ38" s="25" t="str">
        <f t="shared" si="44"/>
        <v xml:space="preserve"> </v>
      </c>
      <c r="BA38" s="11" t="str">
        <f t="shared" si="44"/>
        <v xml:space="preserve"> </v>
      </c>
      <c r="BB38" s="12" t="str">
        <f t="shared" si="44"/>
        <v xml:space="preserve"> </v>
      </c>
      <c r="BC38" s="25" t="str">
        <f t="shared" si="44"/>
        <v xml:space="preserve"> </v>
      </c>
      <c r="BD38" s="5">
        <f t="shared" si="33"/>
        <v>3</v>
      </c>
      <c r="BE38" s="6">
        <f t="shared" si="34"/>
        <v>0</v>
      </c>
      <c r="BF38" s="6">
        <f t="shared" si="35"/>
        <v>0</v>
      </c>
      <c r="BG38" s="6">
        <f t="shared" si="36"/>
        <v>1</v>
      </c>
      <c r="BH38" s="6">
        <f t="shared" si="37"/>
        <v>0</v>
      </c>
      <c r="BI38" s="7">
        <f t="shared" si="38"/>
        <v>3</v>
      </c>
      <c r="BJ38" s="36">
        <f t="shared" si="39"/>
        <v>5.9399999999999995</v>
      </c>
      <c r="BK38" s="14">
        <f t="shared" si="40"/>
        <v>0.14000000000000012</v>
      </c>
      <c r="BL38" s="24">
        <f t="shared" si="41"/>
        <v>0.72</v>
      </c>
      <c r="BM38" s="14">
        <v>0</v>
      </c>
      <c r="BN38" s="15">
        <v>0</v>
      </c>
      <c r="BO38" s="16">
        <f>2*0.14+1+0.5+1.5+3</f>
        <v>6.28</v>
      </c>
      <c r="BP38" s="24">
        <f t="shared" si="42"/>
        <v>34.234999999999999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21"/>
        <v>31</v>
      </c>
      <c r="B39" s="80" t="s">
        <v>340</v>
      </c>
      <c r="C39" s="11" t="s">
        <v>455</v>
      </c>
      <c r="D39" s="12" t="s">
        <v>456</v>
      </c>
      <c r="E39" s="25" t="s">
        <v>456</v>
      </c>
      <c r="F39" s="11" t="s">
        <v>455</v>
      </c>
      <c r="G39" s="12" t="s">
        <v>456</v>
      </c>
      <c r="H39" s="25" t="s">
        <v>456</v>
      </c>
      <c r="I39" s="11" t="s">
        <v>455</v>
      </c>
      <c r="J39" s="12" t="s">
        <v>459</v>
      </c>
      <c r="K39" s="25" t="str">
        <f>"~^ "</f>
        <v xml:space="preserve">~^ </v>
      </c>
      <c r="L39" s="11" t="s">
        <v>455</v>
      </c>
      <c r="M39" s="12" t="s">
        <v>457</v>
      </c>
      <c r="N39" s="25" t="s">
        <v>456</v>
      </c>
      <c r="O39" s="11" t="s">
        <v>455</v>
      </c>
      <c r="P39" s="12" t="s">
        <v>456</v>
      </c>
      <c r="Q39" s="25" t="s">
        <v>456</v>
      </c>
      <c r="R39" s="11" t="s">
        <v>455</v>
      </c>
      <c r="S39" s="12" t="s">
        <v>456</v>
      </c>
      <c r="T39" s="25" t="s">
        <v>456</v>
      </c>
      <c r="U39" s="11" t="s">
        <v>455</v>
      </c>
      <c r="V39" s="12" t="s">
        <v>457</v>
      </c>
      <c r="W39" s="25" t="s">
        <v>456</v>
      </c>
      <c r="X39" s="5">
        <f t="shared" si="22"/>
        <v>7</v>
      </c>
      <c r="Y39" s="6">
        <f t="shared" si="23"/>
        <v>0</v>
      </c>
      <c r="Z39" s="6">
        <f t="shared" si="24"/>
        <v>2</v>
      </c>
      <c r="AA39" s="6">
        <f t="shared" si="25"/>
        <v>1</v>
      </c>
      <c r="AB39" s="6">
        <f t="shared" si="26"/>
        <v>0</v>
      </c>
      <c r="AC39" s="7">
        <f t="shared" si="27"/>
        <v>6</v>
      </c>
      <c r="AD39" s="36">
        <f t="shared" si="28"/>
        <v>10</v>
      </c>
      <c r="AE39" s="14">
        <f t="shared" si="29"/>
        <v>4.49</v>
      </c>
      <c r="AF39" s="24">
        <f>IF(AB39=7,10,IF(AB39=6,9.71+(AC39-1)*0.29,IF(AB39=5,9.13+(AC39-2)*0.29,IF(AB39=4,8.26+(AC39-3)*0.29,IF(AB39=3,7.1+(AC39-4)*0.29,IF(AB39=2,5.65+(AC39-5)*0.29,IF(AB39=1,3.91+(AC39-6)*0.29,IF(AC39=0,0,1.88+(AC39-7)*0.29))))))))+0.35</f>
        <v>1.94</v>
      </c>
      <c r="AG39" s="14">
        <v>5</v>
      </c>
      <c r="AH39" s="15">
        <v>2.2000000000000002</v>
      </c>
      <c r="AI39" s="11" t="s">
        <v>455</v>
      </c>
      <c r="AJ39" s="12" t="s">
        <v>456</v>
      </c>
      <c r="AK39" s="25" t="s">
        <v>456</v>
      </c>
      <c r="AL39" s="11" t="s">
        <v>455</v>
      </c>
      <c r="AM39" s="12" t="s">
        <v>456</v>
      </c>
      <c r="AN39" s="25" t="s">
        <v>456</v>
      </c>
      <c r="AO39" s="11" t="s">
        <v>455</v>
      </c>
      <c r="AP39" s="12" t="s">
        <v>457</v>
      </c>
      <c r="AQ39" s="25" t="s">
        <v>459</v>
      </c>
      <c r="AR39" s="11" t="str">
        <f t="shared" si="43"/>
        <v xml:space="preserve"> </v>
      </c>
      <c r="AS39" s="12" t="str">
        <f t="shared" si="44"/>
        <v xml:space="preserve"> </v>
      </c>
      <c r="AT39" s="25" t="str">
        <f t="shared" si="44"/>
        <v xml:space="preserve"> </v>
      </c>
      <c r="AU39" s="11" t="str">
        <f t="shared" si="44"/>
        <v xml:space="preserve"> </v>
      </c>
      <c r="AV39" s="12" t="str">
        <f t="shared" si="44"/>
        <v xml:space="preserve"> </v>
      </c>
      <c r="AW39" s="25" t="str">
        <f t="shared" si="44"/>
        <v xml:space="preserve"> </v>
      </c>
      <c r="AX39" s="11" t="str">
        <f t="shared" si="44"/>
        <v xml:space="preserve"> </v>
      </c>
      <c r="AY39" s="12" t="str">
        <f t="shared" si="44"/>
        <v xml:space="preserve"> </v>
      </c>
      <c r="AZ39" s="25" t="str">
        <f t="shared" si="44"/>
        <v xml:space="preserve"> </v>
      </c>
      <c r="BA39" s="11" t="str">
        <f t="shared" si="44"/>
        <v xml:space="preserve"> </v>
      </c>
      <c r="BB39" s="12" t="str">
        <f t="shared" si="44"/>
        <v xml:space="preserve"> </v>
      </c>
      <c r="BC39" s="25" t="str">
        <f t="shared" si="44"/>
        <v xml:space="preserve"> </v>
      </c>
      <c r="BD39" s="5">
        <f t="shared" si="33"/>
        <v>3</v>
      </c>
      <c r="BE39" s="6">
        <f t="shared" si="34"/>
        <v>0</v>
      </c>
      <c r="BF39" s="6">
        <f t="shared" si="35"/>
        <v>1</v>
      </c>
      <c r="BG39" s="6">
        <f t="shared" si="36"/>
        <v>0</v>
      </c>
      <c r="BH39" s="6">
        <f t="shared" si="37"/>
        <v>1</v>
      </c>
      <c r="BI39" s="7">
        <f t="shared" si="38"/>
        <v>2</v>
      </c>
      <c r="BJ39" s="36">
        <f t="shared" si="39"/>
        <v>5.9399999999999995</v>
      </c>
      <c r="BK39" s="14">
        <f t="shared" si="40"/>
        <v>2.1700000000000004</v>
      </c>
      <c r="BL39" s="24">
        <f t="shared" si="41"/>
        <v>2.75</v>
      </c>
      <c r="BM39" s="14">
        <v>0</v>
      </c>
      <c r="BN39" s="15">
        <v>0</v>
      </c>
      <c r="BO39" s="16">
        <f>1.5+3+0.14</f>
        <v>4.6399999999999997</v>
      </c>
      <c r="BP39" s="24">
        <f t="shared" si="42"/>
        <v>34.947499999999998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21"/>
        <v>32</v>
      </c>
      <c r="B40" s="80" t="str">
        <f t="shared" ref="B40:Q43" si="45">" "</f>
        <v xml:space="preserve"> </v>
      </c>
      <c r="C40" s="11" t="str">
        <f t="shared" si="45"/>
        <v xml:space="preserve"> </v>
      </c>
      <c r="D40" s="12" t="str">
        <f t="shared" si="45"/>
        <v xml:space="preserve"> </v>
      </c>
      <c r="E40" s="25" t="str">
        <f t="shared" ref="E40:N41" si="46">" "</f>
        <v xml:space="preserve"> </v>
      </c>
      <c r="F40" s="11" t="str">
        <f t="shared" si="46"/>
        <v xml:space="preserve"> </v>
      </c>
      <c r="G40" s="12" t="str">
        <f t="shared" si="46"/>
        <v xml:space="preserve"> </v>
      </c>
      <c r="H40" s="25" t="str">
        <f t="shared" si="46"/>
        <v xml:space="preserve"> </v>
      </c>
      <c r="I40" s="11" t="str">
        <f t="shared" si="46"/>
        <v xml:space="preserve"> </v>
      </c>
      <c r="J40" s="12" t="str">
        <f t="shared" si="46"/>
        <v xml:space="preserve"> </v>
      </c>
      <c r="K40" s="25" t="str">
        <f t="shared" si="46"/>
        <v xml:space="preserve"> </v>
      </c>
      <c r="L40" s="11" t="str">
        <f t="shared" si="46"/>
        <v xml:space="preserve"> </v>
      </c>
      <c r="M40" s="12" t="str">
        <f t="shared" si="46"/>
        <v xml:space="preserve"> </v>
      </c>
      <c r="N40" s="25" t="str">
        <f t="shared" si="46"/>
        <v xml:space="preserve"> </v>
      </c>
      <c r="O40" s="11" t="str">
        <f t="shared" ref="O40:W41" si="47">" "</f>
        <v xml:space="preserve"> </v>
      </c>
      <c r="P40" s="12" t="str">
        <f t="shared" si="47"/>
        <v xml:space="preserve"> </v>
      </c>
      <c r="Q40" s="25" t="str">
        <f t="shared" si="47"/>
        <v xml:space="preserve"> </v>
      </c>
      <c r="R40" s="11" t="str">
        <f t="shared" si="47"/>
        <v xml:space="preserve"> </v>
      </c>
      <c r="S40" s="12" t="str">
        <f t="shared" si="47"/>
        <v xml:space="preserve"> </v>
      </c>
      <c r="T40" s="25" t="str">
        <f t="shared" si="47"/>
        <v xml:space="preserve"> </v>
      </c>
      <c r="U40" s="11" t="str">
        <f t="shared" si="47"/>
        <v xml:space="preserve"> </v>
      </c>
      <c r="V40" s="12" t="str">
        <f t="shared" si="47"/>
        <v xml:space="preserve"> </v>
      </c>
      <c r="W40" s="25" t="str">
        <f t="shared" si="47"/>
        <v xml:space="preserve"> </v>
      </c>
      <c r="X40" s="5">
        <f t="shared" ref="X40:X41" si="48">IF(C40=" ",0,IF(C40="p",1,0)+IF(F40="p",1,0)+IF(I40="p",1,0)+IF(L40="p",1,0)+IF(O40="p",1,0)+IF(R40="p",1,0)+IF(U40="p",1,0))</f>
        <v>0</v>
      </c>
      <c r="Y40" s="6">
        <f t="shared" ref="Y40:Y41" si="49">IF(C40=" ",0,IF(C40="am",1,0)+IF(F40="am",1,0)+IF(I40="am",1,0)+IF(L40="am",1,0)+IF(O40="am",1,0)+IF(R40="am",1,0)+IF(U40="am",1,0))</f>
        <v>0</v>
      </c>
      <c r="Z40" s="6">
        <f t="shared" ref="Z40:Z41" si="50">IF(D40=" ",0,IF(D40="+",1,0)+IF(G40="+",1,0)+IF(J40="+",1,0)+IF(M40="+",1,0)+IF(P40="+",1,0)+IF(S40="+",1,0)+IF(V40="+",1,0))</f>
        <v>0</v>
      </c>
      <c r="AA40" s="6">
        <f t="shared" ref="AA40:AA41" si="51">IF(D40=" ",0,IF(D40="!",1,0)+IF(G40="!",1,0)+IF(J40="!",1,0)+IF(M40="!",1,0)+IF(P40="!",1,0)+IF(S40="!",1,0)+IF(V40="!",1,0))</f>
        <v>0</v>
      </c>
      <c r="AB40" s="6">
        <f t="shared" ref="AB40:AB41" si="52">IF(E40=" ",0,IF(E40="!",1,0)+IF(H40="!",1,0)+IF(K40="!",1,0)+IF(N40="!",1,0)+IF(Q40="!",1,0)+IF(T40="!",1,0)+IF(W40="!",1,0))</f>
        <v>0</v>
      </c>
      <c r="AC40" s="7">
        <f t="shared" ref="AC40:AC41" si="53">IF(E40=" ",0,IF(E40="~",1,0)+IF(H40="~",1,0)+IF(K40="~",1,0)+IF(N40="~",1,0)+IF(Q40="~",1,0)+IF(T40="~",1,0)+IF(W40="~",1,0))</f>
        <v>0</v>
      </c>
      <c r="AD40" s="36">
        <f t="shared" ref="AD40:AD41" si="54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:AE41" si="55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:AF41" si="56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si="43"/>
        <v xml:space="preserve"> </v>
      </c>
      <c r="AJ40" s="12" t="str">
        <f t="shared" si="43"/>
        <v xml:space="preserve"> </v>
      </c>
      <c r="AK40" s="25" t="str">
        <f t="shared" si="43"/>
        <v xml:space="preserve"> </v>
      </c>
      <c r="AL40" s="11" t="str">
        <f t="shared" si="43"/>
        <v xml:space="preserve"> </v>
      </c>
      <c r="AM40" s="12" t="str">
        <f t="shared" si="43"/>
        <v xml:space="preserve"> </v>
      </c>
      <c r="AN40" s="25" t="str">
        <f t="shared" si="43"/>
        <v xml:space="preserve"> </v>
      </c>
      <c r="AO40" s="11" t="str">
        <f t="shared" si="43"/>
        <v xml:space="preserve"> </v>
      </c>
      <c r="AP40" s="12" t="str">
        <f t="shared" si="43"/>
        <v xml:space="preserve"> </v>
      </c>
      <c r="AQ40" s="25" t="str">
        <f t="shared" si="43"/>
        <v xml:space="preserve"> </v>
      </c>
      <c r="AR40" s="11" t="str">
        <f t="shared" si="43"/>
        <v xml:space="preserve"> </v>
      </c>
      <c r="AS40" s="12" t="str">
        <f t="shared" si="44"/>
        <v xml:space="preserve"> </v>
      </c>
      <c r="AT40" s="25" t="str">
        <f t="shared" si="44"/>
        <v xml:space="preserve"> </v>
      </c>
      <c r="AU40" s="11" t="str">
        <f t="shared" si="44"/>
        <v xml:space="preserve"> </v>
      </c>
      <c r="AV40" s="12" t="str">
        <f t="shared" si="44"/>
        <v xml:space="preserve"> </v>
      </c>
      <c r="AW40" s="25" t="str">
        <f t="shared" si="44"/>
        <v xml:space="preserve"> </v>
      </c>
      <c r="AX40" s="11" t="str">
        <f t="shared" si="44"/>
        <v xml:space="preserve"> </v>
      </c>
      <c r="AY40" s="12" t="str">
        <f t="shared" si="44"/>
        <v xml:space="preserve"> </v>
      </c>
      <c r="AZ40" s="25" t="str">
        <f t="shared" si="44"/>
        <v xml:space="preserve"> </v>
      </c>
      <c r="BA40" s="11" t="str">
        <f t="shared" si="44"/>
        <v xml:space="preserve"> </v>
      </c>
      <c r="BB40" s="12" t="str">
        <f t="shared" si="44"/>
        <v xml:space="preserve"> </v>
      </c>
      <c r="BC40" s="25" t="str">
        <f t="shared" si="44"/>
        <v xml:space="preserve"> </v>
      </c>
      <c r="BD40" s="5">
        <f t="shared" ref="BD40:BD41" si="57">IF(AI40=" ",0,IF(AI40="p",1,0)+IF(AL40="p",1,0)+IF(AO40="p",1,0)+IF(AR40="p",1,0)+IF(AU40="p",1,0)+IF(AX40="p",1,0)+IF(BA40="p",1,0))</f>
        <v>0</v>
      </c>
      <c r="BE40" s="6">
        <f t="shared" ref="BE40:BE41" si="58">IF(AI40=" ",0,IF(AI40="am",1,0)+IF(AL40="am",1,0)+IF(AO40="am",1,0)+IF(AR40="am",1,0)+IF(AU40="am",1,0)+IF(AX40="am",1,0)+IF(BA40="am",1,0))</f>
        <v>0</v>
      </c>
      <c r="BF40" s="6">
        <f t="shared" ref="BF40:BF41" si="59">IF(AJ40=" ",0,IF(AJ40="+",1,0)+IF(AM40="+",1,0)+IF(AP40="+",1,0)+IF(AS40="+",1,0)+IF(AV40="+",1,0)+IF(AY40="+",1,0)+IF(BB40="+",1,0))</f>
        <v>0</v>
      </c>
      <c r="BG40" s="6">
        <f t="shared" ref="BG40:BG41" si="60">IF(AJ40=" ",0,IF(AJ40="!",1,0)+IF(AM40="!",1,0)+IF(AP40="!",1,0)+IF(AS40="!",1,0)+IF(AV40="!",1,0)+IF(AY40="!",1,0)+IF(BB40="!",1,0))</f>
        <v>0</v>
      </c>
      <c r="BH40" s="6">
        <f t="shared" ref="BH40:BH41" si="61">IF(AK40=" ",0,IF(AK40="!",1,0)+IF(AN40="!",1,0)+IF(AQ40="!",1,0)+IF(AT40="!",1,0)+IF(AW40="!",1,0)+IF(AZ40="!",1,0)+IF(BC40="!",1,0))</f>
        <v>0</v>
      </c>
      <c r="BI40" s="7">
        <f t="shared" ref="BI40:BI41" si="62">IF(AK40=" ",0,IF(AK40="~",1,0)+IF(AN40="~",1,0)+IF(AQ40="~",1,0)+IF(AT40="~",1,0)+IF(AW40="~",1,0)+IF(AZ40="~",1,0)+IF(BC40="~",1,0))</f>
        <v>0</v>
      </c>
      <c r="BJ40" s="36">
        <f t="shared" ref="BJ40:BJ41" si="63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:BK41" si="64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:BL41" si="65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24">
        <f t="shared" ref="BP40:BP41" si="66">(0.75*AD40+AE40+0.25*AF40+1.4*AG40+1.6*AH40)+(0.75*BJ40+BK40+0.25*BL40+1.4*BM40+1.6*BN40)+BO40</f>
        <v>0</v>
      </c>
      <c r="BQ40" s="63"/>
      <c r="BR40" s="63"/>
      <c r="BS40" s="63"/>
      <c r="BT40" s="63"/>
      <c r="BU40" s="63"/>
      <c r="BV40" s="63"/>
      <c r="BW40" s="63"/>
    </row>
    <row r="41" spans="1:75" ht="13.5" customHeight="1">
      <c r="A41" s="2">
        <f t="shared" si="21"/>
        <v>33</v>
      </c>
      <c r="B41" s="80" t="str">
        <f t="shared" si="45"/>
        <v xml:space="preserve"> </v>
      </c>
      <c r="C41" s="11" t="str">
        <f t="shared" si="45"/>
        <v xml:space="preserve"> </v>
      </c>
      <c r="D41" s="12" t="str">
        <f t="shared" si="45"/>
        <v xml:space="preserve"> </v>
      </c>
      <c r="E41" s="25" t="str">
        <f t="shared" si="46"/>
        <v xml:space="preserve"> </v>
      </c>
      <c r="F41" s="11" t="str">
        <f t="shared" si="46"/>
        <v xml:space="preserve"> </v>
      </c>
      <c r="G41" s="12" t="str">
        <f t="shared" si="46"/>
        <v xml:space="preserve"> </v>
      </c>
      <c r="H41" s="25" t="str">
        <f t="shared" si="46"/>
        <v xml:space="preserve"> </v>
      </c>
      <c r="I41" s="11" t="str">
        <f t="shared" si="46"/>
        <v xml:space="preserve"> </v>
      </c>
      <c r="J41" s="12" t="str">
        <f t="shared" si="46"/>
        <v xml:space="preserve"> </v>
      </c>
      <c r="K41" s="25" t="str">
        <f t="shared" si="46"/>
        <v xml:space="preserve"> </v>
      </c>
      <c r="L41" s="11" t="str">
        <f t="shared" si="46"/>
        <v xml:space="preserve"> </v>
      </c>
      <c r="M41" s="12" t="str">
        <f t="shared" si="46"/>
        <v xml:space="preserve"> </v>
      </c>
      <c r="N41" s="25" t="str">
        <f t="shared" si="46"/>
        <v xml:space="preserve"> </v>
      </c>
      <c r="O41" s="11" t="str">
        <f t="shared" si="47"/>
        <v xml:space="preserve"> </v>
      </c>
      <c r="P41" s="12" t="str">
        <f t="shared" si="47"/>
        <v xml:space="preserve"> </v>
      </c>
      <c r="Q41" s="25" t="str">
        <f t="shared" si="47"/>
        <v xml:space="preserve"> </v>
      </c>
      <c r="R41" s="11" t="str">
        <f t="shared" si="47"/>
        <v xml:space="preserve"> </v>
      </c>
      <c r="S41" s="12" t="str">
        <f t="shared" si="47"/>
        <v xml:space="preserve"> </v>
      </c>
      <c r="T41" s="25" t="str">
        <f t="shared" si="47"/>
        <v xml:space="preserve"> </v>
      </c>
      <c r="U41" s="11" t="str">
        <f t="shared" si="47"/>
        <v xml:space="preserve"> </v>
      </c>
      <c r="V41" s="12" t="str">
        <f t="shared" si="47"/>
        <v xml:space="preserve"> </v>
      </c>
      <c r="W41" s="25" t="str">
        <f t="shared" si="47"/>
        <v xml:space="preserve"> </v>
      </c>
      <c r="X41" s="5">
        <f t="shared" si="48"/>
        <v>0</v>
      </c>
      <c r="Y41" s="6">
        <f t="shared" si="49"/>
        <v>0</v>
      </c>
      <c r="Z41" s="6">
        <f t="shared" si="50"/>
        <v>0</v>
      </c>
      <c r="AA41" s="6">
        <f t="shared" si="51"/>
        <v>0</v>
      </c>
      <c r="AB41" s="6">
        <f t="shared" si="52"/>
        <v>0</v>
      </c>
      <c r="AC41" s="7">
        <f t="shared" si="53"/>
        <v>0</v>
      </c>
      <c r="AD41" s="36">
        <f t="shared" si="54"/>
        <v>0</v>
      </c>
      <c r="AE41" s="14">
        <f t="shared" si="55"/>
        <v>0</v>
      </c>
      <c r="AF41" s="24">
        <f t="shared" si="56"/>
        <v>0</v>
      </c>
      <c r="AG41" s="14">
        <v>0</v>
      </c>
      <c r="AH41" s="15">
        <v>0</v>
      </c>
      <c r="AI41" s="11" t="str">
        <f t="shared" si="43"/>
        <v xml:space="preserve"> </v>
      </c>
      <c r="AJ41" s="12" t="str">
        <f t="shared" si="43"/>
        <v xml:space="preserve"> </v>
      </c>
      <c r="AK41" s="25" t="str">
        <f t="shared" si="43"/>
        <v xml:space="preserve"> </v>
      </c>
      <c r="AL41" s="11" t="str">
        <f t="shared" si="43"/>
        <v xml:space="preserve"> </v>
      </c>
      <c r="AM41" s="12" t="str">
        <f t="shared" si="43"/>
        <v xml:space="preserve"> </v>
      </c>
      <c r="AN41" s="25" t="str">
        <f t="shared" si="43"/>
        <v xml:space="preserve"> </v>
      </c>
      <c r="AO41" s="11" t="str">
        <f t="shared" si="43"/>
        <v xml:space="preserve"> </v>
      </c>
      <c r="AP41" s="12" t="str">
        <f t="shared" si="43"/>
        <v xml:space="preserve"> </v>
      </c>
      <c r="AQ41" s="25" t="str">
        <f t="shared" si="43"/>
        <v xml:space="preserve"> </v>
      </c>
      <c r="AR41" s="11" t="str">
        <f t="shared" si="43"/>
        <v xml:space="preserve"> </v>
      </c>
      <c r="AS41" s="12" t="str">
        <f t="shared" si="44"/>
        <v xml:space="preserve"> </v>
      </c>
      <c r="AT41" s="25" t="str">
        <f t="shared" si="44"/>
        <v xml:space="preserve"> </v>
      </c>
      <c r="AU41" s="11" t="str">
        <f t="shared" si="44"/>
        <v xml:space="preserve"> </v>
      </c>
      <c r="AV41" s="12" t="str">
        <f t="shared" si="44"/>
        <v xml:space="preserve"> </v>
      </c>
      <c r="AW41" s="25" t="str">
        <f t="shared" si="44"/>
        <v xml:space="preserve"> </v>
      </c>
      <c r="AX41" s="11" t="str">
        <f t="shared" si="44"/>
        <v xml:space="preserve"> </v>
      </c>
      <c r="AY41" s="12" t="str">
        <f t="shared" si="44"/>
        <v xml:space="preserve"> </v>
      </c>
      <c r="AZ41" s="25" t="str">
        <f t="shared" si="44"/>
        <v xml:space="preserve"> </v>
      </c>
      <c r="BA41" s="11" t="str">
        <f t="shared" si="44"/>
        <v xml:space="preserve"> </v>
      </c>
      <c r="BB41" s="12" t="str">
        <f t="shared" si="44"/>
        <v xml:space="preserve"> </v>
      </c>
      <c r="BC41" s="25" t="str">
        <f t="shared" si="44"/>
        <v xml:space="preserve"> </v>
      </c>
      <c r="BD41" s="5">
        <f t="shared" si="57"/>
        <v>0</v>
      </c>
      <c r="BE41" s="6">
        <f t="shared" si="58"/>
        <v>0</v>
      </c>
      <c r="BF41" s="6">
        <f t="shared" si="59"/>
        <v>0</v>
      </c>
      <c r="BG41" s="6">
        <f t="shared" si="60"/>
        <v>0</v>
      </c>
      <c r="BH41" s="6">
        <f t="shared" si="61"/>
        <v>0</v>
      </c>
      <c r="BI41" s="7">
        <f t="shared" si="62"/>
        <v>0</v>
      </c>
      <c r="BJ41" s="36">
        <f t="shared" si="63"/>
        <v>0</v>
      </c>
      <c r="BK41" s="14">
        <f t="shared" si="64"/>
        <v>0</v>
      </c>
      <c r="BL41" s="24">
        <f t="shared" si="65"/>
        <v>0</v>
      </c>
      <c r="BM41" s="14">
        <v>0</v>
      </c>
      <c r="BN41" s="15">
        <v>0</v>
      </c>
      <c r="BO41" s="16"/>
      <c r="BP41" s="24">
        <f t="shared" si="66"/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21"/>
        <v>34</v>
      </c>
      <c r="B42" s="80" t="str">
        <f t="shared" si="45"/>
        <v xml:space="preserve"> </v>
      </c>
      <c r="C42" s="11" t="str">
        <f t="shared" si="45"/>
        <v xml:space="preserve"> </v>
      </c>
      <c r="D42" s="12" t="str">
        <f t="shared" si="45"/>
        <v xml:space="preserve"> </v>
      </c>
      <c r="E42" s="25" t="str">
        <f t="shared" si="45"/>
        <v xml:space="preserve"> </v>
      </c>
      <c r="F42" s="11" t="str">
        <f t="shared" si="45"/>
        <v xml:space="preserve"> </v>
      </c>
      <c r="G42" s="12" t="str">
        <f t="shared" si="45"/>
        <v xml:space="preserve"> </v>
      </c>
      <c r="H42" s="25" t="str">
        <f t="shared" si="45"/>
        <v xml:space="preserve"> </v>
      </c>
      <c r="I42" s="11" t="str">
        <f t="shared" si="45"/>
        <v xml:space="preserve"> </v>
      </c>
      <c r="J42" s="12" t="str">
        <f t="shared" si="45"/>
        <v xml:space="preserve"> </v>
      </c>
      <c r="K42" s="25" t="str">
        <f t="shared" si="45"/>
        <v xml:space="preserve"> </v>
      </c>
      <c r="L42" s="11" t="str">
        <f t="shared" si="45"/>
        <v xml:space="preserve"> </v>
      </c>
      <c r="M42" s="12" t="str">
        <f t="shared" si="45"/>
        <v xml:space="preserve"> </v>
      </c>
      <c r="N42" s="25" t="str">
        <f t="shared" si="45"/>
        <v xml:space="preserve"> </v>
      </c>
      <c r="O42" s="11" t="str">
        <f t="shared" si="45"/>
        <v xml:space="preserve"> </v>
      </c>
      <c r="P42" s="12" t="str">
        <f t="shared" si="45"/>
        <v xml:space="preserve"> </v>
      </c>
      <c r="Q42" s="25" t="str">
        <f t="shared" si="45"/>
        <v xml:space="preserve"> </v>
      </c>
      <c r="R42" s="11" t="str">
        <f t="shared" ref="R42:W43" si="67">" "</f>
        <v xml:space="preserve"> </v>
      </c>
      <c r="S42" s="12" t="str">
        <f t="shared" si="67"/>
        <v xml:space="preserve"> </v>
      </c>
      <c r="T42" s="25" t="str">
        <f t="shared" si="67"/>
        <v xml:space="preserve"> </v>
      </c>
      <c r="U42" s="11" t="str">
        <f t="shared" si="67"/>
        <v xml:space="preserve"> </v>
      </c>
      <c r="V42" s="12" t="str">
        <f t="shared" si="67"/>
        <v xml:space="preserve"> </v>
      </c>
      <c r="W42" s="25" t="str">
        <f t="shared" si="67"/>
        <v xml:space="preserve"> </v>
      </c>
      <c r="X42" s="5">
        <f t="shared" ref="X42" si="68">IF(C42=" ",0,IF(C42="p",1,0)+IF(F42="p",1,0)+IF(I42="p",1,0)+IF(L42="p",1,0)+IF(O42="p",1,0)+IF(R42="p",1,0)+IF(U42="p",1,0))</f>
        <v>0</v>
      </c>
      <c r="Y42" s="6">
        <f t="shared" ref="Y42" si="69">IF(C42=" ",0,IF(C42="am",1,0)+IF(F42="am",1,0)+IF(I42="am",1,0)+IF(L42="am",1,0)+IF(O42="am",1,0)+IF(R42="am",1,0)+IF(U42="am",1,0))</f>
        <v>0</v>
      </c>
      <c r="Z42" s="6">
        <f t="shared" ref="Z42" si="70">IF(D42=" ",0,IF(D42="+",1,0)+IF(G42="+",1,0)+IF(J42="+",1,0)+IF(M42="+",1,0)+IF(P42="+",1,0)+IF(S42="+",1,0)+IF(V42="+",1,0))</f>
        <v>0</v>
      </c>
      <c r="AA42" s="6">
        <f t="shared" ref="AA42:AB42" si="71">IF(D42=" ",0,IF(D42="!",1,0)+IF(G42="!",1,0)+IF(J42="!",1,0)+IF(M42="!",1,0)+IF(P42="!",1,0)+IF(S42="!",1,0)+IF(V42="!",1,0))</f>
        <v>0</v>
      </c>
      <c r="AB42" s="6">
        <f t="shared" si="71"/>
        <v>0</v>
      </c>
      <c r="AC42" s="7">
        <f t="shared" ref="AC42" si="72">IF(E42=" ",0,IF(E42="~",1,0)+IF(H42="~",1,0)+IF(K42="~",1,0)+IF(N42="~",1,0)+IF(Q42="~",1,0)+IF(T42="~",1,0)+IF(W42="~",1,0))</f>
        <v>0</v>
      </c>
      <c r="AD42" s="36">
        <f t="shared" ref="AD42" si="73">IF(X42=7,10,IF(X42=6,9.71+(Y42-1)*0.29,IF(X42=5,9.13+(Y42-2)*0.29,IF(X42=4,8.26+(Y42-3)*0.29,IF(X42=3,7.1+(Y42-4)*0.29,IF(X42=2,5.65+(Y42-5)*0.29,IF(X42=1,3.91+(Y42-6)*0.29,IF(Y42=0,0,1.88+(Y42-7)*0.29))))))))</f>
        <v>0</v>
      </c>
      <c r="AE42" s="14">
        <f t="shared" ref="AE42" si="74">IF(Z42=7,10,IF(Z42=6,9.71+(AA42-1)*0.29,IF(Z42=5,9.13+(AA42-2)*0.29,IF(Z42=4,8.26+(AA42-3)*0.29,IF(Z42=3,7.1+(AA42-4)*0.29,IF(Z42=2,5.65+(AA42-5)*0.29,IF(Z42=1,3.91+(AA42-6)*0.29,IF(AA42=0,0,1.88+(AA42-7)*0.29))))))))</f>
        <v>0</v>
      </c>
      <c r="AF42" s="24">
        <f t="shared" ref="AF42" si="75">IF(AB42=7,10,IF(AB42=6,9.71+(AC42-1)*0.29,IF(AB42=5,9.13+(AC42-2)*0.29,IF(AB42=4,8.26+(AC42-3)*0.29,IF(AB42=3,7.1+(AC42-4)*0.29,IF(AB42=2,5.65+(AC42-5)*0.29,IF(AB42=1,3.91+(AC42-6)*0.29,IF(AC42=0,0,1.88+(AC42-7)*0.29))))))))</f>
        <v>0</v>
      </c>
      <c r="AG42" s="14">
        <v>0</v>
      </c>
      <c r="AH42" s="15">
        <v>0</v>
      </c>
      <c r="AI42" s="11" t="str">
        <f t="shared" ref="AI42:AX43" si="76">" "</f>
        <v xml:space="preserve"> </v>
      </c>
      <c r="AJ42" s="12" t="str">
        <f t="shared" si="76"/>
        <v xml:space="preserve"> </v>
      </c>
      <c r="AK42" s="25" t="str">
        <f t="shared" si="76"/>
        <v xml:space="preserve"> </v>
      </c>
      <c r="AL42" s="11" t="str">
        <f t="shared" si="76"/>
        <v xml:space="preserve"> </v>
      </c>
      <c r="AM42" s="12" t="str">
        <f t="shared" si="76"/>
        <v xml:space="preserve"> </v>
      </c>
      <c r="AN42" s="25" t="str">
        <f t="shared" si="76"/>
        <v xml:space="preserve"> </v>
      </c>
      <c r="AO42" s="11" t="str">
        <f t="shared" si="76"/>
        <v xml:space="preserve"> </v>
      </c>
      <c r="AP42" s="12" t="str">
        <f t="shared" si="76"/>
        <v xml:space="preserve"> </v>
      </c>
      <c r="AQ42" s="25" t="str">
        <f t="shared" si="76"/>
        <v xml:space="preserve"> </v>
      </c>
      <c r="AR42" s="11" t="str">
        <f t="shared" si="76"/>
        <v xml:space="preserve"> </v>
      </c>
      <c r="AS42" s="12" t="str">
        <f t="shared" si="76"/>
        <v xml:space="preserve"> </v>
      </c>
      <c r="AT42" s="25" t="str">
        <f t="shared" si="76"/>
        <v xml:space="preserve"> </v>
      </c>
      <c r="AU42" s="11" t="str">
        <f t="shared" si="76"/>
        <v xml:space="preserve"> </v>
      </c>
      <c r="AV42" s="12" t="str">
        <f t="shared" si="76"/>
        <v xml:space="preserve"> </v>
      </c>
      <c r="AW42" s="25" t="str">
        <f t="shared" si="76"/>
        <v xml:space="preserve"> </v>
      </c>
      <c r="AX42" s="11" t="str">
        <f t="shared" si="76"/>
        <v xml:space="preserve"> </v>
      </c>
      <c r="AY42" s="12" t="str">
        <f t="shared" ref="AY42:BC43" si="77">" "</f>
        <v xml:space="preserve"> </v>
      </c>
      <c r="AZ42" s="25" t="str">
        <f t="shared" si="77"/>
        <v xml:space="preserve"> </v>
      </c>
      <c r="BA42" s="11" t="str">
        <f t="shared" si="77"/>
        <v xml:space="preserve"> </v>
      </c>
      <c r="BB42" s="12" t="str">
        <f t="shared" si="77"/>
        <v xml:space="preserve"> </v>
      </c>
      <c r="BC42" s="25" t="str">
        <f t="shared" si="77"/>
        <v xml:space="preserve"> </v>
      </c>
      <c r="BD42" s="5">
        <f t="shared" ref="BD42" si="78">IF(AI42=" ",0,IF(AI42="p",1,0)+IF(AL42="p",1,0)+IF(AO42="p",1,0)+IF(AR42="p",1,0)+IF(AU42="p",1,0)+IF(AX42="p",1,0)+IF(BA42="p",1,0))</f>
        <v>0</v>
      </c>
      <c r="BE42" s="6">
        <f t="shared" ref="BE42" si="79">IF(AI42=" ",0,IF(AI42="am",1,0)+IF(AL42="am",1,0)+IF(AO42="am",1,0)+IF(AR42="am",1,0)+IF(AU42="am",1,0)+IF(AX42="am",1,0)+IF(BA42="am",1,0))</f>
        <v>0</v>
      </c>
      <c r="BF42" s="6">
        <f t="shared" ref="BF42" si="80">IF(AJ42=" ",0,IF(AJ42="+",1,0)+IF(AM42="+",1,0)+IF(AP42="+",1,0)+IF(AS42="+",1,0)+IF(AV42="+",1,0)+IF(AY42="+",1,0)+IF(BB42="+",1,0))</f>
        <v>0</v>
      </c>
      <c r="BG42" s="6">
        <f t="shared" ref="BG42:BH42" si="81">IF(AJ42=" ",0,IF(AJ42="!",1,0)+IF(AM42="!",1,0)+IF(AP42="!",1,0)+IF(AS42="!",1,0)+IF(AV42="!",1,0)+IF(AY42="!",1,0)+IF(BB42="!",1,0))</f>
        <v>0</v>
      </c>
      <c r="BH42" s="6">
        <f t="shared" si="81"/>
        <v>0</v>
      </c>
      <c r="BI42" s="7">
        <f t="shared" ref="BI42" si="82">IF(AK42=" ",0,IF(AK42="~",1,0)+IF(AN42="~",1,0)+IF(AQ42="~",1,0)+IF(AT42="~",1,0)+IF(AW42="~",1,0)+IF(AZ42="~",1,0)+IF(BC42="~",1,0))</f>
        <v>0</v>
      </c>
      <c r="BJ42" s="36">
        <f t="shared" ref="BJ42:BJ43" si="83">IF(BD42=7,10,IF(BD42=6,9.71+(BE42-1)*0.29,IF(BD42=5,9.13+(BE42-2)*0.29,IF(BD42=4,8.26+(BE42-3)*0.29,IF(BD42=3,7.1+(BE42-4)*0.29,IF(BD42=2,5.65+(BE42-5)*0.29,IF(BD42=1,3.91+(BE42-6)*0.29,IF(BE42=0,0,1.88+(BE42-7)*0.29))))))))</f>
        <v>0</v>
      </c>
      <c r="BK42" s="14">
        <f t="shared" ref="BK42:BK43" si="84">IF(BF42=7,10,IF(BF42=6,9.71+(BG42-1)*0.29,IF(BF42=5,9.13+(BG42-2)*0.29,IF(BF42=4,8.26+(BG42-3)*0.29,IF(BF42=3,7.1+(BG42-4)*0.29,IF(BF42=2,5.65+(BG42-5)*0.29,IF(BF42=1,3.91+(BG42-6)*0.29,IF(BG42=0,0,1.88+(BG42-7)*0.29))))))))</f>
        <v>0</v>
      </c>
      <c r="BL42" s="24">
        <f t="shared" ref="BL42:BL43" si="85">IF(BH42=7,10,IF(BH42=6,9.71+(BI42-1)*0.29,IF(BH42=5,9.13+(BI42-2)*0.29,IF(BH42=4,8.26+(BI42-3)*0.29,IF(BH42=3,7.1+(BI42-4)*0.29,IF(BH42=2,5.65+(BI42-5)*0.29,IF(BH42=1,3.91+(BI42-6)*0.29,IF(BI42=0,0,1.88+(BI42-7)*0.29))))))))</f>
        <v>0</v>
      </c>
      <c r="BM42" s="14">
        <v>0</v>
      </c>
      <c r="BN42" s="15">
        <v>0</v>
      </c>
      <c r="BO42" s="16"/>
      <c r="BP42" s="24">
        <f t="shared" ref="BP42:BP43" si="86">(0.75*AD42+AE42+0.25*AF42+1.4*AG42+1.6*AH42)+(0.75*BJ42+BK42+0.25*BL42+1.4*BM42+1.6*BN42)+BO42</f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21"/>
        <v>35</v>
      </c>
      <c r="B43" s="80" t="str">
        <f t="shared" si="45"/>
        <v xml:space="preserve"> </v>
      </c>
      <c r="C43" s="11" t="str">
        <f t="shared" si="45"/>
        <v xml:space="preserve"> </v>
      </c>
      <c r="D43" s="12" t="str">
        <f t="shared" si="45"/>
        <v xml:space="preserve"> </v>
      </c>
      <c r="E43" s="25" t="str">
        <f t="shared" si="45"/>
        <v xml:space="preserve"> </v>
      </c>
      <c r="F43" s="11" t="str">
        <f t="shared" si="45"/>
        <v xml:space="preserve"> </v>
      </c>
      <c r="G43" s="12" t="str">
        <f t="shared" si="45"/>
        <v xml:space="preserve"> </v>
      </c>
      <c r="H43" s="25" t="str">
        <f t="shared" si="45"/>
        <v xml:space="preserve"> </v>
      </c>
      <c r="I43" s="11" t="str">
        <f t="shared" si="45"/>
        <v xml:space="preserve"> </v>
      </c>
      <c r="J43" s="12" t="str">
        <f t="shared" si="45"/>
        <v xml:space="preserve"> </v>
      </c>
      <c r="K43" s="25" t="str">
        <f t="shared" si="45"/>
        <v xml:space="preserve"> </v>
      </c>
      <c r="L43" s="11" t="str">
        <f t="shared" si="45"/>
        <v xml:space="preserve"> </v>
      </c>
      <c r="M43" s="12" t="str">
        <f t="shared" si="45"/>
        <v xml:space="preserve"> </v>
      </c>
      <c r="N43" s="25" t="str">
        <f t="shared" si="45"/>
        <v xml:space="preserve"> </v>
      </c>
      <c r="O43" s="11" t="str">
        <f t="shared" si="45"/>
        <v xml:space="preserve"> </v>
      </c>
      <c r="P43" s="12" t="str">
        <f t="shared" si="45"/>
        <v xml:space="preserve"> </v>
      </c>
      <c r="Q43" s="25" t="str">
        <f t="shared" si="45"/>
        <v xml:space="preserve"> </v>
      </c>
      <c r="R43" s="11" t="str">
        <f t="shared" si="67"/>
        <v xml:space="preserve"> </v>
      </c>
      <c r="S43" s="12" t="str">
        <f t="shared" si="67"/>
        <v xml:space="preserve"> </v>
      </c>
      <c r="T43" s="25" t="str">
        <f t="shared" si="67"/>
        <v xml:space="preserve"> </v>
      </c>
      <c r="U43" s="11" t="str">
        <f t="shared" si="67"/>
        <v xml:space="preserve"> </v>
      </c>
      <c r="V43" s="12" t="str">
        <f t="shared" si="67"/>
        <v xml:space="preserve"> </v>
      </c>
      <c r="W43" s="25" t="str">
        <f t="shared" si="67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87">IF(D43=" ",0,IF(D43="!",1,0)+IF(G43="!",1,0)+IF(J43="!",1,0)+IF(M43="!",1,0)+IF(P43="!",1,0)+IF(S43="!",1,0)+IF(V43="!",1,0))</f>
        <v>0</v>
      </c>
      <c r="AB43" s="6">
        <f t="shared" si="87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76"/>
        <v xml:space="preserve"> </v>
      </c>
      <c r="AJ43" s="12" t="str">
        <f t="shared" si="76"/>
        <v xml:space="preserve"> </v>
      </c>
      <c r="AK43" s="25" t="str">
        <f t="shared" si="76"/>
        <v xml:space="preserve"> </v>
      </c>
      <c r="AL43" s="11" t="str">
        <f t="shared" si="76"/>
        <v xml:space="preserve"> </v>
      </c>
      <c r="AM43" s="12" t="str">
        <f t="shared" si="76"/>
        <v xml:space="preserve"> </v>
      </c>
      <c r="AN43" s="25" t="str">
        <f t="shared" si="76"/>
        <v xml:space="preserve"> </v>
      </c>
      <c r="AO43" s="11" t="str">
        <f t="shared" si="76"/>
        <v xml:space="preserve"> </v>
      </c>
      <c r="AP43" s="12" t="str">
        <f t="shared" si="76"/>
        <v xml:space="preserve"> </v>
      </c>
      <c r="AQ43" s="25" t="str">
        <f t="shared" si="76"/>
        <v xml:space="preserve"> </v>
      </c>
      <c r="AR43" s="11" t="str">
        <f t="shared" si="76"/>
        <v xml:space="preserve"> </v>
      </c>
      <c r="AS43" s="12" t="str">
        <f t="shared" si="76"/>
        <v xml:space="preserve"> </v>
      </c>
      <c r="AT43" s="25" t="str">
        <f t="shared" si="76"/>
        <v xml:space="preserve"> </v>
      </c>
      <c r="AU43" s="11" t="str">
        <f t="shared" si="76"/>
        <v xml:space="preserve"> </v>
      </c>
      <c r="AV43" s="12" t="str">
        <f t="shared" si="76"/>
        <v xml:space="preserve"> </v>
      </c>
      <c r="AW43" s="25" t="str">
        <f t="shared" si="76"/>
        <v xml:space="preserve"> </v>
      </c>
      <c r="AX43" s="11" t="str">
        <f t="shared" si="76"/>
        <v xml:space="preserve"> </v>
      </c>
      <c r="AY43" s="12" t="str">
        <f t="shared" si="77"/>
        <v xml:space="preserve"> </v>
      </c>
      <c r="AZ43" s="25" t="str">
        <f t="shared" si="77"/>
        <v xml:space="preserve"> </v>
      </c>
      <c r="BA43" s="11" t="str">
        <f t="shared" si="77"/>
        <v xml:space="preserve"> </v>
      </c>
      <c r="BB43" s="12" t="str">
        <f t="shared" si="77"/>
        <v xml:space="preserve"> </v>
      </c>
      <c r="BC43" s="25" t="str">
        <f t="shared" si="77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88">IF(AJ43=" ",0,IF(AJ43="!",1,0)+IF(AM43="!",1,0)+IF(AP43="!",1,0)+IF(AS43="!",1,0)+IF(AV43="!",1,0)+IF(AY43="!",1,0)+IF(BB43="!",1,0))</f>
        <v>0</v>
      </c>
      <c r="BH43" s="6">
        <f t="shared" si="88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83"/>
        <v>0</v>
      </c>
      <c r="BK43" s="14">
        <f t="shared" si="84"/>
        <v>0</v>
      </c>
      <c r="BL43" s="24">
        <f t="shared" si="85"/>
        <v>0</v>
      </c>
      <c r="BM43" s="14">
        <v>0</v>
      </c>
      <c r="BN43" s="15">
        <v>0</v>
      </c>
      <c r="BO43" s="16"/>
      <c r="BP43" s="24">
        <f t="shared" si="86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41">
    <sortCondition ref="B9:B41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36.2851562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8.7109375" style="84" customWidth="1"/>
    <col min="71" max="74" width="8.28515625" style="84" customWidth="1"/>
    <col min="75" max="75" width="18.710937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562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343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457</v>
      </c>
      <c r="H9" s="25" t="s">
        <v>456</v>
      </c>
      <c r="I9" s="11" t="s">
        <v>455</v>
      </c>
      <c r="J9" s="12" t="s">
        <v>457</v>
      </c>
      <c r="K9" s="25" t="s">
        <v>456</v>
      </c>
      <c r="L9" s="11" t="s">
        <v>455</v>
      </c>
      <c r="M9" s="12" t="s">
        <v>456</v>
      </c>
      <c r="N9" s="25" t="s">
        <v>456</v>
      </c>
      <c r="O9" s="11" t="s">
        <v>455</v>
      </c>
      <c r="P9" s="12" t="s">
        <v>459</v>
      </c>
      <c r="Q9" s="25" t="s">
        <v>456</v>
      </c>
      <c r="R9" s="11" t="s">
        <v>455</v>
      </c>
      <c r="S9" s="12" t="s">
        <v>457</v>
      </c>
      <c r="T9" s="25" t="s">
        <v>456</v>
      </c>
      <c r="U9" s="11" t="s">
        <v>455</v>
      </c>
      <c r="V9" s="12" t="s">
        <v>456</v>
      </c>
      <c r="W9" s="25" t="s">
        <v>456</v>
      </c>
      <c r="X9" s="5">
        <f t="shared" ref="X9:X36" si="0">IF(C9=" ",0,IF(C9="p",1,0)+IF(F9="p",1,0)+IF(I9="p",1,0)+IF(L9="p",1,0)+IF(O9="p",1,0)+IF(R9="p",1,0)+IF(U9="p",1,0))</f>
        <v>7</v>
      </c>
      <c r="Y9" s="6">
        <f t="shared" ref="Y9:Y36" si="1">IF(C9=" ",0,IF(C9="am",1,0)+IF(F9="am",1,0)+IF(I9="am",1,0)+IF(L9="am",1,0)+IF(O9="am",1,0)+IF(R9="am",1,0)+IF(U9="am",1,0))</f>
        <v>0</v>
      </c>
      <c r="Z9" s="6">
        <f t="shared" ref="Z9:Z36" si="2">IF(D9=" ",0,IF(D9="+",1,0)+IF(G9="+",1,0)+IF(J9="+",1,0)+IF(M9="+",1,0)+IF(P9="+",1,0)+IF(S9="+",1,0)+IF(V9="+",1,0))</f>
        <v>3</v>
      </c>
      <c r="AA9" s="6">
        <f t="shared" ref="AA9:AA36" si="3">IF(D9=" ",0,IF(D9="!",1,0)+IF(G9="!",1,0)+IF(J9="!",1,0)+IF(M9="!",1,0)+IF(P9="!",1,0)+IF(S9="!",1,0)+IF(V9="!",1,0))</f>
        <v>1</v>
      </c>
      <c r="AB9" s="6">
        <f t="shared" ref="AB9:AB36" si="4">IF(E9=" ",0,IF(E9="!",1,0)+IF(H9="!",1,0)+IF(K9="!",1,0)+IF(N9="!",1,0)+IF(Q9="!",1,0)+IF(T9="!",1,0)+IF(W9="!",1,0))</f>
        <v>0</v>
      </c>
      <c r="AC9" s="7">
        <f t="shared" ref="AC9:AC36" si="5">IF(E9=" ",0,IF(E9="~",1,0)+IF(H9="~",1,0)+IF(K9="~",1,0)+IF(N9="~",1,0)+IF(Q9="~",1,0)+IF(T9="~",1,0)+IF(W9="~",1,0))</f>
        <v>7</v>
      </c>
      <c r="AD9" s="36">
        <f t="shared" ref="AD9:AD36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36" si="7">IF(Z9=7,10,IF(Z9=6,9.71+(AA9-1)*0.29,IF(Z9=5,9.13+(AA9-2)*0.29,IF(Z9=4,8.26+(AA9-3)*0.29,IF(Z9=3,7.1+(AA9-4)*0.29,IF(Z9=2,5.65+(AA9-5)*0.29,IF(Z9=1,3.91+(AA9-6)*0.29,IF(AA9=0,0,1.88+(AA9-7)*0.29))))))))</f>
        <v>6.2299999999999995</v>
      </c>
      <c r="AF9" s="24">
        <f t="shared" ref="AF9:AF36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9</v>
      </c>
      <c r="AH9" s="15">
        <v>4.5999999999999996</v>
      </c>
      <c r="AI9" s="11" t="s">
        <v>455</v>
      </c>
      <c r="AJ9" s="12" t="s">
        <v>456</v>
      </c>
      <c r="AK9" s="25" t="s">
        <v>456</v>
      </c>
      <c r="AL9" s="11" t="s">
        <v>455</v>
      </c>
      <c r="AM9" s="12" t="s">
        <v>459</v>
      </c>
      <c r="AN9" s="25" t="s">
        <v>456</v>
      </c>
      <c r="AO9" s="11" t="s">
        <v>455</v>
      </c>
      <c r="AP9" s="12" t="s">
        <v>457</v>
      </c>
      <c r="AQ9" s="25" t="s">
        <v>456</v>
      </c>
      <c r="AR9" s="11" t="str">
        <f t="shared" ref="AQ9:AR18" si="9">" "</f>
        <v xml:space="preserve"> </v>
      </c>
      <c r="AS9" s="12" t="str">
        <f t="shared" ref="AS9:BC18" si="10">" "</f>
        <v xml:space="preserve"> </v>
      </c>
      <c r="AT9" s="25" t="str">
        <f t="shared" si="10"/>
        <v xml:space="preserve"> </v>
      </c>
      <c r="AU9" s="11" t="str">
        <f t="shared" si="10"/>
        <v xml:space="preserve"> </v>
      </c>
      <c r="AV9" s="12" t="str">
        <f t="shared" si="10"/>
        <v xml:space="preserve"> </v>
      </c>
      <c r="AW9" s="25" t="str">
        <f t="shared" si="10"/>
        <v xml:space="preserve"> </v>
      </c>
      <c r="AX9" s="11" t="str">
        <f t="shared" si="10"/>
        <v xml:space="preserve"> </v>
      </c>
      <c r="AY9" s="12" t="str">
        <f t="shared" si="10"/>
        <v xml:space="preserve"> </v>
      </c>
      <c r="AZ9" s="25" t="str">
        <f t="shared" si="10"/>
        <v xml:space="preserve"> </v>
      </c>
      <c r="BA9" s="11" t="str">
        <f t="shared" si="10"/>
        <v xml:space="preserve"> </v>
      </c>
      <c r="BB9" s="12" t="str">
        <f t="shared" si="10"/>
        <v xml:space="preserve"> </v>
      </c>
      <c r="BC9" s="25" t="str">
        <f t="shared" si="10"/>
        <v xml:space="preserve"> </v>
      </c>
      <c r="BD9" s="5">
        <f t="shared" ref="BD9:BD36" si="11">IF(AI9=" ",0,IF(AI9="p",1,0)+IF(AL9="p",1,0)+IF(AO9="p",1,0)+IF(AR9="p",1,0)+IF(AU9="p",1,0)+IF(AX9="p",1,0)+IF(BA9="p",1,0))</f>
        <v>3</v>
      </c>
      <c r="BE9" s="6">
        <f t="shared" ref="BE9:BE36" si="12">IF(AI9=" ",0,IF(AI9="am",1,0)+IF(AL9="am",1,0)+IF(AO9="am",1,0)+IF(AR9="am",1,0)+IF(AU9="am",1,0)+IF(AX9="am",1,0)+IF(BA9="am",1,0))</f>
        <v>0</v>
      </c>
      <c r="BF9" s="6">
        <f t="shared" ref="BF9:BF36" si="13">IF(AJ9=" ",0,IF(AJ9="+",1,0)+IF(AM9="+",1,0)+IF(AP9="+",1,0)+IF(AS9="+",1,0)+IF(AV9="+",1,0)+IF(AY9="+",1,0)+IF(BB9="+",1,0))</f>
        <v>1</v>
      </c>
      <c r="BG9" s="6">
        <f t="shared" ref="BG9:BG36" si="14">IF(AJ9=" ",0,IF(AJ9="!",1,0)+IF(AM9="!",1,0)+IF(AP9="!",1,0)+IF(AS9="!",1,0)+IF(AV9="!",1,0)+IF(AY9="!",1,0)+IF(BB9="!",1,0))</f>
        <v>1</v>
      </c>
      <c r="BH9" s="6">
        <f t="shared" ref="BH9:BH36" si="15">IF(AK9=" ",0,IF(AK9="!",1,0)+IF(AN9="!",1,0)+IF(AQ9="!",1,0)+IF(AT9="!",1,0)+IF(AW9="!",1,0)+IF(AZ9="!",1,0)+IF(BC9="!",1,0))</f>
        <v>0</v>
      </c>
      <c r="BI9" s="7">
        <f t="shared" ref="BI9:BI36" si="16">IF(AK9=" ",0,IF(AK9="~",1,0)+IF(AN9="~",1,0)+IF(AQ9="~",1,0)+IF(AT9="~",1,0)+IF(AW9="~",1,0)+IF(AZ9="~",1,0)+IF(BC9="~",1,0))</f>
        <v>3</v>
      </c>
      <c r="BJ9" s="36">
        <f t="shared" ref="BJ9:BJ36" si="17"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 t="shared" ref="BK9:BK36" si="18">IF(BF9=7,10,IF(BF9=6,9.71+(BG9-1)*0.29,IF(BF9=5,9.13+(BG9-2)*0.29,IF(BF9=4,8.26+(BG9-3)*0.29,IF(BF9=3,7.1+(BG9-4)*0.29,IF(BF9=2,5.65+(BG9-5)*0.29,IF(BF9=1,3.91+(BG9-6)*0.29,IF(BG9=0,0,1.88+(BG9-7)*0.29))))))))</f>
        <v>2.46</v>
      </c>
      <c r="BL9" s="24">
        <f t="shared" ref="BL9:BL36" si="19"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f>1.5+3</f>
        <v>4.5</v>
      </c>
      <c r="BP9" s="24">
        <f t="shared" ref="BP9:BP36" si="20">(0.75*AD9+AE9+0.25*AF9+1.4*AG9+1.6*AH9)+(0.75*BJ9+BK9+0.25*BL9+1.4*BM9+1.6*BN9)+BO9</f>
        <v>45.754999999999995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344</v>
      </c>
      <c r="C10" s="11" t="s">
        <v>455</v>
      </c>
      <c r="D10" s="12" t="s">
        <v>457</v>
      </c>
      <c r="E10" s="25" t="s">
        <v>456</v>
      </c>
      <c r="F10" s="11" t="s">
        <v>455</v>
      </c>
      <c r="G10" s="12" t="s">
        <v>459</v>
      </c>
      <c r="H10" s="25" t="s">
        <v>456</v>
      </c>
      <c r="I10" s="11" t="s">
        <v>455</v>
      </c>
      <c r="J10" s="12" t="s">
        <v>457</v>
      </c>
      <c r="K10" s="25">
        <v>0</v>
      </c>
      <c r="L10" s="11" t="s">
        <v>455</v>
      </c>
      <c r="M10" s="12" t="s">
        <v>456</v>
      </c>
      <c r="N10" s="25" t="s">
        <v>456</v>
      </c>
      <c r="O10" s="11" t="s">
        <v>455</v>
      </c>
      <c r="P10" s="12" t="s">
        <v>459</v>
      </c>
      <c r="Q10" s="25" t="s">
        <v>456</v>
      </c>
      <c r="R10" s="11" t="s">
        <v>455</v>
      </c>
      <c r="S10" s="12" t="s">
        <v>459</v>
      </c>
      <c r="T10" s="25" t="s">
        <v>456</v>
      </c>
      <c r="U10" s="11" t="s">
        <v>455</v>
      </c>
      <c r="V10" s="12" t="s">
        <v>459</v>
      </c>
      <c r="W10" s="25" t="s">
        <v>456</v>
      </c>
      <c r="X10" s="5">
        <f t="shared" si="0"/>
        <v>7</v>
      </c>
      <c r="Y10" s="6">
        <f t="shared" si="1"/>
        <v>0</v>
      </c>
      <c r="Z10" s="6">
        <f t="shared" si="2"/>
        <v>2</v>
      </c>
      <c r="AA10" s="6">
        <f t="shared" si="3"/>
        <v>4</v>
      </c>
      <c r="AB10" s="6">
        <f t="shared" si="4"/>
        <v>0</v>
      </c>
      <c r="AC10" s="7">
        <f t="shared" si="5"/>
        <v>6</v>
      </c>
      <c r="AD10" s="36">
        <f t="shared" si="6"/>
        <v>10</v>
      </c>
      <c r="AE10" s="14">
        <f t="shared" si="7"/>
        <v>5.36</v>
      </c>
      <c r="AF10" s="24">
        <f t="shared" si="8"/>
        <v>1.5899999999999999</v>
      </c>
      <c r="AG10" s="14">
        <v>2.9</v>
      </c>
      <c r="AH10" s="15">
        <v>2</v>
      </c>
      <c r="AI10" s="11" t="s">
        <v>455</v>
      </c>
      <c r="AJ10" s="12" t="s">
        <v>456</v>
      </c>
      <c r="AK10" s="25" t="s">
        <v>456</v>
      </c>
      <c r="AL10" s="11" t="s">
        <v>455</v>
      </c>
      <c r="AM10" s="12" t="s">
        <v>457</v>
      </c>
      <c r="AN10" s="25" t="s">
        <v>456</v>
      </c>
      <c r="AO10" s="11" t="s">
        <v>455</v>
      </c>
      <c r="AP10" s="12" t="s">
        <v>456</v>
      </c>
      <c r="AQ10" s="25" t="s">
        <v>456</v>
      </c>
      <c r="AR10" s="11" t="str">
        <f t="shared" si="9"/>
        <v xml:space="preserve"> </v>
      </c>
      <c r="AS10" s="12" t="str">
        <f t="shared" si="10"/>
        <v xml:space="preserve"> </v>
      </c>
      <c r="AT10" s="25" t="str">
        <f t="shared" si="10"/>
        <v xml:space="preserve"> </v>
      </c>
      <c r="AU10" s="11" t="str">
        <f t="shared" si="10"/>
        <v xml:space="preserve"> </v>
      </c>
      <c r="AV10" s="12" t="str">
        <f t="shared" si="10"/>
        <v xml:space="preserve"> </v>
      </c>
      <c r="AW10" s="25" t="str">
        <f t="shared" si="10"/>
        <v xml:space="preserve"> </v>
      </c>
      <c r="AX10" s="11" t="str">
        <f t="shared" si="10"/>
        <v xml:space="preserve"> </v>
      </c>
      <c r="AY10" s="12" t="str">
        <f t="shared" si="10"/>
        <v xml:space="preserve"> </v>
      </c>
      <c r="AZ10" s="25" t="str">
        <f t="shared" si="10"/>
        <v xml:space="preserve"> </v>
      </c>
      <c r="BA10" s="11" t="str">
        <f t="shared" si="10"/>
        <v xml:space="preserve"> </v>
      </c>
      <c r="BB10" s="12" t="str">
        <f t="shared" si="10"/>
        <v xml:space="preserve"> </v>
      </c>
      <c r="BC10" s="25" t="str">
        <f t="shared" si="10"/>
        <v xml:space="preserve"> </v>
      </c>
      <c r="BD10" s="5">
        <f t="shared" si="11"/>
        <v>3</v>
      </c>
      <c r="BE10" s="6">
        <f t="shared" si="12"/>
        <v>0</v>
      </c>
      <c r="BF10" s="6">
        <f t="shared" si="13"/>
        <v>1</v>
      </c>
      <c r="BG10" s="6">
        <f t="shared" si="14"/>
        <v>0</v>
      </c>
      <c r="BH10" s="6">
        <f t="shared" si="15"/>
        <v>0</v>
      </c>
      <c r="BI10" s="7">
        <f t="shared" si="16"/>
        <v>3</v>
      </c>
      <c r="BJ10" s="36">
        <f t="shared" si="17"/>
        <v>5.9399999999999995</v>
      </c>
      <c r="BK10" s="14">
        <f t="shared" si="18"/>
        <v>2.1700000000000004</v>
      </c>
      <c r="BL10" s="24">
        <f t="shared" si="19"/>
        <v>0.72</v>
      </c>
      <c r="BM10" s="14">
        <v>0</v>
      </c>
      <c r="BN10" s="15">
        <v>0</v>
      </c>
      <c r="BO10" s="16">
        <f>3+0.14</f>
        <v>3.14</v>
      </c>
      <c r="BP10" s="24">
        <f t="shared" si="20"/>
        <v>30.462499999999999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345</v>
      </c>
      <c r="C11" s="11" t="s">
        <v>455</v>
      </c>
      <c r="D11" s="12" t="s">
        <v>456</v>
      </c>
      <c r="E11" s="25">
        <v>0</v>
      </c>
      <c r="F11" s="11" t="s">
        <v>455</v>
      </c>
      <c r="G11" s="12" t="s">
        <v>459</v>
      </c>
      <c r="H11" s="25">
        <v>0</v>
      </c>
      <c r="I11" s="11" t="s">
        <v>461</v>
      </c>
      <c r="J11" s="12">
        <v>0</v>
      </c>
      <c r="K11" s="25">
        <v>0</v>
      </c>
      <c r="L11" s="11" t="s">
        <v>455</v>
      </c>
      <c r="M11" s="12" t="s">
        <v>456</v>
      </c>
      <c r="N11" s="25" t="s">
        <v>456</v>
      </c>
      <c r="O11" s="11" t="s">
        <v>455</v>
      </c>
      <c r="P11" s="12" t="s">
        <v>456</v>
      </c>
      <c r="Q11" s="25">
        <v>0</v>
      </c>
      <c r="R11" s="11" t="s">
        <v>455</v>
      </c>
      <c r="S11" s="12" t="s">
        <v>459</v>
      </c>
      <c r="T11" s="25" t="s">
        <v>456</v>
      </c>
      <c r="U11" s="11" t="s">
        <v>455</v>
      </c>
      <c r="V11" s="12" t="s">
        <v>459</v>
      </c>
      <c r="W11" s="25" t="s">
        <v>456</v>
      </c>
      <c r="X11" s="5">
        <f t="shared" si="0"/>
        <v>6</v>
      </c>
      <c r="Y11" s="6">
        <f t="shared" si="1"/>
        <v>1</v>
      </c>
      <c r="Z11" s="6">
        <f t="shared" si="2"/>
        <v>0</v>
      </c>
      <c r="AA11" s="6">
        <f t="shared" si="3"/>
        <v>3</v>
      </c>
      <c r="AB11" s="6">
        <f t="shared" si="4"/>
        <v>0</v>
      </c>
      <c r="AC11" s="7">
        <f t="shared" si="5"/>
        <v>3</v>
      </c>
      <c r="AD11" s="36">
        <f t="shared" si="6"/>
        <v>9.7100000000000009</v>
      </c>
      <c r="AE11" s="14">
        <f t="shared" si="7"/>
        <v>0.72</v>
      </c>
      <c r="AF11" s="24">
        <f t="shared" si="8"/>
        <v>0.72</v>
      </c>
      <c r="AG11" s="14">
        <v>2.6</v>
      </c>
      <c r="AH11" s="15">
        <v>1.8</v>
      </c>
      <c r="AI11" s="11" t="s">
        <v>455</v>
      </c>
      <c r="AJ11" s="12" t="s">
        <v>456</v>
      </c>
      <c r="AK11" s="25" t="s">
        <v>456</v>
      </c>
      <c r="AL11" s="11" t="s">
        <v>455</v>
      </c>
      <c r="AM11" s="12" t="s">
        <v>456</v>
      </c>
      <c r="AN11" s="25" t="s">
        <v>456</v>
      </c>
      <c r="AO11" s="11" t="s">
        <v>454</v>
      </c>
      <c r="AP11" s="12">
        <v>0</v>
      </c>
      <c r="AQ11" s="25" t="s">
        <v>456</v>
      </c>
      <c r="AR11" s="11" t="str">
        <f t="shared" si="9"/>
        <v xml:space="preserve"> </v>
      </c>
      <c r="AS11" s="12" t="str">
        <f t="shared" si="10"/>
        <v xml:space="preserve"> </v>
      </c>
      <c r="AT11" s="25" t="str">
        <f t="shared" si="10"/>
        <v xml:space="preserve"> </v>
      </c>
      <c r="AU11" s="11" t="str">
        <f t="shared" si="10"/>
        <v xml:space="preserve"> </v>
      </c>
      <c r="AV11" s="12" t="str">
        <f t="shared" si="10"/>
        <v xml:space="preserve"> </v>
      </c>
      <c r="AW11" s="25" t="str">
        <f t="shared" si="10"/>
        <v xml:space="preserve"> </v>
      </c>
      <c r="AX11" s="11" t="str">
        <f t="shared" si="10"/>
        <v xml:space="preserve"> </v>
      </c>
      <c r="AY11" s="12" t="str">
        <f t="shared" si="10"/>
        <v xml:space="preserve"> </v>
      </c>
      <c r="AZ11" s="25" t="str">
        <f t="shared" si="10"/>
        <v xml:space="preserve"> </v>
      </c>
      <c r="BA11" s="11" t="str">
        <f t="shared" si="10"/>
        <v xml:space="preserve"> </v>
      </c>
      <c r="BB11" s="12" t="str">
        <f t="shared" si="10"/>
        <v xml:space="preserve"> </v>
      </c>
      <c r="BC11" s="25" t="str">
        <f t="shared" si="10"/>
        <v xml:space="preserve"> </v>
      </c>
      <c r="BD11" s="5">
        <f t="shared" si="11"/>
        <v>2</v>
      </c>
      <c r="BE11" s="6">
        <f t="shared" si="12"/>
        <v>0</v>
      </c>
      <c r="BF11" s="6">
        <f t="shared" si="13"/>
        <v>0</v>
      </c>
      <c r="BG11" s="6">
        <f t="shared" si="14"/>
        <v>0</v>
      </c>
      <c r="BH11" s="6">
        <f t="shared" si="15"/>
        <v>0</v>
      </c>
      <c r="BI11" s="7">
        <f t="shared" si="16"/>
        <v>3</v>
      </c>
      <c r="BJ11" s="36">
        <f t="shared" si="17"/>
        <v>4.2</v>
      </c>
      <c r="BK11" s="14">
        <f t="shared" si="18"/>
        <v>0</v>
      </c>
      <c r="BL11" s="24">
        <f t="shared" si="19"/>
        <v>0.72</v>
      </c>
      <c r="BM11" s="14">
        <v>0</v>
      </c>
      <c r="BN11" s="15">
        <v>0</v>
      </c>
      <c r="BO11" s="16">
        <f>1+3+2*0.14</f>
        <v>4.28</v>
      </c>
      <c r="BP11" s="24">
        <f t="shared" si="20"/>
        <v>22.312500000000004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21">A11+1</f>
        <v>4</v>
      </c>
      <c r="B12" s="80" t="s">
        <v>346</v>
      </c>
      <c r="C12" s="11" t="s">
        <v>455</v>
      </c>
      <c r="D12" s="12" t="s">
        <v>457</v>
      </c>
      <c r="E12" s="25" t="s">
        <v>456</v>
      </c>
      <c r="F12" s="11" t="s">
        <v>455</v>
      </c>
      <c r="G12" s="12" t="s">
        <v>459</v>
      </c>
      <c r="H12" s="25" t="s">
        <v>456</v>
      </c>
      <c r="I12" s="11" t="s">
        <v>455</v>
      </c>
      <c r="J12" s="12" t="s">
        <v>457</v>
      </c>
      <c r="K12" s="25" t="s">
        <v>456</v>
      </c>
      <c r="L12" s="11" t="s">
        <v>455</v>
      </c>
      <c r="M12" s="12" t="s">
        <v>456</v>
      </c>
      <c r="N12" s="25" t="s">
        <v>456</v>
      </c>
      <c r="O12" s="11" t="s">
        <v>455</v>
      </c>
      <c r="P12" s="12" t="s">
        <v>459</v>
      </c>
      <c r="Q12" s="25" t="s">
        <v>456</v>
      </c>
      <c r="R12" s="11" t="s">
        <v>455</v>
      </c>
      <c r="S12" s="12" t="s">
        <v>457</v>
      </c>
      <c r="T12" s="25" t="s">
        <v>456</v>
      </c>
      <c r="U12" s="11" t="s">
        <v>455</v>
      </c>
      <c r="V12" s="12" t="s">
        <v>456</v>
      </c>
      <c r="W12" s="25" t="s">
        <v>456</v>
      </c>
      <c r="X12" s="5">
        <f t="shared" si="0"/>
        <v>7</v>
      </c>
      <c r="Y12" s="6">
        <f t="shared" si="1"/>
        <v>0</v>
      </c>
      <c r="Z12" s="6">
        <f t="shared" si="2"/>
        <v>3</v>
      </c>
      <c r="AA12" s="6">
        <f t="shared" si="3"/>
        <v>2</v>
      </c>
      <c r="AB12" s="6">
        <f t="shared" si="4"/>
        <v>0</v>
      </c>
      <c r="AC12" s="7">
        <f t="shared" si="5"/>
        <v>7</v>
      </c>
      <c r="AD12" s="36">
        <f t="shared" si="6"/>
        <v>10</v>
      </c>
      <c r="AE12" s="14">
        <f t="shared" si="7"/>
        <v>6.52</v>
      </c>
      <c r="AF12" s="24">
        <f t="shared" si="8"/>
        <v>1.88</v>
      </c>
      <c r="AG12" s="14">
        <v>6</v>
      </c>
      <c r="AH12" s="15">
        <v>2.6</v>
      </c>
      <c r="AI12" s="11" t="s">
        <v>455</v>
      </c>
      <c r="AJ12" s="12" t="s">
        <v>456</v>
      </c>
      <c r="AK12" s="25" t="s">
        <v>456</v>
      </c>
      <c r="AL12" s="11" t="s">
        <v>455</v>
      </c>
      <c r="AM12" s="12" t="s">
        <v>457</v>
      </c>
      <c r="AN12" s="25" t="s">
        <v>456</v>
      </c>
      <c r="AO12" s="11" t="s">
        <v>455</v>
      </c>
      <c r="AP12" s="12" t="s">
        <v>457</v>
      </c>
      <c r="AQ12" s="25" t="s">
        <v>456</v>
      </c>
      <c r="AR12" s="11" t="str">
        <f t="shared" si="9"/>
        <v xml:space="preserve"> </v>
      </c>
      <c r="AS12" s="12" t="str">
        <f t="shared" si="10"/>
        <v xml:space="preserve"> </v>
      </c>
      <c r="AT12" s="25" t="str">
        <f t="shared" si="10"/>
        <v xml:space="preserve"> </v>
      </c>
      <c r="AU12" s="11" t="str">
        <f t="shared" si="10"/>
        <v xml:space="preserve"> </v>
      </c>
      <c r="AV12" s="12" t="str">
        <f t="shared" si="10"/>
        <v xml:space="preserve"> </v>
      </c>
      <c r="AW12" s="25" t="str">
        <f t="shared" si="10"/>
        <v xml:space="preserve"> </v>
      </c>
      <c r="AX12" s="11" t="str">
        <f t="shared" si="10"/>
        <v xml:space="preserve"> </v>
      </c>
      <c r="AY12" s="12" t="str">
        <f t="shared" si="10"/>
        <v xml:space="preserve"> </v>
      </c>
      <c r="AZ12" s="25" t="str">
        <f t="shared" si="10"/>
        <v xml:space="preserve"> </v>
      </c>
      <c r="BA12" s="11" t="str">
        <f t="shared" si="10"/>
        <v xml:space="preserve"> </v>
      </c>
      <c r="BB12" s="12" t="str">
        <f t="shared" si="10"/>
        <v xml:space="preserve"> </v>
      </c>
      <c r="BC12" s="25" t="str">
        <f t="shared" si="10"/>
        <v xml:space="preserve"> </v>
      </c>
      <c r="BD12" s="5">
        <f t="shared" si="11"/>
        <v>3</v>
      </c>
      <c r="BE12" s="6">
        <f t="shared" si="12"/>
        <v>0</v>
      </c>
      <c r="BF12" s="6">
        <f t="shared" si="13"/>
        <v>2</v>
      </c>
      <c r="BG12" s="6">
        <f t="shared" si="14"/>
        <v>0</v>
      </c>
      <c r="BH12" s="6">
        <f t="shared" si="15"/>
        <v>0</v>
      </c>
      <c r="BI12" s="7">
        <f t="shared" si="16"/>
        <v>3</v>
      </c>
      <c r="BJ12" s="36">
        <f t="shared" si="17"/>
        <v>5.9399999999999995</v>
      </c>
      <c r="BK12" s="14">
        <f t="shared" si="18"/>
        <v>4.2</v>
      </c>
      <c r="BL12" s="24">
        <f t="shared" si="19"/>
        <v>0.72</v>
      </c>
      <c r="BM12" s="14">
        <v>0</v>
      </c>
      <c r="BN12" s="15">
        <v>0</v>
      </c>
      <c r="BO12" s="16">
        <f>1.5+3+0.14</f>
        <v>4.6399999999999997</v>
      </c>
      <c r="BP12" s="24">
        <f t="shared" si="20"/>
        <v>40.525000000000006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21"/>
        <v>5</v>
      </c>
      <c r="B13" s="80" t="s">
        <v>347</v>
      </c>
      <c r="C13" s="11" t="s">
        <v>455</v>
      </c>
      <c r="D13" s="12" t="s">
        <v>456</v>
      </c>
      <c r="E13" s="25" t="s">
        <v>456</v>
      </c>
      <c r="F13" s="11" t="s">
        <v>455</v>
      </c>
      <c r="G13" s="12" t="s">
        <v>456</v>
      </c>
      <c r="H13" s="25" t="s">
        <v>456</v>
      </c>
      <c r="I13" s="11" t="s">
        <v>455</v>
      </c>
      <c r="J13" s="12" t="s">
        <v>457</v>
      </c>
      <c r="K13" s="25" t="s">
        <v>456</v>
      </c>
      <c r="L13" s="11" t="s">
        <v>455</v>
      </c>
      <c r="M13" s="12" t="s">
        <v>456</v>
      </c>
      <c r="N13" s="25" t="s">
        <v>456</v>
      </c>
      <c r="O13" s="11" t="s">
        <v>455</v>
      </c>
      <c r="P13" s="12" t="s">
        <v>456</v>
      </c>
      <c r="Q13" s="25" t="s">
        <v>456</v>
      </c>
      <c r="R13" s="11" t="s">
        <v>455</v>
      </c>
      <c r="S13" s="12" t="s">
        <v>456</v>
      </c>
      <c r="T13" s="25" t="s">
        <v>456</v>
      </c>
      <c r="U13" s="11" t="s">
        <v>455</v>
      </c>
      <c r="V13" s="12" t="s">
        <v>456</v>
      </c>
      <c r="W13" s="25" t="s">
        <v>456</v>
      </c>
      <c r="X13" s="5">
        <f t="shared" si="0"/>
        <v>7</v>
      </c>
      <c r="Y13" s="6">
        <f t="shared" si="1"/>
        <v>0</v>
      </c>
      <c r="Z13" s="6">
        <f t="shared" si="2"/>
        <v>1</v>
      </c>
      <c r="AA13" s="6">
        <f t="shared" si="3"/>
        <v>0</v>
      </c>
      <c r="AB13" s="6">
        <f t="shared" si="4"/>
        <v>0</v>
      </c>
      <c r="AC13" s="7">
        <f t="shared" si="5"/>
        <v>7</v>
      </c>
      <c r="AD13" s="36">
        <f t="shared" si="6"/>
        <v>10</v>
      </c>
      <c r="AE13" s="14">
        <f t="shared" si="7"/>
        <v>2.1700000000000004</v>
      </c>
      <c r="AF13" s="24">
        <f>IF(AB13=7,10,IF(AB13=6,9.71+(AC13-1)*0.29,IF(AB13=5,9.13+(AC13-2)*0.29,IF(AB13=4,8.26+(AC13-3)*0.29,IF(AB13=3,7.1+(AC13-4)*0.29,IF(AB13=2,5.65+(AC13-5)*0.29,IF(AB13=1,3.91+(AC13-6)*0.29,IF(AC13=0,0,1.88+(AC13-7)*0.29))))))))+0.14</f>
        <v>2.02</v>
      </c>
      <c r="AG13" s="14">
        <v>3.9</v>
      </c>
      <c r="AH13" s="15">
        <v>1.9</v>
      </c>
      <c r="AI13" s="11" t="s">
        <v>454</v>
      </c>
      <c r="AJ13" s="12">
        <v>0</v>
      </c>
      <c r="AK13" s="25" t="s">
        <v>456</v>
      </c>
      <c r="AL13" s="11" t="s">
        <v>455</v>
      </c>
      <c r="AM13" s="12" t="s">
        <v>457</v>
      </c>
      <c r="AN13" s="25" t="s">
        <v>456</v>
      </c>
      <c r="AO13" s="11" t="s">
        <v>455</v>
      </c>
      <c r="AP13" s="12" t="s">
        <v>457</v>
      </c>
      <c r="AQ13" s="25" t="s">
        <v>456</v>
      </c>
      <c r="AR13" s="11" t="str">
        <f t="shared" si="9"/>
        <v xml:space="preserve"> </v>
      </c>
      <c r="AS13" s="12" t="str">
        <f t="shared" si="10"/>
        <v xml:space="preserve"> </v>
      </c>
      <c r="AT13" s="25" t="str">
        <f t="shared" si="10"/>
        <v xml:space="preserve"> </v>
      </c>
      <c r="AU13" s="11" t="str">
        <f t="shared" si="10"/>
        <v xml:space="preserve"> </v>
      </c>
      <c r="AV13" s="12" t="str">
        <f t="shared" si="10"/>
        <v xml:space="preserve"> </v>
      </c>
      <c r="AW13" s="25" t="str">
        <f t="shared" si="10"/>
        <v xml:space="preserve"> </v>
      </c>
      <c r="AX13" s="11" t="str">
        <f t="shared" si="10"/>
        <v xml:space="preserve"> </v>
      </c>
      <c r="AY13" s="12" t="str">
        <f t="shared" si="10"/>
        <v xml:space="preserve"> </v>
      </c>
      <c r="AZ13" s="25" t="str">
        <f t="shared" si="10"/>
        <v xml:space="preserve"> </v>
      </c>
      <c r="BA13" s="11" t="str">
        <f t="shared" si="10"/>
        <v xml:space="preserve"> </v>
      </c>
      <c r="BB13" s="12" t="str">
        <f t="shared" si="10"/>
        <v xml:space="preserve"> </v>
      </c>
      <c r="BC13" s="25" t="str">
        <f t="shared" si="10"/>
        <v xml:space="preserve"> </v>
      </c>
      <c r="BD13" s="5">
        <f t="shared" si="11"/>
        <v>2</v>
      </c>
      <c r="BE13" s="6">
        <f t="shared" si="12"/>
        <v>0</v>
      </c>
      <c r="BF13" s="6">
        <f t="shared" si="13"/>
        <v>2</v>
      </c>
      <c r="BG13" s="6">
        <f t="shared" si="14"/>
        <v>0</v>
      </c>
      <c r="BH13" s="6">
        <f t="shared" si="15"/>
        <v>0</v>
      </c>
      <c r="BI13" s="7">
        <f t="shared" si="16"/>
        <v>3</v>
      </c>
      <c r="BJ13" s="36">
        <f t="shared" si="17"/>
        <v>4.2</v>
      </c>
      <c r="BK13" s="14">
        <f t="shared" si="18"/>
        <v>4.2</v>
      </c>
      <c r="BL13" s="24">
        <f t="shared" si="19"/>
        <v>0.72</v>
      </c>
      <c r="BM13" s="14">
        <v>0</v>
      </c>
      <c r="BN13" s="15">
        <v>0</v>
      </c>
      <c r="BO13" s="16">
        <f>1.5+3</f>
        <v>4.5</v>
      </c>
      <c r="BP13" s="24">
        <f t="shared" si="20"/>
        <v>30.705000000000002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21"/>
        <v>6</v>
      </c>
      <c r="B14" s="80" t="s">
        <v>348</v>
      </c>
      <c r="C14" s="11" t="s">
        <v>455</v>
      </c>
      <c r="D14" s="12" t="s">
        <v>456</v>
      </c>
      <c r="E14" s="25" t="s">
        <v>456</v>
      </c>
      <c r="F14" s="11" t="s">
        <v>455</v>
      </c>
      <c r="G14" s="12" t="s">
        <v>459</v>
      </c>
      <c r="H14" s="25" t="s">
        <v>456</v>
      </c>
      <c r="I14" s="11" t="s">
        <v>455</v>
      </c>
      <c r="J14" s="12" t="s">
        <v>456</v>
      </c>
      <c r="K14" s="25" t="s">
        <v>456</v>
      </c>
      <c r="L14" s="11" t="s">
        <v>455</v>
      </c>
      <c r="M14" s="12" t="s">
        <v>456</v>
      </c>
      <c r="N14" s="25" t="s">
        <v>456</v>
      </c>
      <c r="O14" s="11" t="s">
        <v>455</v>
      </c>
      <c r="P14" s="12" t="s">
        <v>456</v>
      </c>
      <c r="Q14" s="25" t="s">
        <v>456</v>
      </c>
      <c r="R14" s="11" t="s">
        <v>455</v>
      </c>
      <c r="S14" s="12" t="s">
        <v>456</v>
      </c>
      <c r="T14" s="25" t="s">
        <v>456</v>
      </c>
      <c r="U14" s="11" t="s">
        <v>455</v>
      </c>
      <c r="V14" s="12" t="s">
        <v>456</v>
      </c>
      <c r="W14" s="25" t="s">
        <v>456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1</v>
      </c>
      <c r="AB14" s="6">
        <f t="shared" si="4"/>
        <v>0</v>
      </c>
      <c r="AC14" s="7">
        <f t="shared" si="5"/>
        <v>7</v>
      </c>
      <c r="AD14" s="36">
        <f t="shared" si="6"/>
        <v>10</v>
      </c>
      <c r="AE14" s="14">
        <f t="shared" si="7"/>
        <v>0.14000000000000012</v>
      </c>
      <c r="AF14" s="24">
        <f t="shared" si="8"/>
        <v>1.88</v>
      </c>
      <c r="AG14" s="14">
        <v>2.6</v>
      </c>
      <c r="AH14" s="15">
        <v>2</v>
      </c>
      <c r="AI14" s="11" t="s">
        <v>455</v>
      </c>
      <c r="AJ14" s="12" t="s">
        <v>456</v>
      </c>
      <c r="AK14" s="25" t="s">
        <v>456</v>
      </c>
      <c r="AL14" s="11" t="s">
        <v>455</v>
      </c>
      <c r="AM14" s="12" t="s">
        <v>456</v>
      </c>
      <c r="AN14" s="25">
        <v>0</v>
      </c>
      <c r="AO14" s="11" t="s">
        <v>455</v>
      </c>
      <c r="AP14" s="12" t="s">
        <v>456</v>
      </c>
      <c r="AQ14" s="25" t="s">
        <v>456</v>
      </c>
      <c r="AR14" s="11" t="str">
        <f t="shared" si="9"/>
        <v xml:space="preserve"> </v>
      </c>
      <c r="AS14" s="12" t="str">
        <f t="shared" si="10"/>
        <v xml:space="preserve"> </v>
      </c>
      <c r="AT14" s="25" t="str">
        <f t="shared" si="10"/>
        <v xml:space="preserve"> </v>
      </c>
      <c r="AU14" s="11" t="str">
        <f t="shared" si="10"/>
        <v xml:space="preserve"> </v>
      </c>
      <c r="AV14" s="12" t="str">
        <f t="shared" si="10"/>
        <v xml:space="preserve"> </v>
      </c>
      <c r="AW14" s="25" t="str">
        <f t="shared" si="10"/>
        <v xml:space="preserve"> </v>
      </c>
      <c r="AX14" s="11" t="str">
        <f t="shared" si="10"/>
        <v xml:space="preserve"> </v>
      </c>
      <c r="AY14" s="12" t="str">
        <f t="shared" si="10"/>
        <v xml:space="preserve"> </v>
      </c>
      <c r="AZ14" s="25" t="str">
        <f t="shared" si="10"/>
        <v xml:space="preserve"> </v>
      </c>
      <c r="BA14" s="11" t="str">
        <f t="shared" si="10"/>
        <v xml:space="preserve"> </v>
      </c>
      <c r="BB14" s="12" t="str">
        <f t="shared" si="10"/>
        <v xml:space="preserve"> </v>
      </c>
      <c r="BC14" s="25" t="str">
        <f t="shared" si="10"/>
        <v xml:space="preserve"> </v>
      </c>
      <c r="BD14" s="5">
        <f t="shared" si="11"/>
        <v>3</v>
      </c>
      <c r="BE14" s="6">
        <f t="shared" si="12"/>
        <v>0</v>
      </c>
      <c r="BF14" s="6">
        <f t="shared" si="13"/>
        <v>0</v>
      </c>
      <c r="BG14" s="6">
        <f t="shared" si="14"/>
        <v>0</v>
      </c>
      <c r="BH14" s="6">
        <f t="shared" si="15"/>
        <v>0</v>
      </c>
      <c r="BI14" s="7">
        <f t="shared" si="16"/>
        <v>2</v>
      </c>
      <c r="BJ14" s="36">
        <f t="shared" si="17"/>
        <v>5.9399999999999995</v>
      </c>
      <c r="BK14" s="14">
        <f t="shared" si="18"/>
        <v>0</v>
      </c>
      <c r="BL14" s="24">
        <f t="shared" si="19"/>
        <v>0.42999999999999994</v>
      </c>
      <c r="BM14" s="14">
        <v>0</v>
      </c>
      <c r="BN14" s="15">
        <v>0</v>
      </c>
      <c r="BO14" s="16">
        <f>1.5+3</f>
        <v>4.5</v>
      </c>
      <c r="BP14" s="24">
        <f t="shared" si="20"/>
        <v>24.012499999999999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21"/>
        <v>7</v>
      </c>
      <c r="B15" s="80" t="s">
        <v>464</v>
      </c>
      <c r="C15" s="11" t="s">
        <v>455</v>
      </c>
      <c r="D15" s="12" t="s">
        <v>456</v>
      </c>
      <c r="E15" s="25" t="s">
        <v>456</v>
      </c>
      <c r="F15" s="11" t="s">
        <v>455</v>
      </c>
      <c r="G15" s="12" t="s">
        <v>456</v>
      </c>
      <c r="H15" s="25" t="s">
        <v>456</v>
      </c>
      <c r="I15" s="11" t="s">
        <v>455</v>
      </c>
      <c r="J15" s="12" t="s">
        <v>459</v>
      </c>
      <c r="K15" s="25" t="s">
        <v>456</v>
      </c>
      <c r="L15" s="11" t="s">
        <v>455</v>
      </c>
      <c r="M15" s="12" t="s">
        <v>456</v>
      </c>
      <c r="N15" s="25" t="s">
        <v>456</v>
      </c>
      <c r="O15" s="11" t="s">
        <v>455</v>
      </c>
      <c r="P15" s="12" t="s">
        <v>456</v>
      </c>
      <c r="Q15" s="25" t="s">
        <v>456</v>
      </c>
      <c r="R15" s="11" t="s">
        <v>455</v>
      </c>
      <c r="S15" s="12" t="s">
        <v>456</v>
      </c>
      <c r="T15" s="25" t="s">
        <v>456</v>
      </c>
      <c r="U15" s="11" t="s">
        <v>455</v>
      </c>
      <c r="V15" s="12" t="s">
        <v>456</v>
      </c>
      <c r="W15" s="25" t="s">
        <v>456</v>
      </c>
      <c r="X15" s="5">
        <f t="shared" si="0"/>
        <v>7</v>
      </c>
      <c r="Y15" s="6">
        <f t="shared" si="1"/>
        <v>0</v>
      </c>
      <c r="Z15" s="6">
        <f t="shared" si="2"/>
        <v>0</v>
      </c>
      <c r="AA15" s="6">
        <f t="shared" si="3"/>
        <v>1</v>
      </c>
      <c r="AB15" s="6">
        <f t="shared" si="4"/>
        <v>0</v>
      </c>
      <c r="AC15" s="7">
        <f t="shared" si="5"/>
        <v>7</v>
      </c>
      <c r="AD15" s="36">
        <f t="shared" si="6"/>
        <v>10</v>
      </c>
      <c r="AE15" s="14">
        <f t="shared" si="7"/>
        <v>0.14000000000000012</v>
      </c>
      <c r="AF15" s="24">
        <f t="shared" si="8"/>
        <v>1.88</v>
      </c>
      <c r="AG15" s="14">
        <v>2.2999999999999998</v>
      </c>
      <c r="AH15" s="15">
        <v>1.7</v>
      </c>
      <c r="AI15" s="11" t="s">
        <v>455</v>
      </c>
      <c r="AJ15" s="12" t="s">
        <v>456</v>
      </c>
      <c r="AK15" s="25" t="s">
        <v>456</v>
      </c>
      <c r="AL15" s="11" t="s">
        <v>454</v>
      </c>
      <c r="AM15" s="12">
        <v>0</v>
      </c>
      <c r="AN15" s="25" t="s">
        <v>456</v>
      </c>
      <c r="AO15" s="11" t="s">
        <v>455</v>
      </c>
      <c r="AP15" s="12" t="s">
        <v>456</v>
      </c>
      <c r="AQ15" s="25" t="s">
        <v>456</v>
      </c>
      <c r="AR15" s="11" t="str">
        <f t="shared" si="9"/>
        <v xml:space="preserve"> </v>
      </c>
      <c r="AS15" s="12" t="str">
        <f t="shared" si="10"/>
        <v xml:space="preserve"> </v>
      </c>
      <c r="AT15" s="25" t="str">
        <f t="shared" si="10"/>
        <v xml:space="preserve"> </v>
      </c>
      <c r="AU15" s="11" t="str">
        <f t="shared" si="10"/>
        <v xml:space="preserve"> </v>
      </c>
      <c r="AV15" s="12" t="str">
        <f t="shared" si="10"/>
        <v xml:space="preserve"> </v>
      </c>
      <c r="AW15" s="25" t="str">
        <f t="shared" si="10"/>
        <v xml:space="preserve"> </v>
      </c>
      <c r="AX15" s="11" t="str">
        <f t="shared" si="10"/>
        <v xml:space="preserve"> </v>
      </c>
      <c r="AY15" s="12" t="str">
        <f t="shared" si="10"/>
        <v xml:space="preserve"> </v>
      </c>
      <c r="AZ15" s="25" t="str">
        <f t="shared" si="10"/>
        <v xml:space="preserve"> </v>
      </c>
      <c r="BA15" s="11" t="str">
        <f t="shared" si="10"/>
        <v xml:space="preserve"> </v>
      </c>
      <c r="BB15" s="12" t="str">
        <f t="shared" si="10"/>
        <v xml:space="preserve"> </v>
      </c>
      <c r="BC15" s="25" t="str">
        <f t="shared" si="10"/>
        <v xml:space="preserve"> </v>
      </c>
      <c r="BD15" s="5">
        <f t="shared" si="11"/>
        <v>2</v>
      </c>
      <c r="BE15" s="6">
        <f t="shared" si="12"/>
        <v>0</v>
      </c>
      <c r="BF15" s="6">
        <f t="shared" si="13"/>
        <v>0</v>
      </c>
      <c r="BG15" s="6">
        <f t="shared" si="14"/>
        <v>0</v>
      </c>
      <c r="BH15" s="6">
        <f t="shared" si="15"/>
        <v>0</v>
      </c>
      <c r="BI15" s="7">
        <f t="shared" si="16"/>
        <v>3</v>
      </c>
      <c r="BJ15" s="36">
        <f t="shared" si="17"/>
        <v>4.2</v>
      </c>
      <c r="BK15" s="14">
        <f t="shared" si="18"/>
        <v>0</v>
      </c>
      <c r="BL15" s="24">
        <f t="shared" si="19"/>
        <v>0.72</v>
      </c>
      <c r="BM15" s="14">
        <v>0</v>
      </c>
      <c r="BN15" s="15">
        <v>0</v>
      </c>
      <c r="BO15" s="16">
        <f>1.5+3</f>
        <v>4.5</v>
      </c>
      <c r="BP15" s="24">
        <f t="shared" si="20"/>
        <v>21.880000000000003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21"/>
        <v>8</v>
      </c>
      <c r="B16" s="80" t="s">
        <v>349</v>
      </c>
      <c r="C16" s="11" t="s">
        <v>455</v>
      </c>
      <c r="D16" s="12" t="s">
        <v>457</v>
      </c>
      <c r="E16" s="25" t="s">
        <v>456</v>
      </c>
      <c r="F16" s="11" t="s">
        <v>455</v>
      </c>
      <c r="G16" s="12" t="s">
        <v>457</v>
      </c>
      <c r="H16" s="25" t="s">
        <v>456</v>
      </c>
      <c r="I16" s="11" t="s">
        <v>455</v>
      </c>
      <c r="J16" s="12" t="s">
        <v>457</v>
      </c>
      <c r="K16" s="25" t="s">
        <v>456</v>
      </c>
      <c r="L16" s="11" t="s">
        <v>455</v>
      </c>
      <c r="M16" s="12" t="s">
        <v>456</v>
      </c>
      <c r="N16" s="25" t="s">
        <v>456</v>
      </c>
      <c r="O16" s="11" t="s">
        <v>455</v>
      </c>
      <c r="P16" s="12" t="s">
        <v>457</v>
      </c>
      <c r="Q16" s="25" t="s">
        <v>456</v>
      </c>
      <c r="R16" s="11" t="s">
        <v>455</v>
      </c>
      <c r="S16" s="12" t="s">
        <v>457</v>
      </c>
      <c r="T16" s="25">
        <v>0</v>
      </c>
      <c r="U16" s="11" t="s">
        <v>455</v>
      </c>
      <c r="V16" s="12" t="s">
        <v>457</v>
      </c>
      <c r="W16" s="25" t="s">
        <v>456</v>
      </c>
      <c r="X16" s="5">
        <f t="shared" si="0"/>
        <v>7</v>
      </c>
      <c r="Y16" s="6">
        <f t="shared" si="1"/>
        <v>0</v>
      </c>
      <c r="Z16" s="6">
        <f t="shared" si="2"/>
        <v>6</v>
      </c>
      <c r="AA16" s="6">
        <f t="shared" si="3"/>
        <v>0</v>
      </c>
      <c r="AB16" s="6">
        <f t="shared" si="4"/>
        <v>0</v>
      </c>
      <c r="AC16" s="7">
        <f t="shared" si="5"/>
        <v>6</v>
      </c>
      <c r="AD16" s="36">
        <f t="shared" si="6"/>
        <v>10</v>
      </c>
      <c r="AE16" s="14">
        <f t="shared" si="7"/>
        <v>9.4200000000000017</v>
      </c>
      <c r="AF16" s="24">
        <f t="shared" si="8"/>
        <v>1.5899999999999999</v>
      </c>
      <c r="AG16" s="14">
        <v>6.3</v>
      </c>
      <c r="AH16" s="15">
        <v>3.7</v>
      </c>
      <c r="AI16" s="11" t="s">
        <v>455</v>
      </c>
      <c r="AJ16" s="12" t="s">
        <v>456</v>
      </c>
      <c r="AK16" s="25" t="s">
        <v>456</v>
      </c>
      <c r="AL16" s="11" t="s">
        <v>455</v>
      </c>
      <c r="AM16" s="12" t="s">
        <v>457</v>
      </c>
      <c r="AN16" s="25" t="s">
        <v>456</v>
      </c>
      <c r="AO16" s="11" t="s">
        <v>455</v>
      </c>
      <c r="AP16" s="12" t="s">
        <v>457</v>
      </c>
      <c r="AQ16" s="25" t="s">
        <v>456</v>
      </c>
      <c r="AR16" s="11" t="str">
        <f t="shared" si="9"/>
        <v xml:space="preserve"> </v>
      </c>
      <c r="AS16" s="12" t="str">
        <f t="shared" si="10"/>
        <v xml:space="preserve"> </v>
      </c>
      <c r="AT16" s="25" t="str">
        <f t="shared" si="10"/>
        <v xml:space="preserve"> </v>
      </c>
      <c r="AU16" s="11" t="str">
        <f t="shared" si="10"/>
        <v xml:space="preserve"> </v>
      </c>
      <c r="AV16" s="12" t="str">
        <f t="shared" si="10"/>
        <v xml:space="preserve"> </v>
      </c>
      <c r="AW16" s="25" t="str">
        <f t="shared" si="10"/>
        <v xml:space="preserve"> </v>
      </c>
      <c r="AX16" s="11" t="str">
        <f t="shared" si="10"/>
        <v xml:space="preserve"> </v>
      </c>
      <c r="AY16" s="12" t="str">
        <f t="shared" si="10"/>
        <v xml:space="preserve"> </v>
      </c>
      <c r="AZ16" s="25" t="str">
        <f t="shared" si="10"/>
        <v xml:space="preserve"> </v>
      </c>
      <c r="BA16" s="11" t="str">
        <f t="shared" si="10"/>
        <v xml:space="preserve"> </v>
      </c>
      <c r="BB16" s="12" t="str">
        <f t="shared" si="10"/>
        <v xml:space="preserve"> </v>
      </c>
      <c r="BC16" s="25" t="str">
        <f t="shared" si="10"/>
        <v xml:space="preserve"> </v>
      </c>
      <c r="BD16" s="5">
        <f t="shared" si="11"/>
        <v>3</v>
      </c>
      <c r="BE16" s="6">
        <f t="shared" si="12"/>
        <v>0</v>
      </c>
      <c r="BF16" s="6">
        <f t="shared" si="13"/>
        <v>2</v>
      </c>
      <c r="BG16" s="6">
        <f t="shared" si="14"/>
        <v>0</v>
      </c>
      <c r="BH16" s="6">
        <f t="shared" si="15"/>
        <v>0</v>
      </c>
      <c r="BI16" s="7">
        <f t="shared" si="16"/>
        <v>3</v>
      </c>
      <c r="BJ16" s="36">
        <f t="shared" si="17"/>
        <v>5.9399999999999995</v>
      </c>
      <c r="BK16" s="14">
        <f t="shared" si="18"/>
        <v>4.2</v>
      </c>
      <c r="BL16" s="24">
        <f t="shared" si="19"/>
        <v>0.72</v>
      </c>
      <c r="BM16" s="14">
        <v>0</v>
      </c>
      <c r="BN16" s="15">
        <v>0</v>
      </c>
      <c r="BO16" s="16">
        <f>2+2*1.5+3</f>
        <v>8</v>
      </c>
      <c r="BP16" s="24">
        <f t="shared" si="20"/>
        <v>48.892500000000005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21"/>
        <v>9</v>
      </c>
      <c r="B17" s="80" t="s">
        <v>350</v>
      </c>
      <c r="C17" s="11" t="s">
        <v>455</v>
      </c>
      <c r="D17" s="12" t="s">
        <v>456</v>
      </c>
      <c r="E17" s="25" t="s">
        <v>456</v>
      </c>
      <c r="F17" s="11" t="s">
        <v>455</v>
      </c>
      <c r="G17" s="12" t="s">
        <v>456</v>
      </c>
      <c r="H17" s="25" t="s">
        <v>456</v>
      </c>
      <c r="I17" s="11" t="s">
        <v>455</v>
      </c>
      <c r="J17" s="12" t="s">
        <v>459</v>
      </c>
      <c r="K17" s="25" t="s">
        <v>456</v>
      </c>
      <c r="L17" s="11" t="s">
        <v>455</v>
      </c>
      <c r="M17" s="12" t="s">
        <v>456</v>
      </c>
      <c r="N17" s="25" t="s">
        <v>456</v>
      </c>
      <c r="O17" s="11" t="s">
        <v>455</v>
      </c>
      <c r="P17" s="12" t="s">
        <v>456</v>
      </c>
      <c r="Q17" s="25" t="s">
        <v>456</v>
      </c>
      <c r="R17" s="11" t="s">
        <v>455</v>
      </c>
      <c r="S17" s="12" t="s">
        <v>456</v>
      </c>
      <c r="T17" s="25" t="s">
        <v>456</v>
      </c>
      <c r="U17" s="11" t="s">
        <v>455</v>
      </c>
      <c r="V17" s="12" t="s">
        <v>459</v>
      </c>
      <c r="W17" s="25" t="s">
        <v>456</v>
      </c>
      <c r="X17" s="5">
        <f t="shared" si="0"/>
        <v>7</v>
      </c>
      <c r="Y17" s="6">
        <f t="shared" si="1"/>
        <v>0</v>
      </c>
      <c r="Z17" s="6">
        <f t="shared" si="2"/>
        <v>0</v>
      </c>
      <c r="AA17" s="6">
        <f t="shared" si="3"/>
        <v>2</v>
      </c>
      <c r="AB17" s="6">
        <f t="shared" si="4"/>
        <v>0</v>
      </c>
      <c r="AC17" s="7">
        <f t="shared" si="5"/>
        <v>7</v>
      </c>
      <c r="AD17" s="36">
        <f t="shared" si="6"/>
        <v>10</v>
      </c>
      <c r="AE17" s="14">
        <f t="shared" si="7"/>
        <v>0.42999999999999994</v>
      </c>
      <c r="AF17" s="24">
        <f t="shared" si="8"/>
        <v>1.88</v>
      </c>
      <c r="AG17" s="14">
        <v>2.8</v>
      </c>
      <c r="AH17" s="15">
        <v>2.1</v>
      </c>
      <c r="AI17" s="11" t="s">
        <v>455</v>
      </c>
      <c r="AJ17" s="12" t="s">
        <v>456</v>
      </c>
      <c r="AK17" s="25">
        <v>0</v>
      </c>
      <c r="AL17" s="11" t="s">
        <v>455</v>
      </c>
      <c r="AM17" s="12" t="s">
        <v>459</v>
      </c>
      <c r="AN17" s="25" t="s">
        <v>456</v>
      </c>
      <c r="AO17" s="11" t="s">
        <v>455</v>
      </c>
      <c r="AP17" s="12" t="s">
        <v>457</v>
      </c>
      <c r="AQ17" s="25" t="s">
        <v>456</v>
      </c>
      <c r="AR17" s="11" t="str">
        <f t="shared" si="9"/>
        <v xml:space="preserve"> </v>
      </c>
      <c r="AS17" s="12" t="str">
        <f t="shared" si="10"/>
        <v xml:space="preserve"> </v>
      </c>
      <c r="AT17" s="25" t="str">
        <f t="shared" si="10"/>
        <v xml:space="preserve"> </v>
      </c>
      <c r="AU17" s="11" t="str">
        <f t="shared" si="10"/>
        <v xml:space="preserve"> </v>
      </c>
      <c r="AV17" s="12" t="str">
        <f t="shared" si="10"/>
        <v xml:space="preserve"> </v>
      </c>
      <c r="AW17" s="25" t="str">
        <f t="shared" si="10"/>
        <v xml:space="preserve"> </v>
      </c>
      <c r="AX17" s="11" t="str">
        <f t="shared" si="10"/>
        <v xml:space="preserve"> </v>
      </c>
      <c r="AY17" s="12" t="str">
        <f t="shared" si="10"/>
        <v xml:space="preserve"> </v>
      </c>
      <c r="AZ17" s="25" t="str">
        <f t="shared" si="10"/>
        <v xml:space="preserve"> </v>
      </c>
      <c r="BA17" s="11" t="str">
        <f t="shared" si="10"/>
        <v xml:space="preserve"> </v>
      </c>
      <c r="BB17" s="12" t="str">
        <f t="shared" si="10"/>
        <v xml:space="preserve"> </v>
      </c>
      <c r="BC17" s="25" t="str">
        <f t="shared" si="10"/>
        <v xml:space="preserve"> </v>
      </c>
      <c r="BD17" s="5">
        <f t="shared" si="11"/>
        <v>3</v>
      </c>
      <c r="BE17" s="6">
        <f t="shared" si="12"/>
        <v>0</v>
      </c>
      <c r="BF17" s="6">
        <f t="shared" si="13"/>
        <v>1</v>
      </c>
      <c r="BG17" s="6">
        <f t="shared" si="14"/>
        <v>1</v>
      </c>
      <c r="BH17" s="6">
        <f t="shared" si="15"/>
        <v>0</v>
      </c>
      <c r="BI17" s="7">
        <f t="shared" si="16"/>
        <v>2</v>
      </c>
      <c r="BJ17" s="36">
        <f t="shared" si="17"/>
        <v>5.9399999999999995</v>
      </c>
      <c r="BK17" s="14">
        <f t="shared" si="18"/>
        <v>2.46</v>
      </c>
      <c r="BL17" s="24">
        <f t="shared" si="19"/>
        <v>0.42999999999999994</v>
      </c>
      <c r="BM17" s="14">
        <v>0</v>
      </c>
      <c r="BN17" s="15">
        <v>0</v>
      </c>
      <c r="BO17" s="16">
        <f>1.5+3</f>
        <v>4.5</v>
      </c>
      <c r="BP17" s="24">
        <f t="shared" si="20"/>
        <v>27.202500000000001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21"/>
        <v>10</v>
      </c>
      <c r="B18" s="80" t="s">
        <v>351</v>
      </c>
      <c r="C18" s="11" t="s">
        <v>455</v>
      </c>
      <c r="D18" s="12" t="s">
        <v>456</v>
      </c>
      <c r="E18" s="25" t="s">
        <v>456</v>
      </c>
      <c r="F18" s="11" t="s">
        <v>455</v>
      </c>
      <c r="G18" s="12" t="s">
        <v>456</v>
      </c>
      <c r="H18" s="25" t="s">
        <v>456</v>
      </c>
      <c r="I18" s="11" t="s">
        <v>455</v>
      </c>
      <c r="J18" s="12" t="s">
        <v>456</v>
      </c>
      <c r="K18" s="25" t="s">
        <v>456</v>
      </c>
      <c r="L18" s="11" t="s">
        <v>455</v>
      </c>
      <c r="M18" s="12" t="s">
        <v>456</v>
      </c>
      <c r="N18" s="25" t="s">
        <v>456</v>
      </c>
      <c r="O18" s="11" t="s">
        <v>455</v>
      </c>
      <c r="P18" s="12" t="s">
        <v>456</v>
      </c>
      <c r="Q18" s="25" t="s">
        <v>456</v>
      </c>
      <c r="R18" s="11" t="s">
        <v>455</v>
      </c>
      <c r="S18" s="12" t="s">
        <v>456</v>
      </c>
      <c r="T18" s="25" t="s">
        <v>456</v>
      </c>
      <c r="U18" s="11" t="s">
        <v>455</v>
      </c>
      <c r="V18" s="12" t="s">
        <v>456</v>
      </c>
      <c r="W18" s="25">
        <v>0</v>
      </c>
      <c r="X18" s="5">
        <f t="shared" si="0"/>
        <v>7</v>
      </c>
      <c r="Y18" s="6">
        <f t="shared" si="1"/>
        <v>0</v>
      </c>
      <c r="Z18" s="6">
        <f t="shared" si="2"/>
        <v>0</v>
      </c>
      <c r="AA18" s="6">
        <f t="shared" si="3"/>
        <v>0</v>
      </c>
      <c r="AB18" s="6">
        <f t="shared" si="4"/>
        <v>0</v>
      </c>
      <c r="AC18" s="7">
        <f t="shared" si="5"/>
        <v>6</v>
      </c>
      <c r="AD18" s="36">
        <f t="shared" si="6"/>
        <v>10</v>
      </c>
      <c r="AE18" s="14">
        <f t="shared" si="7"/>
        <v>0</v>
      </c>
      <c r="AF18" s="24">
        <f t="shared" si="8"/>
        <v>1.5899999999999999</v>
      </c>
      <c r="AG18" s="14">
        <v>2.8</v>
      </c>
      <c r="AH18" s="15">
        <v>1.7</v>
      </c>
      <c r="AI18" s="11" t="s">
        <v>455</v>
      </c>
      <c r="AJ18" s="12" t="s">
        <v>456</v>
      </c>
      <c r="AK18" s="25">
        <v>0</v>
      </c>
      <c r="AL18" s="11" t="s">
        <v>455</v>
      </c>
      <c r="AM18" s="12" t="s">
        <v>456</v>
      </c>
      <c r="AN18" s="25">
        <v>0</v>
      </c>
      <c r="AO18" s="11" t="s">
        <v>455</v>
      </c>
      <c r="AP18" s="12" t="s">
        <v>456</v>
      </c>
      <c r="AQ18" s="25">
        <v>0</v>
      </c>
      <c r="AR18" s="11" t="str">
        <f t="shared" si="9"/>
        <v xml:space="preserve"> </v>
      </c>
      <c r="AS18" s="12" t="str">
        <f t="shared" si="10"/>
        <v xml:space="preserve"> </v>
      </c>
      <c r="AT18" s="25" t="str">
        <f t="shared" si="10"/>
        <v xml:space="preserve"> </v>
      </c>
      <c r="AU18" s="11" t="str">
        <f t="shared" si="10"/>
        <v xml:space="preserve"> </v>
      </c>
      <c r="AV18" s="12" t="str">
        <f t="shared" si="10"/>
        <v xml:space="preserve"> </v>
      </c>
      <c r="AW18" s="25" t="str">
        <f t="shared" si="10"/>
        <v xml:space="preserve"> </v>
      </c>
      <c r="AX18" s="11" t="str">
        <f t="shared" si="10"/>
        <v xml:space="preserve"> </v>
      </c>
      <c r="AY18" s="12" t="str">
        <f t="shared" si="10"/>
        <v xml:space="preserve"> </v>
      </c>
      <c r="AZ18" s="25" t="str">
        <f t="shared" si="10"/>
        <v xml:space="preserve"> </v>
      </c>
      <c r="BA18" s="11" t="str">
        <f t="shared" si="10"/>
        <v xml:space="preserve"> </v>
      </c>
      <c r="BB18" s="12" t="str">
        <f t="shared" si="10"/>
        <v xml:space="preserve"> </v>
      </c>
      <c r="BC18" s="25" t="str">
        <f t="shared" si="10"/>
        <v xml:space="preserve"> </v>
      </c>
      <c r="BD18" s="5">
        <f t="shared" si="11"/>
        <v>3</v>
      </c>
      <c r="BE18" s="6">
        <f t="shared" si="12"/>
        <v>0</v>
      </c>
      <c r="BF18" s="6">
        <f t="shared" si="13"/>
        <v>0</v>
      </c>
      <c r="BG18" s="6">
        <f t="shared" si="14"/>
        <v>0</v>
      </c>
      <c r="BH18" s="6">
        <f t="shared" si="15"/>
        <v>0</v>
      </c>
      <c r="BI18" s="7">
        <f t="shared" si="16"/>
        <v>0</v>
      </c>
      <c r="BJ18" s="36">
        <f t="shared" si="17"/>
        <v>5.9399999999999995</v>
      </c>
      <c r="BK18" s="14">
        <f t="shared" si="18"/>
        <v>0</v>
      </c>
      <c r="BL18" s="24">
        <f t="shared" si="19"/>
        <v>0</v>
      </c>
      <c r="BM18" s="14">
        <v>0</v>
      </c>
      <c r="BN18" s="15">
        <v>0</v>
      </c>
      <c r="BO18" s="16"/>
      <c r="BP18" s="24">
        <f t="shared" si="20"/>
        <v>18.9925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21"/>
        <v>11</v>
      </c>
      <c r="B19" s="80" t="s">
        <v>352</v>
      </c>
      <c r="C19" s="11" t="s">
        <v>455</v>
      </c>
      <c r="D19" s="12" t="s">
        <v>456</v>
      </c>
      <c r="E19" s="25" t="s">
        <v>456</v>
      </c>
      <c r="F19" s="11" t="s">
        <v>455</v>
      </c>
      <c r="G19" s="12" t="s">
        <v>456</v>
      </c>
      <c r="H19" s="25">
        <v>0</v>
      </c>
      <c r="I19" s="11" t="s">
        <v>455</v>
      </c>
      <c r="J19" s="12" t="s">
        <v>456</v>
      </c>
      <c r="K19" s="25" t="s">
        <v>456</v>
      </c>
      <c r="L19" s="11" t="s">
        <v>455</v>
      </c>
      <c r="M19" s="12" t="s">
        <v>456</v>
      </c>
      <c r="N19" s="25" t="s">
        <v>456</v>
      </c>
      <c r="O19" s="11" t="s">
        <v>455</v>
      </c>
      <c r="P19" s="12" t="s">
        <v>457</v>
      </c>
      <c r="Q19" s="25">
        <v>0</v>
      </c>
      <c r="R19" s="11" t="s">
        <v>455</v>
      </c>
      <c r="S19" s="12" t="s">
        <v>456</v>
      </c>
      <c r="T19" s="25" t="s">
        <v>456</v>
      </c>
      <c r="U19" s="11" t="s">
        <v>455</v>
      </c>
      <c r="V19" s="12" t="s">
        <v>456</v>
      </c>
      <c r="W19" s="25" t="s">
        <v>456</v>
      </c>
      <c r="X19" s="5">
        <f t="shared" si="0"/>
        <v>7</v>
      </c>
      <c r="Y19" s="6">
        <f t="shared" si="1"/>
        <v>0</v>
      </c>
      <c r="Z19" s="6">
        <f t="shared" si="2"/>
        <v>1</v>
      </c>
      <c r="AA19" s="6">
        <f t="shared" si="3"/>
        <v>0</v>
      </c>
      <c r="AB19" s="6">
        <f t="shared" si="4"/>
        <v>0</v>
      </c>
      <c r="AC19" s="7">
        <f t="shared" si="5"/>
        <v>5</v>
      </c>
      <c r="AD19" s="36">
        <f t="shared" si="6"/>
        <v>10</v>
      </c>
      <c r="AE19" s="14">
        <f t="shared" si="7"/>
        <v>2.1700000000000004</v>
      </c>
      <c r="AF19" s="24">
        <f t="shared" si="8"/>
        <v>1.2999999999999998</v>
      </c>
      <c r="AG19" s="14">
        <v>3.1</v>
      </c>
      <c r="AH19" s="15">
        <v>1.7</v>
      </c>
      <c r="AI19" s="11" t="s">
        <v>455</v>
      </c>
      <c r="AJ19" s="12" t="s">
        <v>456</v>
      </c>
      <c r="AK19" s="25" t="s">
        <v>456</v>
      </c>
      <c r="AL19" s="11" t="s">
        <v>455</v>
      </c>
      <c r="AM19" s="12" t="s">
        <v>456</v>
      </c>
      <c r="AN19" s="25">
        <v>0</v>
      </c>
      <c r="AO19" s="11" t="s">
        <v>455</v>
      </c>
      <c r="AP19" s="12" t="s">
        <v>457</v>
      </c>
      <c r="AQ19" s="25" t="s">
        <v>456</v>
      </c>
      <c r="AR19" s="11" t="str">
        <f t="shared" ref="AQ19:AR28" si="22">" "</f>
        <v xml:space="preserve"> </v>
      </c>
      <c r="AS19" s="12" t="str">
        <f t="shared" ref="AS19:BC28" si="23">" "</f>
        <v xml:space="preserve"> </v>
      </c>
      <c r="AT19" s="25" t="str">
        <f t="shared" si="23"/>
        <v xml:space="preserve"> </v>
      </c>
      <c r="AU19" s="11" t="str">
        <f t="shared" si="23"/>
        <v xml:space="preserve"> </v>
      </c>
      <c r="AV19" s="12" t="str">
        <f t="shared" si="23"/>
        <v xml:space="preserve"> </v>
      </c>
      <c r="AW19" s="25" t="str">
        <f t="shared" si="23"/>
        <v xml:space="preserve"> </v>
      </c>
      <c r="AX19" s="11" t="str">
        <f t="shared" si="23"/>
        <v xml:space="preserve"> </v>
      </c>
      <c r="AY19" s="12" t="str">
        <f t="shared" si="23"/>
        <v xml:space="preserve"> </v>
      </c>
      <c r="AZ19" s="25" t="str">
        <f t="shared" si="23"/>
        <v xml:space="preserve"> </v>
      </c>
      <c r="BA19" s="11" t="str">
        <f t="shared" si="23"/>
        <v xml:space="preserve"> </v>
      </c>
      <c r="BB19" s="12" t="str">
        <f t="shared" si="23"/>
        <v xml:space="preserve"> </v>
      </c>
      <c r="BC19" s="25" t="str">
        <f t="shared" si="23"/>
        <v xml:space="preserve"> </v>
      </c>
      <c r="BD19" s="5">
        <f t="shared" si="11"/>
        <v>3</v>
      </c>
      <c r="BE19" s="6">
        <f t="shared" si="12"/>
        <v>0</v>
      </c>
      <c r="BF19" s="6">
        <f t="shared" si="13"/>
        <v>1</v>
      </c>
      <c r="BG19" s="6">
        <f t="shared" si="14"/>
        <v>0</v>
      </c>
      <c r="BH19" s="6">
        <f t="shared" si="15"/>
        <v>0</v>
      </c>
      <c r="BI19" s="7">
        <f t="shared" si="16"/>
        <v>2</v>
      </c>
      <c r="BJ19" s="36">
        <f t="shared" si="17"/>
        <v>5.9399999999999995</v>
      </c>
      <c r="BK19" s="14">
        <f t="shared" si="18"/>
        <v>2.1700000000000004</v>
      </c>
      <c r="BL19" s="24">
        <f t="shared" si="19"/>
        <v>0.42999999999999994</v>
      </c>
      <c r="BM19" s="14">
        <v>0</v>
      </c>
      <c r="BN19" s="15">
        <v>0</v>
      </c>
      <c r="BO19" s="16">
        <f>1+1.5+3+0.14</f>
        <v>5.64</v>
      </c>
      <c r="BP19" s="24">
        <f t="shared" si="20"/>
        <v>29.427500000000002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21"/>
        <v>12</v>
      </c>
      <c r="B20" s="80" t="s">
        <v>353</v>
      </c>
      <c r="C20" s="11" t="s">
        <v>455</v>
      </c>
      <c r="D20" s="12" t="s">
        <v>456</v>
      </c>
      <c r="E20" s="25" t="s">
        <v>456</v>
      </c>
      <c r="F20" s="11" t="s">
        <v>455</v>
      </c>
      <c r="G20" s="12" t="s">
        <v>456</v>
      </c>
      <c r="H20" s="25" t="s">
        <v>456</v>
      </c>
      <c r="I20" s="11" t="s">
        <v>455</v>
      </c>
      <c r="J20" s="12" t="s">
        <v>456</v>
      </c>
      <c r="K20" s="25" t="s">
        <v>456</v>
      </c>
      <c r="L20" s="11" t="s">
        <v>455</v>
      </c>
      <c r="M20" s="12" t="s">
        <v>456</v>
      </c>
      <c r="N20" s="25" t="s">
        <v>456</v>
      </c>
      <c r="O20" s="11" t="s">
        <v>455</v>
      </c>
      <c r="P20" s="12" t="s">
        <v>457</v>
      </c>
      <c r="Q20" s="25" t="s">
        <v>456</v>
      </c>
      <c r="R20" s="11" t="s">
        <v>455</v>
      </c>
      <c r="S20" s="12" t="s">
        <v>456</v>
      </c>
      <c r="T20" s="25" t="s">
        <v>456</v>
      </c>
      <c r="U20" s="11" t="s">
        <v>455</v>
      </c>
      <c r="V20" s="12" t="s">
        <v>456</v>
      </c>
      <c r="W20" s="25" t="s">
        <v>456</v>
      </c>
      <c r="X20" s="5">
        <f t="shared" si="0"/>
        <v>7</v>
      </c>
      <c r="Y20" s="6">
        <f t="shared" si="1"/>
        <v>0</v>
      </c>
      <c r="Z20" s="6">
        <f t="shared" si="2"/>
        <v>1</v>
      </c>
      <c r="AA20" s="6">
        <f t="shared" si="3"/>
        <v>0</v>
      </c>
      <c r="AB20" s="6">
        <f t="shared" si="4"/>
        <v>0</v>
      </c>
      <c r="AC20" s="7">
        <f t="shared" si="5"/>
        <v>7</v>
      </c>
      <c r="AD20" s="36">
        <f t="shared" si="6"/>
        <v>10</v>
      </c>
      <c r="AE20" s="14">
        <f t="shared" si="7"/>
        <v>2.1700000000000004</v>
      </c>
      <c r="AF20" s="24">
        <f t="shared" si="8"/>
        <v>1.88</v>
      </c>
      <c r="AG20" s="14">
        <v>6.2</v>
      </c>
      <c r="AH20" s="15">
        <v>1.8</v>
      </c>
      <c r="AI20" s="11" t="s">
        <v>455</v>
      </c>
      <c r="AJ20" s="12" t="s">
        <v>456</v>
      </c>
      <c r="AK20" s="25" t="s">
        <v>456</v>
      </c>
      <c r="AL20" s="11" t="s">
        <v>455</v>
      </c>
      <c r="AM20" s="12" t="s">
        <v>459</v>
      </c>
      <c r="AN20" s="25" t="s">
        <v>456</v>
      </c>
      <c r="AO20" s="11" t="s">
        <v>455</v>
      </c>
      <c r="AP20" s="12" t="s">
        <v>457</v>
      </c>
      <c r="AQ20" s="25" t="s">
        <v>456</v>
      </c>
      <c r="AR20" s="11" t="str">
        <f t="shared" si="22"/>
        <v xml:space="preserve"> </v>
      </c>
      <c r="AS20" s="12" t="str">
        <f t="shared" si="23"/>
        <v xml:space="preserve"> </v>
      </c>
      <c r="AT20" s="25" t="str">
        <f t="shared" si="23"/>
        <v xml:space="preserve"> </v>
      </c>
      <c r="AU20" s="11" t="str">
        <f t="shared" si="23"/>
        <v xml:space="preserve"> </v>
      </c>
      <c r="AV20" s="12" t="str">
        <f t="shared" si="23"/>
        <v xml:space="preserve"> </v>
      </c>
      <c r="AW20" s="25" t="str">
        <f t="shared" si="23"/>
        <v xml:space="preserve"> </v>
      </c>
      <c r="AX20" s="11" t="str">
        <f t="shared" si="23"/>
        <v xml:space="preserve"> </v>
      </c>
      <c r="AY20" s="12" t="str">
        <f t="shared" si="23"/>
        <v xml:space="preserve"> </v>
      </c>
      <c r="AZ20" s="25" t="str">
        <f t="shared" si="23"/>
        <v xml:space="preserve"> </v>
      </c>
      <c r="BA20" s="11" t="str">
        <f t="shared" si="23"/>
        <v xml:space="preserve"> </v>
      </c>
      <c r="BB20" s="12" t="str">
        <f t="shared" si="23"/>
        <v xml:space="preserve"> </v>
      </c>
      <c r="BC20" s="25" t="str">
        <f t="shared" si="23"/>
        <v xml:space="preserve"> </v>
      </c>
      <c r="BD20" s="5">
        <f t="shared" si="11"/>
        <v>3</v>
      </c>
      <c r="BE20" s="6">
        <f t="shared" si="12"/>
        <v>0</v>
      </c>
      <c r="BF20" s="6">
        <f t="shared" si="13"/>
        <v>1</v>
      </c>
      <c r="BG20" s="6">
        <f t="shared" si="14"/>
        <v>1</v>
      </c>
      <c r="BH20" s="6">
        <f t="shared" si="15"/>
        <v>0</v>
      </c>
      <c r="BI20" s="7">
        <f t="shared" si="16"/>
        <v>3</v>
      </c>
      <c r="BJ20" s="36">
        <f t="shared" si="17"/>
        <v>5.9399999999999995</v>
      </c>
      <c r="BK20" s="14">
        <f t="shared" si="18"/>
        <v>2.46</v>
      </c>
      <c r="BL20" s="24">
        <f t="shared" si="19"/>
        <v>0.72</v>
      </c>
      <c r="BM20" s="14">
        <v>0</v>
      </c>
      <c r="BN20" s="15">
        <v>0</v>
      </c>
      <c r="BO20" s="16">
        <f>1.5+3+0.14</f>
        <v>4.6399999999999997</v>
      </c>
      <c r="BP20" s="24">
        <f t="shared" si="20"/>
        <v>33.434999999999995</v>
      </c>
      <c r="BQ20" s="63"/>
      <c r="BR20" s="63"/>
      <c r="BS20" s="63"/>
      <c r="BT20" s="63"/>
      <c r="BU20" s="63"/>
      <c r="BV20" s="63"/>
      <c r="BW20" s="63"/>
      <c r="BY20" s="18"/>
      <c r="BZ20" s="21"/>
    </row>
    <row r="21" spans="1:78" ht="12.75" customHeight="1">
      <c r="A21" s="2">
        <f t="shared" si="21"/>
        <v>13</v>
      </c>
      <c r="B21" s="80" t="s">
        <v>354</v>
      </c>
      <c r="C21" s="11" t="s">
        <v>455</v>
      </c>
      <c r="D21" s="12" t="s">
        <v>457</v>
      </c>
      <c r="E21" s="25" t="s">
        <v>456</v>
      </c>
      <c r="F21" s="11" t="s">
        <v>455</v>
      </c>
      <c r="G21" s="12" t="s">
        <v>456</v>
      </c>
      <c r="H21" s="25" t="s">
        <v>456</v>
      </c>
      <c r="I21" s="11" t="s">
        <v>455</v>
      </c>
      <c r="J21" s="12" t="s">
        <v>459</v>
      </c>
      <c r="K21" s="25" t="s">
        <v>456</v>
      </c>
      <c r="L21" s="11" t="s">
        <v>455</v>
      </c>
      <c r="M21" s="12" t="s">
        <v>456</v>
      </c>
      <c r="N21" s="25" t="s">
        <v>456</v>
      </c>
      <c r="O21" s="11" t="s">
        <v>455</v>
      </c>
      <c r="P21" s="12" t="s">
        <v>459</v>
      </c>
      <c r="Q21" s="25" t="s">
        <v>456</v>
      </c>
      <c r="R21" s="11" t="s">
        <v>455</v>
      </c>
      <c r="S21" s="12" t="s">
        <v>456</v>
      </c>
      <c r="T21" s="25" t="s">
        <v>456</v>
      </c>
      <c r="U21" s="11" t="s">
        <v>455</v>
      </c>
      <c r="V21" s="12" t="s">
        <v>456</v>
      </c>
      <c r="W21" s="25" t="s">
        <v>456</v>
      </c>
      <c r="X21" s="5">
        <f t="shared" si="0"/>
        <v>7</v>
      </c>
      <c r="Y21" s="6">
        <f t="shared" si="1"/>
        <v>0</v>
      </c>
      <c r="Z21" s="6">
        <f t="shared" si="2"/>
        <v>1</v>
      </c>
      <c r="AA21" s="6">
        <f t="shared" si="3"/>
        <v>2</v>
      </c>
      <c r="AB21" s="6">
        <f t="shared" si="4"/>
        <v>0</v>
      </c>
      <c r="AC21" s="7">
        <f t="shared" si="5"/>
        <v>7</v>
      </c>
      <c r="AD21" s="36">
        <f t="shared" si="6"/>
        <v>10</v>
      </c>
      <c r="AE21" s="14">
        <f t="shared" si="7"/>
        <v>2.75</v>
      </c>
      <c r="AF21" s="24">
        <f t="shared" si="8"/>
        <v>1.88</v>
      </c>
      <c r="AG21" s="14">
        <v>2.8</v>
      </c>
      <c r="AH21" s="15">
        <v>1.6</v>
      </c>
      <c r="AI21" s="11" t="s">
        <v>455</v>
      </c>
      <c r="AJ21" s="12" t="s">
        <v>456</v>
      </c>
      <c r="AK21" s="25" t="s">
        <v>456</v>
      </c>
      <c r="AL21" s="11" t="s">
        <v>455</v>
      </c>
      <c r="AM21" s="12" t="s">
        <v>456</v>
      </c>
      <c r="AN21" s="25" t="s">
        <v>456</v>
      </c>
      <c r="AO21" s="11" t="s">
        <v>455</v>
      </c>
      <c r="AP21" s="12" t="s">
        <v>456</v>
      </c>
      <c r="AQ21" s="25" t="s">
        <v>456</v>
      </c>
      <c r="AR21" s="11" t="str">
        <f t="shared" si="22"/>
        <v xml:space="preserve"> </v>
      </c>
      <c r="AS21" s="12" t="str">
        <f t="shared" si="23"/>
        <v xml:space="preserve"> </v>
      </c>
      <c r="AT21" s="25" t="str">
        <f t="shared" si="23"/>
        <v xml:space="preserve"> </v>
      </c>
      <c r="AU21" s="11" t="str">
        <f t="shared" si="23"/>
        <v xml:space="preserve"> </v>
      </c>
      <c r="AV21" s="12" t="str">
        <f t="shared" si="23"/>
        <v xml:space="preserve"> </v>
      </c>
      <c r="AW21" s="25" t="str">
        <f t="shared" si="23"/>
        <v xml:space="preserve"> </v>
      </c>
      <c r="AX21" s="11" t="str">
        <f t="shared" si="23"/>
        <v xml:space="preserve"> </v>
      </c>
      <c r="AY21" s="12" t="str">
        <f t="shared" si="23"/>
        <v xml:space="preserve"> </v>
      </c>
      <c r="AZ21" s="25" t="str">
        <f t="shared" si="23"/>
        <v xml:space="preserve"> </v>
      </c>
      <c r="BA21" s="11" t="str">
        <f t="shared" si="23"/>
        <v xml:space="preserve"> </v>
      </c>
      <c r="BB21" s="12" t="str">
        <f t="shared" si="23"/>
        <v xml:space="preserve"> </v>
      </c>
      <c r="BC21" s="25" t="str">
        <f t="shared" si="23"/>
        <v xml:space="preserve"> </v>
      </c>
      <c r="BD21" s="5">
        <f t="shared" si="11"/>
        <v>3</v>
      </c>
      <c r="BE21" s="6">
        <f t="shared" si="12"/>
        <v>0</v>
      </c>
      <c r="BF21" s="6">
        <f t="shared" si="13"/>
        <v>0</v>
      </c>
      <c r="BG21" s="6">
        <f t="shared" si="14"/>
        <v>0</v>
      </c>
      <c r="BH21" s="6">
        <f t="shared" si="15"/>
        <v>0</v>
      </c>
      <c r="BI21" s="7">
        <f t="shared" si="16"/>
        <v>3</v>
      </c>
      <c r="BJ21" s="36">
        <f t="shared" si="17"/>
        <v>5.9399999999999995</v>
      </c>
      <c r="BK21" s="14">
        <f t="shared" si="18"/>
        <v>0</v>
      </c>
      <c r="BL21" s="24">
        <f t="shared" si="19"/>
        <v>0.72</v>
      </c>
      <c r="BM21" s="14">
        <v>0</v>
      </c>
      <c r="BN21" s="15">
        <v>0</v>
      </c>
      <c r="BO21" s="16">
        <f>1.5+3</f>
        <v>4.5</v>
      </c>
      <c r="BP21" s="24">
        <f t="shared" si="20"/>
        <v>26.335000000000001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21"/>
        <v>14</v>
      </c>
      <c r="B22" s="80" t="s">
        <v>355</v>
      </c>
      <c r="C22" s="11" t="s">
        <v>454</v>
      </c>
      <c r="D22" s="12">
        <v>0</v>
      </c>
      <c r="E22" s="25">
        <v>0</v>
      </c>
      <c r="F22" s="11" t="s">
        <v>454</v>
      </c>
      <c r="G22" s="12">
        <v>0</v>
      </c>
      <c r="H22" s="25">
        <v>0</v>
      </c>
      <c r="I22" s="11" t="s">
        <v>454</v>
      </c>
      <c r="J22" s="12">
        <v>0</v>
      </c>
      <c r="K22" s="25">
        <v>0</v>
      </c>
      <c r="L22" s="11" t="s">
        <v>454</v>
      </c>
      <c r="M22" s="12">
        <v>0</v>
      </c>
      <c r="N22" s="25">
        <v>0</v>
      </c>
      <c r="O22" s="11" t="s">
        <v>454</v>
      </c>
      <c r="P22" s="12">
        <v>0</v>
      </c>
      <c r="Q22" s="25">
        <v>0</v>
      </c>
      <c r="R22" s="11" t="s">
        <v>454</v>
      </c>
      <c r="S22" s="12">
        <v>0</v>
      </c>
      <c r="T22" s="25">
        <v>0</v>
      </c>
      <c r="U22" s="11" t="s">
        <v>454</v>
      </c>
      <c r="V22" s="12">
        <v>0</v>
      </c>
      <c r="W22" s="25">
        <v>0</v>
      </c>
      <c r="X22" s="5">
        <f t="shared" si="0"/>
        <v>0</v>
      </c>
      <c r="Y22" s="6">
        <f t="shared" si="1"/>
        <v>0</v>
      </c>
      <c r="Z22" s="6">
        <f t="shared" si="2"/>
        <v>0</v>
      </c>
      <c r="AA22" s="6">
        <f t="shared" si="3"/>
        <v>0</v>
      </c>
      <c r="AB22" s="6">
        <f t="shared" si="4"/>
        <v>0</v>
      </c>
      <c r="AC22" s="7">
        <f t="shared" si="5"/>
        <v>0</v>
      </c>
      <c r="AD22" s="36">
        <f t="shared" si="6"/>
        <v>0</v>
      </c>
      <c r="AE22" s="14">
        <f t="shared" si="7"/>
        <v>0</v>
      </c>
      <c r="AF22" s="24">
        <f t="shared" si="8"/>
        <v>0</v>
      </c>
      <c r="AG22" s="14">
        <v>0</v>
      </c>
      <c r="AH22" s="15">
        <v>0</v>
      </c>
      <c r="AI22" s="11" t="s">
        <v>454</v>
      </c>
      <c r="AJ22" s="12">
        <v>0</v>
      </c>
      <c r="AK22" s="25">
        <v>0</v>
      </c>
      <c r="AL22" s="11" t="s">
        <v>454</v>
      </c>
      <c r="AM22" s="12">
        <v>0</v>
      </c>
      <c r="AN22" s="25">
        <v>0</v>
      </c>
      <c r="AO22" s="11" t="s">
        <v>454</v>
      </c>
      <c r="AP22" s="12">
        <v>0</v>
      </c>
      <c r="AQ22" s="25">
        <v>0</v>
      </c>
      <c r="AR22" s="11" t="str">
        <f t="shared" si="22"/>
        <v xml:space="preserve"> </v>
      </c>
      <c r="AS22" s="12" t="str">
        <f t="shared" si="23"/>
        <v xml:space="preserve"> </v>
      </c>
      <c r="AT22" s="25" t="str">
        <f t="shared" si="23"/>
        <v xml:space="preserve"> </v>
      </c>
      <c r="AU22" s="11" t="str">
        <f t="shared" si="23"/>
        <v xml:space="preserve"> </v>
      </c>
      <c r="AV22" s="12" t="str">
        <f t="shared" si="23"/>
        <v xml:space="preserve"> </v>
      </c>
      <c r="AW22" s="25" t="str">
        <f t="shared" si="23"/>
        <v xml:space="preserve"> </v>
      </c>
      <c r="AX22" s="11" t="str">
        <f t="shared" si="23"/>
        <v xml:space="preserve"> </v>
      </c>
      <c r="AY22" s="12" t="str">
        <f t="shared" si="23"/>
        <v xml:space="preserve"> </v>
      </c>
      <c r="AZ22" s="25" t="str">
        <f t="shared" si="23"/>
        <v xml:space="preserve"> </v>
      </c>
      <c r="BA22" s="11" t="str">
        <f t="shared" si="23"/>
        <v xml:space="preserve"> </v>
      </c>
      <c r="BB22" s="12" t="str">
        <f t="shared" si="23"/>
        <v xml:space="preserve"> </v>
      </c>
      <c r="BC22" s="25" t="str">
        <f t="shared" si="23"/>
        <v xml:space="preserve"> </v>
      </c>
      <c r="BD22" s="5">
        <f t="shared" si="11"/>
        <v>0</v>
      </c>
      <c r="BE22" s="6">
        <f t="shared" si="12"/>
        <v>0</v>
      </c>
      <c r="BF22" s="6">
        <f t="shared" si="13"/>
        <v>0</v>
      </c>
      <c r="BG22" s="6">
        <f t="shared" si="14"/>
        <v>0</v>
      </c>
      <c r="BH22" s="6">
        <f t="shared" si="15"/>
        <v>0</v>
      </c>
      <c r="BI22" s="7">
        <f t="shared" si="16"/>
        <v>0</v>
      </c>
      <c r="BJ22" s="36">
        <f t="shared" si="17"/>
        <v>0</v>
      </c>
      <c r="BK22" s="14">
        <f t="shared" si="18"/>
        <v>0</v>
      </c>
      <c r="BL22" s="24">
        <f t="shared" si="19"/>
        <v>0</v>
      </c>
      <c r="BM22" s="14">
        <v>0</v>
      </c>
      <c r="BN22" s="15">
        <v>0</v>
      </c>
      <c r="BO22" s="16"/>
      <c r="BP22" s="24">
        <f t="shared" si="20"/>
        <v>0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21"/>
        <v>15</v>
      </c>
      <c r="B23" s="80" t="s">
        <v>356</v>
      </c>
      <c r="C23" s="11" t="s">
        <v>455</v>
      </c>
      <c r="D23" s="12" t="s">
        <v>456</v>
      </c>
      <c r="E23" s="25" t="s">
        <v>456</v>
      </c>
      <c r="F23" s="11" t="s">
        <v>455</v>
      </c>
      <c r="G23" s="12" t="s">
        <v>456</v>
      </c>
      <c r="H23" s="25" t="s">
        <v>456</v>
      </c>
      <c r="I23" s="11" t="s">
        <v>455</v>
      </c>
      <c r="J23" s="12" t="s">
        <v>459</v>
      </c>
      <c r="K23" s="25" t="s">
        <v>456</v>
      </c>
      <c r="L23" s="11" t="s">
        <v>455</v>
      </c>
      <c r="M23" s="12" t="s">
        <v>456</v>
      </c>
      <c r="N23" s="25" t="s">
        <v>456</v>
      </c>
      <c r="O23" s="11" t="s">
        <v>455</v>
      </c>
      <c r="P23" s="12" t="s">
        <v>459</v>
      </c>
      <c r="Q23" s="25" t="s">
        <v>456</v>
      </c>
      <c r="R23" s="11" t="s">
        <v>455</v>
      </c>
      <c r="S23" s="12" t="s">
        <v>456</v>
      </c>
      <c r="T23" s="25" t="s">
        <v>456</v>
      </c>
      <c r="U23" s="11" t="s">
        <v>455</v>
      </c>
      <c r="V23" s="12" t="s">
        <v>456</v>
      </c>
      <c r="W23" s="25" t="s">
        <v>456</v>
      </c>
      <c r="X23" s="5">
        <f t="shared" si="0"/>
        <v>7</v>
      </c>
      <c r="Y23" s="6">
        <f t="shared" si="1"/>
        <v>0</v>
      </c>
      <c r="Z23" s="6">
        <f t="shared" si="2"/>
        <v>0</v>
      </c>
      <c r="AA23" s="6">
        <f t="shared" si="3"/>
        <v>2</v>
      </c>
      <c r="AB23" s="6">
        <f t="shared" si="4"/>
        <v>0</v>
      </c>
      <c r="AC23" s="7">
        <f t="shared" si="5"/>
        <v>7</v>
      </c>
      <c r="AD23" s="36">
        <f t="shared" si="6"/>
        <v>10</v>
      </c>
      <c r="AE23" s="14">
        <f t="shared" si="7"/>
        <v>0.42999999999999994</v>
      </c>
      <c r="AF23" s="24">
        <f t="shared" si="8"/>
        <v>1.88</v>
      </c>
      <c r="AG23" s="14">
        <v>2.8</v>
      </c>
      <c r="AH23" s="15">
        <v>1.9</v>
      </c>
      <c r="AI23" s="11" t="s">
        <v>455</v>
      </c>
      <c r="AJ23" s="12" t="s">
        <v>456</v>
      </c>
      <c r="AK23" s="25" t="s">
        <v>456</v>
      </c>
      <c r="AL23" s="11" t="s">
        <v>455</v>
      </c>
      <c r="AM23" s="12" t="s">
        <v>456</v>
      </c>
      <c r="AN23" s="25" t="s">
        <v>456</v>
      </c>
      <c r="AO23" s="11" t="s">
        <v>455</v>
      </c>
      <c r="AP23" s="12" t="s">
        <v>457</v>
      </c>
      <c r="AQ23" s="25" t="s">
        <v>456</v>
      </c>
      <c r="AR23" s="11" t="str">
        <f t="shared" si="22"/>
        <v xml:space="preserve"> </v>
      </c>
      <c r="AS23" s="12" t="str">
        <f t="shared" si="23"/>
        <v xml:space="preserve"> </v>
      </c>
      <c r="AT23" s="25" t="str">
        <f t="shared" si="23"/>
        <v xml:space="preserve"> </v>
      </c>
      <c r="AU23" s="11" t="str">
        <f t="shared" si="23"/>
        <v xml:space="preserve"> </v>
      </c>
      <c r="AV23" s="12" t="str">
        <f t="shared" si="23"/>
        <v xml:space="preserve"> </v>
      </c>
      <c r="AW23" s="25" t="str">
        <f t="shared" si="23"/>
        <v xml:space="preserve"> </v>
      </c>
      <c r="AX23" s="11" t="str">
        <f t="shared" si="23"/>
        <v xml:space="preserve"> </v>
      </c>
      <c r="AY23" s="12" t="str">
        <f t="shared" si="23"/>
        <v xml:space="preserve"> </v>
      </c>
      <c r="AZ23" s="25" t="str">
        <f t="shared" si="23"/>
        <v xml:space="preserve"> </v>
      </c>
      <c r="BA23" s="11" t="str">
        <f t="shared" si="23"/>
        <v xml:space="preserve"> </v>
      </c>
      <c r="BB23" s="12" t="str">
        <f t="shared" si="23"/>
        <v xml:space="preserve"> </v>
      </c>
      <c r="BC23" s="25" t="str">
        <f t="shared" si="23"/>
        <v xml:space="preserve"> </v>
      </c>
      <c r="BD23" s="5">
        <f t="shared" si="11"/>
        <v>3</v>
      </c>
      <c r="BE23" s="6">
        <f t="shared" si="12"/>
        <v>0</v>
      </c>
      <c r="BF23" s="6">
        <f t="shared" si="13"/>
        <v>1</v>
      </c>
      <c r="BG23" s="6">
        <f t="shared" si="14"/>
        <v>0</v>
      </c>
      <c r="BH23" s="6">
        <f t="shared" si="15"/>
        <v>0</v>
      </c>
      <c r="BI23" s="7">
        <f t="shared" si="16"/>
        <v>3</v>
      </c>
      <c r="BJ23" s="36">
        <f t="shared" si="17"/>
        <v>5.9399999999999995</v>
      </c>
      <c r="BK23" s="14">
        <f t="shared" si="18"/>
        <v>2.1700000000000004</v>
      </c>
      <c r="BL23" s="24">
        <f t="shared" si="19"/>
        <v>0.72</v>
      </c>
      <c r="BM23" s="14">
        <v>0</v>
      </c>
      <c r="BN23" s="15">
        <v>0</v>
      </c>
      <c r="BO23" s="16">
        <f>1.5+3</f>
        <v>4.5</v>
      </c>
      <c r="BP23" s="24">
        <f t="shared" si="20"/>
        <v>26.664999999999999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21"/>
        <v>16</v>
      </c>
      <c r="B24" s="80" t="s">
        <v>357</v>
      </c>
      <c r="C24" s="11" t="s">
        <v>455</v>
      </c>
      <c r="D24" s="12" t="s">
        <v>456</v>
      </c>
      <c r="E24" s="25">
        <v>0</v>
      </c>
      <c r="F24" s="11" t="s">
        <v>455</v>
      </c>
      <c r="G24" s="12" t="s">
        <v>456</v>
      </c>
      <c r="H24" s="25">
        <v>0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456</v>
      </c>
      <c r="N24" s="25" t="s">
        <v>456</v>
      </c>
      <c r="O24" s="11" t="s">
        <v>455</v>
      </c>
      <c r="P24" s="12" t="s">
        <v>456</v>
      </c>
      <c r="Q24" s="25" t="s">
        <v>456</v>
      </c>
      <c r="R24" s="11" t="s">
        <v>455</v>
      </c>
      <c r="S24" s="12" t="s">
        <v>456</v>
      </c>
      <c r="T24" s="25" t="s">
        <v>456</v>
      </c>
      <c r="U24" s="11" t="s">
        <v>455</v>
      </c>
      <c r="V24" s="12" t="s">
        <v>456</v>
      </c>
      <c r="W24" s="25" t="s">
        <v>456</v>
      </c>
      <c r="X24" s="5">
        <f t="shared" si="0"/>
        <v>7</v>
      </c>
      <c r="Y24" s="6">
        <f t="shared" si="1"/>
        <v>0</v>
      </c>
      <c r="Z24" s="6">
        <f t="shared" si="2"/>
        <v>0</v>
      </c>
      <c r="AA24" s="6">
        <f t="shared" si="3"/>
        <v>0</v>
      </c>
      <c r="AB24" s="6">
        <f t="shared" si="4"/>
        <v>0</v>
      </c>
      <c r="AC24" s="7">
        <f t="shared" si="5"/>
        <v>5</v>
      </c>
      <c r="AD24" s="36">
        <f t="shared" si="6"/>
        <v>10</v>
      </c>
      <c r="AE24" s="14">
        <f t="shared" si="7"/>
        <v>0</v>
      </c>
      <c r="AF24" s="24">
        <f t="shared" si="8"/>
        <v>1.2999999999999998</v>
      </c>
      <c r="AG24" s="14">
        <v>3.1</v>
      </c>
      <c r="AH24" s="15">
        <v>1.7</v>
      </c>
      <c r="AI24" s="11" t="s">
        <v>455</v>
      </c>
      <c r="AJ24" s="12" t="s">
        <v>456</v>
      </c>
      <c r="AK24" s="25" t="s">
        <v>456</v>
      </c>
      <c r="AL24" s="11" t="s">
        <v>455</v>
      </c>
      <c r="AM24" s="12" t="s">
        <v>456</v>
      </c>
      <c r="AN24" s="25" t="s">
        <v>456</v>
      </c>
      <c r="AO24" s="11" t="s">
        <v>455</v>
      </c>
      <c r="AP24" s="12" t="s">
        <v>456</v>
      </c>
      <c r="AQ24" s="25">
        <v>0</v>
      </c>
      <c r="AR24" s="11" t="str">
        <f t="shared" si="22"/>
        <v xml:space="preserve"> </v>
      </c>
      <c r="AS24" s="12" t="str">
        <f t="shared" si="23"/>
        <v xml:space="preserve"> </v>
      </c>
      <c r="AT24" s="25" t="str">
        <f t="shared" si="23"/>
        <v xml:space="preserve"> </v>
      </c>
      <c r="AU24" s="11" t="str">
        <f t="shared" si="23"/>
        <v xml:space="preserve"> </v>
      </c>
      <c r="AV24" s="12" t="str">
        <f t="shared" si="23"/>
        <v xml:space="preserve"> </v>
      </c>
      <c r="AW24" s="25" t="str">
        <f t="shared" si="23"/>
        <v xml:space="preserve"> </v>
      </c>
      <c r="AX24" s="11" t="str">
        <f t="shared" si="23"/>
        <v xml:space="preserve"> </v>
      </c>
      <c r="AY24" s="12" t="str">
        <f t="shared" si="23"/>
        <v xml:space="preserve"> </v>
      </c>
      <c r="AZ24" s="25" t="str">
        <f t="shared" si="23"/>
        <v xml:space="preserve"> </v>
      </c>
      <c r="BA24" s="11" t="str">
        <f t="shared" si="23"/>
        <v xml:space="preserve"> </v>
      </c>
      <c r="BB24" s="12" t="str">
        <f t="shared" si="23"/>
        <v xml:space="preserve"> </v>
      </c>
      <c r="BC24" s="25" t="str">
        <f t="shared" si="23"/>
        <v xml:space="preserve"> </v>
      </c>
      <c r="BD24" s="5">
        <f t="shared" si="11"/>
        <v>3</v>
      </c>
      <c r="BE24" s="6">
        <f t="shared" si="12"/>
        <v>0</v>
      </c>
      <c r="BF24" s="6">
        <f t="shared" si="13"/>
        <v>0</v>
      </c>
      <c r="BG24" s="6">
        <f t="shared" si="14"/>
        <v>0</v>
      </c>
      <c r="BH24" s="6">
        <f t="shared" si="15"/>
        <v>0</v>
      </c>
      <c r="BI24" s="7">
        <f t="shared" si="16"/>
        <v>2</v>
      </c>
      <c r="BJ24" s="36">
        <f t="shared" si="17"/>
        <v>5.9399999999999995</v>
      </c>
      <c r="BK24" s="14">
        <f t="shared" si="18"/>
        <v>0</v>
      </c>
      <c r="BL24" s="24">
        <f t="shared" si="19"/>
        <v>0.42999999999999994</v>
      </c>
      <c r="BM24" s="14">
        <v>0</v>
      </c>
      <c r="BN24" s="15">
        <v>0</v>
      </c>
      <c r="BO24" s="16">
        <v>1.5</v>
      </c>
      <c r="BP24" s="24">
        <f t="shared" si="20"/>
        <v>20.947499999999998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21"/>
        <v>17</v>
      </c>
      <c r="B25" s="80" t="s">
        <v>358</v>
      </c>
      <c r="C25" s="11" t="s">
        <v>455</v>
      </c>
      <c r="D25" s="12" t="s">
        <v>456</v>
      </c>
      <c r="E25" s="25">
        <v>0</v>
      </c>
      <c r="F25" s="11" t="s">
        <v>455</v>
      </c>
      <c r="G25" s="12" t="s">
        <v>456</v>
      </c>
      <c r="H25" s="25" t="s">
        <v>456</v>
      </c>
      <c r="I25" s="11" t="s">
        <v>455</v>
      </c>
      <c r="J25" s="12" t="s">
        <v>456</v>
      </c>
      <c r="K25" s="25" t="s">
        <v>456</v>
      </c>
      <c r="L25" s="11" t="s">
        <v>455</v>
      </c>
      <c r="M25" s="12" t="s">
        <v>456</v>
      </c>
      <c r="N25" s="25" t="s">
        <v>456</v>
      </c>
      <c r="O25" s="11" t="s">
        <v>455</v>
      </c>
      <c r="P25" s="12" t="s">
        <v>456</v>
      </c>
      <c r="Q25" s="25" t="s">
        <v>456</v>
      </c>
      <c r="R25" s="11" t="s">
        <v>455</v>
      </c>
      <c r="S25" s="12" t="s">
        <v>456</v>
      </c>
      <c r="T25" s="25" t="s">
        <v>456</v>
      </c>
      <c r="U25" s="11" t="s">
        <v>455</v>
      </c>
      <c r="V25" s="12" t="s">
        <v>456</v>
      </c>
      <c r="W25" s="25" t="s">
        <v>456</v>
      </c>
      <c r="X25" s="5">
        <f t="shared" si="0"/>
        <v>7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7">
        <f t="shared" si="5"/>
        <v>6</v>
      </c>
      <c r="AD25" s="36">
        <f t="shared" si="6"/>
        <v>10</v>
      </c>
      <c r="AE25" s="14">
        <f t="shared" si="7"/>
        <v>0</v>
      </c>
      <c r="AF25" s="24">
        <f t="shared" si="8"/>
        <v>1.5899999999999999</v>
      </c>
      <c r="AG25" s="14">
        <v>2.7</v>
      </c>
      <c r="AH25" s="15">
        <v>1.6</v>
      </c>
      <c r="AI25" s="11" t="s">
        <v>455</v>
      </c>
      <c r="AJ25" s="12" t="s">
        <v>456</v>
      </c>
      <c r="AK25" s="25" t="s">
        <v>456</v>
      </c>
      <c r="AL25" s="11" t="s">
        <v>455</v>
      </c>
      <c r="AM25" s="12" t="s">
        <v>456</v>
      </c>
      <c r="AN25" s="25" t="s">
        <v>456</v>
      </c>
      <c r="AO25" s="11" t="s">
        <v>455</v>
      </c>
      <c r="AP25" s="12" t="s">
        <v>456</v>
      </c>
      <c r="AQ25" s="25" t="s">
        <v>456</v>
      </c>
      <c r="AR25" s="11" t="str">
        <f t="shared" si="22"/>
        <v xml:space="preserve"> </v>
      </c>
      <c r="AS25" s="12" t="str">
        <f t="shared" si="23"/>
        <v xml:space="preserve"> </v>
      </c>
      <c r="AT25" s="25" t="str">
        <f t="shared" si="23"/>
        <v xml:space="preserve"> </v>
      </c>
      <c r="AU25" s="11" t="str">
        <f t="shared" si="23"/>
        <v xml:space="preserve"> </v>
      </c>
      <c r="AV25" s="12" t="str">
        <f t="shared" si="23"/>
        <v xml:space="preserve"> </v>
      </c>
      <c r="AW25" s="25" t="str">
        <f t="shared" si="23"/>
        <v xml:space="preserve"> </v>
      </c>
      <c r="AX25" s="11" t="str">
        <f t="shared" si="23"/>
        <v xml:space="preserve"> </v>
      </c>
      <c r="AY25" s="12" t="str">
        <f t="shared" si="23"/>
        <v xml:space="preserve"> </v>
      </c>
      <c r="AZ25" s="25" t="str">
        <f t="shared" si="23"/>
        <v xml:space="preserve"> </v>
      </c>
      <c r="BA25" s="11" t="str">
        <f t="shared" si="23"/>
        <v xml:space="preserve"> </v>
      </c>
      <c r="BB25" s="12" t="str">
        <f t="shared" si="23"/>
        <v xml:space="preserve"> </v>
      </c>
      <c r="BC25" s="25" t="str">
        <f t="shared" si="23"/>
        <v xml:space="preserve"> </v>
      </c>
      <c r="BD25" s="5">
        <f t="shared" si="11"/>
        <v>3</v>
      </c>
      <c r="BE25" s="6">
        <f t="shared" si="12"/>
        <v>0</v>
      </c>
      <c r="BF25" s="6">
        <f t="shared" si="13"/>
        <v>0</v>
      </c>
      <c r="BG25" s="6">
        <f t="shared" si="14"/>
        <v>0</v>
      </c>
      <c r="BH25" s="6">
        <f t="shared" si="15"/>
        <v>0</v>
      </c>
      <c r="BI25" s="7">
        <f t="shared" si="16"/>
        <v>3</v>
      </c>
      <c r="BJ25" s="36">
        <f t="shared" si="17"/>
        <v>5.9399999999999995</v>
      </c>
      <c r="BK25" s="14">
        <f t="shared" si="18"/>
        <v>0</v>
      </c>
      <c r="BL25" s="24">
        <f t="shared" si="19"/>
        <v>0.72</v>
      </c>
      <c r="BM25" s="14">
        <v>0</v>
      </c>
      <c r="BN25" s="15">
        <v>0</v>
      </c>
      <c r="BO25" s="16">
        <f>1.5+3+0.14</f>
        <v>4.6399999999999997</v>
      </c>
      <c r="BP25" s="24">
        <f t="shared" si="20"/>
        <v>23.512500000000003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21"/>
        <v>18</v>
      </c>
      <c r="B26" s="80" t="s">
        <v>360</v>
      </c>
      <c r="C26" s="11" t="s">
        <v>455</v>
      </c>
      <c r="D26" s="12" t="s">
        <v>456</v>
      </c>
      <c r="E26" s="25">
        <v>0</v>
      </c>
      <c r="F26" s="11" t="s">
        <v>454</v>
      </c>
      <c r="G26" s="12">
        <v>0</v>
      </c>
      <c r="H26" s="25">
        <v>0</v>
      </c>
      <c r="I26" s="11" t="s">
        <v>455</v>
      </c>
      <c r="J26" s="12" t="s">
        <v>456</v>
      </c>
      <c r="K26" s="25">
        <v>0</v>
      </c>
      <c r="L26" s="11" t="s">
        <v>454</v>
      </c>
      <c r="M26" s="12">
        <v>0</v>
      </c>
      <c r="N26" s="25" t="s">
        <v>456</v>
      </c>
      <c r="O26" s="11" t="s">
        <v>454</v>
      </c>
      <c r="P26" s="12">
        <v>0</v>
      </c>
      <c r="Q26" s="25">
        <v>0</v>
      </c>
      <c r="R26" s="11" t="s">
        <v>455</v>
      </c>
      <c r="S26" s="12" t="s">
        <v>456</v>
      </c>
      <c r="T26" s="25">
        <v>0</v>
      </c>
      <c r="U26" s="11" t="s">
        <v>455</v>
      </c>
      <c r="V26" s="12" t="s">
        <v>456</v>
      </c>
      <c r="W26" s="25">
        <v>0</v>
      </c>
      <c r="X26" s="5">
        <f t="shared" si="0"/>
        <v>4</v>
      </c>
      <c r="Y26" s="6">
        <f t="shared" si="1"/>
        <v>0</v>
      </c>
      <c r="Z26" s="6">
        <f t="shared" si="2"/>
        <v>0</v>
      </c>
      <c r="AA26" s="6">
        <f t="shared" si="3"/>
        <v>0</v>
      </c>
      <c r="AB26" s="6">
        <f t="shared" si="4"/>
        <v>0</v>
      </c>
      <c r="AC26" s="7">
        <f t="shared" si="5"/>
        <v>1</v>
      </c>
      <c r="AD26" s="36">
        <f t="shared" si="6"/>
        <v>7.39</v>
      </c>
      <c r="AE26" s="14">
        <f t="shared" si="7"/>
        <v>0</v>
      </c>
      <c r="AF26" s="24">
        <f t="shared" si="8"/>
        <v>0.14000000000000012</v>
      </c>
      <c r="AG26" s="14">
        <v>2.6</v>
      </c>
      <c r="AH26" s="15">
        <v>0</v>
      </c>
      <c r="AI26" s="11" t="s">
        <v>454</v>
      </c>
      <c r="AJ26" s="12">
        <v>0</v>
      </c>
      <c r="AK26" s="25">
        <v>0</v>
      </c>
      <c r="AL26" s="11" t="s">
        <v>455</v>
      </c>
      <c r="AM26" s="12" t="s">
        <v>456</v>
      </c>
      <c r="AN26" s="25">
        <v>0</v>
      </c>
      <c r="AO26" s="11" t="s">
        <v>454</v>
      </c>
      <c r="AP26" s="12">
        <v>0</v>
      </c>
      <c r="AQ26" s="25">
        <v>0</v>
      </c>
      <c r="AR26" s="11" t="str">
        <f t="shared" si="22"/>
        <v xml:space="preserve"> </v>
      </c>
      <c r="AS26" s="12" t="str">
        <f t="shared" si="23"/>
        <v xml:space="preserve"> </v>
      </c>
      <c r="AT26" s="25" t="str">
        <f t="shared" si="23"/>
        <v xml:space="preserve"> </v>
      </c>
      <c r="AU26" s="11" t="str">
        <f t="shared" si="23"/>
        <v xml:space="preserve"> </v>
      </c>
      <c r="AV26" s="12" t="str">
        <f t="shared" si="23"/>
        <v xml:space="preserve"> </v>
      </c>
      <c r="AW26" s="25" t="str">
        <f t="shared" si="23"/>
        <v xml:space="preserve"> </v>
      </c>
      <c r="AX26" s="11" t="str">
        <f t="shared" si="23"/>
        <v xml:space="preserve"> </v>
      </c>
      <c r="AY26" s="12" t="str">
        <f t="shared" si="23"/>
        <v xml:space="preserve"> </v>
      </c>
      <c r="AZ26" s="25" t="str">
        <f t="shared" si="23"/>
        <v xml:space="preserve"> </v>
      </c>
      <c r="BA26" s="11" t="str">
        <f t="shared" si="23"/>
        <v xml:space="preserve"> </v>
      </c>
      <c r="BB26" s="12" t="str">
        <f t="shared" si="23"/>
        <v xml:space="preserve"> </v>
      </c>
      <c r="BC26" s="25" t="str">
        <f t="shared" si="23"/>
        <v xml:space="preserve"> </v>
      </c>
      <c r="BD26" s="5">
        <f t="shared" si="11"/>
        <v>1</v>
      </c>
      <c r="BE26" s="6">
        <f t="shared" si="12"/>
        <v>0</v>
      </c>
      <c r="BF26" s="6">
        <f t="shared" si="13"/>
        <v>0</v>
      </c>
      <c r="BG26" s="6">
        <f t="shared" si="14"/>
        <v>0</v>
      </c>
      <c r="BH26" s="6">
        <f t="shared" si="15"/>
        <v>0</v>
      </c>
      <c r="BI26" s="7">
        <f t="shared" si="16"/>
        <v>0</v>
      </c>
      <c r="BJ26" s="36">
        <f t="shared" si="17"/>
        <v>2.1700000000000004</v>
      </c>
      <c r="BK26" s="14">
        <f t="shared" si="18"/>
        <v>0</v>
      </c>
      <c r="BL26" s="24">
        <f t="shared" si="19"/>
        <v>0</v>
      </c>
      <c r="BM26" s="14">
        <v>0</v>
      </c>
      <c r="BN26" s="15">
        <v>0</v>
      </c>
      <c r="BO26" s="16">
        <v>1.5</v>
      </c>
      <c r="BP26" s="24">
        <f t="shared" si="20"/>
        <v>12.344999999999999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21"/>
        <v>19</v>
      </c>
      <c r="B27" s="80" t="s">
        <v>361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457</v>
      </c>
      <c r="H27" s="25" t="s">
        <v>456</v>
      </c>
      <c r="I27" s="11" t="s">
        <v>455</v>
      </c>
      <c r="J27" s="12" t="s">
        <v>457</v>
      </c>
      <c r="K27" s="25" t="s">
        <v>456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457</v>
      </c>
      <c r="Q27" s="25" t="s">
        <v>456</v>
      </c>
      <c r="R27" s="11" t="s">
        <v>455</v>
      </c>
      <c r="S27" s="12" t="s">
        <v>457</v>
      </c>
      <c r="T27" s="25" t="s">
        <v>456</v>
      </c>
      <c r="U27" s="11" t="s">
        <v>455</v>
      </c>
      <c r="V27" s="12" t="s">
        <v>457</v>
      </c>
      <c r="W27" s="25" t="s">
        <v>456</v>
      </c>
      <c r="X27" s="5">
        <f t="shared" si="0"/>
        <v>7</v>
      </c>
      <c r="Y27" s="6">
        <f t="shared" si="1"/>
        <v>0</v>
      </c>
      <c r="Z27" s="6">
        <f t="shared" si="2"/>
        <v>5</v>
      </c>
      <c r="AA27" s="6">
        <f t="shared" si="3"/>
        <v>0</v>
      </c>
      <c r="AB27" s="6">
        <f t="shared" si="4"/>
        <v>0</v>
      </c>
      <c r="AC27" s="7">
        <f t="shared" si="5"/>
        <v>7</v>
      </c>
      <c r="AD27" s="36">
        <f t="shared" si="6"/>
        <v>10</v>
      </c>
      <c r="AE27" s="14">
        <f t="shared" si="7"/>
        <v>8.5500000000000007</v>
      </c>
      <c r="AF27" s="24">
        <f t="shared" si="8"/>
        <v>1.88</v>
      </c>
      <c r="AG27" s="14">
        <v>7.5</v>
      </c>
      <c r="AH27" s="15">
        <v>1.9</v>
      </c>
      <c r="AI27" s="11" t="s">
        <v>455</v>
      </c>
      <c r="AJ27" s="12" t="s">
        <v>456</v>
      </c>
      <c r="AK27" s="25" t="s">
        <v>456</v>
      </c>
      <c r="AL27" s="11" t="s">
        <v>455</v>
      </c>
      <c r="AM27" s="12" t="s">
        <v>457</v>
      </c>
      <c r="AN27" s="25" t="s">
        <v>456</v>
      </c>
      <c r="AO27" s="11" t="s">
        <v>455</v>
      </c>
      <c r="AP27" s="12" t="s">
        <v>457</v>
      </c>
      <c r="AQ27" s="25" t="s">
        <v>456</v>
      </c>
      <c r="AR27" s="11" t="str">
        <f t="shared" si="22"/>
        <v xml:space="preserve"> </v>
      </c>
      <c r="AS27" s="12" t="str">
        <f t="shared" si="23"/>
        <v xml:space="preserve"> </v>
      </c>
      <c r="AT27" s="25" t="str">
        <f t="shared" si="23"/>
        <v xml:space="preserve"> </v>
      </c>
      <c r="AU27" s="11" t="str">
        <f t="shared" si="23"/>
        <v xml:space="preserve"> </v>
      </c>
      <c r="AV27" s="12" t="str">
        <f t="shared" si="23"/>
        <v xml:space="preserve"> </v>
      </c>
      <c r="AW27" s="25" t="str">
        <f t="shared" si="23"/>
        <v xml:space="preserve"> </v>
      </c>
      <c r="AX27" s="11" t="str">
        <f t="shared" si="23"/>
        <v xml:space="preserve"> </v>
      </c>
      <c r="AY27" s="12" t="str">
        <f t="shared" si="23"/>
        <v xml:space="preserve"> </v>
      </c>
      <c r="AZ27" s="25" t="str">
        <f t="shared" si="23"/>
        <v xml:space="preserve"> </v>
      </c>
      <c r="BA27" s="11" t="str">
        <f t="shared" si="23"/>
        <v xml:space="preserve"> </v>
      </c>
      <c r="BB27" s="12" t="str">
        <f t="shared" si="23"/>
        <v xml:space="preserve"> </v>
      </c>
      <c r="BC27" s="25" t="str">
        <f t="shared" si="23"/>
        <v xml:space="preserve"> </v>
      </c>
      <c r="BD27" s="5">
        <f t="shared" si="11"/>
        <v>3</v>
      </c>
      <c r="BE27" s="6">
        <f t="shared" si="12"/>
        <v>0</v>
      </c>
      <c r="BF27" s="6">
        <f t="shared" si="13"/>
        <v>2</v>
      </c>
      <c r="BG27" s="6">
        <f t="shared" si="14"/>
        <v>0</v>
      </c>
      <c r="BH27" s="6">
        <f t="shared" si="15"/>
        <v>0</v>
      </c>
      <c r="BI27" s="7">
        <f t="shared" si="16"/>
        <v>3</v>
      </c>
      <c r="BJ27" s="36">
        <f t="shared" si="17"/>
        <v>5.9399999999999995</v>
      </c>
      <c r="BK27" s="14">
        <f t="shared" si="18"/>
        <v>4.2</v>
      </c>
      <c r="BL27" s="24">
        <f t="shared" si="19"/>
        <v>0.72</v>
      </c>
      <c r="BM27" s="14">
        <v>0</v>
      </c>
      <c r="BN27" s="15">
        <v>0</v>
      </c>
      <c r="BO27" s="16">
        <f>1+1.5+3+0.14</f>
        <v>5.64</v>
      </c>
      <c r="BP27" s="24">
        <f t="shared" si="20"/>
        <v>44.534999999999997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21"/>
        <v>20</v>
      </c>
      <c r="B28" s="80" t="s">
        <v>438</v>
      </c>
      <c r="C28" s="11" t="s">
        <v>455</v>
      </c>
      <c r="D28" s="12" t="s">
        <v>456</v>
      </c>
      <c r="E28" s="25" t="s">
        <v>456</v>
      </c>
      <c r="F28" s="11" t="s">
        <v>455</v>
      </c>
      <c r="G28" s="12" t="s">
        <v>456</v>
      </c>
      <c r="H28" s="25" t="s">
        <v>456</v>
      </c>
      <c r="I28" s="11" t="s">
        <v>454</v>
      </c>
      <c r="J28" s="12">
        <v>0</v>
      </c>
      <c r="K28" s="25" t="s">
        <v>456</v>
      </c>
      <c r="L28" s="11" t="s">
        <v>455</v>
      </c>
      <c r="M28" s="12" t="s">
        <v>456</v>
      </c>
      <c r="N28" s="25" t="s">
        <v>456</v>
      </c>
      <c r="O28" s="11" t="s">
        <v>455</v>
      </c>
      <c r="P28" s="12" t="s">
        <v>456</v>
      </c>
      <c r="Q28" s="25" t="s">
        <v>456</v>
      </c>
      <c r="R28" s="11" t="s">
        <v>455</v>
      </c>
      <c r="S28" s="12" t="s">
        <v>459</v>
      </c>
      <c r="T28" s="25" t="s">
        <v>456</v>
      </c>
      <c r="U28" s="11" t="s">
        <v>455</v>
      </c>
      <c r="V28" s="12" t="s">
        <v>459</v>
      </c>
      <c r="W28" s="25" t="s">
        <v>456</v>
      </c>
      <c r="X28" s="5">
        <f t="shared" si="0"/>
        <v>6</v>
      </c>
      <c r="Y28" s="6">
        <f t="shared" si="1"/>
        <v>0</v>
      </c>
      <c r="Z28" s="6">
        <f t="shared" si="2"/>
        <v>0</v>
      </c>
      <c r="AA28" s="6">
        <f t="shared" si="3"/>
        <v>2</v>
      </c>
      <c r="AB28" s="6">
        <f t="shared" si="4"/>
        <v>0</v>
      </c>
      <c r="AC28" s="7">
        <f t="shared" si="5"/>
        <v>7</v>
      </c>
      <c r="AD28" s="36">
        <f t="shared" si="6"/>
        <v>9.4200000000000017</v>
      </c>
      <c r="AE28" s="14">
        <f t="shared" si="7"/>
        <v>0.42999999999999994</v>
      </c>
      <c r="AF28" s="24">
        <f t="shared" si="8"/>
        <v>1.88</v>
      </c>
      <c r="AG28" s="14">
        <v>3.3</v>
      </c>
      <c r="AH28" s="15">
        <v>3</v>
      </c>
      <c r="AI28" s="11" t="s">
        <v>455</v>
      </c>
      <c r="AJ28" s="12" t="s">
        <v>456</v>
      </c>
      <c r="AK28" s="25" t="s">
        <v>456</v>
      </c>
      <c r="AL28" s="11" t="s">
        <v>455</v>
      </c>
      <c r="AM28" s="12" t="s">
        <v>457</v>
      </c>
      <c r="AN28" s="25" t="s">
        <v>456</v>
      </c>
      <c r="AO28" s="11" t="s">
        <v>454</v>
      </c>
      <c r="AP28" s="12">
        <v>0</v>
      </c>
      <c r="AQ28" s="25" t="s">
        <v>456</v>
      </c>
      <c r="AR28" s="11" t="str">
        <f t="shared" si="22"/>
        <v xml:space="preserve"> </v>
      </c>
      <c r="AS28" s="12" t="str">
        <f t="shared" si="23"/>
        <v xml:space="preserve"> </v>
      </c>
      <c r="AT28" s="25" t="str">
        <f t="shared" si="23"/>
        <v xml:space="preserve"> </v>
      </c>
      <c r="AU28" s="11" t="str">
        <f t="shared" si="23"/>
        <v xml:space="preserve"> </v>
      </c>
      <c r="AV28" s="12" t="str">
        <f t="shared" si="23"/>
        <v xml:space="preserve"> </v>
      </c>
      <c r="AW28" s="25" t="str">
        <f t="shared" si="23"/>
        <v xml:space="preserve"> </v>
      </c>
      <c r="AX28" s="11" t="str">
        <f t="shared" si="23"/>
        <v xml:space="preserve"> </v>
      </c>
      <c r="AY28" s="12" t="str">
        <f t="shared" si="23"/>
        <v xml:space="preserve"> </v>
      </c>
      <c r="AZ28" s="25" t="str">
        <f t="shared" si="23"/>
        <v xml:space="preserve"> </v>
      </c>
      <c r="BA28" s="11" t="str">
        <f t="shared" si="23"/>
        <v xml:space="preserve"> </v>
      </c>
      <c r="BB28" s="12" t="str">
        <f t="shared" si="23"/>
        <v xml:space="preserve"> </v>
      </c>
      <c r="BC28" s="25" t="str">
        <f t="shared" si="23"/>
        <v xml:space="preserve"> </v>
      </c>
      <c r="BD28" s="5">
        <f t="shared" si="11"/>
        <v>2</v>
      </c>
      <c r="BE28" s="6">
        <f t="shared" si="12"/>
        <v>0</v>
      </c>
      <c r="BF28" s="6">
        <f t="shared" si="13"/>
        <v>1</v>
      </c>
      <c r="BG28" s="6">
        <f t="shared" si="14"/>
        <v>0</v>
      </c>
      <c r="BH28" s="6">
        <f t="shared" si="15"/>
        <v>0</v>
      </c>
      <c r="BI28" s="7">
        <f t="shared" si="16"/>
        <v>3</v>
      </c>
      <c r="BJ28" s="36">
        <f t="shared" si="17"/>
        <v>4.2</v>
      </c>
      <c r="BK28" s="14">
        <f t="shared" si="18"/>
        <v>2.1700000000000004</v>
      </c>
      <c r="BL28" s="24">
        <f t="shared" si="19"/>
        <v>0.72</v>
      </c>
      <c r="BM28" s="14">
        <v>0</v>
      </c>
      <c r="BN28" s="15">
        <v>0</v>
      </c>
      <c r="BO28" s="16">
        <f>1.5+3+0.14</f>
        <v>4.6399999999999997</v>
      </c>
      <c r="BP28" s="24">
        <f t="shared" si="20"/>
        <v>27.525000000000002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21"/>
        <v>21</v>
      </c>
      <c r="B29" s="80" t="s">
        <v>362</v>
      </c>
      <c r="C29" s="11" t="s">
        <v>455</v>
      </c>
      <c r="D29" s="12" t="s">
        <v>456</v>
      </c>
      <c r="E29" s="25" t="s">
        <v>456</v>
      </c>
      <c r="F29" s="11" t="s">
        <v>455</v>
      </c>
      <c r="G29" s="12" t="s">
        <v>456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455</v>
      </c>
      <c r="M29" s="12" t="s">
        <v>456</v>
      </c>
      <c r="N29" s="25" t="s">
        <v>456</v>
      </c>
      <c r="O29" s="11" t="s">
        <v>455</v>
      </c>
      <c r="P29" s="12" t="s">
        <v>456</v>
      </c>
      <c r="Q29" s="25" t="s">
        <v>456</v>
      </c>
      <c r="R29" s="11" t="s">
        <v>455</v>
      </c>
      <c r="S29" s="12" t="s">
        <v>456</v>
      </c>
      <c r="T29" s="25" t="s">
        <v>456</v>
      </c>
      <c r="U29" s="11" t="s">
        <v>455</v>
      </c>
      <c r="V29" s="12" t="s">
        <v>456</v>
      </c>
      <c r="W29" s="25" t="s">
        <v>456</v>
      </c>
      <c r="X29" s="5">
        <f t="shared" si="0"/>
        <v>7</v>
      </c>
      <c r="Y29" s="6">
        <f t="shared" si="1"/>
        <v>0</v>
      </c>
      <c r="Z29" s="6">
        <f t="shared" si="2"/>
        <v>0</v>
      </c>
      <c r="AA29" s="6">
        <f t="shared" si="3"/>
        <v>0</v>
      </c>
      <c r="AB29" s="6">
        <f t="shared" si="4"/>
        <v>0</v>
      </c>
      <c r="AC29" s="7">
        <f t="shared" si="5"/>
        <v>7</v>
      </c>
      <c r="AD29" s="36">
        <f t="shared" si="6"/>
        <v>10</v>
      </c>
      <c r="AE29" s="14">
        <f t="shared" si="7"/>
        <v>0</v>
      </c>
      <c r="AF29" s="24">
        <f t="shared" si="8"/>
        <v>1.88</v>
      </c>
      <c r="AG29" s="14">
        <v>2.6</v>
      </c>
      <c r="AH29" s="15">
        <v>2.2000000000000002</v>
      </c>
      <c r="AI29" s="11" t="s">
        <v>455</v>
      </c>
      <c r="AJ29" s="12" t="s">
        <v>456</v>
      </c>
      <c r="AK29" s="25" t="s">
        <v>456</v>
      </c>
      <c r="AL29" s="11" t="s">
        <v>455</v>
      </c>
      <c r="AM29" s="12" t="s">
        <v>459</v>
      </c>
      <c r="AN29" s="25" t="s">
        <v>456</v>
      </c>
      <c r="AO29" s="11" t="s">
        <v>455</v>
      </c>
      <c r="AP29" s="12" t="s">
        <v>457</v>
      </c>
      <c r="AQ29" s="25" t="s">
        <v>456</v>
      </c>
      <c r="AR29" s="11" t="str">
        <f t="shared" ref="AQ29:AR36" si="24">" "</f>
        <v xml:space="preserve"> </v>
      </c>
      <c r="AS29" s="12" t="str">
        <f t="shared" ref="AS29:BC36" si="25">" "</f>
        <v xml:space="preserve"> </v>
      </c>
      <c r="AT29" s="25" t="str">
        <f t="shared" si="25"/>
        <v xml:space="preserve"> </v>
      </c>
      <c r="AU29" s="11" t="str">
        <f t="shared" si="25"/>
        <v xml:space="preserve"> </v>
      </c>
      <c r="AV29" s="12" t="str">
        <f t="shared" si="25"/>
        <v xml:space="preserve"> </v>
      </c>
      <c r="AW29" s="25" t="str">
        <f t="shared" si="25"/>
        <v xml:space="preserve"> </v>
      </c>
      <c r="AX29" s="11" t="str">
        <f t="shared" si="25"/>
        <v xml:space="preserve"> </v>
      </c>
      <c r="AY29" s="12" t="str">
        <f t="shared" si="25"/>
        <v xml:space="preserve"> </v>
      </c>
      <c r="AZ29" s="25" t="str">
        <f t="shared" si="25"/>
        <v xml:space="preserve"> </v>
      </c>
      <c r="BA29" s="11" t="str">
        <f t="shared" si="25"/>
        <v xml:space="preserve"> </v>
      </c>
      <c r="BB29" s="12" t="str">
        <f t="shared" si="25"/>
        <v xml:space="preserve"> </v>
      </c>
      <c r="BC29" s="25" t="str">
        <f t="shared" si="25"/>
        <v xml:space="preserve"> </v>
      </c>
      <c r="BD29" s="5">
        <f t="shared" si="11"/>
        <v>3</v>
      </c>
      <c r="BE29" s="6">
        <f t="shared" si="12"/>
        <v>0</v>
      </c>
      <c r="BF29" s="6">
        <f t="shared" si="13"/>
        <v>1</v>
      </c>
      <c r="BG29" s="6">
        <f t="shared" si="14"/>
        <v>1</v>
      </c>
      <c r="BH29" s="6">
        <f t="shared" si="15"/>
        <v>0</v>
      </c>
      <c r="BI29" s="7">
        <f t="shared" si="16"/>
        <v>3</v>
      </c>
      <c r="BJ29" s="36">
        <f t="shared" si="17"/>
        <v>5.9399999999999995</v>
      </c>
      <c r="BK29" s="14">
        <f t="shared" si="18"/>
        <v>2.46</v>
      </c>
      <c r="BL29" s="24">
        <f t="shared" si="19"/>
        <v>0.72</v>
      </c>
      <c r="BM29" s="14">
        <v>0</v>
      </c>
      <c r="BN29" s="15">
        <v>0</v>
      </c>
      <c r="BO29" s="16">
        <f>1.5+3+0.14</f>
        <v>4.6399999999999997</v>
      </c>
      <c r="BP29" s="24">
        <f t="shared" si="20"/>
        <v>26.864999999999998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21"/>
        <v>22</v>
      </c>
      <c r="B30" s="80" t="s">
        <v>363</v>
      </c>
      <c r="C30" s="11" t="s">
        <v>455</v>
      </c>
      <c r="D30" s="12" t="s">
        <v>456</v>
      </c>
      <c r="E30" s="25" t="s">
        <v>456</v>
      </c>
      <c r="F30" s="11" t="s">
        <v>455</v>
      </c>
      <c r="G30" s="12" t="s">
        <v>456</v>
      </c>
      <c r="H30" s="25">
        <v>0</v>
      </c>
      <c r="I30" s="11" t="s">
        <v>455</v>
      </c>
      <c r="J30" s="12" t="s">
        <v>456</v>
      </c>
      <c r="K30" s="25" t="s">
        <v>456</v>
      </c>
      <c r="L30" s="11" t="s">
        <v>455</v>
      </c>
      <c r="M30" s="12" t="s">
        <v>456</v>
      </c>
      <c r="N30" s="25" t="s">
        <v>456</v>
      </c>
      <c r="O30" s="11" t="s">
        <v>455</v>
      </c>
      <c r="P30" s="12" t="s">
        <v>456</v>
      </c>
      <c r="Q30" s="25" t="s">
        <v>456</v>
      </c>
      <c r="R30" s="11" t="s">
        <v>455</v>
      </c>
      <c r="S30" s="12" t="s">
        <v>456</v>
      </c>
      <c r="T30" s="25" t="s">
        <v>456</v>
      </c>
      <c r="U30" s="11" t="s">
        <v>455</v>
      </c>
      <c r="V30" s="12" t="s">
        <v>456</v>
      </c>
      <c r="W30" s="25" t="s">
        <v>456</v>
      </c>
      <c r="X30" s="5">
        <f t="shared" si="0"/>
        <v>7</v>
      </c>
      <c r="Y30" s="6">
        <f t="shared" si="1"/>
        <v>0</v>
      </c>
      <c r="Z30" s="6">
        <f t="shared" si="2"/>
        <v>0</v>
      </c>
      <c r="AA30" s="6">
        <f t="shared" si="3"/>
        <v>0</v>
      </c>
      <c r="AB30" s="6">
        <f t="shared" si="4"/>
        <v>0</v>
      </c>
      <c r="AC30" s="7">
        <f t="shared" si="5"/>
        <v>6</v>
      </c>
      <c r="AD30" s="36">
        <f t="shared" si="6"/>
        <v>10</v>
      </c>
      <c r="AE30" s="14">
        <f t="shared" si="7"/>
        <v>0</v>
      </c>
      <c r="AF30" s="24">
        <f t="shared" si="8"/>
        <v>1.5899999999999999</v>
      </c>
      <c r="AG30" s="14">
        <v>3.1</v>
      </c>
      <c r="AH30" s="15">
        <v>1.7</v>
      </c>
      <c r="AI30" s="11" t="s">
        <v>455</v>
      </c>
      <c r="AJ30" s="12" t="s">
        <v>456</v>
      </c>
      <c r="AK30" s="25" t="s">
        <v>456</v>
      </c>
      <c r="AL30" s="11" t="s">
        <v>455</v>
      </c>
      <c r="AM30" s="12" t="s">
        <v>456</v>
      </c>
      <c r="AN30" s="25" t="s">
        <v>456</v>
      </c>
      <c r="AO30" s="11" t="s">
        <v>455</v>
      </c>
      <c r="AP30" s="12" t="s">
        <v>459</v>
      </c>
      <c r="AQ30" s="25" t="s">
        <v>456</v>
      </c>
      <c r="AR30" s="11" t="str">
        <f t="shared" si="24"/>
        <v xml:space="preserve"> </v>
      </c>
      <c r="AS30" s="12" t="str">
        <f t="shared" si="25"/>
        <v xml:space="preserve"> </v>
      </c>
      <c r="AT30" s="25" t="str">
        <f t="shared" si="25"/>
        <v xml:space="preserve"> </v>
      </c>
      <c r="AU30" s="11" t="str">
        <f t="shared" si="25"/>
        <v xml:space="preserve"> </v>
      </c>
      <c r="AV30" s="12" t="str">
        <f t="shared" si="25"/>
        <v xml:space="preserve"> </v>
      </c>
      <c r="AW30" s="25" t="str">
        <f t="shared" si="25"/>
        <v xml:space="preserve"> </v>
      </c>
      <c r="AX30" s="11" t="str">
        <f t="shared" si="25"/>
        <v xml:space="preserve"> </v>
      </c>
      <c r="AY30" s="12" t="str">
        <f t="shared" si="25"/>
        <v xml:space="preserve"> </v>
      </c>
      <c r="AZ30" s="25" t="str">
        <f t="shared" si="25"/>
        <v xml:space="preserve"> </v>
      </c>
      <c r="BA30" s="11" t="str">
        <f t="shared" si="25"/>
        <v xml:space="preserve"> </v>
      </c>
      <c r="BB30" s="12" t="str">
        <f t="shared" si="25"/>
        <v xml:space="preserve"> </v>
      </c>
      <c r="BC30" s="25" t="str">
        <f t="shared" si="25"/>
        <v xml:space="preserve"> </v>
      </c>
      <c r="BD30" s="5">
        <f t="shared" si="11"/>
        <v>3</v>
      </c>
      <c r="BE30" s="6">
        <f t="shared" si="12"/>
        <v>0</v>
      </c>
      <c r="BF30" s="6">
        <f t="shared" si="13"/>
        <v>0</v>
      </c>
      <c r="BG30" s="6">
        <f t="shared" si="14"/>
        <v>1</v>
      </c>
      <c r="BH30" s="6">
        <f t="shared" si="15"/>
        <v>0</v>
      </c>
      <c r="BI30" s="7">
        <f t="shared" si="16"/>
        <v>3</v>
      </c>
      <c r="BJ30" s="36">
        <f t="shared" si="17"/>
        <v>5.9399999999999995</v>
      </c>
      <c r="BK30" s="14">
        <f t="shared" si="18"/>
        <v>0.14000000000000012</v>
      </c>
      <c r="BL30" s="24">
        <f t="shared" si="19"/>
        <v>0.72</v>
      </c>
      <c r="BM30" s="14">
        <v>0</v>
      </c>
      <c r="BN30" s="15">
        <v>0</v>
      </c>
      <c r="BO30" s="16">
        <f>1.5+3+0.14</f>
        <v>4.6399999999999997</v>
      </c>
      <c r="BP30" s="24">
        <f t="shared" si="20"/>
        <v>24.372500000000002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21"/>
        <v>23</v>
      </c>
      <c r="B31" s="80" t="s">
        <v>364</v>
      </c>
      <c r="C31" s="11" t="s">
        <v>455</v>
      </c>
      <c r="D31" s="12" t="s">
        <v>456</v>
      </c>
      <c r="E31" s="25">
        <v>0</v>
      </c>
      <c r="F31" s="11" t="s">
        <v>455</v>
      </c>
      <c r="G31" s="12" t="s">
        <v>459</v>
      </c>
      <c r="H31" s="25">
        <v>0</v>
      </c>
      <c r="I31" s="11" t="s">
        <v>455</v>
      </c>
      <c r="J31" s="12" t="s">
        <v>457</v>
      </c>
      <c r="K31" s="25" t="s">
        <v>456</v>
      </c>
      <c r="L31" s="11" t="s">
        <v>455</v>
      </c>
      <c r="M31" s="12" t="s">
        <v>456</v>
      </c>
      <c r="N31" s="25">
        <v>0</v>
      </c>
      <c r="O31" s="11" t="s">
        <v>455</v>
      </c>
      <c r="P31" s="12" t="s">
        <v>456</v>
      </c>
      <c r="Q31" s="25" t="s">
        <v>456</v>
      </c>
      <c r="R31" s="11" t="s">
        <v>455</v>
      </c>
      <c r="S31" s="12" t="s">
        <v>459</v>
      </c>
      <c r="T31" s="25" t="s">
        <v>456</v>
      </c>
      <c r="U31" s="11" t="s">
        <v>455</v>
      </c>
      <c r="V31" s="12" t="s">
        <v>456</v>
      </c>
      <c r="W31" s="25" t="s">
        <v>456</v>
      </c>
      <c r="X31" s="5">
        <f t="shared" si="0"/>
        <v>7</v>
      </c>
      <c r="Y31" s="6">
        <f t="shared" si="1"/>
        <v>0</v>
      </c>
      <c r="Z31" s="6">
        <f t="shared" si="2"/>
        <v>1</v>
      </c>
      <c r="AA31" s="6">
        <f t="shared" si="3"/>
        <v>2</v>
      </c>
      <c r="AB31" s="6">
        <f t="shared" si="4"/>
        <v>0</v>
      </c>
      <c r="AC31" s="7">
        <f t="shared" si="5"/>
        <v>4</v>
      </c>
      <c r="AD31" s="36">
        <f t="shared" si="6"/>
        <v>10</v>
      </c>
      <c r="AE31" s="14">
        <f t="shared" si="7"/>
        <v>2.75</v>
      </c>
      <c r="AF31" s="24">
        <f t="shared" si="8"/>
        <v>1.01</v>
      </c>
      <c r="AG31" s="14">
        <v>0</v>
      </c>
      <c r="AH31" s="15">
        <v>2.2000000000000002</v>
      </c>
      <c r="AI31" s="11" t="s">
        <v>455</v>
      </c>
      <c r="AJ31" s="12" t="s">
        <v>456</v>
      </c>
      <c r="AK31" s="25">
        <v>0</v>
      </c>
      <c r="AL31" s="11" t="s">
        <v>455</v>
      </c>
      <c r="AM31" s="12" t="s">
        <v>457</v>
      </c>
      <c r="AN31" s="25">
        <v>0</v>
      </c>
      <c r="AO31" s="11" t="s">
        <v>455</v>
      </c>
      <c r="AP31" s="12" t="s">
        <v>457</v>
      </c>
      <c r="AQ31" s="25" t="s">
        <v>456</v>
      </c>
      <c r="AR31" s="11" t="str">
        <f t="shared" si="24"/>
        <v xml:space="preserve"> </v>
      </c>
      <c r="AS31" s="12" t="str">
        <f t="shared" si="25"/>
        <v xml:space="preserve"> </v>
      </c>
      <c r="AT31" s="25" t="str">
        <f t="shared" si="25"/>
        <v xml:space="preserve"> </v>
      </c>
      <c r="AU31" s="11" t="str">
        <f t="shared" si="25"/>
        <v xml:space="preserve"> </v>
      </c>
      <c r="AV31" s="12" t="str">
        <f t="shared" si="25"/>
        <v xml:space="preserve"> </v>
      </c>
      <c r="AW31" s="25" t="str">
        <f t="shared" si="25"/>
        <v xml:space="preserve"> </v>
      </c>
      <c r="AX31" s="11" t="str">
        <f t="shared" si="25"/>
        <v xml:space="preserve"> </v>
      </c>
      <c r="AY31" s="12" t="str">
        <f t="shared" si="25"/>
        <v xml:space="preserve"> </v>
      </c>
      <c r="AZ31" s="25" t="str">
        <f t="shared" si="25"/>
        <v xml:space="preserve"> </v>
      </c>
      <c r="BA31" s="11" t="str">
        <f t="shared" si="25"/>
        <v xml:space="preserve"> </v>
      </c>
      <c r="BB31" s="12" t="str">
        <f t="shared" si="25"/>
        <v xml:space="preserve"> </v>
      </c>
      <c r="BC31" s="25" t="str">
        <f t="shared" si="25"/>
        <v xml:space="preserve"> </v>
      </c>
      <c r="BD31" s="5">
        <f t="shared" si="11"/>
        <v>3</v>
      </c>
      <c r="BE31" s="6">
        <f t="shared" si="12"/>
        <v>0</v>
      </c>
      <c r="BF31" s="6">
        <f t="shared" si="13"/>
        <v>2</v>
      </c>
      <c r="BG31" s="6">
        <f t="shared" si="14"/>
        <v>0</v>
      </c>
      <c r="BH31" s="6">
        <f t="shared" si="15"/>
        <v>0</v>
      </c>
      <c r="BI31" s="7">
        <f t="shared" si="16"/>
        <v>1</v>
      </c>
      <c r="BJ31" s="36">
        <f t="shared" si="17"/>
        <v>5.9399999999999995</v>
      </c>
      <c r="BK31" s="14">
        <f t="shared" si="18"/>
        <v>4.2</v>
      </c>
      <c r="BL31" s="24">
        <f t="shared" si="19"/>
        <v>0.14000000000000012</v>
      </c>
      <c r="BM31" s="14">
        <v>0</v>
      </c>
      <c r="BN31" s="15">
        <v>0</v>
      </c>
      <c r="BO31" s="16">
        <f>1.5+3+0.14</f>
        <v>4.6399999999999997</v>
      </c>
      <c r="BP31" s="24">
        <f t="shared" si="20"/>
        <v>27.352500000000003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21"/>
        <v>24</v>
      </c>
      <c r="B32" s="80" t="s">
        <v>365</v>
      </c>
      <c r="C32" s="11" t="s">
        <v>455</v>
      </c>
      <c r="D32" s="12" t="s">
        <v>456</v>
      </c>
      <c r="E32" s="25" t="s">
        <v>456</v>
      </c>
      <c r="F32" s="11" t="s">
        <v>454</v>
      </c>
      <c r="G32" s="12">
        <v>0</v>
      </c>
      <c r="H32" s="25" t="s">
        <v>456</v>
      </c>
      <c r="I32" s="11" t="s">
        <v>455</v>
      </c>
      <c r="J32" s="12" t="s">
        <v>457</v>
      </c>
      <c r="K32" s="25" t="s">
        <v>456</v>
      </c>
      <c r="L32" s="11" t="s">
        <v>455</v>
      </c>
      <c r="M32" s="12" t="s">
        <v>456</v>
      </c>
      <c r="N32" s="25" t="s">
        <v>456</v>
      </c>
      <c r="O32" s="11" t="s">
        <v>455</v>
      </c>
      <c r="P32" s="12" t="s">
        <v>456</v>
      </c>
      <c r="Q32" s="25" t="s">
        <v>456</v>
      </c>
      <c r="R32" s="11" t="s">
        <v>455</v>
      </c>
      <c r="S32" s="12" t="s">
        <v>456</v>
      </c>
      <c r="T32" s="25" t="s">
        <v>456</v>
      </c>
      <c r="U32" s="11" t="s">
        <v>455</v>
      </c>
      <c r="V32" s="12" t="s">
        <v>456</v>
      </c>
      <c r="W32" s="25" t="s">
        <v>456</v>
      </c>
      <c r="X32" s="5">
        <f t="shared" si="0"/>
        <v>6</v>
      </c>
      <c r="Y32" s="6">
        <f t="shared" si="1"/>
        <v>0</v>
      </c>
      <c r="Z32" s="6">
        <f t="shared" si="2"/>
        <v>1</v>
      </c>
      <c r="AA32" s="6">
        <f t="shared" si="3"/>
        <v>0</v>
      </c>
      <c r="AB32" s="6">
        <f t="shared" si="4"/>
        <v>0</v>
      </c>
      <c r="AC32" s="7">
        <f t="shared" si="5"/>
        <v>7</v>
      </c>
      <c r="AD32" s="36">
        <f t="shared" si="6"/>
        <v>9.4200000000000017</v>
      </c>
      <c r="AE32" s="14">
        <f t="shared" si="7"/>
        <v>2.1700000000000004</v>
      </c>
      <c r="AF32" s="24">
        <f t="shared" si="8"/>
        <v>1.88</v>
      </c>
      <c r="AG32" s="14">
        <v>2.9</v>
      </c>
      <c r="AH32" s="15">
        <v>1.7</v>
      </c>
      <c r="AI32" s="11" t="s">
        <v>455</v>
      </c>
      <c r="AJ32" s="12" t="s">
        <v>456</v>
      </c>
      <c r="AK32" s="25" t="s">
        <v>456</v>
      </c>
      <c r="AL32" s="11" t="s">
        <v>455</v>
      </c>
      <c r="AM32" s="12" t="s">
        <v>456</v>
      </c>
      <c r="AN32" s="25" t="s">
        <v>456</v>
      </c>
      <c r="AO32" s="11" t="s">
        <v>455</v>
      </c>
      <c r="AP32" s="12" t="s">
        <v>456</v>
      </c>
      <c r="AQ32" s="25">
        <v>0</v>
      </c>
      <c r="AR32" s="11" t="str">
        <f t="shared" si="24"/>
        <v xml:space="preserve"> </v>
      </c>
      <c r="AS32" s="12" t="str">
        <f t="shared" si="25"/>
        <v xml:space="preserve"> </v>
      </c>
      <c r="AT32" s="25" t="str">
        <f t="shared" si="25"/>
        <v xml:space="preserve"> </v>
      </c>
      <c r="AU32" s="11" t="str">
        <f t="shared" si="25"/>
        <v xml:space="preserve"> </v>
      </c>
      <c r="AV32" s="12" t="str">
        <f t="shared" si="25"/>
        <v xml:space="preserve"> </v>
      </c>
      <c r="AW32" s="25" t="str">
        <f t="shared" si="25"/>
        <v xml:space="preserve"> </v>
      </c>
      <c r="AX32" s="11" t="str">
        <f t="shared" si="25"/>
        <v xml:space="preserve"> </v>
      </c>
      <c r="AY32" s="12" t="str">
        <f t="shared" si="25"/>
        <v xml:space="preserve"> </v>
      </c>
      <c r="AZ32" s="25" t="str">
        <f t="shared" si="25"/>
        <v xml:space="preserve"> </v>
      </c>
      <c r="BA32" s="11" t="str">
        <f t="shared" si="25"/>
        <v xml:space="preserve"> </v>
      </c>
      <c r="BB32" s="12" t="str">
        <f t="shared" si="25"/>
        <v xml:space="preserve"> </v>
      </c>
      <c r="BC32" s="25" t="str">
        <f t="shared" si="25"/>
        <v xml:space="preserve"> </v>
      </c>
      <c r="BD32" s="5">
        <f t="shared" si="11"/>
        <v>3</v>
      </c>
      <c r="BE32" s="6">
        <f t="shared" si="12"/>
        <v>0</v>
      </c>
      <c r="BF32" s="6">
        <f t="shared" si="13"/>
        <v>0</v>
      </c>
      <c r="BG32" s="6">
        <f t="shared" si="14"/>
        <v>0</v>
      </c>
      <c r="BH32" s="6">
        <f t="shared" si="15"/>
        <v>0</v>
      </c>
      <c r="BI32" s="7">
        <f t="shared" si="16"/>
        <v>2</v>
      </c>
      <c r="BJ32" s="36">
        <f t="shared" si="17"/>
        <v>5.9399999999999995</v>
      </c>
      <c r="BK32" s="14">
        <f t="shared" si="18"/>
        <v>0</v>
      </c>
      <c r="BL32" s="24">
        <f t="shared" si="19"/>
        <v>0.42999999999999994</v>
      </c>
      <c r="BM32" s="14">
        <v>0</v>
      </c>
      <c r="BN32" s="15">
        <v>0</v>
      </c>
      <c r="BO32" s="16"/>
      <c r="BP32" s="24">
        <f t="shared" si="20"/>
        <v>21.047499999999999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21"/>
        <v>25</v>
      </c>
      <c r="B33" s="80" t="s">
        <v>366</v>
      </c>
      <c r="C33" s="11" t="s">
        <v>454</v>
      </c>
      <c r="D33" s="12">
        <v>0</v>
      </c>
      <c r="E33" s="25">
        <v>0</v>
      </c>
      <c r="F33" s="11" t="s">
        <v>454</v>
      </c>
      <c r="G33" s="12">
        <v>0</v>
      </c>
      <c r="H33" s="25">
        <v>0</v>
      </c>
      <c r="I33" s="11" t="s">
        <v>454</v>
      </c>
      <c r="J33" s="12">
        <v>0</v>
      </c>
      <c r="K33" s="25">
        <v>0</v>
      </c>
      <c r="L33" s="11" t="s">
        <v>454</v>
      </c>
      <c r="M33" s="12">
        <v>0</v>
      </c>
      <c r="N33" s="25">
        <v>0</v>
      </c>
      <c r="O33" s="11" t="s">
        <v>454</v>
      </c>
      <c r="P33" s="12">
        <v>0</v>
      </c>
      <c r="Q33" s="25">
        <v>0</v>
      </c>
      <c r="R33" s="11" t="s">
        <v>454</v>
      </c>
      <c r="S33" s="12">
        <v>0</v>
      </c>
      <c r="T33" s="25">
        <v>0</v>
      </c>
      <c r="U33" s="11" t="s">
        <v>454</v>
      </c>
      <c r="V33" s="12">
        <v>0</v>
      </c>
      <c r="W33" s="25">
        <v>0</v>
      </c>
      <c r="X33" s="5">
        <f t="shared" si="0"/>
        <v>0</v>
      </c>
      <c r="Y33" s="6">
        <f t="shared" si="1"/>
        <v>0</v>
      </c>
      <c r="Z33" s="6">
        <f t="shared" si="2"/>
        <v>0</v>
      </c>
      <c r="AA33" s="6">
        <f t="shared" si="3"/>
        <v>0</v>
      </c>
      <c r="AB33" s="6">
        <f t="shared" si="4"/>
        <v>0</v>
      </c>
      <c r="AC33" s="7">
        <f t="shared" si="5"/>
        <v>0</v>
      </c>
      <c r="AD33" s="36">
        <f t="shared" si="6"/>
        <v>0</v>
      </c>
      <c r="AE33" s="14">
        <f t="shared" si="7"/>
        <v>0</v>
      </c>
      <c r="AF33" s="24">
        <f t="shared" si="8"/>
        <v>0</v>
      </c>
      <c r="AG33" s="14">
        <v>0</v>
      </c>
      <c r="AH33" s="15">
        <v>0</v>
      </c>
      <c r="AI33" s="11" t="s">
        <v>454</v>
      </c>
      <c r="AJ33" s="12">
        <v>0</v>
      </c>
      <c r="AK33" s="25">
        <v>0</v>
      </c>
      <c r="AL33" s="11" t="s">
        <v>454</v>
      </c>
      <c r="AM33" s="12">
        <v>0</v>
      </c>
      <c r="AN33" s="25">
        <v>0</v>
      </c>
      <c r="AO33" s="11" t="s">
        <v>454</v>
      </c>
      <c r="AP33" s="12">
        <v>0</v>
      </c>
      <c r="AQ33" s="25">
        <v>0</v>
      </c>
      <c r="AR33" s="11" t="str">
        <f t="shared" si="24"/>
        <v xml:space="preserve"> </v>
      </c>
      <c r="AS33" s="12" t="str">
        <f t="shared" si="25"/>
        <v xml:space="preserve"> </v>
      </c>
      <c r="AT33" s="25" t="str">
        <f t="shared" si="25"/>
        <v xml:space="preserve"> </v>
      </c>
      <c r="AU33" s="11" t="str">
        <f t="shared" si="25"/>
        <v xml:space="preserve"> </v>
      </c>
      <c r="AV33" s="12" t="str">
        <f t="shared" si="25"/>
        <v xml:space="preserve"> </v>
      </c>
      <c r="AW33" s="25" t="str">
        <f t="shared" si="25"/>
        <v xml:space="preserve"> </v>
      </c>
      <c r="AX33" s="11" t="str">
        <f t="shared" si="25"/>
        <v xml:space="preserve"> </v>
      </c>
      <c r="AY33" s="12" t="str">
        <f t="shared" si="25"/>
        <v xml:space="preserve"> </v>
      </c>
      <c r="AZ33" s="25" t="str">
        <f t="shared" si="25"/>
        <v xml:space="preserve"> </v>
      </c>
      <c r="BA33" s="11" t="str">
        <f t="shared" si="25"/>
        <v xml:space="preserve"> </v>
      </c>
      <c r="BB33" s="12" t="str">
        <f t="shared" si="25"/>
        <v xml:space="preserve"> </v>
      </c>
      <c r="BC33" s="25" t="str">
        <f t="shared" si="25"/>
        <v xml:space="preserve"> </v>
      </c>
      <c r="BD33" s="5">
        <f t="shared" si="11"/>
        <v>0</v>
      </c>
      <c r="BE33" s="6">
        <f t="shared" si="12"/>
        <v>0</v>
      </c>
      <c r="BF33" s="6">
        <f t="shared" si="13"/>
        <v>0</v>
      </c>
      <c r="BG33" s="6">
        <f t="shared" si="14"/>
        <v>0</v>
      </c>
      <c r="BH33" s="6">
        <f t="shared" si="15"/>
        <v>0</v>
      </c>
      <c r="BI33" s="7">
        <f t="shared" si="16"/>
        <v>0</v>
      </c>
      <c r="BJ33" s="36">
        <f t="shared" si="17"/>
        <v>0</v>
      </c>
      <c r="BK33" s="14">
        <f t="shared" si="18"/>
        <v>0</v>
      </c>
      <c r="BL33" s="24">
        <f t="shared" si="19"/>
        <v>0</v>
      </c>
      <c r="BM33" s="14">
        <v>0</v>
      </c>
      <c r="BN33" s="15">
        <v>0</v>
      </c>
      <c r="BO33" s="16"/>
      <c r="BP33" s="24">
        <f t="shared" si="20"/>
        <v>0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21"/>
        <v>26</v>
      </c>
      <c r="B34" s="80" t="s">
        <v>367</v>
      </c>
      <c r="C34" s="11" t="s">
        <v>455</v>
      </c>
      <c r="D34" s="12" t="s">
        <v>456</v>
      </c>
      <c r="E34" s="25" t="s">
        <v>456</v>
      </c>
      <c r="F34" s="11" t="s">
        <v>455</v>
      </c>
      <c r="G34" s="12" t="s">
        <v>457</v>
      </c>
      <c r="H34" s="25" t="s">
        <v>456</v>
      </c>
      <c r="I34" s="11" t="s">
        <v>455</v>
      </c>
      <c r="J34" s="12" t="s">
        <v>457</v>
      </c>
      <c r="K34" s="25" t="s">
        <v>456</v>
      </c>
      <c r="L34" s="11" t="s">
        <v>455</v>
      </c>
      <c r="M34" s="12" t="s">
        <v>457</v>
      </c>
      <c r="N34" s="25" t="s">
        <v>456</v>
      </c>
      <c r="O34" s="11" t="s">
        <v>455</v>
      </c>
      <c r="P34" s="12" t="s">
        <v>457</v>
      </c>
      <c r="Q34" s="25" t="s">
        <v>456</v>
      </c>
      <c r="R34" s="11" t="s">
        <v>455</v>
      </c>
      <c r="S34" s="12" t="s">
        <v>459</v>
      </c>
      <c r="T34" s="25">
        <v>0</v>
      </c>
      <c r="U34" s="11" t="s">
        <v>455</v>
      </c>
      <c r="V34" s="12" t="s">
        <v>457</v>
      </c>
      <c r="W34" s="25" t="s">
        <v>456</v>
      </c>
      <c r="X34" s="5">
        <f t="shared" si="0"/>
        <v>7</v>
      </c>
      <c r="Y34" s="6">
        <f t="shared" si="1"/>
        <v>0</v>
      </c>
      <c r="Z34" s="6">
        <f t="shared" si="2"/>
        <v>5</v>
      </c>
      <c r="AA34" s="6">
        <f t="shared" si="3"/>
        <v>1</v>
      </c>
      <c r="AB34" s="6">
        <f t="shared" si="4"/>
        <v>0</v>
      </c>
      <c r="AC34" s="7">
        <f t="shared" si="5"/>
        <v>6</v>
      </c>
      <c r="AD34" s="36">
        <f t="shared" si="6"/>
        <v>10</v>
      </c>
      <c r="AE34" s="14">
        <f t="shared" si="7"/>
        <v>8.8400000000000016</v>
      </c>
      <c r="AF34" s="24">
        <f t="shared" si="8"/>
        <v>1.5899999999999999</v>
      </c>
      <c r="AG34" s="14">
        <v>6.5</v>
      </c>
      <c r="AH34" s="15">
        <v>2.7</v>
      </c>
      <c r="AI34" s="11" t="s">
        <v>455</v>
      </c>
      <c r="AJ34" s="12" t="s">
        <v>456</v>
      </c>
      <c r="AK34" s="25">
        <v>0</v>
      </c>
      <c r="AL34" s="11" t="s">
        <v>461</v>
      </c>
      <c r="AM34" s="12">
        <v>0</v>
      </c>
      <c r="AN34" s="25" t="s">
        <v>456</v>
      </c>
      <c r="AO34" s="11" t="s">
        <v>455</v>
      </c>
      <c r="AP34" s="12" t="s">
        <v>457</v>
      </c>
      <c r="AQ34" s="25" t="s">
        <v>456</v>
      </c>
      <c r="AR34" s="11" t="str">
        <f t="shared" si="24"/>
        <v xml:space="preserve"> </v>
      </c>
      <c r="AS34" s="12" t="str">
        <f t="shared" si="25"/>
        <v xml:space="preserve"> </v>
      </c>
      <c r="AT34" s="25" t="str">
        <f t="shared" si="25"/>
        <v xml:space="preserve"> </v>
      </c>
      <c r="AU34" s="11" t="str">
        <f t="shared" si="25"/>
        <v xml:space="preserve"> </v>
      </c>
      <c r="AV34" s="12" t="str">
        <f t="shared" si="25"/>
        <v xml:space="preserve"> </v>
      </c>
      <c r="AW34" s="25" t="str">
        <f t="shared" si="25"/>
        <v xml:space="preserve"> </v>
      </c>
      <c r="AX34" s="11" t="str">
        <f t="shared" si="25"/>
        <v xml:space="preserve"> </v>
      </c>
      <c r="AY34" s="12" t="str">
        <f t="shared" si="25"/>
        <v xml:space="preserve"> </v>
      </c>
      <c r="AZ34" s="25" t="str">
        <f t="shared" si="25"/>
        <v xml:space="preserve"> </v>
      </c>
      <c r="BA34" s="11" t="str">
        <f t="shared" si="25"/>
        <v xml:space="preserve"> </v>
      </c>
      <c r="BB34" s="12" t="str">
        <f t="shared" si="25"/>
        <v xml:space="preserve"> </v>
      </c>
      <c r="BC34" s="25" t="str">
        <f t="shared" si="25"/>
        <v xml:space="preserve"> </v>
      </c>
      <c r="BD34" s="5">
        <f t="shared" si="11"/>
        <v>2</v>
      </c>
      <c r="BE34" s="6">
        <f t="shared" si="12"/>
        <v>1</v>
      </c>
      <c r="BF34" s="6">
        <f t="shared" si="13"/>
        <v>1</v>
      </c>
      <c r="BG34" s="6">
        <f t="shared" si="14"/>
        <v>0</v>
      </c>
      <c r="BH34" s="6">
        <f t="shared" si="15"/>
        <v>0</v>
      </c>
      <c r="BI34" s="7">
        <f t="shared" si="16"/>
        <v>2</v>
      </c>
      <c r="BJ34" s="36">
        <f t="shared" si="17"/>
        <v>4.49</v>
      </c>
      <c r="BK34" s="14">
        <f t="shared" si="18"/>
        <v>2.1700000000000004</v>
      </c>
      <c r="BL34" s="24">
        <f t="shared" si="19"/>
        <v>0.42999999999999994</v>
      </c>
      <c r="BM34" s="14">
        <v>0</v>
      </c>
      <c r="BN34" s="15">
        <v>0</v>
      </c>
      <c r="BO34" s="16">
        <f>2+1.5+3</f>
        <v>6.5</v>
      </c>
      <c r="BP34" s="24">
        <f t="shared" si="20"/>
        <v>42.302500000000009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21"/>
        <v>27</v>
      </c>
      <c r="B35" s="80" t="s">
        <v>368</v>
      </c>
      <c r="C35" s="11" t="s">
        <v>455</v>
      </c>
      <c r="D35" s="12" t="s">
        <v>456</v>
      </c>
      <c r="E35" s="25" t="s">
        <v>456</v>
      </c>
      <c r="F35" s="11" t="s">
        <v>455</v>
      </c>
      <c r="G35" s="12" t="s">
        <v>456</v>
      </c>
      <c r="H35" s="25" t="s">
        <v>456</v>
      </c>
      <c r="I35" s="11" t="s">
        <v>455</v>
      </c>
      <c r="J35" s="12" t="s">
        <v>459</v>
      </c>
      <c r="K35" s="25" t="s">
        <v>456</v>
      </c>
      <c r="L35" s="11" t="s">
        <v>455</v>
      </c>
      <c r="M35" s="12" t="s">
        <v>456</v>
      </c>
      <c r="N35" s="25" t="s">
        <v>456</v>
      </c>
      <c r="O35" s="11" t="s">
        <v>455</v>
      </c>
      <c r="P35" s="12" t="s">
        <v>456</v>
      </c>
      <c r="Q35" s="25" t="s">
        <v>456</v>
      </c>
      <c r="R35" s="11" t="s">
        <v>455</v>
      </c>
      <c r="S35" s="12" t="s">
        <v>456</v>
      </c>
      <c r="T35" s="25" t="s">
        <v>456</v>
      </c>
      <c r="U35" s="11" t="s">
        <v>455</v>
      </c>
      <c r="V35" s="12" t="s">
        <v>456</v>
      </c>
      <c r="W35" s="25">
        <v>0</v>
      </c>
      <c r="X35" s="5">
        <f t="shared" si="0"/>
        <v>7</v>
      </c>
      <c r="Y35" s="6">
        <f t="shared" si="1"/>
        <v>0</v>
      </c>
      <c r="Z35" s="6">
        <f t="shared" si="2"/>
        <v>0</v>
      </c>
      <c r="AA35" s="6">
        <f t="shared" si="3"/>
        <v>1</v>
      </c>
      <c r="AB35" s="6">
        <f t="shared" si="4"/>
        <v>0</v>
      </c>
      <c r="AC35" s="7">
        <f t="shared" si="5"/>
        <v>6</v>
      </c>
      <c r="AD35" s="36">
        <f t="shared" si="6"/>
        <v>10</v>
      </c>
      <c r="AE35" s="14">
        <f t="shared" si="7"/>
        <v>0.14000000000000012</v>
      </c>
      <c r="AF35" s="24">
        <f t="shared" si="8"/>
        <v>1.5899999999999999</v>
      </c>
      <c r="AG35" s="14">
        <v>5</v>
      </c>
      <c r="AH35" s="15">
        <v>2</v>
      </c>
      <c r="AI35" s="11" t="s">
        <v>455</v>
      </c>
      <c r="AJ35" s="12" t="s">
        <v>456</v>
      </c>
      <c r="AK35" s="25" t="s">
        <v>456</v>
      </c>
      <c r="AL35" s="11" t="s">
        <v>455</v>
      </c>
      <c r="AM35" s="12" t="s">
        <v>456</v>
      </c>
      <c r="AN35" s="25">
        <v>0</v>
      </c>
      <c r="AO35" s="11" t="s">
        <v>455</v>
      </c>
      <c r="AP35" s="12" t="s">
        <v>456</v>
      </c>
      <c r="AQ35" s="25" t="s">
        <v>456</v>
      </c>
      <c r="AR35" s="11" t="str">
        <f t="shared" si="24"/>
        <v xml:space="preserve"> </v>
      </c>
      <c r="AS35" s="12" t="str">
        <f t="shared" si="25"/>
        <v xml:space="preserve"> </v>
      </c>
      <c r="AT35" s="25" t="str">
        <f t="shared" si="25"/>
        <v xml:space="preserve"> </v>
      </c>
      <c r="AU35" s="11" t="str">
        <f t="shared" si="25"/>
        <v xml:space="preserve"> </v>
      </c>
      <c r="AV35" s="12" t="str">
        <f t="shared" si="25"/>
        <v xml:space="preserve"> </v>
      </c>
      <c r="AW35" s="25" t="str">
        <f t="shared" si="25"/>
        <v xml:space="preserve"> </v>
      </c>
      <c r="AX35" s="11" t="str">
        <f t="shared" si="25"/>
        <v xml:space="preserve"> </v>
      </c>
      <c r="AY35" s="12" t="str">
        <f t="shared" si="25"/>
        <v xml:space="preserve"> </v>
      </c>
      <c r="AZ35" s="25" t="str">
        <f t="shared" si="25"/>
        <v xml:space="preserve"> </v>
      </c>
      <c r="BA35" s="11" t="str">
        <f t="shared" si="25"/>
        <v xml:space="preserve"> </v>
      </c>
      <c r="BB35" s="12" t="str">
        <f t="shared" si="25"/>
        <v xml:space="preserve"> </v>
      </c>
      <c r="BC35" s="25" t="str">
        <f t="shared" si="25"/>
        <v xml:space="preserve"> </v>
      </c>
      <c r="BD35" s="5">
        <f t="shared" si="11"/>
        <v>3</v>
      </c>
      <c r="BE35" s="6">
        <f t="shared" si="12"/>
        <v>0</v>
      </c>
      <c r="BF35" s="6">
        <f t="shared" si="13"/>
        <v>0</v>
      </c>
      <c r="BG35" s="6">
        <f t="shared" si="14"/>
        <v>0</v>
      </c>
      <c r="BH35" s="6">
        <f t="shared" si="15"/>
        <v>0</v>
      </c>
      <c r="BI35" s="7">
        <f t="shared" si="16"/>
        <v>2</v>
      </c>
      <c r="BJ35" s="36">
        <f t="shared" si="17"/>
        <v>5.9399999999999995</v>
      </c>
      <c r="BK35" s="14">
        <f t="shared" si="18"/>
        <v>0</v>
      </c>
      <c r="BL35" s="24">
        <f t="shared" si="19"/>
        <v>0.42999999999999994</v>
      </c>
      <c r="BM35" s="14">
        <v>0</v>
      </c>
      <c r="BN35" s="15">
        <v>0</v>
      </c>
      <c r="BO35" s="16">
        <f>1.5+3</f>
        <v>4.5</v>
      </c>
      <c r="BP35" s="24">
        <f t="shared" si="20"/>
        <v>27.3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21"/>
        <v>28</v>
      </c>
      <c r="B36" s="80" t="s">
        <v>369</v>
      </c>
      <c r="C36" s="11" t="s">
        <v>455</v>
      </c>
      <c r="D36" s="12" t="s">
        <v>456</v>
      </c>
      <c r="E36" s="25" t="s">
        <v>456</v>
      </c>
      <c r="F36" s="11" t="s">
        <v>455</v>
      </c>
      <c r="G36" s="12" t="s">
        <v>457</v>
      </c>
      <c r="H36" s="25" t="s">
        <v>456</v>
      </c>
      <c r="I36" s="11" t="s">
        <v>455</v>
      </c>
      <c r="J36" s="12" t="s">
        <v>457</v>
      </c>
      <c r="K36" s="25" t="s">
        <v>459</v>
      </c>
      <c r="L36" s="11" t="s">
        <v>455</v>
      </c>
      <c r="M36" s="12" t="s">
        <v>456</v>
      </c>
      <c r="N36" s="25" t="s">
        <v>456</v>
      </c>
      <c r="O36" s="11" t="s">
        <v>455</v>
      </c>
      <c r="P36" s="12" t="s">
        <v>457</v>
      </c>
      <c r="Q36" s="25" t="s">
        <v>456</v>
      </c>
      <c r="R36" s="11" t="s">
        <v>455</v>
      </c>
      <c r="S36" s="12" t="s">
        <v>457</v>
      </c>
      <c r="T36" s="25" t="s">
        <v>459</v>
      </c>
      <c r="U36" s="11" t="s">
        <v>455</v>
      </c>
      <c r="V36" s="12" t="s">
        <v>459</v>
      </c>
      <c r="W36" s="25" t="s">
        <v>459</v>
      </c>
      <c r="X36" s="5">
        <f t="shared" si="0"/>
        <v>7</v>
      </c>
      <c r="Y36" s="6">
        <f t="shared" si="1"/>
        <v>0</v>
      </c>
      <c r="Z36" s="6">
        <f t="shared" si="2"/>
        <v>4</v>
      </c>
      <c r="AA36" s="6">
        <f t="shared" si="3"/>
        <v>1</v>
      </c>
      <c r="AB36" s="6">
        <f t="shared" si="4"/>
        <v>3</v>
      </c>
      <c r="AC36" s="7">
        <f t="shared" si="5"/>
        <v>4</v>
      </c>
      <c r="AD36" s="36">
        <f t="shared" si="6"/>
        <v>10</v>
      </c>
      <c r="AE36" s="14">
        <f t="shared" si="7"/>
        <v>7.68</v>
      </c>
      <c r="AF36" s="24">
        <f t="shared" si="8"/>
        <v>7.1</v>
      </c>
      <c r="AG36" s="14">
        <v>10</v>
      </c>
      <c r="AH36" s="15">
        <v>3.9</v>
      </c>
      <c r="AI36" s="11" t="s">
        <v>455</v>
      </c>
      <c r="AJ36" s="12" t="s">
        <v>457</v>
      </c>
      <c r="AK36" s="25" t="s">
        <v>459</v>
      </c>
      <c r="AL36" s="11" t="s">
        <v>455</v>
      </c>
      <c r="AM36" s="12" t="s">
        <v>457</v>
      </c>
      <c r="AN36" s="25" t="s">
        <v>459</v>
      </c>
      <c r="AO36" s="11" t="s">
        <v>455</v>
      </c>
      <c r="AP36" s="12" t="s">
        <v>457</v>
      </c>
      <c r="AQ36" s="25" t="s">
        <v>456</v>
      </c>
      <c r="AR36" s="11" t="str">
        <f t="shared" si="24"/>
        <v xml:space="preserve"> </v>
      </c>
      <c r="AS36" s="12" t="str">
        <f t="shared" si="25"/>
        <v xml:space="preserve"> </v>
      </c>
      <c r="AT36" s="25" t="str">
        <f t="shared" si="25"/>
        <v xml:space="preserve"> </v>
      </c>
      <c r="AU36" s="11" t="str">
        <f t="shared" si="25"/>
        <v xml:space="preserve"> </v>
      </c>
      <c r="AV36" s="12" t="str">
        <f t="shared" si="25"/>
        <v xml:space="preserve"> </v>
      </c>
      <c r="AW36" s="25" t="str">
        <f t="shared" si="25"/>
        <v xml:space="preserve"> </v>
      </c>
      <c r="AX36" s="11" t="str">
        <f t="shared" si="25"/>
        <v xml:space="preserve"> </v>
      </c>
      <c r="AY36" s="12" t="str">
        <f t="shared" si="25"/>
        <v xml:space="preserve"> </v>
      </c>
      <c r="AZ36" s="25" t="str">
        <f t="shared" si="25"/>
        <v xml:space="preserve"> </v>
      </c>
      <c r="BA36" s="11" t="str">
        <f t="shared" si="25"/>
        <v xml:space="preserve"> </v>
      </c>
      <c r="BB36" s="12" t="str">
        <f t="shared" si="25"/>
        <v xml:space="preserve"> </v>
      </c>
      <c r="BC36" s="25" t="str">
        <f t="shared" si="25"/>
        <v xml:space="preserve"> </v>
      </c>
      <c r="BD36" s="5">
        <f t="shared" si="11"/>
        <v>3</v>
      </c>
      <c r="BE36" s="6">
        <f t="shared" si="12"/>
        <v>0</v>
      </c>
      <c r="BF36" s="6">
        <f t="shared" si="13"/>
        <v>3</v>
      </c>
      <c r="BG36" s="6">
        <f t="shared" si="14"/>
        <v>0</v>
      </c>
      <c r="BH36" s="6">
        <f t="shared" si="15"/>
        <v>2</v>
      </c>
      <c r="BI36" s="7">
        <f t="shared" si="16"/>
        <v>1</v>
      </c>
      <c r="BJ36" s="36">
        <f t="shared" si="17"/>
        <v>5.9399999999999995</v>
      </c>
      <c r="BK36" s="14">
        <f t="shared" si="18"/>
        <v>5.9399999999999995</v>
      </c>
      <c r="BL36" s="24">
        <f t="shared" si="19"/>
        <v>4.49</v>
      </c>
      <c r="BM36" s="14">
        <v>0</v>
      </c>
      <c r="BN36" s="15">
        <v>0</v>
      </c>
      <c r="BO36" s="16">
        <f>1+2+2.5+1.5+3</f>
        <v>10</v>
      </c>
      <c r="BP36" s="24">
        <f t="shared" si="20"/>
        <v>58.712499999999999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21"/>
        <v>29</v>
      </c>
      <c r="B37" s="80" t="str">
        <f t="shared" ref="B37:Q39" si="26">" "</f>
        <v xml:space="preserve"> </v>
      </c>
      <c r="C37" s="11" t="str">
        <f t="shared" si="26"/>
        <v xml:space="preserve"> </v>
      </c>
      <c r="D37" s="12" t="str">
        <f t="shared" si="26"/>
        <v xml:space="preserve"> </v>
      </c>
      <c r="E37" s="25" t="str">
        <f t="shared" si="26"/>
        <v xml:space="preserve"> </v>
      </c>
      <c r="F37" s="11" t="str">
        <f t="shared" si="26"/>
        <v xml:space="preserve"> </v>
      </c>
      <c r="G37" s="12" t="str">
        <f t="shared" si="26"/>
        <v xml:space="preserve"> </v>
      </c>
      <c r="H37" s="25" t="str">
        <f t="shared" si="26"/>
        <v xml:space="preserve"> </v>
      </c>
      <c r="I37" s="11" t="str">
        <f t="shared" si="26"/>
        <v xml:space="preserve"> </v>
      </c>
      <c r="J37" s="12" t="str">
        <f t="shared" si="26"/>
        <v xml:space="preserve"> </v>
      </c>
      <c r="K37" s="25" t="str">
        <f t="shared" si="26"/>
        <v xml:space="preserve"> </v>
      </c>
      <c r="L37" s="11" t="str">
        <f t="shared" si="26"/>
        <v xml:space="preserve"> </v>
      </c>
      <c r="M37" s="12" t="str">
        <f t="shared" si="26"/>
        <v xml:space="preserve"> </v>
      </c>
      <c r="N37" s="25" t="str">
        <f t="shared" si="26"/>
        <v xml:space="preserve"> </v>
      </c>
      <c r="O37" s="11" t="str">
        <f t="shared" si="26"/>
        <v xml:space="preserve"> </v>
      </c>
      <c r="P37" s="12" t="str">
        <f t="shared" si="26"/>
        <v xml:space="preserve"> </v>
      </c>
      <c r="Q37" s="25" t="str">
        <f t="shared" ref="Q37:W39" si="27">" "</f>
        <v xml:space="preserve"> </v>
      </c>
      <c r="R37" s="11" t="str">
        <f t="shared" si="27"/>
        <v xml:space="preserve"> </v>
      </c>
      <c r="S37" s="12" t="str">
        <f t="shared" si="27"/>
        <v xml:space="preserve"> </v>
      </c>
      <c r="T37" s="25" t="str">
        <f t="shared" si="27"/>
        <v xml:space="preserve"> </v>
      </c>
      <c r="U37" s="11" t="str">
        <f t="shared" si="27"/>
        <v xml:space="preserve"> </v>
      </c>
      <c r="V37" s="12" t="str">
        <f t="shared" si="27"/>
        <v xml:space="preserve"> </v>
      </c>
      <c r="W37" s="25" t="str">
        <f t="shared" si="27"/>
        <v xml:space="preserve"> </v>
      </c>
      <c r="X37" s="5">
        <f t="shared" ref="X37:X39" si="28">IF(C37=" ",0,IF(C37="p",1,0)+IF(F37="p",1,0)+IF(I37="p",1,0)+IF(L37="p",1,0)+IF(O37="p",1,0)+IF(R37="p",1,0)+IF(U37="p",1,0))</f>
        <v>0</v>
      </c>
      <c r="Y37" s="6">
        <f t="shared" ref="Y37:Y39" si="29">IF(C37=" ",0,IF(C37="am",1,0)+IF(F37="am",1,0)+IF(I37="am",1,0)+IF(L37="am",1,0)+IF(O37="am",1,0)+IF(R37="am",1,0)+IF(U37="am",1,0))</f>
        <v>0</v>
      </c>
      <c r="Z37" s="6">
        <f t="shared" ref="Z37:Z39" si="30">IF(D37=" ",0,IF(D37="+",1,0)+IF(G37="+",1,0)+IF(J37="+",1,0)+IF(M37="+",1,0)+IF(P37="+",1,0)+IF(S37="+",1,0)+IF(V37="+",1,0))</f>
        <v>0</v>
      </c>
      <c r="AA37" s="6">
        <f t="shared" ref="AA37:AA39" si="31">IF(D37=" ",0,IF(D37="!",1,0)+IF(G37="!",1,0)+IF(J37="!",1,0)+IF(M37="!",1,0)+IF(P37="!",1,0)+IF(S37="!",1,0)+IF(V37="!",1,0))</f>
        <v>0</v>
      </c>
      <c r="AB37" s="6">
        <f t="shared" ref="AB37:AB39" si="32">IF(E37=" ",0,IF(E37="!",1,0)+IF(H37="!",1,0)+IF(K37="!",1,0)+IF(N37="!",1,0)+IF(Q37="!",1,0)+IF(T37="!",1,0)+IF(W37="!",1,0))</f>
        <v>0</v>
      </c>
      <c r="AC37" s="7">
        <f t="shared" ref="AC37:AC39" si="33">IF(E37=" ",0,IF(E37="~",1,0)+IF(H37="~",1,0)+IF(K37="~",1,0)+IF(N37="~",1,0)+IF(Q37="~",1,0)+IF(T37="~",1,0)+IF(W37="~",1,0))</f>
        <v>0</v>
      </c>
      <c r="AD37" s="36">
        <f t="shared" ref="AD37:AD39" si="34">IF(X37=7,10,IF(X37=6,9.71+(Y37-1)*0.29,IF(X37=5,9.13+(Y37-2)*0.29,IF(X37=4,8.26+(Y37-3)*0.29,IF(X37=3,7.1+(Y37-4)*0.29,IF(X37=2,5.65+(Y37-5)*0.29,IF(X37=1,3.91+(Y37-6)*0.29,IF(Y37=0,0,1.88+(Y37-7)*0.29))))))))</f>
        <v>0</v>
      </c>
      <c r="AE37" s="14">
        <f t="shared" ref="AE37:AE39" si="35">IF(Z37=7,10,IF(Z37=6,9.71+(AA37-1)*0.29,IF(Z37=5,9.13+(AA37-2)*0.29,IF(Z37=4,8.26+(AA37-3)*0.29,IF(Z37=3,7.1+(AA37-4)*0.29,IF(Z37=2,5.65+(AA37-5)*0.29,IF(Z37=1,3.91+(AA37-6)*0.29,IF(AA37=0,0,1.88+(AA37-7)*0.29))))))))</f>
        <v>0</v>
      </c>
      <c r="AF37" s="24">
        <f t="shared" ref="AF37:AF39" si="36">IF(AB37=7,10,IF(AB37=6,9.71+(AC37-1)*0.29,IF(AB37=5,9.13+(AC37-2)*0.29,IF(AB37=4,8.26+(AC37-3)*0.29,IF(AB37=3,7.1+(AC37-4)*0.29,IF(AB37=2,5.65+(AC37-5)*0.29,IF(AB37=1,3.91+(AC37-6)*0.29,IF(AC37=0,0,1.88+(AC37-7)*0.29))))))))</f>
        <v>0</v>
      </c>
      <c r="AG37" s="14">
        <v>0</v>
      </c>
      <c r="AH37" s="15">
        <v>0</v>
      </c>
      <c r="AI37" s="11" t="str">
        <f t="shared" ref="AI37:AX39" si="37">" "</f>
        <v xml:space="preserve"> </v>
      </c>
      <c r="AJ37" s="12" t="str">
        <f t="shared" si="37"/>
        <v xml:space="preserve"> </v>
      </c>
      <c r="AK37" s="25" t="str">
        <f t="shared" si="37"/>
        <v xml:space="preserve"> </v>
      </c>
      <c r="AL37" s="11" t="str">
        <f t="shared" si="37"/>
        <v xml:space="preserve"> </v>
      </c>
      <c r="AM37" s="12" t="str">
        <f t="shared" si="37"/>
        <v xml:space="preserve"> </v>
      </c>
      <c r="AN37" s="25" t="str">
        <f t="shared" si="37"/>
        <v xml:space="preserve"> </v>
      </c>
      <c r="AO37" s="11" t="str">
        <f t="shared" si="37"/>
        <v xml:space="preserve"> </v>
      </c>
      <c r="AP37" s="12" t="str">
        <f t="shared" si="37"/>
        <v xml:space="preserve"> </v>
      </c>
      <c r="AQ37" s="25" t="str">
        <f t="shared" si="37"/>
        <v xml:space="preserve"> </v>
      </c>
      <c r="AR37" s="11" t="str">
        <f t="shared" si="37"/>
        <v xml:space="preserve"> </v>
      </c>
      <c r="AS37" s="12" t="str">
        <f t="shared" si="37"/>
        <v xml:space="preserve"> </v>
      </c>
      <c r="AT37" s="25" t="str">
        <f t="shared" si="37"/>
        <v xml:space="preserve"> </v>
      </c>
      <c r="AU37" s="11" t="str">
        <f t="shared" si="37"/>
        <v xml:space="preserve"> </v>
      </c>
      <c r="AV37" s="12" t="str">
        <f t="shared" si="37"/>
        <v xml:space="preserve"> </v>
      </c>
      <c r="AW37" s="25" t="str">
        <f t="shared" si="37"/>
        <v xml:space="preserve"> </v>
      </c>
      <c r="AX37" s="11" t="str">
        <f t="shared" si="37"/>
        <v xml:space="preserve"> </v>
      </c>
      <c r="AY37" s="12" t="str">
        <f t="shared" ref="AY37:BC39" si="38">" "</f>
        <v xml:space="preserve"> </v>
      </c>
      <c r="AZ37" s="25" t="str">
        <f t="shared" si="38"/>
        <v xml:space="preserve"> </v>
      </c>
      <c r="BA37" s="11" t="str">
        <f t="shared" si="38"/>
        <v xml:space="preserve"> </v>
      </c>
      <c r="BB37" s="12" t="str">
        <f t="shared" si="38"/>
        <v xml:space="preserve"> </v>
      </c>
      <c r="BC37" s="25" t="str">
        <f t="shared" si="38"/>
        <v xml:space="preserve"> </v>
      </c>
      <c r="BD37" s="5">
        <f t="shared" ref="BD37:BD39" si="39">IF(AI37=" ",0,IF(AI37="p",1,0)+IF(AL37="p",1,0)+IF(AO37="p",1,0)+IF(AR37="p",1,0)+IF(AU37="p",1,0)+IF(AX37="p",1,0)+IF(BA37="p",1,0))</f>
        <v>0</v>
      </c>
      <c r="BE37" s="6">
        <f t="shared" ref="BE37:BE39" si="40">IF(AI37=" ",0,IF(AI37="am",1,0)+IF(AL37="am",1,0)+IF(AO37="am",1,0)+IF(AR37="am",1,0)+IF(AU37="am",1,0)+IF(AX37="am",1,0)+IF(BA37="am",1,0))</f>
        <v>0</v>
      </c>
      <c r="BF37" s="6">
        <f t="shared" ref="BF37:BF39" si="41">IF(AJ37=" ",0,IF(AJ37="+",1,0)+IF(AM37="+",1,0)+IF(AP37="+",1,0)+IF(AS37="+",1,0)+IF(AV37="+",1,0)+IF(AY37="+",1,0)+IF(BB37="+",1,0))</f>
        <v>0</v>
      </c>
      <c r="BG37" s="6">
        <f t="shared" ref="BG37:BG39" si="42">IF(AJ37=" ",0,IF(AJ37="!",1,0)+IF(AM37="!",1,0)+IF(AP37="!",1,0)+IF(AS37="!",1,0)+IF(AV37="!",1,0)+IF(AY37="!",1,0)+IF(BB37="!",1,0))</f>
        <v>0</v>
      </c>
      <c r="BH37" s="6">
        <f t="shared" ref="BH37:BH39" si="43">IF(AK37=" ",0,IF(AK37="!",1,0)+IF(AN37="!",1,0)+IF(AQ37="!",1,0)+IF(AT37="!",1,0)+IF(AW37="!",1,0)+IF(AZ37="!",1,0)+IF(BC37="!",1,0))</f>
        <v>0</v>
      </c>
      <c r="BI37" s="7">
        <f t="shared" ref="BI37:BI39" si="44">IF(AK37=" ",0,IF(AK37="~",1,0)+IF(AN37="~",1,0)+IF(AQ37="~",1,0)+IF(AT37="~",1,0)+IF(AW37="~",1,0)+IF(AZ37="~",1,0)+IF(BC37="~",1,0))</f>
        <v>0</v>
      </c>
      <c r="BJ37" s="36">
        <f t="shared" ref="BJ37:BJ39" si="45">IF(BD37=7,10,IF(BD37=6,9.71+(BE37-1)*0.29,IF(BD37=5,9.13+(BE37-2)*0.29,IF(BD37=4,8.26+(BE37-3)*0.29,IF(BD37=3,7.1+(BE37-4)*0.29,IF(BD37=2,5.65+(BE37-5)*0.29,IF(BD37=1,3.91+(BE37-6)*0.29,IF(BE37=0,0,1.88+(BE37-7)*0.29))))))))</f>
        <v>0</v>
      </c>
      <c r="BK37" s="14">
        <f t="shared" ref="BK37:BK39" si="46">IF(BF37=7,10,IF(BF37=6,9.71+(BG37-1)*0.29,IF(BF37=5,9.13+(BG37-2)*0.29,IF(BF37=4,8.26+(BG37-3)*0.29,IF(BF37=3,7.1+(BG37-4)*0.29,IF(BF37=2,5.65+(BG37-5)*0.29,IF(BF37=1,3.91+(BG37-6)*0.29,IF(BG37=0,0,1.88+(BG37-7)*0.29))))))))</f>
        <v>0</v>
      </c>
      <c r="BL37" s="24">
        <f t="shared" ref="BL37:BL39" si="47">IF(BH37=7,10,IF(BH37=6,9.71+(BI37-1)*0.29,IF(BH37=5,9.13+(BI37-2)*0.29,IF(BH37=4,8.26+(BI37-3)*0.29,IF(BH37=3,7.1+(BI37-4)*0.29,IF(BH37=2,5.65+(BI37-5)*0.29,IF(BH37=1,3.91+(BI37-6)*0.29,IF(BI37=0,0,1.88+(BI37-7)*0.29))))))))</f>
        <v>0</v>
      </c>
      <c r="BM37" s="14">
        <v>0</v>
      </c>
      <c r="BN37" s="15">
        <v>0</v>
      </c>
      <c r="BO37" s="16"/>
      <c r="BP37" s="24">
        <f t="shared" ref="BP37:BP39" si="48">(0.75*AD37+AE37+0.25*AF37+1.4*AG37+1.6*AH37)+(0.75*BJ37+BK37+0.25*BL37+1.4*BM37+1.6*BN37)+BO37</f>
        <v>0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21"/>
        <v>30</v>
      </c>
      <c r="B38" s="80" t="str">
        <f t="shared" si="26"/>
        <v xml:space="preserve"> </v>
      </c>
      <c r="C38" s="11" t="str">
        <f t="shared" si="26"/>
        <v xml:space="preserve"> </v>
      </c>
      <c r="D38" s="12" t="str">
        <f t="shared" si="26"/>
        <v xml:space="preserve"> </v>
      </c>
      <c r="E38" s="25" t="str">
        <f t="shared" si="26"/>
        <v xml:space="preserve"> </v>
      </c>
      <c r="F38" s="11" t="str">
        <f t="shared" si="26"/>
        <v xml:space="preserve"> </v>
      </c>
      <c r="G38" s="12" t="str">
        <f t="shared" si="26"/>
        <v xml:space="preserve"> </v>
      </c>
      <c r="H38" s="25" t="str">
        <f t="shared" si="26"/>
        <v xml:space="preserve"> </v>
      </c>
      <c r="I38" s="11" t="str">
        <f t="shared" si="26"/>
        <v xml:space="preserve"> </v>
      </c>
      <c r="J38" s="12" t="str">
        <f t="shared" si="26"/>
        <v xml:space="preserve"> </v>
      </c>
      <c r="K38" s="25" t="str">
        <f t="shared" si="26"/>
        <v xml:space="preserve"> </v>
      </c>
      <c r="L38" s="11" t="str">
        <f t="shared" si="26"/>
        <v xml:space="preserve"> </v>
      </c>
      <c r="M38" s="12" t="str">
        <f t="shared" si="26"/>
        <v xml:space="preserve"> </v>
      </c>
      <c r="N38" s="25" t="str">
        <f t="shared" si="26"/>
        <v xml:space="preserve"> </v>
      </c>
      <c r="O38" s="11" t="str">
        <f t="shared" si="26"/>
        <v xml:space="preserve"> </v>
      </c>
      <c r="P38" s="12" t="str">
        <f t="shared" si="26"/>
        <v xml:space="preserve"> </v>
      </c>
      <c r="Q38" s="25" t="str">
        <f t="shared" si="26"/>
        <v xml:space="preserve"> </v>
      </c>
      <c r="R38" s="11" t="str">
        <f t="shared" si="27"/>
        <v xml:space="preserve"> </v>
      </c>
      <c r="S38" s="12" t="str">
        <f t="shared" si="27"/>
        <v xml:space="preserve"> </v>
      </c>
      <c r="T38" s="25" t="str">
        <f t="shared" si="27"/>
        <v xml:space="preserve"> </v>
      </c>
      <c r="U38" s="11" t="str">
        <f t="shared" si="27"/>
        <v xml:space="preserve"> </v>
      </c>
      <c r="V38" s="12" t="str">
        <f t="shared" si="27"/>
        <v xml:space="preserve"> </v>
      </c>
      <c r="W38" s="25" t="str">
        <f t="shared" si="27"/>
        <v xml:space="preserve"> </v>
      </c>
      <c r="X38" s="5">
        <f t="shared" si="28"/>
        <v>0</v>
      </c>
      <c r="Y38" s="6">
        <f t="shared" si="29"/>
        <v>0</v>
      </c>
      <c r="Z38" s="6">
        <f t="shared" si="30"/>
        <v>0</v>
      </c>
      <c r="AA38" s="6">
        <f t="shared" si="31"/>
        <v>0</v>
      </c>
      <c r="AB38" s="6">
        <f t="shared" si="32"/>
        <v>0</v>
      </c>
      <c r="AC38" s="7">
        <f t="shared" si="33"/>
        <v>0</v>
      </c>
      <c r="AD38" s="36">
        <f t="shared" si="34"/>
        <v>0</v>
      </c>
      <c r="AE38" s="14">
        <f t="shared" si="35"/>
        <v>0</v>
      </c>
      <c r="AF38" s="24">
        <f t="shared" si="36"/>
        <v>0</v>
      </c>
      <c r="AG38" s="14">
        <v>0</v>
      </c>
      <c r="AH38" s="15">
        <v>0</v>
      </c>
      <c r="AI38" s="11" t="str">
        <f t="shared" si="37"/>
        <v xml:space="preserve"> </v>
      </c>
      <c r="AJ38" s="12" t="str">
        <f t="shared" si="37"/>
        <v xml:space="preserve"> </v>
      </c>
      <c r="AK38" s="25" t="str">
        <f t="shared" si="37"/>
        <v xml:space="preserve"> </v>
      </c>
      <c r="AL38" s="11" t="str">
        <f t="shared" si="37"/>
        <v xml:space="preserve"> </v>
      </c>
      <c r="AM38" s="12" t="str">
        <f t="shared" si="37"/>
        <v xml:space="preserve"> </v>
      </c>
      <c r="AN38" s="25" t="str">
        <f t="shared" si="37"/>
        <v xml:space="preserve"> </v>
      </c>
      <c r="AO38" s="11" t="str">
        <f t="shared" si="37"/>
        <v xml:space="preserve"> </v>
      </c>
      <c r="AP38" s="12" t="str">
        <f t="shared" si="37"/>
        <v xml:space="preserve"> </v>
      </c>
      <c r="AQ38" s="25" t="str">
        <f t="shared" si="37"/>
        <v xml:space="preserve"> </v>
      </c>
      <c r="AR38" s="11" t="str">
        <f t="shared" si="37"/>
        <v xml:space="preserve"> </v>
      </c>
      <c r="AS38" s="12" t="str">
        <f t="shared" si="37"/>
        <v xml:space="preserve"> </v>
      </c>
      <c r="AT38" s="25" t="str">
        <f t="shared" si="37"/>
        <v xml:space="preserve"> </v>
      </c>
      <c r="AU38" s="11" t="str">
        <f t="shared" si="37"/>
        <v xml:space="preserve"> </v>
      </c>
      <c r="AV38" s="12" t="str">
        <f t="shared" si="37"/>
        <v xml:space="preserve"> </v>
      </c>
      <c r="AW38" s="25" t="str">
        <f t="shared" si="37"/>
        <v xml:space="preserve"> </v>
      </c>
      <c r="AX38" s="11" t="str">
        <f t="shared" si="37"/>
        <v xml:space="preserve"> </v>
      </c>
      <c r="AY38" s="12" t="str">
        <f t="shared" si="38"/>
        <v xml:space="preserve"> </v>
      </c>
      <c r="AZ38" s="25" t="str">
        <f t="shared" si="38"/>
        <v xml:space="preserve"> </v>
      </c>
      <c r="BA38" s="11" t="str">
        <f t="shared" si="38"/>
        <v xml:space="preserve"> </v>
      </c>
      <c r="BB38" s="12" t="str">
        <f t="shared" si="38"/>
        <v xml:space="preserve"> </v>
      </c>
      <c r="BC38" s="25" t="str">
        <f t="shared" si="38"/>
        <v xml:space="preserve"> </v>
      </c>
      <c r="BD38" s="5">
        <f t="shared" si="39"/>
        <v>0</v>
      </c>
      <c r="BE38" s="6">
        <f t="shared" si="40"/>
        <v>0</v>
      </c>
      <c r="BF38" s="6">
        <f t="shared" si="41"/>
        <v>0</v>
      </c>
      <c r="BG38" s="6">
        <f t="shared" si="42"/>
        <v>0</v>
      </c>
      <c r="BH38" s="6">
        <f t="shared" si="43"/>
        <v>0</v>
      </c>
      <c r="BI38" s="7">
        <f t="shared" si="44"/>
        <v>0</v>
      </c>
      <c r="BJ38" s="36">
        <f t="shared" si="45"/>
        <v>0</v>
      </c>
      <c r="BK38" s="14">
        <f t="shared" si="46"/>
        <v>0</v>
      </c>
      <c r="BL38" s="24">
        <f t="shared" si="47"/>
        <v>0</v>
      </c>
      <c r="BM38" s="14">
        <v>0</v>
      </c>
      <c r="BN38" s="15">
        <v>0</v>
      </c>
      <c r="BO38" s="16"/>
      <c r="BP38" s="24">
        <f t="shared" si="48"/>
        <v>0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21"/>
        <v>31</v>
      </c>
      <c r="B39" s="80" t="str">
        <f t="shared" si="26"/>
        <v xml:space="preserve"> </v>
      </c>
      <c r="C39" s="11" t="str">
        <f t="shared" si="26"/>
        <v xml:space="preserve"> </v>
      </c>
      <c r="D39" s="12" t="str">
        <f t="shared" si="26"/>
        <v xml:space="preserve"> </v>
      </c>
      <c r="E39" s="25" t="str">
        <f t="shared" si="26"/>
        <v xml:space="preserve"> </v>
      </c>
      <c r="F39" s="11" t="str">
        <f t="shared" si="26"/>
        <v xml:space="preserve"> </v>
      </c>
      <c r="G39" s="12" t="str">
        <f t="shared" si="26"/>
        <v xml:space="preserve"> </v>
      </c>
      <c r="H39" s="25" t="str">
        <f t="shared" si="26"/>
        <v xml:space="preserve"> </v>
      </c>
      <c r="I39" s="11" t="str">
        <f t="shared" si="26"/>
        <v xml:space="preserve"> </v>
      </c>
      <c r="J39" s="12" t="str">
        <f t="shared" si="26"/>
        <v xml:space="preserve"> </v>
      </c>
      <c r="K39" s="25" t="str">
        <f t="shared" si="26"/>
        <v xml:space="preserve"> </v>
      </c>
      <c r="L39" s="11" t="str">
        <f t="shared" si="26"/>
        <v xml:space="preserve"> </v>
      </c>
      <c r="M39" s="12" t="str">
        <f t="shared" si="26"/>
        <v xml:space="preserve"> </v>
      </c>
      <c r="N39" s="25" t="str">
        <f t="shared" si="26"/>
        <v xml:space="preserve"> </v>
      </c>
      <c r="O39" s="11" t="str">
        <f t="shared" si="26"/>
        <v xml:space="preserve"> </v>
      </c>
      <c r="P39" s="12" t="str">
        <f t="shared" si="26"/>
        <v xml:space="preserve"> </v>
      </c>
      <c r="Q39" s="25" t="str">
        <f t="shared" si="26"/>
        <v xml:space="preserve"> </v>
      </c>
      <c r="R39" s="11" t="str">
        <f t="shared" si="27"/>
        <v xml:space="preserve"> </v>
      </c>
      <c r="S39" s="12" t="str">
        <f t="shared" si="27"/>
        <v xml:space="preserve"> </v>
      </c>
      <c r="T39" s="25" t="str">
        <f t="shared" si="27"/>
        <v xml:space="preserve"> </v>
      </c>
      <c r="U39" s="11" t="str">
        <f t="shared" si="27"/>
        <v xml:space="preserve"> </v>
      </c>
      <c r="V39" s="12" t="str">
        <f t="shared" si="27"/>
        <v xml:space="preserve"> </v>
      </c>
      <c r="W39" s="25" t="str">
        <f t="shared" si="27"/>
        <v xml:space="preserve"> </v>
      </c>
      <c r="X39" s="5">
        <f t="shared" si="28"/>
        <v>0</v>
      </c>
      <c r="Y39" s="6">
        <f t="shared" si="29"/>
        <v>0</v>
      </c>
      <c r="Z39" s="6">
        <f t="shared" si="30"/>
        <v>0</v>
      </c>
      <c r="AA39" s="6">
        <f t="shared" si="31"/>
        <v>0</v>
      </c>
      <c r="AB39" s="6">
        <f t="shared" si="32"/>
        <v>0</v>
      </c>
      <c r="AC39" s="7">
        <f t="shared" si="33"/>
        <v>0</v>
      </c>
      <c r="AD39" s="36">
        <f t="shared" si="34"/>
        <v>0</v>
      </c>
      <c r="AE39" s="14">
        <f t="shared" si="35"/>
        <v>0</v>
      </c>
      <c r="AF39" s="24">
        <f t="shared" si="36"/>
        <v>0</v>
      </c>
      <c r="AG39" s="14">
        <v>0</v>
      </c>
      <c r="AH39" s="15">
        <v>0</v>
      </c>
      <c r="AI39" s="11" t="str">
        <f t="shared" si="37"/>
        <v xml:space="preserve"> </v>
      </c>
      <c r="AJ39" s="12" t="str">
        <f t="shared" si="37"/>
        <v xml:space="preserve"> </v>
      </c>
      <c r="AK39" s="25" t="str">
        <f t="shared" si="37"/>
        <v xml:space="preserve"> </v>
      </c>
      <c r="AL39" s="11" t="str">
        <f t="shared" si="37"/>
        <v xml:space="preserve"> </v>
      </c>
      <c r="AM39" s="12" t="str">
        <f t="shared" si="37"/>
        <v xml:space="preserve"> </v>
      </c>
      <c r="AN39" s="25" t="str">
        <f t="shared" si="37"/>
        <v xml:space="preserve"> </v>
      </c>
      <c r="AO39" s="11" t="str">
        <f t="shared" si="37"/>
        <v xml:space="preserve"> </v>
      </c>
      <c r="AP39" s="12" t="str">
        <f t="shared" si="37"/>
        <v xml:space="preserve"> </v>
      </c>
      <c r="AQ39" s="25" t="str">
        <f t="shared" si="37"/>
        <v xml:space="preserve"> </v>
      </c>
      <c r="AR39" s="11" t="str">
        <f t="shared" si="37"/>
        <v xml:space="preserve"> </v>
      </c>
      <c r="AS39" s="12" t="str">
        <f t="shared" si="37"/>
        <v xml:space="preserve"> </v>
      </c>
      <c r="AT39" s="25" t="str">
        <f t="shared" si="37"/>
        <v xml:space="preserve"> </v>
      </c>
      <c r="AU39" s="11" t="str">
        <f t="shared" si="37"/>
        <v xml:space="preserve"> </v>
      </c>
      <c r="AV39" s="12" t="str">
        <f t="shared" si="37"/>
        <v xml:space="preserve"> </v>
      </c>
      <c r="AW39" s="25" t="str">
        <f t="shared" si="37"/>
        <v xml:space="preserve"> </v>
      </c>
      <c r="AX39" s="11" t="str">
        <f t="shared" si="37"/>
        <v xml:space="preserve"> </v>
      </c>
      <c r="AY39" s="12" t="str">
        <f t="shared" si="38"/>
        <v xml:space="preserve"> </v>
      </c>
      <c r="AZ39" s="25" t="str">
        <f t="shared" si="38"/>
        <v xml:space="preserve"> </v>
      </c>
      <c r="BA39" s="11" t="str">
        <f t="shared" si="38"/>
        <v xml:space="preserve"> </v>
      </c>
      <c r="BB39" s="12" t="str">
        <f t="shared" si="38"/>
        <v xml:space="preserve"> </v>
      </c>
      <c r="BC39" s="25" t="str">
        <f t="shared" si="38"/>
        <v xml:space="preserve"> </v>
      </c>
      <c r="BD39" s="5">
        <f t="shared" si="39"/>
        <v>0</v>
      </c>
      <c r="BE39" s="6">
        <f t="shared" si="40"/>
        <v>0</v>
      </c>
      <c r="BF39" s="6">
        <f t="shared" si="41"/>
        <v>0</v>
      </c>
      <c r="BG39" s="6">
        <f t="shared" si="42"/>
        <v>0</v>
      </c>
      <c r="BH39" s="6">
        <f t="shared" si="43"/>
        <v>0</v>
      </c>
      <c r="BI39" s="7">
        <f t="shared" si="44"/>
        <v>0</v>
      </c>
      <c r="BJ39" s="36">
        <f t="shared" si="45"/>
        <v>0</v>
      </c>
      <c r="BK39" s="14">
        <f t="shared" si="46"/>
        <v>0</v>
      </c>
      <c r="BL39" s="24">
        <f t="shared" si="47"/>
        <v>0</v>
      </c>
      <c r="BM39" s="14">
        <v>0</v>
      </c>
      <c r="BN39" s="15">
        <v>0</v>
      </c>
      <c r="BO39" s="16"/>
      <c r="BP39" s="24">
        <f t="shared" si="48"/>
        <v>0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21"/>
        <v>32</v>
      </c>
      <c r="B40" s="80" t="str">
        <f t="shared" ref="B40:P40" si="49">" "</f>
        <v xml:space="preserve"> </v>
      </c>
      <c r="C40" s="11" t="str">
        <f t="shared" si="49"/>
        <v xml:space="preserve"> </v>
      </c>
      <c r="D40" s="12" t="str">
        <f t="shared" si="49"/>
        <v xml:space="preserve"> </v>
      </c>
      <c r="E40" s="25" t="str">
        <f t="shared" si="49"/>
        <v xml:space="preserve"> </v>
      </c>
      <c r="F40" s="11" t="str">
        <f t="shared" si="49"/>
        <v xml:space="preserve"> </v>
      </c>
      <c r="G40" s="12" t="str">
        <f t="shared" si="49"/>
        <v xml:space="preserve"> </v>
      </c>
      <c r="H40" s="25" t="str">
        <f t="shared" si="49"/>
        <v xml:space="preserve"> </v>
      </c>
      <c r="I40" s="11" t="str">
        <f t="shared" si="49"/>
        <v xml:space="preserve"> </v>
      </c>
      <c r="J40" s="12" t="str">
        <f t="shared" si="49"/>
        <v xml:space="preserve"> </v>
      </c>
      <c r="K40" s="25" t="str">
        <f t="shared" si="49"/>
        <v xml:space="preserve"> </v>
      </c>
      <c r="L40" s="11" t="str">
        <f t="shared" si="49"/>
        <v xml:space="preserve"> </v>
      </c>
      <c r="M40" s="12" t="str">
        <f t="shared" si="49"/>
        <v xml:space="preserve"> </v>
      </c>
      <c r="N40" s="25" t="str">
        <f t="shared" si="49"/>
        <v xml:space="preserve"> </v>
      </c>
      <c r="O40" s="11" t="str">
        <f t="shared" si="49"/>
        <v xml:space="preserve"> </v>
      </c>
      <c r="P40" s="12" t="str">
        <f t="shared" si="49"/>
        <v xml:space="preserve"> </v>
      </c>
      <c r="Q40" s="25" t="str">
        <f t="shared" ref="Q40:W43" si="50">" "</f>
        <v xml:space="preserve"> </v>
      </c>
      <c r="R40" s="11" t="str">
        <f t="shared" si="50"/>
        <v xml:space="preserve"> </v>
      </c>
      <c r="S40" s="12" t="str">
        <f t="shared" si="50"/>
        <v xml:space="preserve"> </v>
      </c>
      <c r="T40" s="25" t="str">
        <f t="shared" si="50"/>
        <v xml:space="preserve"> </v>
      </c>
      <c r="U40" s="11" t="str">
        <f t="shared" si="50"/>
        <v xml:space="preserve"> </v>
      </c>
      <c r="V40" s="12" t="str">
        <f t="shared" si="50"/>
        <v xml:space="preserve"> </v>
      </c>
      <c r="W40" s="25" t="str">
        <f t="shared" si="50"/>
        <v xml:space="preserve"> </v>
      </c>
      <c r="X40" s="5">
        <f t="shared" ref="X40:X42" si="51">IF(C40=" ",0,IF(C40="p",1,0)+IF(F40="p",1,0)+IF(I40="p",1,0)+IF(L40="p",1,0)+IF(O40="p",1,0)+IF(R40="p",1,0)+IF(U40="p",1,0))</f>
        <v>0</v>
      </c>
      <c r="Y40" s="6">
        <f t="shared" ref="Y40:Y42" si="52">IF(C40=" ",0,IF(C40="am",1,0)+IF(F40="am",1,0)+IF(I40="am",1,0)+IF(L40="am",1,0)+IF(O40="am",1,0)+IF(R40="am",1,0)+IF(U40="am",1,0))</f>
        <v>0</v>
      </c>
      <c r="Z40" s="6">
        <f t="shared" ref="Z40:Z42" si="53">IF(D40=" ",0,IF(D40="+",1,0)+IF(G40="+",1,0)+IF(J40="+",1,0)+IF(M40="+",1,0)+IF(P40="+",1,0)+IF(S40="+",1,0)+IF(V40="+",1,0))</f>
        <v>0</v>
      </c>
      <c r="AA40" s="6">
        <f t="shared" ref="AA40:AB42" si="54">IF(D40=" ",0,IF(D40="!",1,0)+IF(G40="!",1,0)+IF(J40="!",1,0)+IF(M40="!",1,0)+IF(P40="!",1,0)+IF(S40="!",1,0)+IF(V40="!",1,0))</f>
        <v>0</v>
      </c>
      <c r="AB40" s="6">
        <f t="shared" si="54"/>
        <v>0</v>
      </c>
      <c r="AC40" s="7">
        <f t="shared" ref="AC40:AC42" si="55">IF(E40=" ",0,IF(E40="~",1,0)+IF(H40="~",1,0)+IF(K40="~",1,0)+IF(N40="~",1,0)+IF(Q40="~",1,0)+IF(T40="~",1,0)+IF(W40="~",1,0))</f>
        <v>0</v>
      </c>
      <c r="AD40" s="36">
        <f t="shared" ref="AD40:AD42" si="56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:AE42" si="57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:AF42" si="58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ref="AI40:AW40" si="59">" "</f>
        <v xml:space="preserve"> </v>
      </c>
      <c r="AJ40" s="12" t="str">
        <f t="shared" si="59"/>
        <v xml:space="preserve"> </v>
      </c>
      <c r="AK40" s="25" t="str">
        <f t="shared" si="59"/>
        <v xml:space="preserve"> </v>
      </c>
      <c r="AL40" s="11" t="str">
        <f t="shared" si="59"/>
        <v xml:space="preserve"> </v>
      </c>
      <c r="AM40" s="12" t="str">
        <f t="shared" si="59"/>
        <v xml:space="preserve"> </v>
      </c>
      <c r="AN40" s="25" t="str">
        <f t="shared" si="59"/>
        <v xml:space="preserve"> </v>
      </c>
      <c r="AO40" s="11" t="str">
        <f t="shared" si="59"/>
        <v xml:space="preserve"> </v>
      </c>
      <c r="AP40" s="12" t="str">
        <f t="shared" si="59"/>
        <v xml:space="preserve"> </v>
      </c>
      <c r="AQ40" s="25" t="str">
        <f t="shared" si="59"/>
        <v xml:space="preserve"> </v>
      </c>
      <c r="AR40" s="11" t="str">
        <f t="shared" si="59"/>
        <v xml:space="preserve"> </v>
      </c>
      <c r="AS40" s="12" t="str">
        <f t="shared" si="59"/>
        <v xml:space="preserve"> </v>
      </c>
      <c r="AT40" s="25" t="str">
        <f t="shared" si="59"/>
        <v xml:space="preserve"> </v>
      </c>
      <c r="AU40" s="11" t="str">
        <f t="shared" si="59"/>
        <v xml:space="preserve"> </v>
      </c>
      <c r="AV40" s="12" t="str">
        <f t="shared" si="59"/>
        <v xml:space="preserve"> </v>
      </c>
      <c r="AW40" s="25" t="str">
        <f t="shared" si="59"/>
        <v xml:space="preserve"> </v>
      </c>
      <c r="AX40" s="11" t="str">
        <f t="shared" ref="AX40:BC43" si="60">" "</f>
        <v xml:space="preserve"> </v>
      </c>
      <c r="AY40" s="12" t="str">
        <f t="shared" si="60"/>
        <v xml:space="preserve"> </v>
      </c>
      <c r="AZ40" s="25" t="str">
        <f t="shared" si="60"/>
        <v xml:space="preserve"> </v>
      </c>
      <c r="BA40" s="11" t="str">
        <f t="shared" si="60"/>
        <v xml:space="preserve"> </v>
      </c>
      <c r="BB40" s="12" t="str">
        <f t="shared" si="60"/>
        <v xml:space="preserve"> </v>
      </c>
      <c r="BC40" s="25" t="str">
        <f t="shared" si="60"/>
        <v xml:space="preserve"> </v>
      </c>
      <c r="BD40" s="5">
        <f t="shared" ref="BD40:BD42" si="61">IF(AI40=" ",0,IF(AI40="p",1,0)+IF(AL40="p",1,0)+IF(AO40="p",1,0)+IF(AR40="p",1,0)+IF(AU40="p",1,0)+IF(AX40="p",1,0)+IF(BA40="p",1,0))</f>
        <v>0</v>
      </c>
      <c r="BE40" s="6">
        <f t="shared" ref="BE40:BE42" si="62">IF(AI40=" ",0,IF(AI40="am",1,0)+IF(AL40="am",1,0)+IF(AO40="am",1,0)+IF(AR40="am",1,0)+IF(AU40="am",1,0)+IF(AX40="am",1,0)+IF(BA40="am",1,0))</f>
        <v>0</v>
      </c>
      <c r="BF40" s="6">
        <f t="shared" ref="BF40:BF42" si="63">IF(AJ40=" ",0,IF(AJ40="+",1,0)+IF(AM40="+",1,0)+IF(AP40="+",1,0)+IF(AS40="+",1,0)+IF(AV40="+",1,0)+IF(AY40="+",1,0)+IF(BB40="+",1,0))</f>
        <v>0</v>
      </c>
      <c r="BG40" s="6">
        <f t="shared" ref="BG40:BH42" si="64">IF(AJ40=" ",0,IF(AJ40="!",1,0)+IF(AM40="!",1,0)+IF(AP40="!",1,0)+IF(AS40="!",1,0)+IF(AV40="!",1,0)+IF(AY40="!",1,0)+IF(BB40="!",1,0))</f>
        <v>0</v>
      </c>
      <c r="BH40" s="6">
        <f t="shared" si="64"/>
        <v>0</v>
      </c>
      <c r="BI40" s="7">
        <f t="shared" ref="BI40:BI42" si="65">IF(AK40=" ",0,IF(AK40="~",1,0)+IF(AN40="~",1,0)+IF(AQ40="~",1,0)+IF(AT40="~",1,0)+IF(AW40="~",1,0)+IF(AZ40="~",1,0)+IF(BC40="~",1,0))</f>
        <v>0</v>
      </c>
      <c r="BJ40" s="36">
        <f t="shared" ref="BJ40:BJ43" si="66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:BK43" si="67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:BL43" si="68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24">
        <f t="shared" ref="BP40:BP43" si="69">(0.75*AD40+AE40+0.25*AF40+1.4*AG40+1.6*AH40)+(0.75*BJ40+BK40+0.25*BL40+1.4*BM40+1.6*BN40)+BO40</f>
        <v>0</v>
      </c>
      <c r="BQ40" s="63"/>
      <c r="BR40" s="63"/>
      <c r="BS40" s="63"/>
      <c r="BT40" s="63"/>
      <c r="BU40" s="63"/>
      <c r="BV40" s="63"/>
      <c r="BW40" s="63"/>
    </row>
    <row r="41" spans="1:75" ht="12.75" customHeight="1">
      <c r="A41" s="2">
        <f t="shared" si="21"/>
        <v>33</v>
      </c>
      <c r="B41" s="80" t="str">
        <f t="shared" ref="B41:Q43" si="70">" "</f>
        <v xml:space="preserve"> </v>
      </c>
      <c r="C41" s="11" t="str">
        <f t="shared" si="70"/>
        <v xml:space="preserve"> </v>
      </c>
      <c r="D41" s="12" t="str">
        <f t="shared" si="70"/>
        <v xml:space="preserve"> </v>
      </c>
      <c r="E41" s="25" t="str">
        <f t="shared" si="70"/>
        <v xml:space="preserve"> </v>
      </c>
      <c r="F41" s="11" t="str">
        <f t="shared" si="70"/>
        <v xml:space="preserve"> </v>
      </c>
      <c r="G41" s="12" t="str">
        <f t="shared" si="70"/>
        <v xml:space="preserve"> </v>
      </c>
      <c r="H41" s="25" t="str">
        <f t="shared" si="70"/>
        <v xml:space="preserve"> </v>
      </c>
      <c r="I41" s="11" t="str">
        <f t="shared" si="70"/>
        <v xml:space="preserve"> </v>
      </c>
      <c r="J41" s="12" t="str">
        <f t="shared" si="70"/>
        <v xml:space="preserve"> </v>
      </c>
      <c r="K41" s="25" t="str">
        <f t="shared" si="70"/>
        <v xml:space="preserve"> </v>
      </c>
      <c r="L41" s="11" t="str">
        <f t="shared" si="70"/>
        <v xml:space="preserve"> </v>
      </c>
      <c r="M41" s="12" t="str">
        <f t="shared" si="70"/>
        <v xml:space="preserve"> </v>
      </c>
      <c r="N41" s="25" t="str">
        <f t="shared" si="70"/>
        <v xml:space="preserve"> </v>
      </c>
      <c r="O41" s="11" t="str">
        <f t="shared" si="70"/>
        <v xml:space="preserve"> </v>
      </c>
      <c r="P41" s="12" t="str">
        <f t="shared" si="70"/>
        <v xml:space="preserve"> </v>
      </c>
      <c r="Q41" s="25" t="str">
        <f t="shared" si="70"/>
        <v xml:space="preserve"> </v>
      </c>
      <c r="R41" s="11" t="str">
        <f t="shared" si="50"/>
        <v xml:space="preserve"> </v>
      </c>
      <c r="S41" s="12" t="str">
        <f t="shared" si="50"/>
        <v xml:space="preserve"> </v>
      </c>
      <c r="T41" s="25" t="str">
        <f t="shared" si="50"/>
        <v xml:space="preserve"> </v>
      </c>
      <c r="U41" s="11" t="str">
        <f t="shared" si="50"/>
        <v xml:space="preserve"> </v>
      </c>
      <c r="V41" s="12" t="str">
        <f t="shared" si="50"/>
        <v xml:space="preserve"> </v>
      </c>
      <c r="W41" s="25" t="str">
        <f t="shared" si="50"/>
        <v xml:space="preserve"> </v>
      </c>
      <c r="X41" s="5">
        <f t="shared" si="51"/>
        <v>0</v>
      </c>
      <c r="Y41" s="6">
        <f t="shared" si="52"/>
        <v>0</v>
      </c>
      <c r="Z41" s="6">
        <f t="shared" si="53"/>
        <v>0</v>
      </c>
      <c r="AA41" s="6">
        <f t="shared" si="54"/>
        <v>0</v>
      </c>
      <c r="AB41" s="6">
        <f t="shared" si="54"/>
        <v>0</v>
      </c>
      <c r="AC41" s="7">
        <f t="shared" si="55"/>
        <v>0</v>
      </c>
      <c r="AD41" s="36">
        <f t="shared" si="56"/>
        <v>0</v>
      </c>
      <c r="AE41" s="14">
        <f t="shared" si="57"/>
        <v>0</v>
      </c>
      <c r="AF41" s="24">
        <f t="shared" si="58"/>
        <v>0</v>
      </c>
      <c r="AG41" s="14">
        <v>0</v>
      </c>
      <c r="AH41" s="15">
        <v>0</v>
      </c>
      <c r="AI41" s="11" t="str">
        <f t="shared" ref="AI41:AX43" si="71">" "</f>
        <v xml:space="preserve"> </v>
      </c>
      <c r="AJ41" s="12" t="str">
        <f t="shared" si="71"/>
        <v xml:space="preserve"> </v>
      </c>
      <c r="AK41" s="25" t="str">
        <f t="shared" si="71"/>
        <v xml:space="preserve"> </v>
      </c>
      <c r="AL41" s="11" t="str">
        <f t="shared" si="71"/>
        <v xml:space="preserve"> </v>
      </c>
      <c r="AM41" s="12" t="str">
        <f t="shared" si="71"/>
        <v xml:space="preserve"> </v>
      </c>
      <c r="AN41" s="25" t="str">
        <f t="shared" si="71"/>
        <v xml:space="preserve"> </v>
      </c>
      <c r="AO41" s="11" t="str">
        <f t="shared" si="71"/>
        <v xml:space="preserve"> </v>
      </c>
      <c r="AP41" s="12" t="str">
        <f t="shared" si="71"/>
        <v xml:space="preserve"> </v>
      </c>
      <c r="AQ41" s="25" t="str">
        <f t="shared" si="71"/>
        <v xml:space="preserve"> </v>
      </c>
      <c r="AR41" s="11" t="str">
        <f t="shared" si="71"/>
        <v xml:space="preserve"> </v>
      </c>
      <c r="AS41" s="12" t="str">
        <f t="shared" si="71"/>
        <v xml:space="preserve"> </v>
      </c>
      <c r="AT41" s="25" t="str">
        <f t="shared" si="71"/>
        <v xml:space="preserve"> </v>
      </c>
      <c r="AU41" s="11" t="str">
        <f t="shared" si="71"/>
        <v xml:space="preserve"> </v>
      </c>
      <c r="AV41" s="12" t="str">
        <f t="shared" si="71"/>
        <v xml:space="preserve"> </v>
      </c>
      <c r="AW41" s="25" t="str">
        <f t="shared" si="71"/>
        <v xml:space="preserve"> </v>
      </c>
      <c r="AX41" s="11" t="str">
        <f t="shared" si="71"/>
        <v xml:space="preserve"> </v>
      </c>
      <c r="AY41" s="12" t="str">
        <f t="shared" si="60"/>
        <v xml:space="preserve"> </v>
      </c>
      <c r="AZ41" s="25" t="str">
        <f t="shared" si="60"/>
        <v xml:space="preserve"> </v>
      </c>
      <c r="BA41" s="11" t="str">
        <f t="shared" si="60"/>
        <v xml:space="preserve"> </v>
      </c>
      <c r="BB41" s="12" t="str">
        <f t="shared" si="60"/>
        <v xml:space="preserve"> </v>
      </c>
      <c r="BC41" s="25" t="str">
        <f t="shared" si="60"/>
        <v xml:space="preserve"> </v>
      </c>
      <c r="BD41" s="5">
        <f t="shared" si="61"/>
        <v>0</v>
      </c>
      <c r="BE41" s="6">
        <f t="shared" si="62"/>
        <v>0</v>
      </c>
      <c r="BF41" s="6">
        <f t="shared" si="63"/>
        <v>0</v>
      </c>
      <c r="BG41" s="6">
        <f t="shared" si="64"/>
        <v>0</v>
      </c>
      <c r="BH41" s="6">
        <f t="shared" si="64"/>
        <v>0</v>
      </c>
      <c r="BI41" s="7">
        <f t="shared" si="65"/>
        <v>0</v>
      </c>
      <c r="BJ41" s="36">
        <f t="shared" si="66"/>
        <v>0</v>
      </c>
      <c r="BK41" s="14">
        <f t="shared" si="67"/>
        <v>0</v>
      </c>
      <c r="BL41" s="24">
        <f t="shared" si="68"/>
        <v>0</v>
      </c>
      <c r="BM41" s="14">
        <v>0</v>
      </c>
      <c r="BN41" s="15">
        <v>0</v>
      </c>
      <c r="BO41" s="16"/>
      <c r="BP41" s="24">
        <f t="shared" si="69"/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21"/>
        <v>34</v>
      </c>
      <c r="B42" s="80" t="str">
        <f t="shared" si="70"/>
        <v xml:space="preserve"> </v>
      </c>
      <c r="C42" s="11" t="str">
        <f t="shared" si="70"/>
        <v xml:space="preserve"> </v>
      </c>
      <c r="D42" s="12" t="str">
        <f t="shared" si="70"/>
        <v xml:space="preserve"> </v>
      </c>
      <c r="E42" s="25" t="str">
        <f t="shared" si="70"/>
        <v xml:space="preserve"> </v>
      </c>
      <c r="F42" s="11" t="str">
        <f t="shared" si="70"/>
        <v xml:space="preserve"> </v>
      </c>
      <c r="G42" s="12" t="str">
        <f t="shared" si="70"/>
        <v xml:space="preserve"> </v>
      </c>
      <c r="H42" s="25" t="str">
        <f t="shared" si="70"/>
        <v xml:space="preserve"> </v>
      </c>
      <c r="I42" s="11" t="str">
        <f t="shared" si="70"/>
        <v xml:space="preserve"> </v>
      </c>
      <c r="J42" s="12" t="str">
        <f t="shared" si="70"/>
        <v xml:space="preserve"> </v>
      </c>
      <c r="K42" s="25" t="str">
        <f t="shared" si="70"/>
        <v xml:space="preserve"> </v>
      </c>
      <c r="L42" s="11" t="str">
        <f t="shared" si="70"/>
        <v xml:space="preserve"> </v>
      </c>
      <c r="M42" s="12" t="str">
        <f t="shared" si="70"/>
        <v xml:space="preserve"> </v>
      </c>
      <c r="N42" s="25" t="str">
        <f t="shared" si="70"/>
        <v xml:space="preserve"> </v>
      </c>
      <c r="O42" s="11" t="str">
        <f t="shared" si="70"/>
        <v xml:space="preserve"> </v>
      </c>
      <c r="P42" s="12" t="str">
        <f t="shared" si="70"/>
        <v xml:space="preserve"> </v>
      </c>
      <c r="Q42" s="25" t="str">
        <f t="shared" si="70"/>
        <v xml:space="preserve"> </v>
      </c>
      <c r="R42" s="11" t="str">
        <f t="shared" si="50"/>
        <v xml:space="preserve"> </v>
      </c>
      <c r="S42" s="12" t="str">
        <f t="shared" si="50"/>
        <v xml:space="preserve"> </v>
      </c>
      <c r="T42" s="25" t="str">
        <f t="shared" si="50"/>
        <v xml:space="preserve"> </v>
      </c>
      <c r="U42" s="11" t="str">
        <f t="shared" si="50"/>
        <v xml:space="preserve"> </v>
      </c>
      <c r="V42" s="12" t="str">
        <f t="shared" si="50"/>
        <v xml:space="preserve"> </v>
      </c>
      <c r="W42" s="25" t="str">
        <f t="shared" si="50"/>
        <v xml:space="preserve"> </v>
      </c>
      <c r="X42" s="5">
        <f t="shared" si="51"/>
        <v>0</v>
      </c>
      <c r="Y42" s="6">
        <f t="shared" si="52"/>
        <v>0</v>
      </c>
      <c r="Z42" s="6">
        <f t="shared" si="53"/>
        <v>0</v>
      </c>
      <c r="AA42" s="6">
        <f t="shared" si="54"/>
        <v>0</v>
      </c>
      <c r="AB42" s="6">
        <f t="shared" si="54"/>
        <v>0</v>
      </c>
      <c r="AC42" s="7">
        <f t="shared" si="55"/>
        <v>0</v>
      </c>
      <c r="AD42" s="36">
        <f t="shared" si="56"/>
        <v>0</v>
      </c>
      <c r="AE42" s="14">
        <f t="shared" si="57"/>
        <v>0</v>
      </c>
      <c r="AF42" s="24">
        <f t="shared" si="58"/>
        <v>0</v>
      </c>
      <c r="AG42" s="14">
        <v>0</v>
      </c>
      <c r="AH42" s="15">
        <v>0</v>
      </c>
      <c r="AI42" s="11" t="str">
        <f t="shared" si="71"/>
        <v xml:space="preserve"> </v>
      </c>
      <c r="AJ42" s="12" t="str">
        <f t="shared" si="71"/>
        <v xml:space="preserve"> </v>
      </c>
      <c r="AK42" s="25" t="str">
        <f t="shared" si="71"/>
        <v xml:space="preserve"> </v>
      </c>
      <c r="AL42" s="11" t="str">
        <f t="shared" si="71"/>
        <v xml:space="preserve"> </v>
      </c>
      <c r="AM42" s="12" t="str">
        <f t="shared" si="71"/>
        <v xml:space="preserve"> </v>
      </c>
      <c r="AN42" s="25" t="str">
        <f t="shared" si="71"/>
        <v xml:space="preserve"> </v>
      </c>
      <c r="AO42" s="11" t="str">
        <f t="shared" si="71"/>
        <v xml:space="preserve"> </v>
      </c>
      <c r="AP42" s="12" t="str">
        <f t="shared" si="71"/>
        <v xml:space="preserve"> </v>
      </c>
      <c r="AQ42" s="25" t="str">
        <f t="shared" si="71"/>
        <v xml:space="preserve"> </v>
      </c>
      <c r="AR42" s="11" t="str">
        <f t="shared" si="71"/>
        <v xml:space="preserve"> </v>
      </c>
      <c r="AS42" s="12" t="str">
        <f t="shared" si="71"/>
        <v xml:space="preserve"> </v>
      </c>
      <c r="AT42" s="25" t="str">
        <f t="shared" si="71"/>
        <v xml:space="preserve"> </v>
      </c>
      <c r="AU42" s="11" t="str">
        <f t="shared" si="71"/>
        <v xml:space="preserve"> </v>
      </c>
      <c r="AV42" s="12" t="str">
        <f t="shared" si="71"/>
        <v xml:space="preserve"> </v>
      </c>
      <c r="AW42" s="25" t="str">
        <f t="shared" si="71"/>
        <v xml:space="preserve"> </v>
      </c>
      <c r="AX42" s="11" t="str">
        <f t="shared" si="71"/>
        <v xml:space="preserve"> </v>
      </c>
      <c r="AY42" s="12" t="str">
        <f t="shared" si="60"/>
        <v xml:space="preserve"> </v>
      </c>
      <c r="AZ42" s="25" t="str">
        <f t="shared" si="60"/>
        <v xml:space="preserve"> </v>
      </c>
      <c r="BA42" s="11" t="str">
        <f t="shared" si="60"/>
        <v xml:space="preserve"> </v>
      </c>
      <c r="BB42" s="12" t="str">
        <f t="shared" si="60"/>
        <v xml:space="preserve"> </v>
      </c>
      <c r="BC42" s="25" t="str">
        <f t="shared" si="60"/>
        <v xml:space="preserve"> </v>
      </c>
      <c r="BD42" s="5">
        <f t="shared" si="61"/>
        <v>0</v>
      </c>
      <c r="BE42" s="6">
        <f t="shared" si="62"/>
        <v>0</v>
      </c>
      <c r="BF42" s="6">
        <f t="shared" si="63"/>
        <v>0</v>
      </c>
      <c r="BG42" s="6">
        <f t="shared" si="64"/>
        <v>0</v>
      </c>
      <c r="BH42" s="6">
        <f t="shared" si="64"/>
        <v>0</v>
      </c>
      <c r="BI42" s="7">
        <f t="shared" si="65"/>
        <v>0</v>
      </c>
      <c r="BJ42" s="36">
        <f t="shared" si="66"/>
        <v>0</v>
      </c>
      <c r="BK42" s="14">
        <f t="shared" si="67"/>
        <v>0</v>
      </c>
      <c r="BL42" s="24">
        <f t="shared" si="68"/>
        <v>0</v>
      </c>
      <c r="BM42" s="14">
        <v>0</v>
      </c>
      <c r="BN42" s="15">
        <v>0</v>
      </c>
      <c r="BO42" s="16"/>
      <c r="BP42" s="24">
        <f t="shared" si="69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21"/>
        <v>35</v>
      </c>
      <c r="B43" s="80" t="str">
        <f t="shared" si="70"/>
        <v xml:space="preserve"> </v>
      </c>
      <c r="C43" s="11" t="str">
        <f t="shared" si="70"/>
        <v xml:space="preserve"> </v>
      </c>
      <c r="D43" s="12" t="str">
        <f t="shared" si="70"/>
        <v xml:space="preserve"> </v>
      </c>
      <c r="E43" s="25" t="str">
        <f t="shared" si="70"/>
        <v xml:space="preserve"> </v>
      </c>
      <c r="F43" s="11" t="str">
        <f t="shared" si="70"/>
        <v xml:space="preserve"> </v>
      </c>
      <c r="G43" s="12" t="str">
        <f t="shared" si="70"/>
        <v xml:space="preserve"> </v>
      </c>
      <c r="H43" s="25" t="str">
        <f t="shared" si="70"/>
        <v xml:space="preserve"> </v>
      </c>
      <c r="I43" s="11" t="str">
        <f t="shared" si="70"/>
        <v xml:space="preserve"> </v>
      </c>
      <c r="J43" s="12" t="str">
        <f t="shared" si="70"/>
        <v xml:space="preserve"> </v>
      </c>
      <c r="K43" s="25" t="str">
        <f t="shared" si="70"/>
        <v xml:space="preserve"> </v>
      </c>
      <c r="L43" s="11" t="str">
        <f t="shared" si="70"/>
        <v xml:space="preserve"> </v>
      </c>
      <c r="M43" s="12" t="str">
        <f t="shared" si="70"/>
        <v xml:space="preserve"> </v>
      </c>
      <c r="N43" s="25" t="str">
        <f t="shared" si="70"/>
        <v xml:space="preserve"> </v>
      </c>
      <c r="O43" s="11" t="str">
        <f t="shared" si="70"/>
        <v xml:space="preserve"> </v>
      </c>
      <c r="P43" s="12" t="str">
        <f t="shared" si="70"/>
        <v xml:space="preserve"> </v>
      </c>
      <c r="Q43" s="25" t="str">
        <f t="shared" si="70"/>
        <v xml:space="preserve"> </v>
      </c>
      <c r="R43" s="11" t="str">
        <f t="shared" si="50"/>
        <v xml:space="preserve"> </v>
      </c>
      <c r="S43" s="12" t="str">
        <f t="shared" si="50"/>
        <v xml:space="preserve"> </v>
      </c>
      <c r="T43" s="25" t="str">
        <f t="shared" si="50"/>
        <v xml:space="preserve"> </v>
      </c>
      <c r="U43" s="11" t="str">
        <f t="shared" si="50"/>
        <v xml:space="preserve"> </v>
      </c>
      <c r="V43" s="12" t="str">
        <f t="shared" si="50"/>
        <v xml:space="preserve"> </v>
      </c>
      <c r="W43" s="25" t="str">
        <f t="shared" si="50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72">IF(D43=" ",0,IF(D43="!",1,0)+IF(G43="!",1,0)+IF(J43="!",1,0)+IF(M43="!",1,0)+IF(P43="!",1,0)+IF(S43="!",1,0)+IF(V43="!",1,0))</f>
        <v>0</v>
      </c>
      <c r="AB43" s="6">
        <f t="shared" si="72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71"/>
        <v xml:space="preserve"> </v>
      </c>
      <c r="AJ43" s="12" t="str">
        <f t="shared" si="71"/>
        <v xml:space="preserve"> </v>
      </c>
      <c r="AK43" s="25" t="str">
        <f t="shared" si="71"/>
        <v xml:space="preserve"> </v>
      </c>
      <c r="AL43" s="11" t="str">
        <f t="shared" si="71"/>
        <v xml:space="preserve"> </v>
      </c>
      <c r="AM43" s="12" t="str">
        <f t="shared" si="71"/>
        <v xml:space="preserve"> </v>
      </c>
      <c r="AN43" s="25" t="str">
        <f t="shared" si="71"/>
        <v xml:space="preserve"> </v>
      </c>
      <c r="AO43" s="11" t="str">
        <f t="shared" si="71"/>
        <v xml:space="preserve"> </v>
      </c>
      <c r="AP43" s="12" t="str">
        <f t="shared" si="71"/>
        <v xml:space="preserve"> </v>
      </c>
      <c r="AQ43" s="25" t="str">
        <f t="shared" si="71"/>
        <v xml:space="preserve"> </v>
      </c>
      <c r="AR43" s="11" t="str">
        <f t="shared" si="71"/>
        <v xml:space="preserve"> </v>
      </c>
      <c r="AS43" s="12" t="str">
        <f t="shared" si="71"/>
        <v xml:space="preserve"> </v>
      </c>
      <c r="AT43" s="25" t="str">
        <f t="shared" si="71"/>
        <v xml:space="preserve"> </v>
      </c>
      <c r="AU43" s="11" t="str">
        <f t="shared" si="71"/>
        <v xml:space="preserve"> </v>
      </c>
      <c r="AV43" s="12" t="str">
        <f t="shared" si="71"/>
        <v xml:space="preserve"> </v>
      </c>
      <c r="AW43" s="25" t="str">
        <f t="shared" si="71"/>
        <v xml:space="preserve"> </v>
      </c>
      <c r="AX43" s="11" t="str">
        <f t="shared" si="71"/>
        <v xml:space="preserve"> </v>
      </c>
      <c r="AY43" s="12" t="str">
        <f t="shared" si="60"/>
        <v xml:space="preserve"> </v>
      </c>
      <c r="AZ43" s="25" t="str">
        <f t="shared" si="60"/>
        <v xml:space="preserve"> </v>
      </c>
      <c r="BA43" s="11" t="str">
        <f t="shared" si="60"/>
        <v xml:space="preserve"> </v>
      </c>
      <c r="BB43" s="12" t="str">
        <f t="shared" si="60"/>
        <v xml:space="preserve"> </v>
      </c>
      <c r="BC43" s="25" t="str">
        <f t="shared" si="60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73">IF(AJ43=" ",0,IF(AJ43="!",1,0)+IF(AM43="!",1,0)+IF(AP43="!",1,0)+IF(AS43="!",1,0)+IF(AV43="!",1,0)+IF(AY43="!",1,0)+IF(BB43="!",1,0))</f>
        <v>0</v>
      </c>
      <c r="BH43" s="6">
        <f t="shared" si="73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66"/>
        <v>0</v>
      </c>
      <c r="BK43" s="14">
        <f t="shared" si="67"/>
        <v>0</v>
      </c>
      <c r="BL43" s="24">
        <f t="shared" si="68"/>
        <v>0</v>
      </c>
      <c r="BM43" s="14">
        <v>0</v>
      </c>
      <c r="BN43" s="15">
        <v>0</v>
      </c>
      <c r="BO43" s="16"/>
      <c r="BP43" s="24">
        <f t="shared" si="69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6">
    <sortCondition ref="B9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46.570312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8.7109375" style="84" customWidth="1"/>
    <col min="71" max="74" width="8.28515625" style="84" customWidth="1"/>
    <col min="75" max="75" width="18.710937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563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371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456</v>
      </c>
      <c r="H9" s="25" t="s">
        <v>456</v>
      </c>
      <c r="I9" s="11" t="s">
        <v>455</v>
      </c>
      <c r="J9" s="12" t="s">
        <v>459</v>
      </c>
      <c r="K9" s="25" t="s">
        <v>456</v>
      </c>
      <c r="L9" s="11" t="s">
        <v>455</v>
      </c>
      <c r="M9" s="12" t="s">
        <v>459</v>
      </c>
      <c r="N9" s="25" t="s">
        <v>456</v>
      </c>
      <c r="O9" s="11" t="s">
        <v>455</v>
      </c>
      <c r="P9" s="12" t="s">
        <v>459</v>
      </c>
      <c r="Q9" s="25" t="s">
        <v>456</v>
      </c>
      <c r="R9" s="11" t="s">
        <v>455</v>
      </c>
      <c r="S9" s="12" t="s">
        <v>456</v>
      </c>
      <c r="T9" s="25" t="s">
        <v>456</v>
      </c>
      <c r="U9" s="11" t="s">
        <v>455</v>
      </c>
      <c r="V9" s="12" t="s">
        <v>456</v>
      </c>
      <c r="W9" s="25" t="s">
        <v>456</v>
      </c>
      <c r="X9" s="5">
        <f>IF(C9=" ",0,IF(C9="p",1,0)+IF(F9="p",1,0)+IF(I9="p",1,0)+IF(L9="p",1,0)+IF(O9="p",1,0)+IF(R9="p",1,0)+IF(U9="p",1,0))</f>
        <v>7</v>
      </c>
      <c r="Y9" s="6">
        <f>IF(C9=" ",0,IF(C9="am",1,0)+IF(F9="am",1,0)+IF(I9="am",1,0)+IF(L9="am",1,0)+IF(O9="am",1,0)+IF(R9="am",1,0)+IF(U9="am",1,0))</f>
        <v>0</v>
      </c>
      <c r="Z9" s="6">
        <f>IF(D9=" ",0,IF(D9="+",1,0)+IF(G9="+",1,0)+IF(J9="+",1,0)+IF(M9="+",1,0)+IF(P9="+",1,0)+IF(S9="+",1,0)+IF(V9="+",1,0))</f>
        <v>0</v>
      </c>
      <c r="AA9" s="6">
        <f t="shared" ref="AA9:AB11" si="0">IF(D9=" ",0,IF(D9="!",1,0)+IF(G9="!",1,0)+IF(J9="!",1,0)+IF(M9="!",1,0)+IF(P9="!",1,0)+IF(S9="!",1,0)+IF(V9="!",1,0))</f>
        <v>3</v>
      </c>
      <c r="AB9" s="6">
        <f t="shared" si="0"/>
        <v>0</v>
      </c>
      <c r="AC9" s="7">
        <f>IF(E9=" ",0,IF(E9="~",1,0)+IF(H9="~",1,0)+IF(K9="~",1,0)+IF(N9="~",1,0)+IF(Q9="~",1,0)+IF(T9="~",1,0)+IF(W9="~",1,0))</f>
        <v>7</v>
      </c>
      <c r="AD9" s="36">
        <f>IF(X9=7,10,IF(X9=6,9.71+(Y9-1)*0.29,IF(X9=5,9.13+(Y9-2)*0.29,IF(X9=4,8.26+(Y9-3)*0.29,IF(X9=3,7.1+(Y9-4)*0.29,IF(X9=2,5.65+(Y9-5)*0.29,IF(X9=1,3.91+(Y9-6)*0.29,IF(Y9=0,0,1.88+(Y9-7)*0.29))))))))</f>
        <v>10</v>
      </c>
      <c r="AE9" s="14">
        <f>IF(Z9=7,10,IF(Z9=6,9.71+(AA9-1)*0.29,IF(Z9=5,9.13+(AA9-2)*0.29,IF(Z9=4,8.26+(AA9-3)*0.29,IF(Z9=3,7.1+(AA9-4)*0.29,IF(Z9=2,5.65+(AA9-5)*0.29,IF(Z9=1,3.91+(AA9-6)*0.29,IF(AA9=0,0,1.88+(AA9-7)*0.29))))))))</f>
        <v>0.72</v>
      </c>
      <c r="AF9" s="24">
        <f>IF(AB9=7,10,IF(AB9=6,9.71+(AC9-1)*0.29,IF(AB9=5,9.13+(AC9-2)*0.29,IF(AB9=4,8.26+(AC9-3)*0.29,IF(AB9=3,7.1+(AC9-4)*0.29,IF(AB9=2,5.65+(AC9-5)*0.29,IF(AB9=1,3.91+(AC9-6)*0.29,IF(AC9=0,0,1.88+(AC9-7)*0.29))))))))+0.14</f>
        <v>2.02</v>
      </c>
      <c r="AG9" s="14">
        <v>3.3</v>
      </c>
      <c r="AH9" s="15">
        <v>2.4</v>
      </c>
      <c r="AI9" s="11" t="s">
        <v>455</v>
      </c>
      <c r="AJ9" s="12" t="s">
        <v>456</v>
      </c>
      <c r="AK9" s="25" t="s">
        <v>456</v>
      </c>
      <c r="AL9" s="11" t="s">
        <v>455</v>
      </c>
      <c r="AM9" s="12" t="s">
        <v>456</v>
      </c>
      <c r="AN9" s="25" t="s">
        <v>456</v>
      </c>
      <c r="AO9" s="11" t="s">
        <v>455</v>
      </c>
      <c r="AP9" s="12" t="s">
        <v>459</v>
      </c>
      <c r="AQ9" s="25" t="s">
        <v>456</v>
      </c>
      <c r="AR9" s="11" t="str">
        <f t="shared" ref="AQ9:AR11" si="1">" "</f>
        <v xml:space="preserve"> </v>
      </c>
      <c r="AS9" s="12" t="str">
        <f t="shared" ref="AS9:BC11" si="2">" "</f>
        <v xml:space="preserve"> </v>
      </c>
      <c r="AT9" s="25" t="str">
        <f t="shared" si="2"/>
        <v xml:space="preserve"> </v>
      </c>
      <c r="AU9" s="11" t="str">
        <f t="shared" si="2"/>
        <v xml:space="preserve"> </v>
      </c>
      <c r="AV9" s="12" t="str">
        <f t="shared" si="2"/>
        <v xml:space="preserve"> </v>
      </c>
      <c r="AW9" s="25" t="str">
        <f t="shared" si="2"/>
        <v xml:space="preserve"> </v>
      </c>
      <c r="AX9" s="11" t="str">
        <f t="shared" si="2"/>
        <v xml:space="preserve"> </v>
      </c>
      <c r="AY9" s="12" t="str">
        <f t="shared" si="2"/>
        <v xml:space="preserve"> </v>
      </c>
      <c r="AZ9" s="25" t="str">
        <f t="shared" si="2"/>
        <v xml:space="preserve"> </v>
      </c>
      <c r="BA9" s="11" t="str">
        <f t="shared" si="2"/>
        <v xml:space="preserve"> </v>
      </c>
      <c r="BB9" s="12" t="str">
        <f t="shared" si="2"/>
        <v xml:space="preserve"> </v>
      </c>
      <c r="BC9" s="25" t="str">
        <f t="shared" si="2"/>
        <v xml:space="preserve"> </v>
      </c>
      <c r="BD9" s="5">
        <f>IF(AI9=" ",0,IF(AI9="p",1,0)+IF(AL9="p",1,0)+IF(AO9="p",1,0)+IF(AR9="p",1,0)+IF(AU9="p",1,0)+IF(AX9="p",1,0)+IF(BA9="p",1,0))</f>
        <v>3</v>
      </c>
      <c r="BE9" s="6">
        <f>IF(AI9=" ",0,IF(AI9="am",1,0)+IF(AL9="am",1,0)+IF(AO9="am",1,0)+IF(AR9="am",1,0)+IF(AU9="am",1,0)+IF(AX9="am",1,0)+IF(BA9="am",1,0))</f>
        <v>0</v>
      </c>
      <c r="BF9" s="6">
        <f>IF(AJ9=" ",0,IF(AJ9="+",1,0)+IF(AM9="+",1,0)+IF(AP9="+",1,0)+IF(AS9="+",1,0)+IF(AV9="+",1,0)+IF(AY9="+",1,0)+IF(BB9="+",1,0))</f>
        <v>0</v>
      </c>
      <c r="BG9" s="6">
        <f t="shared" ref="BG9:BH11" si="3">IF(AJ9=" ",0,IF(AJ9="!",1,0)+IF(AM9="!",1,0)+IF(AP9="!",1,0)+IF(AS9="!",1,0)+IF(AV9="!",1,0)+IF(AY9="!",1,0)+IF(BB9="!",1,0))</f>
        <v>1</v>
      </c>
      <c r="BH9" s="6">
        <f t="shared" si="3"/>
        <v>0</v>
      </c>
      <c r="BI9" s="7">
        <f>IF(AK9=" ",0,IF(AK9="~",1,0)+IF(AN9="~",1,0)+IF(AQ9="~",1,0)+IF(AT9="~",1,0)+IF(AW9="~",1,0)+IF(AZ9="~",1,0)+IF(BC9="~",1,0))</f>
        <v>3</v>
      </c>
      <c r="BJ9" s="36">
        <f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>IF(BF9=7,10,IF(BF9=6,9.71+(BG9-1)*0.29,IF(BF9=5,9.13+(BG9-2)*0.29,IF(BF9=4,8.26+(BG9-3)*0.29,IF(BF9=3,7.1+(BG9-4)*0.29,IF(BF9=2,5.65+(BG9-5)*0.29,IF(BF9=1,3.91+(BG9-6)*0.29,IF(BG9=0,0,1.88+(BG9-7)*0.29))))))))</f>
        <v>0.14000000000000012</v>
      </c>
      <c r="BL9" s="24">
        <f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f>2*1+2+2*1.5+3*0.14+3</f>
        <v>10.42</v>
      </c>
      <c r="BP9" s="24">
        <f>(0.75*AD9+AE9+0.25*AF9+1.4*AG9+1.6*AH9)+(0.75*BJ9+BK9+0.25*BL9+1.4*BM9+1.6*BN9)+BO9</f>
        <v>32.380000000000003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372</v>
      </c>
      <c r="C10" s="11" t="s">
        <v>455</v>
      </c>
      <c r="D10" s="12" t="s">
        <v>456</v>
      </c>
      <c r="E10" s="25" t="s">
        <v>456</v>
      </c>
      <c r="F10" s="11" t="s">
        <v>455</v>
      </c>
      <c r="G10" s="12" t="s">
        <v>456</v>
      </c>
      <c r="H10" s="25" t="s">
        <v>456</v>
      </c>
      <c r="I10" s="11" t="s">
        <v>455</v>
      </c>
      <c r="J10" s="12" t="s">
        <v>456</v>
      </c>
      <c r="K10" s="25" t="s">
        <v>456</v>
      </c>
      <c r="L10" s="11" t="s">
        <v>455</v>
      </c>
      <c r="M10" s="12" t="s">
        <v>456</v>
      </c>
      <c r="N10" s="25" t="s">
        <v>456</v>
      </c>
      <c r="O10" s="11" t="s">
        <v>455</v>
      </c>
      <c r="P10" s="12" t="s">
        <v>456</v>
      </c>
      <c r="Q10" s="25" t="s">
        <v>456</v>
      </c>
      <c r="R10" s="11" t="s">
        <v>455</v>
      </c>
      <c r="S10" s="12" t="s">
        <v>456</v>
      </c>
      <c r="T10" s="25" t="s">
        <v>456</v>
      </c>
      <c r="U10" s="11" t="s">
        <v>455</v>
      </c>
      <c r="V10" s="12" t="s">
        <v>456</v>
      </c>
      <c r="W10" s="25" t="s">
        <v>456</v>
      </c>
      <c r="X10" s="5">
        <f>IF(C10=" ",0,IF(C10="p",1,0)+IF(F10="p",1,0)+IF(I10="p",1,0)+IF(L10="p",1,0)+IF(O10="p",1,0)+IF(R10="p",1,0)+IF(U10="p",1,0))</f>
        <v>7</v>
      </c>
      <c r="Y10" s="6">
        <f>IF(C10=" ",0,IF(C10="am",1,0)+IF(F10="am",1,0)+IF(I10="am",1,0)+IF(L10="am",1,0)+IF(O10="am",1,0)+IF(R10="am",1,0)+IF(U10="am",1,0))</f>
        <v>0</v>
      </c>
      <c r="Z10" s="6">
        <f>IF(D10=" ",0,IF(D10="+",1,0)+IF(G10="+",1,0)+IF(J10="+",1,0)+IF(M10="+",1,0)+IF(P10="+",1,0)+IF(S10="+",1,0)+IF(V10="+",1,0))</f>
        <v>0</v>
      </c>
      <c r="AA10" s="6">
        <f t="shared" si="0"/>
        <v>0</v>
      </c>
      <c r="AB10" s="6">
        <f t="shared" si="0"/>
        <v>0</v>
      </c>
      <c r="AC10" s="7">
        <f>IF(E10=" ",0,IF(E10="~",1,0)+IF(H10="~",1,0)+IF(K10="~",1,0)+IF(N10="~",1,0)+IF(Q10="~",1,0)+IF(T10="~",1,0)+IF(W10="~",1,0))</f>
        <v>7</v>
      </c>
      <c r="AD10" s="36">
        <f>IF(X10=7,10,IF(X10=6,9.71+(Y10-1)*0.29,IF(X10=5,9.13+(Y10-2)*0.29,IF(X10=4,8.26+(Y10-3)*0.29,IF(X10=3,7.1+(Y10-4)*0.29,IF(X10=2,5.65+(Y10-5)*0.29,IF(X10=1,3.91+(Y10-6)*0.29,IF(Y10=0,0,1.88+(Y10-7)*0.29))))))))</f>
        <v>10</v>
      </c>
      <c r="AE10" s="14">
        <f>IF(Z10=7,10,IF(Z10=6,9.71+(AA10-1)*0.29,IF(Z10=5,9.13+(AA10-2)*0.29,IF(Z10=4,8.26+(AA10-3)*0.29,IF(Z10=3,7.1+(AA10-4)*0.29,IF(Z10=2,5.65+(AA10-5)*0.29,IF(Z10=1,3.91+(AA10-6)*0.29,IF(AA10=0,0,1.88+(AA10-7)*0.29))))))))</f>
        <v>0</v>
      </c>
      <c r="AF10" s="24">
        <f>IF(AB10=7,10,IF(AB10=6,9.71+(AC10-1)*0.29,IF(AB10=5,9.13+(AC10-2)*0.29,IF(AB10=4,8.26+(AC10-3)*0.29,IF(AB10=3,7.1+(AC10-4)*0.29,IF(AB10=2,5.65+(AC10-5)*0.29,IF(AB10=1,3.91+(AC10-6)*0.29,IF(AC10=0,0,1.88+(AC10-7)*0.29))))))))</f>
        <v>1.88</v>
      </c>
      <c r="AG10" s="14">
        <v>3.9</v>
      </c>
      <c r="AH10" s="15">
        <v>1.5</v>
      </c>
      <c r="AI10" s="11" t="s">
        <v>455</v>
      </c>
      <c r="AJ10" s="12" t="s">
        <v>456</v>
      </c>
      <c r="AK10" s="25" t="s">
        <v>456</v>
      </c>
      <c r="AL10" s="11" t="s">
        <v>455</v>
      </c>
      <c r="AM10" s="12" t="s">
        <v>456</v>
      </c>
      <c r="AN10" s="25" t="s">
        <v>456</v>
      </c>
      <c r="AO10" s="11" t="s">
        <v>454</v>
      </c>
      <c r="AP10" s="12">
        <v>0</v>
      </c>
      <c r="AQ10" s="25" t="s">
        <v>456</v>
      </c>
      <c r="AR10" s="11" t="str">
        <f t="shared" si="1"/>
        <v xml:space="preserve"> </v>
      </c>
      <c r="AS10" s="12" t="str">
        <f t="shared" si="2"/>
        <v xml:space="preserve"> </v>
      </c>
      <c r="AT10" s="25" t="str">
        <f t="shared" si="2"/>
        <v xml:space="preserve"> </v>
      </c>
      <c r="AU10" s="11" t="str">
        <f t="shared" si="2"/>
        <v xml:space="preserve"> </v>
      </c>
      <c r="AV10" s="12" t="str">
        <f t="shared" si="2"/>
        <v xml:space="preserve"> </v>
      </c>
      <c r="AW10" s="25" t="str">
        <f t="shared" si="2"/>
        <v xml:space="preserve"> </v>
      </c>
      <c r="AX10" s="11" t="str">
        <f t="shared" si="2"/>
        <v xml:space="preserve"> </v>
      </c>
      <c r="AY10" s="12" t="str">
        <f t="shared" si="2"/>
        <v xml:space="preserve"> </v>
      </c>
      <c r="AZ10" s="25" t="str">
        <f t="shared" si="2"/>
        <v xml:space="preserve"> </v>
      </c>
      <c r="BA10" s="11" t="str">
        <f t="shared" si="2"/>
        <v xml:space="preserve"> </v>
      </c>
      <c r="BB10" s="12" t="str">
        <f t="shared" si="2"/>
        <v xml:space="preserve"> </v>
      </c>
      <c r="BC10" s="25" t="str">
        <f t="shared" si="2"/>
        <v xml:space="preserve"> </v>
      </c>
      <c r="BD10" s="5">
        <f>IF(AI10=" ",0,IF(AI10="p",1,0)+IF(AL10="p",1,0)+IF(AO10="p",1,0)+IF(AR10="p",1,0)+IF(AU10="p",1,0)+IF(AX10="p",1,0)+IF(BA10="p",1,0))</f>
        <v>2</v>
      </c>
      <c r="BE10" s="6">
        <f>IF(AI10=" ",0,IF(AI10="am",1,0)+IF(AL10="am",1,0)+IF(AO10="am",1,0)+IF(AR10="am",1,0)+IF(AU10="am",1,0)+IF(AX10="am",1,0)+IF(BA10="am",1,0))</f>
        <v>0</v>
      </c>
      <c r="BF10" s="6">
        <f>IF(AJ10=" ",0,IF(AJ10="+",1,0)+IF(AM10="+",1,0)+IF(AP10="+",1,0)+IF(AS10="+",1,0)+IF(AV10="+",1,0)+IF(AY10="+",1,0)+IF(BB10="+",1,0))</f>
        <v>0</v>
      </c>
      <c r="BG10" s="6">
        <f t="shared" si="3"/>
        <v>0</v>
      </c>
      <c r="BH10" s="6">
        <f t="shared" si="3"/>
        <v>0</v>
      </c>
      <c r="BI10" s="7">
        <f>IF(AK10=" ",0,IF(AK10="~",1,0)+IF(AN10="~",1,0)+IF(AQ10="~",1,0)+IF(AT10="~",1,0)+IF(AW10="~",1,0)+IF(AZ10="~",1,0)+IF(BC10="~",1,0))</f>
        <v>3</v>
      </c>
      <c r="BJ10" s="36">
        <f>IF(BD10=7,10,IF(BD10=6,9.71+(BE10-1)*0.29,IF(BD10=5,9.13+(BE10-2)*0.29,IF(BD10=4,8.26+(BE10-3)*0.29,IF(BD10=3,7.1+(BE10-4)*0.29,IF(BD10=2,5.65+(BE10-5)*0.29,IF(BD10=1,3.91+(BE10-6)*0.29,IF(BE10=0,0,1.88+(BE10-7)*0.29))))))))</f>
        <v>4.2</v>
      </c>
      <c r="BK10" s="14">
        <f>IF(BF10=7,10,IF(BF10=6,9.71+(BG10-1)*0.29,IF(BF10=5,9.13+(BG10-2)*0.29,IF(BF10=4,8.26+(BG10-3)*0.29,IF(BF10=3,7.1+(BG10-4)*0.29,IF(BF10=2,5.65+(BG10-5)*0.29,IF(BF10=1,3.91+(BG10-6)*0.29,IF(BG10=0,0,1.88+(BG10-7)*0.29))))))))</f>
        <v>0</v>
      </c>
      <c r="BL10" s="24">
        <f>IF(BH10=7,10,IF(BH10=6,9.71+(BI10-1)*0.29,IF(BH10=5,9.13+(BI10-2)*0.29,IF(BH10=4,8.26+(BI10-3)*0.29,IF(BH10=3,7.1+(BI10-4)*0.29,IF(BH10=2,5.65+(BI10-5)*0.29,IF(BH10=1,3.91+(BI10-6)*0.29,IF(BI10=0,0,1.88+(BI10-7)*0.29))))))))</f>
        <v>0.72</v>
      </c>
      <c r="BM10" s="14">
        <v>0</v>
      </c>
      <c r="BN10" s="15">
        <v>0</v>
      </c>
      <c r="BO10" s="16">
        <f>1.5+3</f>
        <v>4.5</v>
      </c>
      <c r="BP10" s="24">
        <f>(0.75*AD10+AE10+0.25*AF10+1.4*AG10+1.6*AH10)+(0.75*BJ10+BK10+0.25*BL10+1.4*BM10+1.6*BN10)+BO10</f>
        <v>23.66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373</v>
      </c>
      <c r="C11" s="11" t="s">
        <v>455</v>
      </c>
      <c r="D11" s="12" t="s">
        <v>456</v>
      </c>
      <c r="E11" s="25" t="s">
        <v>456</v>
      </c>
      <c r="F11" s="11" t="s">
        <v>455</v>
      </c>
      <c r="G11" s="12" t="s">
        <v>456</v>
      </c>
      <c r="H11" s="25">
        <v>0</v>
      </c>
      <c r="I11" s="11" t="s">
        <v>455</v>
      </c>
      <c r="J11" s="12" t="s">
        <v>456</v>
      </c>
      <c r="K11" s="25" t="s">
        <v>456</v>
      </c>
      <c r="L11" s="11" t="s">
        <v>455</v>
      </c>
      <c r="M11" s="12" t="s">
        <v>456</v>
      </c>
      <c r="N11" s="25" t="s">
        <v>456</v>
      </c>
      <c r="O11" s="11" t="s">
        <v>455</v>
      </c>
      <c r="P11" s="12" t="s">
        <v>459</v>
      </c>
      <c r="Q11" s="25" t="s">
        <v>456</v>
      </c>
      <c r="R11" s="11" t="s">
        <v>455</v>
      </c>
      <c r="S11" s="12" t="s">
        <v>456</v>
      </c>
      <c r="T11" s="25" t="s">
        <v>456</v>
      </c>
      <c r="U11" s="11" t="s">
        <v>455</v>
      </c>
      <c r="V11" s="12" t="s">
        <v>456</v>
      </c>
      <c r="W11" s="25" t="s">
        <v>456</v>
      </c>
      <c r="X11" s="5">
        <f>IF(C11=" ",0,IF(C11="p",1,0)+IF(F11="p",1,0)+IF(I11="p",1,0)+IF(L11="p",1,0)+IF(O11="p",1,0)+IF(R11="p",1,0)+IF(U11="p",1,0))</f>
        <v>7</v>
      </c>
      <c r="Y11" s="6">
        <f>IF(C11=" ",0,IF(C11="am",1,0)+IF(F11="am",1,0)+IF(I11="am",1,0)+IF(L11="am",1,0)+IF(O11="am",1,0)+IF(R11="am",1,0)+IF(U11="am",1,0))</f>
        <v>0</v>
      </c>
      <c r="Z11" s="6">
        <f>IF(D11=" ",0,IF(D11="+",1,0)+IF(G11="+",1,0)+IF(J11="+",1,0)+IF(M11="+",1,0)+IF(P11="+",1,0)+IF(S11="+",1,0)+IF(V11="+",1,0))</f>
        <v>0</v>
      </c>
      <c r="AA11" s="6">
        <f t="shared" si="0"/>
        <v>1</v>
      </c>
      <c r="AB11" s="6">
        <f t="shared" si="0"/>
        <v>0</v>
      </c>
      <c r="AC11" s="7">
        <f>IF(E11=" ",0,IF(E11="~",1,0)+IF(H11="~",1,0)+IF(K11="~",1,0)+IF(N11="~",1,0)+IF(Q11="~",1,0)+IF(T11="~",1,0)+IF(W11="~",1,0))</f>
        <v>6</v>
      </c>
      <c r="AD11" s="36">
        <f>IF(X11=7,10,IF(X11=6,9.71+(Y11-1)*0.29,IF(X11=5,9.13+(Y11-2)*0.29,IF(X11=4,8.26+(Y11-3)*0.29,IF(X11=3,7.1+(Y11-4)*0.29,IF(X11=2,5.65+(Y11-5)*0.29,IF(X11=1,3.91+(Y11-6)*0.29,IF(Y11=0,0,1.88+(Y11-7)*0.29))))))))</f>
        <v>10</v>
      </c>
      <c r="AE11" s="14">
        <f>IF(Z11=7,10,IF(Z11=6,9.71+(AA11-1)*0.29,IF(Z11=5,9.13+(AA11-2)*0.29,IF(Z11=4,8.26+(AA11-3)*0.29,IF(Z11=3,7.1+(AA11-4)*0.29,IF(Z11=2,5.65+(AA11-5)*0.29,IF(Z11=1,3.91+(AA11-6)*0.29,IF(AA11=0,0,1.88+(AA11-7)*0.29))))))))</f>
        <v>0.14000000000000012</v>
      </c>
      <c r="AF11" s="24">
        <f>IF(AB11=7,10,IF(AB11=6,9.71+(AC11-1)*0.29,IF(AB11=5,9.13+(AC11-2)*0.29,IF(AB11=4,8.26+(AC11-3)*0.29,IF(AB11=3,7.1+(AC11-4)*0.29,IF(AB11=2,5.65+(AC11-5)*0.29,IF(AB11=1,3.91+(AC11-6)*0.29,IF(AC11=0,0,1.88+(AC11-7)*0.29))))))))</f>
        <v>1.5899999999999999</v>
      </c>
      <c r="AG11" s="14">
        <v>4.9000000000000004</v>
      </c>
      <c r="AH11" s="15">
        <v>2.2000000000000002</v>
      </c>
      <c r="AI11" s="11" t="s">
        <v>455</v>
      </c>
      <c r="AJ11" s="12" t="s">
        <v>456</v>
      </c>
      <c r="AK11" s="25">
        <v>0</v>
      </c>
      <c r="AL11" s="11" t="s">
        <v>455</v>
      </c>
      <c r="AM11" s="12" t="s">
        <v>459</v>
      </c>
      <c r="AN11" s="25" t="s">
        <v>456</v>
      </c>
      <c r="AO11" s="11" t="s">
        <v>455</v>
      </c>
      <c r="AP11" s="12" t="s">
        <v>457</v>
      </c>
      <c r="AQ11" s="25" t="s">
        <v>456</v>
      </c>
      <c r="AR11" s="11" t="str">
        <f t="shared" si="1"/>
        <v xml:space="preserve"> </v>
      </c>
      <c r="AS11" s="12" t="str">
        <f t="shared" si="2"/>
        <v xml:space="preserve"> </v>
      </c>
      <c r="AT11" s="25" t="str">
        <f t="shared" si="2"/>
        <v xml:space="preserve"> </v>
      </c>
      <c r="AU11" s="11" t="str">
        <f t="shared" si="2"/>
        <v xml:space="preserve"> </v>
      </c>
      <c r="AV11" s="12" t="str">
        <f t="shared" si="2"/>
        <v xml:space="preserve"> </v>
      </c>
      <c r="AW11" s="25" t="str">
        <f t="shared" si="2"/>
        <v xml:space="preserve"> </v>
      </c>
      <c r="AX11" s="11" t="str">
        <f t="shared" si="2"/>
        <v xml:space="preserve"> </v>
      </c>
      <c r="AY11" s="12" t="str">
        <f t="shared" si="2"/>
        <v xml:space="preserve"> </v>
      </c>
      <c r="AZ11" s="25" t="str">
        <f t="shared" si="2"/>
        <v xml:space="preserve"> </v>
      </c>
      <c r="BA11" s="11" t="str">
        <f t="shared" si="2"/>
        <v xml:space="preserve"> </v>
      </c>
      <c r="BB11" s="12" t="str">
        <f t="shared" si="2"/>
        <v xml:space="preserve"> </v>
      </c>
      <c r="BC11" s="25" t="str">
        <f t="shared" si="2"/>
        <v xml:space="preserve"> </v>
      </c>
      <c r="BD11" s="5">
        <f>IF(AI11=" ",0,IF(AI11="p",1,0)+IF(AL11="p",1,0)+IF(AO11="p",1,0)+IF(AR11="p",1,0)+IF(AU11="p",1,0)+IF(AX11="p",1,0)+IF(BA11="p",1,0))</f>
        <v>3</v>
      </c>
      <c r="BE11" s="6">
        <f>IF(AI11=" ",0,IF(AI11="am",1,0)+IF(AL11="am",1,0)+IF(AO11="am",1,0)+IF(AR11="am",1,0)+IF(AU11="am",1,0)+IF(AX11="am",1,0)+IF(BA11="am",1,0))</f>
        <v>0</v>
      </c>
      <c r="BF11" s="6">
        <f>IF(AJ11=" ",0,IF(AJ11="+",1,0)+IF(AM11="+",1,0)+IF(AP11="+",1,0)+IF(AS11="+",1,0)+IF(AV11="+",1,0)+IF(AY11="+",1,0)+IF(BB11="+",1,0))</f>
        <v>1</v>
      </c>
      <c r="BG11" s="6">
        <f t="shared" si="3"/>
        <v>1</v>
      </c>
      <c r="BH11" s="6">
        <f t="shared" si="3"/>
        <v>0</v>
      </c>
      <c r="BI11" s="7">
        <f>IF(AK11=" ",0,IF(AK11="~",1,0)+IF(AN11="~",1,0)+IF(AQ11="~",1,0)+IF(AT11="~",1,0)+IF(AW11="~",1,0)+IF(AZ11="~",1,0)+IF(BC11="~",1,0))</f>
        <v>2</v>
      </c>
      <c r="BJ11" s="36">
        <f>IF(BD11=7,10,IF(BD11=6,9.71+(BE11-1)*0.29,IF(BD11=5,9.13+(BE11-2)*0.29,IF(BD11=4,8.26+(BE11-3)*0.29,IF(BD11=3,7.1+(BE11-4)*0.29,IF(BD11=2,5.65+(BE11-5)*0.29,IF(BD11=1,3.91+(BE11-6)*0.29,IF(BE11=0,0,1.88+(BE11-7)*0.29))))))))</f>
        <v>5.9399999999999995</v>
      </c>
      <c r="BK11" s="14">
        <f>IF(BF11=7,10,IF(BF11=6,9.71+(BG11-1)*0.29,IF(BF11=5,9.13+(BG11-2)*0.29,IF(BF11=4,8.26+(BG11-3)*0.29,IF(BF11=3,7.1+(BG11-4)*0.29,IF(BF11=2,5.65+(BG11-5)*0.29,IF(BF11=1,3.91+(BG11-6)*0.29,IF(BG11=0,0,1.88+(BG11-7)*0.29))))))))</f>
        <v>2.46</v>
      </c>
      <c r="BL11" s="24">
        <f>IF(BH11=7,10,IF(BH11=6,9.71+(BI11-1)*0.29,IF(BH11=5,9.13+(BI11-2)*0.29,IF(BH11=4,8.26+(BI11-3)*0.29,IF(BH11=3,7.1+(BI11-4)*0.29,IF(BH11=2,5.65+(BI11-5)*0.29,IF(BH11=1,3.91+(BI11-6)*0.29,IF(BI11=0,0,1.88+(BI11-7)*0.29))))))))</f>
        <v>0.42999999999999994</v>
      </c>
      <c r="BM11" s="14">
        <v>0</v>
      </c>
      <c r="BN11" s="15">
        <v>0</v>
      </c>
      <c r="BO11" s="16">
        <f>1.5+0.14+3</f>
        <v>4.6400000000000006</v>
      </c>
      <c r="BP11" s="24">
        <f>(0.75*AD11+AE11+0.25*AF11+1.4*AG11+1.6*AH11)+(0.75*BJ11+BK11+0.25*BL11+1.4*BM11+1.6*BN11)+BO11</f>
        <v>30.080000000000002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4">A11+1</f>
        <v>4</v>
      </c>
      <c r="B12" s="80" t="s">
        <v>315</v>
      </c>
      <c r="C12" s="85" t="s">
        <v>450</v>
      </c>
      <c r="D12" s="86" t="s">
        <v>450</v>
      </c>
      <c r="E12" s="87" t="s">
        <v>450</v>
      </c>
      <c r="F12" s="85" t="s">
        <v>450</v>
      </c>
      <c r="G12" s="86" t="s">
        <v>450</v>
      </c>
      <c r="H12" s="87" t="s">
        <v>450</v>
      </c>
      <c r="I12" s="85" t="s">
        <v>450</v>
      </c>
      <c r="J12" s="86" t="s">
        <v>450</v>
      </c>
      <c r="K12" s="87" t="s">
        <v>450</v>
      </c>
      <c r="L12" s="85" t="s">
        <v>450</v>
      </c>
      <c r="M12" s="86" t="s">
        <v>450</v>
      </c>
      <c r="N12" s="87" t="s">
        <v>450</v>
      </c>
      <c r="O12" s="85" t="s">
        <v>450</v>
      </c>
      <c r="P12" s="86" t="s">
        <v>450</v>
      </c>
      <c r="Q12" s="87" t="s">
        <v>450</v>
      </c>
      <c r="R12" s="85" t="s">
        <v>450</v>
      </c>
      <c r="S12" s="86" t="s">
        <v>450</v>
      </c>
      <c r="T12" s="87" t="s">
        <v>450</v>
      </c>
      <c r="U12" s="85" t="s">
        <v>450</v>
      </c>
      <c r="V12" s="86" t="s">
        <v>450</v>
      </c>
      <c r="W12" s="87" t="s">
        <v>450</v>
      </c>
      <c r="X12" s="88" t="s">
        <v>450</v>
      </c>
      <c r="Y12" s="89" t="s">
        <v>450</v>
      </c>
      <c r="Z12" s="89" t="s">
        <v>450</v>
      </c>
      <c r="AA12" s="89" t="s">
        <v>450</v>
      </c>
      <c r="AB12" s="89" t="s">
        <v>450</v>
      </c>
      <c r="AC12" s="90" t="s">
        <v>450</v>
      </c>
      <c r="AD12" s="91" t="s">
        <v>450</v>
      </c>
      <c r="AE12" s="92" t="s">
        <v>450</v>
      </c>
      <c r="AF12" s="93" t="s">
        <v>450</v>
      </c>
      <c r="AG12" s="92" t="s">
        <v>450</v>
      </c>
      <c r="AH12" s="94" t="s">
        <v>450</v>
      </c>
      <c r="AI12" s="95" t="s">
        <v>450</v>
      </c>
      <c r="AJ12" s="96" t="s">
        <v>450</v>
      </c>
      <c r="AK12" s="97" t="s">
        <v>450</v>
      </c>
      <c r="AL12" s="95" t="s">
        <v>450</v>
      </c>
      <c r="AM12" s="96" t="s">
        <v>450</v>
      </c>
      <c r="AN12" s="97" t="s">
        <v>450</v>
      </c>
      <c r="AO12" s="85" t="s">
        <v>450</v>
      </c>
      <c r="AP12" s="86" t="s">
        <v>450</v>
      </c>
      <c r="AQ12" s="87" t="s">
        <v>450</v>
      </c>
      <c r="AR12" s="85" t="s">
        <v>450</v>
      </c>
      <c r="AS12" s="86" t="s">
        <v>450</v>
      </c>
      <c r="AT12" s="87" t="s">
        <v>450</v>
      </c>
      <c r="AU12" s="85" t="s">
        <v>450</v>
      </c>
      <c r="AV12" s="86" t="s">
        <v>450</v>
      </c>
      <c r="AW12" s="87" t="s">
        <v>450</v>
      </c>
      <c r="AX12" s="85" t="s">
        <v>450</v>
      </c>
      <c r="AY12" s="86" t="s">
        <v>450</v>
      </c>
      <c r="AZ12" s="87" t="s">
        <v>450</v>
      </c>
      <c r="BA12" s="85" t="s">
        <v>450</v>
      </c>
      <c r="BB12" s="86" t="s">
        <v>450</v>
      </c>
      <c r="BC12" s="87" t="s">
        <v>450</v>
      </c>
      <c r="BD12" s="88" t="s">
        <v>450</v>
      </c>
      <c r="BE12" s="89" t="s">
        <v>450</v>
      </c>
      <c r="BF12" s="89" t="s">
        <v>450</v>
      </c>
      <c r="BG12" s="89" t="s">
        <v>450</v>
      </c>
      <c r="BH12" s="89" t="s">
        <v>450</v>
      </c>
      <c r="BI12" s="90" t="s">
        <v>450</v>
      </c>
      <c r="BJ12" s="91" t="s">
        <v>450</v>
      </c>
      <c r="BK12" s="92" t="s">
        <v>450</v>
      </c>
      <c r="BL12" s="93" t="s">
        <v>450</v>
      </c>
      <c r="BM12" s="92" t="s">
        <v>450</v>
      </c>
      <c r="BN12" s="94" t="s">
        <v>450</v>
      </c>
      <c r="BO12" s="98" t="s">
        <v>450</v>
      </c>
      <c r="BP12" s="99" t="s">
        <v>450</v>
      </c>
      <c r="BQ12" s="67">
        <v>6</v>
      </c>
      <c r="BR12" s="100" t="s">
        <v>451</v>
      </c>
      <c r="BS12" s="101" t="str">
        <f>"---"</f>
        <v>---</v>
      </c>
      <c r="BT12" s="101" t="str">
        <f>"---"</f>
        <v>---</v>
      </c>
      <c r="BU12" s="102" t="s">
        <v>450</v>
      </c>
      <c r="BV12" s="79">
        <v>6</v>
      </c>
      <c r="BW12" s="100" t="s">
        <v>451</v>
      </c>
      <c r="BY12" s="18"/>
      <c r="BZ12" s="21"/>
    </row>
    <row r="13" spans="1:78" ht="12.75" customHeight="1">
      <c r="A13" s="2">
        <f t="shared" si="4"/>
        <v>5</v>
      </c>
      <c r="B13" s="80" t="s">
        <v>397</v>
      </c>
      <c r="C13" s="85" t="s">
        <v>450</v>
      </c>
      <c r="D13" s="86" t="s">
        <v>450</v>
      </c>
      <c r="E13" s="87" t="s">
        <v>450</v>
      </c>
      <c r="F13" s="85" t="s">
        <v>450</v>
      </c>
      <c r="G13" s="86" t="s">
        <v>450</v>
      </c>
      <c r="H13" s="87" t="s">
        <v>450</v>
      </c>
      <c r="I13" s="85" t="s">
        <v>450</v>
      </c>
      <c r="J13" s="86" t="s">
        <v>450</v>
      </c>
      <c r="K13" s="87" t="s">
        <v>450</v>
      </c>
      <c r="L13" s="85" t="s">
        <v>450</v>
      </c>
      <c r="M13" s="86" t="s">
        <v>450</v>
      </c>
      <c r="N13" s="87" t="s">
        <v>450</v>
      </c>
      <c r="O13" s="85" t="s">
        <v>450</v>
      </c>
      <c r="P13" s="86" t="s">
        <v>450</v>
      </c>
      <c r="Q13" s="87" t="s">
        <v>450</v>
      </c>
      <c r="R13" s="85" t="s">
        <v>450</v>
      </c>
      <c r="S13" s="86" t="s">
        <v>450</v>
      </c>
      <c r="T13" s="87" t="s">
        <v>450</v>
      </c>
      <c r="U13" s="85" t="s">
        <v>450</v>
      </c>
      <c r="V13" s="86" t="s">
        <v>450</v>
      </c>
      <c r="W13" s="87" t="s">
        <v>450</v>
      </c>
      <c r="X13" s="88" t="s">
        <v>450</v>
      </c>
      <c r="Y13" s="89" t="s">
        <v>450</v>
      </c>
      <c r="Z13" s="89" t="s">
        <v>450</v>
      </c>
      <c r="AA13" s="89" t="s">
        <v>450</v>
      </c>
      <c r="AB13" s="89" t="s">
        <v>450</v>
      </c>
      <c r="AC13" s="90" t="s">
        <v>450</v>
      </c>
      <c r="AD13" s="91" t="s">
        <v>450</v>
      </c>
      <c r="AE13" s="92" t="s">
        <v>450</v>
      </c>
      <c r="AF13" s="93" t="s">
        <v>450</v>
      </c>
      <c r="AG13" s="92" t="s">
        <v>450</v>
      </c>
      <c r="AH13" s="94" t="s">
        <v>450</v>
      </c>
      <c r="AI13" s="95" t="s">
        <v>450</v>
      </c>
      <c r="AJ13" s="96" t="s">
        <v>450</v>
      </c>
      <c r="AK13" s="97" t="s">
        <v>450</v>
      </c>
      <c r="AL13" s="95" t="s">
        <v>450</v>
      </c>
      <c r="AM13" s="96" t="s">
        <v>450</v>
      </c>
      <c r="AN13" s="97" t="s">
        <v>450</v>
      </c>
      <c r="AO13" s="85" t="s">
        <v>450</v>
      </c>
      <c r="AP13" s="86" t="s">
        <v>450</v>
      </c>
      <c r="AQ13" s="87" t="s">
        <v>450</v>
      </c>
      <c r="AR13" s="85" t="s">
        <v>450</v>
      </c>
      <c r="AS13" s="86" t="s">
        <v>450</v>
      </c>
      <c r="AT13" s="87" t="s">
        <v>450</v>
      </c>
      <c r="AU13" s="85" t="s">
        <v>450</v>
      </c>
      <c r="AV13" s="86" t="s">
        <v>450</v>
      </c>
      <c r="AW13" s="87" t="s">
        <v>450</v>
      </c>
      <c r="AX13" s="85" t="s">
        <v>450</v>
      </c>
      <c r="AY13" s="86" t="s">
        <v>450</v>
      </c>
      <c r="AZ13" s="87" t="s">
        <v>450</v>
      </c>
      <c r="BA13" s="85" t="s">
        <v>450</v>
      </c>
      <c r="BB13" s="86" t="s">
        <v>450</v>
      </c>
      <c r="BC13" s="87" t="s">
        <v>450</v>
      </c>
      <c r="BD13" s="88" t="s">
        <v>450</v>
      </c>
      <c r="BE13" s="89" t="s">
        <v>450</v>
      </c>
      <c r="BF13" s="89" t="s">
        <v>450</v>
      </c>
      <c r="BG13" s="89" t="s">
        <v>450</v>
      </c>
      <c r="BH13" s="89" t="s">
        <v>450</v>
      </c>
      <c r="BI13" s="90" t="s">
        <v>450</v>
      </c>
      <c r="BJ13" s="91" t="s">
        <v>450</v>
      </c>
      <c r="BK13" s="92" t="s">
        <v>450</v>
      </c>
      <c r="BL13" s="93" t="s">
        <v>450</v>
      </c>
      <c r="BM13" s="92" t="s">
        <v>450</v>
      </c>
      <c r="BN13" s="94" t="s">
        <v>450</v>
      </c>
      <c r="BO13" s="98" t="s">
        <v>450</v>
      </c>
      <c r="BP13" s="99" t="s">
        <v>450</v>
      </c>
      <c r="BQ13" s="67">
        <v>6</v>
      </c>
      <c r="BR13" s="100" t="s">
        <v>449</v>
      </c>
      <c r="BS13" s="101" t="str">
        <f>"---"</f>
        <v>---</v>
      </c>
      <c r="BT13" s="101" t="str">
        <f>"---"</f>
        <v>---</v>
      </c>
      <c r="BU13" s="102" t="s">
        <v>450</v>
      </c>
      <c r="BV13" s="79">
        <v>6</v>
      </c>
      <c r="BW13" s="100" t="s">
        <v>449</v>
      </c>
      <c r="BY13" s="18"/>
      <c r="BZ13" s="19"/>
    </row>
    <row r="14" spans="1:78" ht="12.75" customHeight="1">
      <c r="A14" s="2">
        <f t="shared" si="4"/>
        <v>6</v>
      </c>
      <c r="B14" s="80" t="s">
        <v>374</v>
      </c>
      <c r="C14" s="11" t="s">
        <v>455</v>
      </c>
      <c r="D14" s="12" t="s">
        <v>456</v>
      </c>
      <c r="E14" s="25" t="s">
        <v>456</v>
      </c>
      <c r="F14" s="11" t="s">
        <v>455</v>
      </c>
      <c r="G14" s="12" t="s">
        <v>456</v>
      </c>
      <c r="H14" s="25">
        <v>0</v>
      </c>
      <c r="I14" s="11" t="s">
        <v>455</v>
      </c>
      <c r="J14" s="12" t="s">
        <v>457</v>
      </c>
      <c r="K14" s="25" t="s">
        <v>456</v>
      </c>
      <c r="L14" s="11" t="s">
        <v>455</v>
      </c>
      <c r="M14" s="12" t="s">
        <v>459</v>
      </c>
      <c r="N14" s="25" t="s">
        <v>456</v>
      </c>
      <c r="O14" s="11" t="s">
        <v>455</v>
      </c>
      <c r="P14" s="12" t="s">
        <v>456</v>
      </c>
      <c r="Q14" s="25" t="s">
        <v>456</v>
      </c>
      <c r="R14" s="11" t="s">
        <v>455</v>
      </c>
      <c r="S14" s="12" t="s">
        <v>456</v>
      </c>
      <c r="T14" s="25" t="s">
        <v>456</v>
      </c>
      <c r="U14" s="11" t="s">
        <v>455</v>
      </c>
      <c r="V14" s="12" t="s">
        <v>456</v>
      </c>
      <c r="W14" s="25" t="s">
        <v>456</v>
      </c>
      <c r="X14" s="5">
        <f>IF(C14=" ",0,IF(C14="p",1,0)+IF(F14="p",1,0)+IF(I14="p",1,0)+IF(L14="p",1,0)+IF(O14="p",1,0)+IF(R14="p",1,0)+IF(U14="p",1,0))</f>
        <v>7</v>
      </c>
      <c r="Y14" s="6">
        <f>IF(C14=" ",0,IF(C14="am",1,0)+IF(F14="am",1,0)+IF(I14="am",1,0)+IF(L14="am",1,0)+IF(O14="am",1,0)+IF(R14="am",1,0)+IF(U14="am",1,0))</f>
        <v>0</v>
      </c>
      <c r="Z14" s="6">
        <f>IF(D14=" ",0,IF(D14="+",1,0)+IF(G14="+",1,0)+IF(J14="+",1,0)+IF(M14="+",1,0)+IF(P14="+",1,0)+IF(S14="+",1,0)+IF(V14="+",1,0))</f>
        <v>1</v>
      </c>
      <c r="AA14" s="6">
        <f t="shared" ref="AA14:AB16" si="5">IF(D14=" ",0,IF(D14="!",1,0)+IF(G14="!",1,0)+IF(J14="!",1,0)+IF(M14="!",1,0)+IF(P14="!",1,0)+IF(S14="!",1,0)+IF(V14="!",1,0))</f>
        <v>1</v>
      </c>
      <c r="AB14" s="6">
        <f t="shared" si="5"/>
        <v>0</v>
      </c>
      <c r="AC14" s="7">
        <f>IF(E14=" ",0,IF(E14="~",1,0)+IF(H14="~",1,0)+IF(K14="~",1,0)+IF(N14="~",1,0)+IF(Q14="~",1,0)+IF(T14="~",1,0)+IF(W14="~",1,0))</f>
        <v>6</v>
      </c>
      <c r="AD14" s="36">
        <f>IF(X14=7,10,IF(X14=6,9.71+(Y14-1)*0.29,IF(X14=5,9.13+(Y14-2)*0.29,IF(X14=4,8.26+(Y14-3)*0.29,IF(X14=3,7.1+(Y14-4)*0.29,IF(X14=2,5.65+(Y14-5)*0.29,IF(X14=1,3.91+(Y14-6)*0.29,IF(Y14=0,0,1.88+(Y14-7)*0.29))))))))</f>
        <v>10</v>
      </c>
      <c r="AE14" s="14">
        <f>IF(Z14=7,10,IF(Z14=6,9.71+(AA14-1)*0.29,IF(Z14=5,9.13+(AA14-2)*0.29,IF(Z14=4,8.26+(AA14-3)*0.29,IF(Z14=3,7.1+(AA14-4)*0.29,IF(Z14=2,5.65+(AA14-5)*0.29,IF(Z14=1,3.91+(AA14-6)*0.29,IF(AA14=0,0,1.88+(AA14-7)*0.29))))))))</f>
        <v>2.46</v>
      </c>
      <c r="AF14" s="24">
        <f>IF(AB14=7,10,IF(AB14=6,9.71+(AC14-1)*0.29,IF(AB14=5,9.13+(AC14-2)*0.29,IF(AB14=4,8.26+(AC14-3)*0.29,IF(AB14=3,7.1+(AC14-4)*0.29,IF(AB14=2,5.65+(AC14-5)*0.29,IF(AB14=1,3.91+(AC14-6)*0.29,IF(AC14=0,0,1.88+(AC14-7)*0.29))))))))</f>
        <v>1.5899999999999999</v>
      </c>
      <c r="AG14" s="14">
        <v>7.5</v>
      </c>
      <c r="AH14" s="15">
        <v>3.2</v>
      </c>
      <c r="AI14" s="11" t="s">
        <v>455</v>
      </c>
      <c r="AJ14" s="12" t="s">
        <v>456</v>
      </c>
      <c r="AK14" s="25" t="s">
        <v>456</v>
      </c>
      <c r="AL14" s="11" t="s">
        <v>455</v>
      </c>
      <c r="AM14" s="12" t="s">
        <v>456</v>
      </c>
      <c r="AN14" s="25" t="s">
        <v>456</v>
      </c>
      <c r="AO14" s="11" t="s">
        <v>455</v>
      </c>
      <c r="AP14" s="12" t="s">
        <v>459</v>
      </c>
      <c r="AQ14" s="25" t="s">
        <v>456</v>
      </c>
      <c r="AR14" s="11" t="str">
        <f t="shared" ref="AQ14:AR16" si="6">" "</f>
        <v xml:space="preserve"> </v>
      </c>
      <c r="AS14" s="12" t="str">
        <f t="shared" ref="AS14:BC16" si="7">" "</f>
        <v xml:space="preserve"> </v>
      </c>
      <c r="AT14" s="25" t="str">
        <f t="shared" si="7"/>
        <v xml:space="preserve"> </v>
      </c>
      <c r="AU14" s="11" t="str">
        <f t="shared" si="7"/>
        <v xml:space="preserve"> </v>
      </c>
      <c r="AV14" s="12" t="str">
        <f t="shared" si="7"/>
        <v xml:space="preserve"> </v>
      </c>
      <c r="AW14" s="25" t="str">
        <f t="shared" si="7"/>
        <v xml:space="preserve"> </v>
      </c>
      <c r="AX14" s="11" t="str">
        <f t="shared" si="7"/>
        <v xml:space="preserve"> </v>
      </c>
      <c r="AY14" s="12" t="str">
        <f t="shared" si="7"/>
        <v xml:space="preserve"> </v>
      </c>
      <c r="AZ14" s="25" t="str">
        <f t="shared" si="7"/>
        <v xml:space="preserve"> </v>
      </c>
      <c r="BA14" s="11" t="str">
        <f t="shared" si="7"/>
        <v xml:space="preserve"> </v>
      </c>
      <c r="BB14" s="12" t="str">
        <f t="shared" si="7"/>
        <v xml:space="preserve"> </v>
      </c>
      <c r="BC14" s="25" t="str">
        <f t="shared" si="7"/>
        <v xml:space="preserve"> </v>
      </c>
      <c r="BD14" s="5">
        <f>IF(AI14=" ",0,IF(AI14="p",1,0)+IF(AL14="p",1,0)+IF(AO14="p",1,0)+IF(AR14="p",1,0)+IF(AU14="p",1,0)+IF(AX14="p",1,0)+IF(BA14="p",1,0))</f>
        <v>3</v>
      </c>
      <c r="BE14" s="6">
        <f>IF(AI14=" ",0,IF(AI14="am",1,0)+IF(AL14="am",1,0)+IF(AO14="am",1,0)+IF(AR14="am",1,0)+IF(AU14="am",1,0)+IF(AX14="am",1,0)+IF(BA14="am",1,0))</f>
        <v>0</v>
      </c>
      <c r="BF14" s="6">
        <f>IF(AJ14=" ",0,IF(AJ14="+",1,0)+IF(AM14="+",1,0)+IF(AP14="+",1,0)+IF(AS14="+",1,0)+IF(AV14="+",1,0)+IF(AY14="+",1,0)+IF(BB14="+",1,0))</f>
        <v>0</v>
      </c>
      <c r="BG14" s="6">
        <f t="shared" ref="BG14:BH16" si="8">IF(AJ14=" ",0,IF(AJ14="!",1,0)+IF(AM14="!",1,0)+IF(AP14="!",1,0)+IF(AS14="!",1,0)+IF(AV14="!",1,0)+IF(AY14="!",1,0)+IF(BB14="!",1,0))</f>
        <v>1</v>
      </c>
      <c r="BH14" s="6">
        <f t="shared" si="8"/>
        <v>0</v>
      </c>
      <c r="BI14" s="7">
        <f>IF(AK14=" ",0,IF(AK14="~",1,0)+IF(AN14="~",1,0)+IF(AQ14="~",1,0)+IF(AT14="~",1,0)+IF(AW14="~",1,0)+IF(AZ14="~",1,0)+IF(BC14="~",1,0))</f>
        <v>3</v>
      </c>
      <c r="BJ14" s="36">
        <f>IF(BD14=7,10,IF(BD14=6,9.71+(BE14-1)*0.29,IF(BD14=5,9.13+(BE14-2)*0.29,IF(BD14=4,8.26+(BE14-3)*0.29,IF(BD14=3,7.1+(BE14-4)*0.29,IF(BD14=2,5.65+(BE14-5)*0.29,IF(BD14=1,3.91+(BE14-6)*0.29,IF(BE14=0,0,1.88+(BE14-7)*0.29))))))))</f>
        <v>5.9399999999999995</v>
      </c>
      <c r="BK14" s="14">
        <f>IF(BF14=7,10,IF(BF14=6,9.71+(BG14-1)*0.29,IF(BF14=5,9.13+(BG14-2)*0.29,IF(BF14=4,8.26+(BG14-3)*0.29,IF(BF14=3,7.1+(BG14-4)*0.29,IF(BF14=2,5.65+(BG14-5)*0.29,IF(BF14=1,3.91+(BG14-6)*0.29,IF(BG14=0,0,1.88+(BG14-7)*0.29))))))))</f>
        <v>0.14000000000000012</v>
      </c>
      <c r="BL14" s="24">
        <f>IF(BH14=7,10,IF(BH14=6,9.71+(BI14-1)*0.29,IF(BH14=5,9.13+(BI14-2)*0.29,IF(BH14=4,8.26+(BI14-3)*0.29,IF(BH14=3,7.1+(BI14-4)*0.29,IF(BH14=2,5.65+(BI14-5)*0.29,IF(BH14=1,3.91+(BI14-6)*0.29,IF(BI14=0,0,1.88+(BI14-7)*0.29))))))))</f>
        <v>0.72</v>
      </c>
      <c r="BM14" s="14">
        <v>0</v>
      </c>
      <c r="BN14" s="15">
        <v>0</v>
      </c>
      <c r="BO14" s="16">
        <f>1.5+0.14+3</f>
        <v>4.6400000000000006</v>
      </c>
      <c r="BP14" s="24">
        <f>(0.75*AD14+AE14+0.25*AF14+1.4*AG14+1.6*AH14)+(0.75*BJ14+BK14+0.25*BL14+1.4*BM14+1.6*BN14)+BO14</f>
        <v>35.392500000000005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4"/>
        <v>7</v>
      </c>
      <c r="B15" s="80" t="s">
        <v>375</v>
      </c>
      <c r="C15" s="11" t="s">
        <v>455</v>
      </c>
      <c r="D15" s="12" t="s">
        <v>456</v>
      </c>
      <c r="E15" s="25" t="s">
        <v>456</v>
      </c>
      <c r="F15" s="11" t="s">
        <v>455</v>
      </c>
      <c r="G15" s="12" t="s">
        <v>456</v>
      </c>
      <c r="H15" s="25" t="s">
        <v>456</v>
      </c>
      <c r="I15" s="11" t="s">
        <v>455</v>
      </c>
      <c r="J15" s="12" t="s">
        <v>456</v>
      </c>
      <c r="K15" s="25" t="s">
        <v>456</v>
      </c>
      <c r="L15" s="11" t="s">
        <v>455</v>
      </c>
      <c r="M15" s="12" t="s">
        <v>459</v>
      </c>
      <c r="N15" s="25" t="s">
        <v>456</v>
      </c>
      <c r="O15" s="11" t="s">
        <v>455</v>
      </c>
      <c r="P15" s="12" t="s">
        <v>456</v>
      </c>
      <c r="Q15" s="25" t="s">
        <v>456</v>
      </c>
      <c r="R15" s="11" t="s">
        <v>455</v>
      </c>
      <c r="S15" s="12" t="s">
        <v>456</v>
      </c>
      <c r="T15" s="25" t="s">
        <v>456</v>
      </c>
      <c r="U15" s="11" t="s">
        <v>455</v>
      </c>
      <c r="V15" s="12" t="s">
        <v>456</v>
      </c>
      <c r="W15" s="25" t="s">
        <v>456</v>
      </c>
      <c r="X15" s="5">
        <f>IF(C15=" ",0,IF(C15="p",1,0)+IF(F15="p",1,0)+IF(I15="p",1,0)+IF(L15="p",1,0)+IF(O15="p",1,0)+IF(R15="p",1,0)+IF(U15="p",1,0))</f>
        <v>7</v>
      </c>
      <c r="Y15" s="6">
        <f>IF(C15=" ",0,IF(C15="am",1,0)+IF(F15="am",1,0)+IF(I15="am",1,0)+IF(L15="am",1,0)+IF(O15="am",1,0)+IF(R15="am",1,0)+IF(U15="am",1,0))</f>
        <v>0</v>
      </c>
      <c r="Z15" s="6">
        <f>IF(D15=" ",0,IF(D15="+",1,0)+IF(G15="+",1,0)+IF(J15="+",1,0)+IF(M15="+",1,0)+IF(P15="+",1,0)+IF(S15="+",1,0)+IF(V15="+",1,0))</f>
        <v>0</v>
      </c>
      <c r="AA15" s="6">
        <f t="shared" si="5"/>
        <v>1</v>
      </c>
      <c r="AB15" s="6">
        <f t="shared" si="5"/>
        <v>0</v>
      </c>
      <c r="AC15" s="7">
        <f>IF(E15=" ",0,IF(E15="~",1,0)+IF(H15="~",1,0)+IF(K15="~",1,0)+IF(N15="~",1,0)+IF(Q15="~",1,0)+IF(T15="~",1,0)+IF(W15="~",1,0))</f>
        <v>7</v>
      </c>
      <c r="AD15" s="36">
        <f>IF(X15=7,10,IF(X15=6,9.71+(Y15-1)*0.29,IF(X15=5,9.13+(Y15-2)*0.29,IF(X15=4,8.26+(Y15-3)*0.29,IF(X15=3,7.1+(Y15-4)*0.29,IF(X15=2,5.65+(Y15-5)*0.29,IF(X15=1,3.91+(Y15-6)*0.29,IF(Y15=0,0,1.88+(Y15-7)*0.29))))))))</f>
        <v>10</v>
      </c>
      <c r="AE15" s="14">
        <f>IF(Z15=7,10,IF(Z15=6,9.71+(AA15-1)*0.29,IF(Z15=5,9.13+(AA15-2)*0.29,IF(Z15=4,8.26+(AA15-3)*0.29,IF(Z15=3,7.1+(AA15-4)*0.29,IF(Z15=2,5.65+(AA15-5)*0.29,IF(Z15=1,3.91+(AA15-6)*0.29,IF(AA15=0,0,1.88+(AA15-7)*0.29))))))))</f>
        <v>0.14000000000000012</v>
      </c>
      <c r="AF15" s="24">
        <f>IF(AB15=7,10,IF(AB15=6,9.71+(AC15-1)*0.29,IF(AB15=5,9.13+(AC15-2)*0.29,IF(AB15=4,8.26+(AC15-3)*0.29,IF(AB15=3,7.1+(AC15-4)*0.29,IF(AB15=2,5.65+(AC15-5)*0.29,IF(AB15=1,3.91+(AC15-6)*0.29,IF(AC15=0,0,1.88+(AC15-7)*0.29))))))))+0.07</f>
        <v>1.95</v>
      </c>
      <c r="AG15" s="14">
        <v>6</v>
      </c>
      <c r="AH15" s="15">
        <v>3</v>
      </c>
      <c r="AI15" s="11" t="s">
        <v>455</v>
      </c>
      <c r="AJ15" s="12" t="s">
        <v>456</v>
      </c>
      <c r="AK15" s="25" t="s">
        <v>456</v>
      </c>
      <c r="AL15" s="11" t="s">
        <v>455</v>
      </c>
      <c r="AM15" s="12" t="s">
        <v>459</v>
      </c>
      <c r="AN15" s="25" t="s">
        <v>456</v>
      </c>
      <c r="AO15" s="11" t="s">
        <v>455</v>
      </c>
      <c r="AP15" s="12" t="s">
        <v>457</v>
      </c>
      <c r="AQ15" s="25" t="s">
        <v>456</v>
      </c>
      <c r="AR15" s="11" t="str">
        <f t="shared" si="6"/>
        <v xml:space="preserve"> </v>
      </c>
      <c r="AS15" s="12" t="str">
        <f t="shared" si="7"/>
        <v xml:space="preserve"> </v>
      </c>
      <c r="AT15" s="25" t="str">
        <f t="shared" si="7"/>
        <v xml:space="preserve"> </v>
      </c>
      <c r="AU15" s="11" t="str">
        <f t="shared" si="7"/>
        <v xml:space="preserve"> </v>
      </c>
      <c r="AV15" s="12" t="str">
        <f t="shared" si="7"/>
        <v xml:space="preserve"> </v>
      </c>
      <c r="AW15" s="25" t="str">
        <f t="shared" si="7"/>
        <v xml:space="preserve"> </v>
      </c>
      <c r="AX15" s="11" t="str">
        <f t="shared" si="7"/>
        <v xml:space="preserve"> </v>
      </c>
      <c r="AY15" s="12" t="str">
        <f t="shared" si="7"/>
        <v xml:space="preserve"> </v>
      </c>
      <c r="AZ15" s="25" t="str">
        <f t="shared" si="7"/>
        <v xml:space="preserve"> </v>
      </c>
      <c r="BA15" s="11" t="str">
        <f t="shared" si="7"/>
        <v xml:space="preserve"> </v>
      </c>
      <c r="BB15" s="12" t="str">
        <f t="shared" si="7"/>
        <v xml:space="preserve"> </v>
      </c>
      <c r="BC15" s="25" t="str">
        <f t="shared" si="7"/>
        <v xml:space="preserve"> </v>
      </c>
      <c r="BD15" s="5">
        <f>IF(AI15=" ",0,IF(AI15="p",1,0)+IF(AL15="p",1,0)+IF(AO15="p",1,0)+IF(AR15="p",1,0)+IF(AU15="p",1,0)+IF(AX15="p",1,0)+IF(BA15="p",1,0))</f>
        <v>3</v>
      </c>
      <c r="BE15" s="6">
        <f>IF(AI15=" ",0,IF(AI15="am",1,0)+IF(AL15="am",1,0)+IF(AO15="am",1,0)+IF(AR15="am",1,0)+IF(AU15="am",1,0)+IF(AX15="am",1,0)+IF(BA15="am",1,0))</f>
        <v>0</v>
      </c>
      <c r="BF15" s="6">
        <f>IF(AJ15=" ",0,IF(AJ15="+",1,0)+IF(AM15="+",1,0)+IF(AP15="+",1,0)+IF(AS15="+",1,0)+IF(AV15="+",1,0)+IF(AY15="+",1,0)+IF(BB15="+",1,0))</f>
        <v>1</v>
      </c>
      <c r="BG15" s="6">
        <f t="shared" si="8"/>
        <v>1</v>
      </c>
      <c r="BH15" s="6">
        <f t="shared" si="8"/>
        <v>0</v>
      </c>
      <c r="BI15" s="7">
        <f>IF(AK15=" ",0,IF(AK15="~",1,0)+IF(AN15="~",1,0)+IF(AQ15="~",1,0)+IF(AT15="~",1,0)+IF(AW15="~",1,0)+IF(AZ15="~",1,0)+IF(BC15="~",1,0))</f>
        <v>3</v>
      </c>
      <c r="BJ15" s="36">
        <f>IF(BD15=7,10,IF(BD15=6,9.71+(BE15-1)*0.29,IF(BD15=5,9.13+(BE15-2)*0.29,IF(BD15=4,8.26+(BE15-3)*0.29,IF(BD15=3,7.1+(BE15-4)*0.29,IF(BD15=2,5.65+(BE15-5)*0.29,IF(BD15=1,3.91+(BE15-6)*0.29,IF(BE15=0,0,1.88+(BE15-7)*0.29))))))))</f>
        <v>5.9399999999999995</v>
      </c>
      <c r="BK15" s="14">
        <f>IF(BF15=7,10,IF(BF15=6,9.71+(BG15-1)*0.29,IF(BF15=5,9.13+(BG15-2)*0.29,IF(BF15=4,8.26+(BG15-3)*0.29,IF(BF15=3,7.1+(BG15-4)*0.29,IF(BF15=2,5.65+(BG15-5)*0.29,IF(BF15=1,3.91+(BG15-6)*0.29,IF(BG15=0,0,1.88+(BG15-7)*0.29))))))))</f>
        <v>2.46</v>
      </c>
      <c r="BL15" s="24">
        <f>IF(BH15=7,10,IF(BH15=6,9.71+(BI15-1)*0.29,IF(BH15=5,9.13+(BI15-2)*0.29,IF(BH15=4,8.26+(BI15-3)*0.29,IF(BH15=3,7.1+(BI15-4)*0.29,IF(BH15=2,5.65+(BI15-5)*0.29,IF(BH15=1,3.91+(BI15-6)*0.29,IF(BI15=0,0,1.88+(BI15-7)*0.29))))))))</f>
        <v>0.72</v>
      </c>
      <c r="BM15" s="14">
        <v>0</v>
      </c>
      <c r="BN15" s="15">
        <v>0</v>
      </c>
      <c r="BO15" s="16">
        <f>1.5+0.14+3</f>
        <v>4.6400000000000006</v>
      </c>
      <c r="BP15" s="24">
        <f>(0.75*AD15+AE15+0.25*AF15+1.4*AG15+1.6*AH15)+(0.75*BJ15+BK15+0.25*BL15+1.4*BM15+1.6*BN15)+BO15</f>
        <v>33.0625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4"/>
        <v>8</v>
      </c>
      <c r="B16" s="80" t="s">
        <v>376</v>
      </c>
      <c r="C16" s="11" t="s">
        <v>455</v>
      </c>
      <c r="D16" s="12" t="s">
        <v>457</v>
      </c>
      <c r="E16" s="25" t="s">
        <v>456</v>
      </c>
      <c r="F16" s="11" t="s">
        <v>455</v>
      </c>
      <c r="G16" s="12" t="s">
        <v>456</v>
      </c>
      <c r="H16" s="25" t="s">
        <v>456</v>
      </c>
      <c r="I16" s="11" t="s">
        <v>455</v>
      </c>
      <c r="J16" s="12" t="s">
        <v>457</v>
      </c>
      <c r="K16" s="25" t="s">
        <v>456</v>
      </c>
      <c r="L16" s="11" t="s">
        <v>455</v>
      </c>
      <c r="M16" s="12" t="s">
        <v>457</v>
      </c>
      <c r="N16" s="25" t="s">
        <v>456</v>
      </c>
      <c r="O16" s="11" t="s">
        <v>455</v>
      </c>
      <c r="P16" s="12" t="s">
        <v>457</v>
      </c>
      <c r="Q16" s="25" t="s">
        <v>456</v>
      </c>
      <c r="R16" s="11" t="s">
        <v>455</v>
      </c>
      <c r="S16" s="12" t="s">
        <v>456</v>
      </c>
      <c r="T16" s="25" t="s">
        <v>456</v>
      </c>
      <c r="U16" s="11" t="s">
        <v>455</v>
      </c>
      <c r="V16" s="12" t="s">
        <v>457</v>
      </c>
      <c r="W16" s="25" t="s">
        <v>459</v>
      </c>
      <c r="X16" s="5">
        <f>IF(C16=" ",0,IF(C16="p",1,0)+IF(F16="p",1,0)+IF(I16="p",1,0)+IF(L16="p",1,0)+IF(O16="p",1,0)+IF(R16="p",1,0)+IF(U16="p",1,0))</f>
        <v>7</v>
      </c>
      <c r="Y16" s="6">
        <f>IF(C16=" ",0,IF(C16="am",1,0)+IF(F16="am",1,0)+IF(I16="am",1,0)+IF(L16="am",1,0)+IF(O16="am",1,0)+IF(R16="am",1,0)+IF(U16="am",1,0))</f>
        <v>0</v>
      </c>
      <c r="Z16" s="6">
        <f>IF(D16=" ",0,IF(D16="+",1,0)+IF(G16="+",1,0)+IF(J16="+",1,0)+IF(M16="+",1,0)+IF(P16="+",1,0)+IF(S16="+",1,0)+IF(V16="+",1,0))</f>
        <v>5</v>
      </c>
      <c r="AA16" s="6">
        <f t="shared" si="5"/>
        <v>0</v>
      </c>
      <c r="AB16" s="6">
        <f t="shared" si="5"/>
        <v>1</v>
      </c>
      <c r="AC16" s="7">
        <f>IF(E16=" ",0,IF(E16="~",1,0)+IF(H16="~",1,0)+IF(K16="~",1,0)+IF(N16="~",1,0)+IF(Q16="~",1,0)+IF(T16="~",1,0)+IF(W16="~",1,0))</f>
        <v>6</v>
      </c>
      <c r="AD16" s="36">
        <f>IF(X16=7,10,IF(X16=6,9.71+(Y16-1)*0.29,IF(X16=5,9.13+(Y16-2)*0.29,IF(X16=4,8.26+(Y16-3)*0.29,IF(X16=3,7.1+(Y16-4)*0.29,IF(X16=2,5.65+(Y16-5)*0.29,IF(X16=1,3.91+(Y16-6)*0.29,IF(Y16=0,0,1.88+(Y16-7)*0.29))))))))</f>
        <v>10</v>
      </c>
      <c r="AE16" s="14">
        <f>IF(Z16=7,10,IF(Z16=6,9.71+(AA16-1)*0.29,IF(Z16=5,9.13+(AA16-2)*0.29,IF(Z16=4,8.26+(AA16-3)*0.29,IF(Z16=3,7.1+(AA16-4)*0.29,IF(Z16=2,5.65+(AA16-5)*0.29,IF(Z16=1,3.91+(AA16-6)*0.29,IF(AA16=0,0,1.88+(AA16-7)*0.29))))))))</f>
        <v>8.5500000000000007</v>
      </c>
      <c r="AF16" s="24">
        <f>IF(AB16=7,10,IF(AB16=6,9.71+(AC16-1)*0.29,IF(AB16=5,9.13+(AC16-2)*0.29,IF(AB16=4,8.26+(AC16-3)*0.29,IF(AB16=3,7.1+(AC16-4)*0.29,IF(AB16=2,5.65+(AC16-5)*0.29,IF(AB16=1,3.91+(AC16-6)*0.29,IF(AC16=0,0,1.88+(AC16-7)*0.29))))))))</f>
        <v>3.91</v>
      </c>
      <c r="AG16" s="14">
        <v>7.5</v>
      </c>
      <c r="AH16" s="15">
        <v>3.6</v>
      </c>
      <c r="AI16" s="11" t="s">
        <v>455</v>
      </c>
      <c r="AJ16" s="12" t="s">
        <v>457</v>
      </c>
      <c r="AK16" s="25" t="s">
        <v>456</v>
      </c>
      <c r="AL16" s="11" t="s">
        <v>455</v>
      </c>
      <c r="AM16" s="12" t="s">
        <v>457</v>
      </c>
      <c r="AN16" s="25" t="s">
        <v>456</v>
      </c>
      <c r="AO16" s="11" t="s">
        <v>455</v>
      </c>
      <c r="AP16" s="12" t="s">
        <v>457</v>
      </c>
      <c r="AQ16" s="25" t="s">
        <v>456</v>
      </c>
      <c r="AR16" s="11" t="str">
        <f t="shared" si="6"/>
        <v xml:space="preserve"> </v>
      </c>
      <c r="AS16" s="12" t="str">
        <f t="shared" si="7"/>
        <v xml:space="preserve"> </v>
      </c>
      <c r="AT16" s="25" t="str">
        <f t="shared" si="7"/>
        <v xml:space="preserve"> </v>
      </c>
      <c r="AU16" s="11" t="str">
        <f t="shared" si="7"/>
        <v xml:space="preserve"> </v>
      </c>
      <c r="AV16" s="12" t="str">
        <f t="shared" si="7"/>
        <v xml:space="preserve"> </v>
      </c>
      <c r="AW16" s="25" t="str">
        <f t="shared" si="7"/>
        <v xml:space="preserve"> </v>
      </c>
      <c r="AX16" s="11" t="str">
        <f t="shared" si="7"/>
        <v xml:space="preserve"> </v>
      </c>
      <c r="AY16" s="12" t="str">
        <f t="shared" si="7"/>
        <v xml:space="preserve"> </v>
      </c>
      <c r="AZ16" s="25" t="str">
        <f t="shared" si="7"/>
        <v xml:space="preserve"> </v>
      </c>
      <c r="BA16" s="11" t="str">
        <f t="shared" si="7"/>
        <v xml:space="preserve"> </v>
      </c>
      <c r="BB16" s="12" t="str">
        <f t="shared" si="7"/>
        <v xml:space="preserve"> </v>
      </c>
      <c r="BC16" s="25" t="str">
        <f t="shared" si="7"/>
        <v xml:space="preserve"> </v>
      </c>
      <c r="BD16" s="5">
        <f>IF(AI16=" ",0,IF(AI16="p",1,0)+IF(AL16="p",1,0)+IF(AO16="p",1,0)+IF(AR16="p",1,0)+IF(AU16="p",1,0)+IF(AX16="p",1,0)+IF(BA16="p",1,0))</f>
        <v>3</v>
      </c>
      <c r="BE16" s="6">
        <f>IF(AI16=" ",0,IF(AI16="am",1,0)+IF(AL16="am",1,0)+IF(AO16="am",1,0)+IF(AR16="am",1,0)+IF(AU16="am",1,0)+IF(AX16="am",1,0)+IF(BA16="am",1,0))</f>
        <v>0</v>
      </c>
      <c r="BF16" s="6">
        <f>IF(AJ16=" ",0,IF(AJ16="+",1,0)+IF(AM16="+",1,0)+IF(AP16="+",1,0)+IF(AS16="+",1,0)+IF(AV16="+",1,0)+IF(AY16="+",1,0)+IF(BB16="+",1,0))</f>
        <v>3</v>
      </c>
      <c r="BG16" s="6">
        <f t="shared" si="8"/>
        <v>0</v>
      </c>
      <c r="BH16" s="6">
        <f t="shared" si="8"/>
        <v>0</v>
      </c>
      <c r="BI16" s="7">
        <f>IF(AK16=" ",0,IF(AK16="~",1,0)+IF(AN16="~",1,0)+IF(AQ16="~",1,0)+IF(AT16="~",1,0)+IF(AW16="~",1,0)+IF(AZ16="~",1,0)+IF(BC16="~",1,0))</f>
        <v>3</v>
      </c>
      <c r="BJ16" s="36">
        <f>IF(BD16=7,10,IF(BD16=6,9.71+(BE16-1)*0.29,IF(BD16=5,9.13+(BE16-2)*0.29,IF(BD16=4,8.26+(BE16-3)*0.29,IF(BD16=3,7.1+(BE16-4)*0.29,IF(BD16=2,5.65+(BE16-5)*0.29,IF(BD16=1,3.91+(BE16-6)*0.29,IF(BE16=0,0,1.88+(BE16-7)*0.29))))))))</f>
        <v>5.9399999999999995</v>
      </c>
      <c r="BK16" s="14">
        <f>IF(BF16=7,10,IF(BF16=6,9.71+(BG16-1)*0.29,IF(BF16=5,9.13+(BG16-2)*0.29,IF(BF16=4,8.26+(BG16-3)*0.29,IF(BF16=3,7.1+(BG16-4)*0.29,IF(BF16=2,5.65+(BG16-5)*0.29,IF(BF16=1,3.91+(BG16-6)*0.29,IF(BG16=0,0,1.88+(BG16-7)*0.29))))))))</f>
        <v>5.9399999999999995</v>
      </c>
      <c r="BL16" s="24">
        <f>IF(BH16=7,10,IF(BH16=6,9.71+(BI16-1)*0.29,IF(BH16=5,9.13+(BI16-2)*0.29,IF(BH16=4,8.26+(BI16-3)*0.29,IF(BH16=3,7.1+(BI16-4)*0.29,IF(BH16=2,5.65+(BI16-5)*0.29,IF(BH16=1,3.91+(BI16-6)*0.29,IF(BI16=0,0,1.88+(BI16-7)*0.29))))))))</f>
        <v>0.72</v>
      </c>
      <c r="BM16" s="14">
        <v>0</v>
      </c>
      <c r="BN16" s="15">
        <v>0</v>
      </c>
      <c r="BO16" s="16">
        <f>1.25+3*1+2+4*1.5+3</f>
        <v>15.25</v>
      </c>
      <c r="BP16" s="24">
        <f>(0.75*AD16+AE16+0.25*AF16+1.4*AG16+1.6*AH16)+(0.75*BJ16+BK16+0.25*BL16+1.4*BM16+1.6*BN16)+BO16</f>
        <v>59.112499999999997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4"/>
        <v>9</v>
      </c>
      <c r="B17" s="80" t="s">
        <v>398</v>
      </c>
      <c r="C17" s="85" t="s">
        <v>450</v>
      </c>
      <c r="D17" s="86" t="s">
        <v>450</v>
      </c>
      <c r="E17" s="87" t="s">
        <v>450</v>
      </c>
      <c r="F17" s="85" t="s">
        <v>450</v>
      </c>
      <c r="G17" s="86" t="s">
        <v>450</v>
      </c>
      <c r="H17" s="87" t="s">
        <v>450</v>
      </c>
      <c r="I17" s="85" t="s">
        <v>450</v>
      </c>
      <c r="J17" s="86" t="s">
        <v>450</v>
      </c>
      <c r="K17" s="87" t="s">
        <v>450</v>
      </c>
      <c r="L17" s="85" t="s">
        <v>450</v>
      </c>
      <c r="M17" s="86" t="s">
        <v>450</v>
      </c>
      <c r="N17" s="87" t="s">
        <v>450</v>
      </c>
      <c r="O17" s="85" t="s">
        <v>450</v>
      </c>
      <c r="P17" s="86" t="s">
        <v>450</v>
      </c>
      <c r="Q17" s="87" t="s">
        <v>450</v>
      </c>
      <c r="R17" s="85" t="s">
        <v>450</v>
      </c>
      <c r="S17" s="86" t="s">
        <v>450</v>
      </c>
      <c r="T17" s="87" t="s">
        <v>450</v>
      </c>
      <c r="U17" s="85" t="s">
        <v>450</v>
      </c>
      <c r="V17" s="86" t="s">
        <v>450</v>
      </c>
      <c r="W17" s="87" t="s">
        <v>450</v>
      </c>
      <c r="X17" s="88" t="s">
        <v>450</v>
      </c>
      <c r="Y17" s="89" t="s">
        <v>450</v>
      </c>
      <c r="Z17" s="89" t="s">
        <v>450</v>
      </c>
      <c r="AA17" s="89" t="s">
        <v>450</v>
      </c>
      <c r="AB17" s="89" t="s">
        <v>450</v>
      </c>
      <c r="AC17" s="90" t="s">
        <v>450</v>
      </c>
      <c r="AD17" s="91" t="s">
        <v>450</v>
      </c>
      <c r="AE17" s="92" t="s">
        <v>450</v>
      </c>
      <c r="AF17" s="93" t="s">
        <v>450</v>
      </c>
      <c r="AG17" s="92" t="s">
        <v>450</v>
      </c>
      <c r="AH17" s="94" t="s">
        <v>450</v>
      </c>
      <c r="AI17" s="95" t="s">
        <v>450</v>
      </c>
      <c r="AJ17" s="96" t="s">
        <v>450</v>
      </c>
      <c r="AK17" s="97" t="s">
        <v>450</v>
      </c>
      <c r="AL17" s="95" t="s">
        <v>450</v>
      </c>
      <c r="AM17" s="96" t="s">
        <v>450</v>
      </c>
      <c r="AN17" s="97" t="s">
        <v>450</v>
      </c>
      <c r="AO17" s="85" t="s">
        <v>450</v>
      </c>
      <c r="AP17" s="86" t="s">
        <v>450</v>
      </c>
      <c r="AQ17" s="87" t="s">
        <v>450</v>
      </c>
      <c r="AR17" s="85" t="s">
        <v>450</v>
      </c>
      <c r="AS17" s="86" t="s">
        <v>450</v>
      </c>
      <c r="AT17" s="87" t="s">
        <v>450</v>
      </c>
      <c r="AU17" s="85" t="s">
        <v>450</v>
      </c>
      <c r="AV17" s="86" t="s">
        <v>450</v>
      </c>
      <c r="AW17" s="87" t="s">
        <v>450</v>
      </c>
      <c r="AX17" s="85" t="s">
        <v>450</v>
      </c>
      <c r="AY17" s="86" t="s">
        <v>450</v>
      </c>
      <c r="AZ17" s="87" t="s">
        <v>450</v>
      </c>
      <c r="BA17" s="85" t="s">
        <v>450</v>
      </c>
      <c r="BB17" s="86" t="s">
        <v>450</v>
      </c>
      <c r="BC17" s="87" t="s">
        <v>450</v>
      </c>
      <c r="BD17" s="88" t="s">
        <v>450</v>
      </c>
      <c r="BE17" s="89" t="s">
        <v>450</v>
      </c>
      <c r="BF17" s="89" t="s">
        <v>450</v>
      </c>
      <c r="BG17" s="89" t="s">
        <v>450</v>
      </c>
      <c r="BH17" s="89" t="s">
        <v>450</v>
      </c>
      <c r="BI17" s="90" t="s">
        <v>450</v>
      </c>
      <c r="BJ17" s="91" t="s">
        <v>450</v>
      </c>
      <c r="BK17" s="92" t="s">
        <v>450</v>
      </c>
      <c r="BL17" s="93" t="s">
        <v>450</v>
      </c>
      <c r="BM17" s="92" t="s">
        <v>450</v>
      </c>
      <c r="BN17" s="94" t="s">
        <v>450</v>
      </c>
      <c r="BO17" s="98" t="s">
        <v>450</v>
      </c>
      <c r="BP17" s="99" t="s">
        <v>450</v>
      </c>
      <c r="BQ17" s="67">
        <v>7</v>
      </c>
      <c r="BR17" s="100" t="s">
        <v>449</v>
      </c>
      <c r="BS17" s="101" t="str">
        <f>"---"</f>
        <v>---</v>
      </c>
      <c r="BT17" s="101" t="str">
        <f>"---"</f>
        <v>---</v>
      </c>
      <c r="BU17" s="102" t="s">
        <v>450</v>
      </c>
      <c r="BV17" s="79">
        <v>7</v>
      </c>
      <c r="BW17" s="100" t="s">
        <v>449</v>
      </c>
      <c r="BY17" s="22"/>
      <c r="BZ17" s="21"/>
    </row>
    <row r="18" spans="1:78" ht="12.75" customHeight="1">
      <c r="A18" s="2">
        <f t="shared" si="4"/>
        <v>10</v>
      </c>
      <c r="B18" s="80" t="s">
        <v>377</v>
      </c>
      <c r="C18" s="11" t="s">
        <v>455</v>
      </c>
      <c r="D18" s="12" t="s">
        <v>456</v>
      </c>
      <c r="E18" s="25" t="s">
        <v>456</v>
      </c>
      <c r="F18" s="11" t="s">
        <v>455</v>
      </c>
      <c r="G18" s="12" t="s">
        <v>459</v>
      </c>
      <c r="H18" s="25" t="s">
        <v>456</v>
      </c>
      <c r="I18" s="11" t="s">
        <v>455</v>
      </c>
      <c r="J18" s="12" t="s">
        <v>459</v>
      </c>
      <c r="K18" s="25" t="s">
        <v>456</v>
      </c>
      <c r="L18" s="11" t="s">
        <v>455</v>
      </c>
      <c r="M18" s="12" t="s">
        <v>456</v>
      </c>
      <c r="N18" s="25" t="s">
        <v>456</v>
      </c>
      <c r="O18" s="11" t="s">
        <v>455</v>
      </c>
      <c r="P18" s="12" t="s">
        <v>459</v>
      </c>
      <c r="Q18" s="25" t="s">
        <v>456</v>
      </c>
      <c r="R18" s="11" t="s">
        <v>455</v>
      </c>
      <c r="S18" s="12" t="s">
        <v>459</v>
      </c>
      <c r="T18" s="25" t="s">
        <v>456</v>
      </c>
      <c r="U18" s="11" t="s">
        <v>455</v>
      </c>
      <c r="V18" s="12" t="s">
        <v>456</v>
      </c>
      <c r="W18" s="25" t="s">
        <v>456</v>
      </c>
      <c r="X18" s="5">
        <f t="shared" ref="X18:X37" si="9">IF(C18=" ",0,IF(C18="p",1,0)+IF(F18="p",1,0)+IF(I18="p",1,0)+IF(L18="p",1,0)+IF(O18="p",1,0)+IF(R18="p",1,0)+IF(U18="p",1,0))</f>
        <v>7</v>
      </c>
      <c r="Y18" s="6">
        <f t="shared" ref="Y18:Y37" si="10">IF(C18=" ",0,IF(C18="am",1,0)+IF(F18="am",1,0)+IF(I18="am",1,0)+IF(L18="am",1,0)+IF(O18="am",1,0)+IF(R18="am",1,0)+IF(U18="am",1,0))</f>
        <v>0</v>
      </c>
      <c r="Z18" s="6">
        <f t="shared" ref="Z18:Z37" si="11">IF(D18=" ",0,IF(D18="+",1,0)+IF(G18="+",1,0)+IF(J18="+",1,0)+IF(M18="+",1,0)+IF(P18="+",1,0)+IF(S18="+",1,0)+IF(V18="+",1,0))</f>
        <v>0</v>
      </c>
      <c r="AA18" s="6">
        <f t="shared" ref="AA18:AA37" si="12">IF(D18=" ",0,IF(D18="!",1,0)+IF(G18="!",1,0)+IF(J18="!",1,0)+IF(M18="!",1,0)+IF(P18="!",1,0)+IF(S18="!",1,0)+IF(V18="!",1,0))</f>
        <v>4</v>
      </c>
      <c r="AB18" s="6">
        <f t="shared" ref="AB18:AB37" si="13">IF(E18=" ",0,IF(E18="!",1,0)+IF(H18="!",1,0)+IF(K18="!",1,0)+IF(N18="!",1,0)+IF(Q18="!",1,0)+IF(T18="!",1,0)+IF(W18="!",1,0))</f>
        <v>0</v>
      </c>
      <c r="AC18" s="7">
        <f t="shared" ref="AC18:AC37" si="14">IF(E18=" ",0,IF(E18="~",1,0)+IF(H18="~",1,0)+IF(K18="~",1,0)+IF(N18="~",1,0)+IF(Q18="~",1,0)+IF(T18="~",1,0)+IF(W18="~",1,0))</f>
        <v>7</v>
      </c>
      <c r="AD18" s="36">
        <f t="shared" ref="AD18:AD37" si="15">IF(X18=7,10,IF(X18=6,9.71+(Y18-1)*0.29,IF(X18=5,9.13+(Y18-2)*0.29,IF(X18=4,8.26+(Y18-3)*0.29,IF(X18=3,7.1+(Y18-4)*0.29,IF(X18=2,5.65+(Y18-5)*0.29,IF(X18=1,3.91+(Y18-6)*0.29,IF(Y18=0,0,1.88+(Y18-7)*0.29))))))))</f>
        <v>10</v>
      </c>
      <c r="AE18" s="14">
        <f t="shared" ref="AE18:AE37" si="16">IF(Z18=7,10,IF(Z18=6,9.71+(AA18-1)*0.29,IF(Z18=5,9.13+(AA18-2)*0.29,IF(Z18=4,8.26+(AA18-3)*0.29,IF(Z18=3,7.1+(AA18-4)*0.29,IF(Z18=2,5.65+(AA18-5)*0.29,IF(Z18=1,3.91+(AA18-6)*0.29,IF(AA18=0,0,1.88+(AA18-7)*0.29))))))))</f>
        <v>1.01</v>
      </c>
      <c r="AF18" s="24">
        <f t="shared" ref="AF18:AF26" si="17">IF(AB18=7,10,IF(AB18=6,9.71+(AC18-1)*0.29,IF(AB18=5,9.13+(AC18-2)*0.29,IF(AB18=4,8.26+(AC18-3)*0.29,IF(AB18=3,7.1+(AC18-4)*0.29,IF(AB18=2,5.65+(AC18-5)*0.29,IF(AB18=1,3.91+(AC18-6)*0.29,IF(AC18=0,0,1.88+(AC18-7)*0.29))))))))</f>
        <v>1.88</v>
      </c>
      <c r="AG18" s="14">
        <v>5.2</v>
      </c>
      <c r="AH18" s="15">
        <v>1.5</v>
      </c>
      <c r="AI18" s="11" t="s">
        <v>454</v>
      </c>
      <c r="AJ18" s="12">
        <v>0</v>
      </c>
      <c r="AK18" s="25">
        <v>0</v>
      </c>
      <c r="AL18" s="11" t="s">
        <v>454</v>
      </c>
      <c r="AM18" s="12">
        <v>0</v>
      </c>
      <c r="AN18" s="25">
        <v>0</v>
      </c>
      <c r="AO18" s="11" t="s">
        <v>454</v>
      </c>
      <c r="AP18" s="12">
        <v>0</v>
      </c>
      <c r="AQ18" s="25">
        <v>0</v>
      </c>
      <c r="AR18" s="11" t="str">
        <f t="shared" ref="AQ18:AR27" si="18">" "</f>
        <v xml:space="preserve"> </v>
      </c>
      <c r="AS18" s="12" t="str">
        <f t="shared" ref="AS18:BC27" si="19">" "</f>
        <v xml:space="preserve"> </v>
      </c>
      <c r="AT18" s="25" t="str">
        <f t="shared" si="19"/>
        <v xml:space="preserve"> </v>
      </c>
      <c r="AU18" s="11" t="str">
        <f t="shared" si="19"/>
        <v xml:space="preserve"> </v>
      </c>
      <c r="AV18" s="12" t="str">
        <f t="shared" si="19"/>
        <v xml:space="preserve"> </v>
      </c>
      <c r="AW18" s="25" t="str">
        <f t="shared" si="19"/>
        <v xml:space="preserve"> </v>
      </c>
      <c r="AX18" s="11" t="str">
        <f t="shared" si="19"/>
        <v xml:space="preserve"> </v>
      </c>
      <c r="AY18" s="12" t="str">
        <f t="shared" si="19"/>
        <v xml:space="preserve"> </v>
      </c>
      <c r="AZ18" s="25" t="str">
        <f t="shared" si="19"/>
        <v xml:space="preserve"> </v>
      </c>
      <c r="BA18" s="11" t="str">
        <f t="shared" si="19"/>
        <v xml:space="preserve"> </v>
      </c>
      <c r="BB18" s="12" t="str">
        <f t="shared" si="19"/>
        <v xml:space="preserve"> </v>
      </c>
      <c r="BC18" s="25" t="str">
        <f t="shared" si="19"/>
        <v xml:space="preserve"> </v>
      </c>
      <c r="BD18" s="5">
        <f t="shared" ref="BD18:BD37" si="20">IF(AI18=" ",0,IF(AI18="p",1,0)+IF(AL18="p",1,0)+IF(AO18="p",1,0)+IF(AR18="p",1,0)+IF(AU18="p",1,0)+IF(AX18="p",1,0)+IF(BA18="p",1,0))</f>
        <v>0</v>
      </c>
      <c r="BE18" s="6">
        <f t="shared" ref="BE18:BE37" si="21">IF(AI18=" ",0,IF(AI18="am",1,0)+IF(AL18="am",1,0)+IF(AO18="am",1,0)+IF(AR18="am",1,0)+IF(AU18="am",1,0)+IF(AX18="am",1,0)+IF(BA18="am",1,0))</f>
        <v>0</v>
      </c>
      <c r="BF18" s="6">
        <f t="shared" ref="BF18:BF37" si="22">IF(AJ18=" ",0,IF(AJ18="+",1,0)+IF(AM18="+",1,0)+IF(AP18="+",1,0)+IF(AS18="+",1,0)+IF(AV18="+",1,0)+IF(AY18="+",1,0)+IF(BB18="+",1,0))</f>
        <v>0</v>
      </c>
      <c r="BG18" s="6">
        <f t="shared" ref="BG18:BG37" si="23">IF(AJ18=" ",0,IF(AJ18="!",1,0)+IF(AM18="!",1,0)+IF(AP18="!",1,0)+IF(AS18="!",1,0)+IF(AV18="!",1,0)+IF(AY18="!",1,0)+IF(BB18="!",1,0))</f>
        <v>0</v>
      </c>
      <c r="BH18" s="6">
        <f t="shared" ref="BH18:BH37" si="24">IF(AK18=" ",0,IF(AK18="!",1,0)+IF(AN18="!",1,0)+IF(AQ18="!",1,0)+IF(AT18="!",1,0)+IF(AW18="!",1,0)+IF(AZ18="!",1,0)+IF(BC18="!",1,0))</f>
        <v>0</v>
      </c>
      <c r="BI18" s="7">
        <f t="shared" ref="BI18:BI37" si="25">IF(AK18=" ",0,IF(AK18="~",1,0)+IF(AN18="~",1,0)+IF(AQ18="~",1,0)+IF(AT18="~",1,0)+IF(AW18="~",1,0)+IF(AZ18="~",1,0)+IF(BC18="~",1,0))</f>
        <v>0</v>
      </c>
      <c r="BJ18" s="36">
        <f t="shared" ref="BJ18:BJ37" si="26">IF(BD18=7,10,IF(BD18=6,9.71+(BE18-1)*0.29,IF(BD18=5,9.13+(BE18-2)*0.29,IF(BD18=4,8.26+(BE18-3)*0.29,IF(BD18=3,7.1+(BE18-4)*0.29,IF(BD18=2,5.65+(BE18-5)*0.29,IF(BD18=1,3.91+(BE18-6)*0.29,IF(BE18=0,0,1.88+(BE18-7)*0.29))))))))</f>
        <v>0</v>
      </c>
      <c r="BK18" s="14">
        <f t="shared" ref="BK18:BK37" si="27">IF(BF18=7,10,IF(BF18=6,9.71+(BG18-1)*0.29,IF(BF18=5,9.13+(BG18-2)*0.29,IF(BF18=4,8.26+(BG18-3)*0.29,IF(BF18=3,7.1+(BG18-4)*0.29,IF(BF18=2,5.65+(BG18-5)*0.29,IF(BF18=1,3.91+(BG18-6)*0.29,IF(BG18=0,0,1.88+(BG18-7)*0.29))))))))</f>
        <v>0</v>
      </c>
      <c r="BL18" s="24">
        <f t="shared" ref="BL18:BL37" si="28">IF(BH18=7,10,IF(BH18=6,9.71+(BI18-1)*0.29,IF(BH18=5,9.13+(BI18-2)*0.29,IF(BH18=4,8.26+(BI18-3)*0.29,IF(BH18=3,7.1+(BI18-4)*0.29,IF(BH18=2,5.65+(BI18-5)*0.29,IF(BH18=1,3.91+(BI18-6)*0.29,IF(BI18=0,0,1.88+(BI18-7)*0.29))))))))</f>
        <v>0</v>
      </c>
      <c r="BM18" s="14">
        <v>0</v>
      </c>
      <c r="BN18" s="15">
        <v>0</v>
      </c>
      <c r="BO18" s="16">
        <f>2*1+1.25+2+1.5</f>
        <v>6.75</v>
      </c>
      <c r="BP18" s="24">
        <f t="shared" ref="BP18:BP37" si="29">(0.75*AD18+AE18+0.25*AF18+1.4*AG18+1.6*AH18)+(0.75*BJ18+BK18+0.25*BL18+1.4*BM18+1.6*BN18)+BO18</f>
        <v>25.409999999999997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4"/>
        <v>11</v>
      </c>
      <c r="B19" s="80" t="s">
        <v>379</v>
      </c>
      <c r="C19" s="11" t="s">
        <v>455</v>
      </c>
      <c r="D19" s="12" t="s">
        <v>456</v>
      </c>
      <c r="E19" s="25" t="s">
        <v>456</v>
      </c>
      <c r="F19" s="11" t="s">
        <v>455</v>
      </c>
      <c r="G19" s="12" t="s">
        <v>456</v>
      </c>
      <c r="H19" s="25" t="s">
        <v>456</v>
      </c>
      <c r="I19" s="11" t="s">
        <v>455</v>
      </c>
      <c r="J19" s="12" t="s">
        <v>459</v>
      </c>
      <c r="K19" s="25" t="s">
        <v>456</v>
      </c>
      <c r="L19" s="11" t="s">
        <v>455</v>
      </c>
      <c r="M19" s="12" t="s">
        <v>459</v>
      </c>
      <c r="N19" s="25" t="s">
        <v>456</v>
      </c>
      <c r="O19" s="11" t="s">
        <v>455</v>
      </c>
      <c r="P19" s="12" t="s">
        <v>459</v>
      </c>
      <c r="Q19" s="25" t="s">
        <v>456</v>
      </c>
      <c r="R19" s="11" t="s">
        <v>455</v>
      </c>
      <c r="S19" s="12" t="s">
        <v>456</v>
      </c>
      <c r="T19" s="25" t="s">
        <v>456</v>
      </c>
      <c r="U19" s="11" t="s">
        <v>455</v>
      </c>
      <c r="V19" s="12" t="s">
        <v>459</v>
      </c>
      <c r="W19" s="25" t="s">
        <v>456</v>
      </c>
      <c r="X19" s="5">
        <f t="shared" si="9"/>
        <v>7</v>
      </c>
      <c r="Y19" s="6">
        <f t="shared" si="10"/>
        <v>0</v>
      </c>
      <c r="Z19" s="6">
        <f t="shared" si="11"/>
        <v>0</v>
      </c>
      <c r="AA19" s="6">
        <f t="shared" si="12"/>
        <v>4</v>
      </c>
      <c r="AB19" s="6">
        <f t="shared" si="13"/>
        <v>0</v>
      </c>
      <c r="AC19" s="7">
        <f t="shared" si="14"/>
        <v>7</v>
      </c>
      <c r="AD19" s="36">
        <f t="shared" si="15"/>
        <v>10</v>
      </c>
      <c r="AE19" s="14">
        <f t="shared" si="16"/>
        <v>1.01</v>
      </c>
      <c r="AF19" s="24">
        <f t="shared" si="17"/>
        <v>1.88</v>
      </c>
      <c r="AG19" s="14">
        <v>3.2</v>
      </c>
      <c r="AH19" s="15">
        <v>2.7</v>
      </c>
      <c r="AI19" s="11" t="s">
        <v>455</v>
      </c>
      <c r="AJ19" s="12" t="s">
        <v>456</v>
      </c>
      <c r="AK19" s="25" t="s">
        <v>456</v>
      </c>
      <c r="AL19" s="11" t="s">
        <v>455</v>
      </c>
      <c r="AM19" s="12" t="s">
        <v>457</v>
      </c>
      <c r="AN19" s="25" t="s">
        <v>456</v>
      </c>
      <c r="AO19" s="11" t="s">
        <v>455</v>
      </c>
      <c r="AP19" s="12" t="s">
        <v>457</v>
      </c>
      <c r="AQ19" s="25" t="s">
        <v>456</v>
      </c>
      <c r="AR19" s="11" t="str">
        <f t="shared" si="18"/>
        <v xml:space="preserve"> </v>
      </c>
      <c r="AS19" s="12" t="str">
        <f t="shared" si="19"/>
        <v xml:space="preserve"> </v>
      </c>
      <c r="AT19" s="25" t="str">
        <f t="shared" si="19"/>
        <v xml:space="preserve"> </v>
      </c>
      <c r="AU19" s="11" t="str">
        <f t="shared" si="19"/>
        <v xml:space="preserve"> </v>
      </c>
      <c r="AV19" s="12" t="str">
        <f t="shared" si="19"/>
        <v xml:space="preserve"> </v>
      </c>
      <c r="AW19" s="25" t="str">
        <f t="shared" si="19"/>
        <v xml:space="preserve"> </v>
      </c>
      <c r="AX19" s="11" t="str">
        <f t="shared" si="19"/>
        <v xml:space="preserve"> </v>
      </c>
      <c r="AY19" s="12" t="str">
        <f t="shared" si="19"/>
        <v xml:space="preserve"> </v>
      </c>
      <c r="AZ19" s="25" t="str">
        <f t="shared" si="19"/>
        <v xml:space="preserve"> </v>
      </c>
      <c r="BA19" s="11" t="str">
        <f t="shared" si="19"/>
        <v xml:space="preserve"> </v>
      </c>
      <c r="BB19" s="12" t="str">
        <f t="shared" si="19"/>
        <v xml:space="preserve"> </v>
      </c>
      <c r="BC19" s="25" t="str">
        <f t="shared" si="19"/>
        <v xml:space="preserve"> </v>
      </c>
      <c r="BD19" s="5">
        <f t="shared" si="20"/>
        <v>3</v>
      </c>
      <c r="BE19" s="6">
        <f t="shared" si="21"/>
        <v>0</v>
      </c>
      <c r="BF19" s="6">
        <f t="shared" si="22"/>
        <v>2</v>
      </c>
      <c r="BG19" s="6">
        <f t="shared" si="23"/>
        <v>0</v>
      </c>
      <c r="BH19" s="6">
        <f t="shared" si="24"/>
        <v>0</v>
      </c>
      <c r="BI19" s="7">
        <f t="shared" si="25"/>
        <v>3</v>
      </c>
      <c r="BJ19" s="36">
        <f t="shared" si="26"/>
        <v>5.9399999999999995</v>
      </c>
      <c r="BK19" s="14">
        <f t="shared" si="27"/>
        <v>4.2</v>
      </c>
      <c r="BL19" s="24">
        <f t="shared" si="28"/>
        <v>0.72</v>
      </c>
      <c r="BM19" s="14">
        <v>0</v>
      </c>
      <c r="BN19" s="15">
        <v>0</v>
      </c>
      <c r="BO19" s="16">
        <f>1.5+0.14+3</f>
        <v>4.6400000000000006</v>
      </c>
      <c r="BP19" s="24">
        <f t="shared" si="29"/>
        <v>31.255000000000003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4"/>
        <v>12</v>
      </c>
      <c r="B20" s="80" t="s">
        <v>623</v>
      </c>
      <c r="C20" s="11" t="s">
        <v>455</v>
      </c>
      <c r="D20" s="12" t="s">
        <v>456</v>
      </c>
      <c r="E20" s="25" t="s">
        <v>456</v>
      </c>
      <c r="F20" s="11" t="s">
        <v>455</v>
      </c>
      <c r="G20" s="12" t="s">
        <v>456</v>
      </c>
      <c r="H20" s="25" t="s">
        <v>456</v>
      </c>
      <c r="I20" s="11" t="s">
        <v>455</v>
      </c>
      <c r="J20" s="12" t="s">
        <v>456</v>
      </c>
      <c r="K20" s="25" t="s">
        <v>456</v>
      </c>
      <c r="L20" s="11" t="s">
        <v>455</v>
      </c>
      <c r="M20" s="12" t="s">
        <v>456</v>
      </c>
      <c r="N20" s="25" t="s">
        <v>456</v>
      </c>
      <c r="O20" s="11" t="s">
        <v>455</v>
      </c>
      <c r="P20" s="12" t="s">
        <v>456</v>
      </c>
      <c r="Q20" s="25" t="s">
        <v>456</v>
      </c>
      <c r="R20" s="11" t="s">
        <v>455</v>
      </c>
      <c r="S20" s="12" t="s">
        <v>456</v>
      </c>
      <c r="T20" s="25" t="s">
        <v>456</v>
      </c>
      <c r="U20" s="11" t="s">
        <v>455</v>
      </c>
      <c r="V20" s="12" t="s">
        <v>456</v>
      </c>
      <c r="W20" s="25" t="s">
        <v>456</v>
      </c>
      <c r="X20" s="5">
        <f t="shared" si="9"/>
        <v>7</v>
      </c>
      <c r="Y20" s="6">
        <f t="shared" si="10"/>
        <v>0</v>
      </c>
      <c r="Z20" s="6">
        <f t="shared" si="11"/>
        <v>0</v>
      </c>
      <c r="AA20" s="6">
        <f t="shared" si="12"/>
        <v>0</v>
      </c>
      <c r="AB20" s="6">
        <f t="shared" si="13"/>
        <v>0</v>
      </c>
      <c r="AC20" s="7">
        <f t="shared" si="14"/>
        <v>7</v>
      </c>
      <c r="AD20" s="36">
        <f t="shared" si="15"/>
        <v>10</v>
      </c>
      <c r="AE20" s="14">
        <f t="shared" si="16"/>
        <v>0</v>
      </c>
      <c r="AF20" s="24">
        <f t="shared" si="17"/>
        <v>1.88</v>
      </c>
      <c r="AG20" s="14">
        <v>2.6</v>
      </c>
      <c r="AH20" s="15">
        <v>1.8</v>
      </c>
      <c r="AI20" s="11" t="s">
        <v>455</v>
      </c>
      <c r="AJ20" s="12" t="s">
        <v>456</v>
      </c>
      <c r="AK20" s="25" t="s">
        <v>456</v>
      </c>
      <c r="AL20" s="11" t="s">
        <v>455</v>
      </c>
      <c r="AM20" s="12" t="s">
        <v>456</v>
      </c>
      <c r="AN20" s="25" t="s">
        <v>456</v>
      </c>
      <c r="AO20" s="11" t="s">
        <v>455</v>
      </c>
      <c r="AP20" s="12" t="s">
        <v>457</v>
      </c>
      <c r="AQ20" s="25" t="s">
        <v>456</v>
      </c>
      <c r="AR20" s="11" t="str">
        <f t="shared" si="18"/>
        <v xml:space="preserve"> </v>
      </c>
      <c r="AS20" s="12" t="str">
        <f t="shared" si="19"/>
        <v xml:space="preserve"> </v>
      </c>
      <c r="AT20" s="25" t="str">
        <f t="shared" si="19"/>
        <v xml:space="preserve"> </v>
      </c>
      <c r="AU20" s="11" t="str">
        <f t="shared" si="19"/>
        <v xml:space="preserve"> </v>
      </c>
      <c r="AV20" s="12" t="str">
        <f t="shared" si="19"/>
        <v xml:space="preserve"> </v>
      </c>
      <c r="AW20" s="25" t="str">
        <f t="shared" si="19"/>
        <v xml:space="preserve"> </v>
      </c>
      <c r="AX20" s="11" t="str">
        <f t="shared" si="19"/>
        <v xml:space="preserve"> </v>
      </c>
      <c r="AY20" s="12" t="str">
        <f t="shared" si="19"/>
        <v xml:space="preserve"> </v>
      </c>
      <c r="AZ20" s="25" t="str">
        <f t="shared" si="19"/>
        <v xml:space="preserve"> </v>
      </c>
      <c r="BA20" s="11" t="str">
        <f t="shared" si="19"/>
        <v xml:space="preserve"> </v>
      </c>
      <c r="BB20" s="12" t="str">
        <f t="shared" si="19"/>
        <v xml:space="preserve"> </v>
      </c>
      <c r="BC20" s="25" t="str">
        <f t="shared" si="19"/>
        <v xml:space="preserve"> </v>
      </c>
      <c r="BD20" s="5">
        <f t="shared" si="20"/>
        <v>3</v>
      </c>
      <c r="BE20" s="6">
        <f t="shared" si="21"/>
        <v>0</v>
      </c>
      <c r="BF20" s="6">
        <f t="shared" si="22"/>
        <v>1</v>
      </c>
      <c r="BG20" s="6">
        <f t="shared" si="23"/>
        <v>0</v>
      </c>
      <c r="BH20" s="6">
        <f t="shared" si="24"/>
        <v>0</v>
      </c>
      <c r="BI20" s="7">
        <f t="shared" si="25"/>
        <v>3</v>
      </c>
      <c r="BJ20" s="36">
        <f t="shared" si="26"/>
        <v>5.9399999999999995</v>
      </c>
      <c r="BK20" s="14">
        <f t="shared" si="27"/>
        <v>2.1700000000000004</v>
      </c>
      <c r="BL20" s="24">
        <f t="shared" si="28"/>
        <v>0.72</v>
      </c>
      <c r="BM20" s="14">
        <v>0</v>
      </c>
      <c r="BN20" s="15">
        <v>0</v>
      </c>
      <c r="BO20" s="16">
        <f>1+1.5+0.14+3</f>
        <v>5.6400000000000006</v>
      </c>
      <c r="BP20" s="24">
        <f t="shared" si="29"/>
        <v>26.935000000000002</v>
      </c>
      <c r="BQ20" s="63"/>
      <c r="BR20" s="63"/>
      <c r="BS20" s="63"/>
      <c r="BT20" s="63"/>
      <c r="BU20" s="63"/>
      <c r="BV20" s="63"/>
      <c r="BW20" s="63"/>
      <c r="BY20" s="18"/>
      <c r="BZ20" s="21"/>
    </row>
    <row r="21" spans="1:78" ht="12.75" customHeight="1">
      <c r="A21" s="2">
        <f t="shared" si="4"/>
        <v>13</v>
      </c>
      <c r="B21" s="80" t="s">
        <v>381</v>
      </c>
      <c r="C21" s="11" t="s">
        <v>455</v>
      </c>
      <c r="D21" s="12" t="s">
        <v>456</v>
      </c>
      <c r="E21" s="25" t="s">
        <v>456</v>
      </c>
      <c r="F21" s="11" t="s">
        <v>455</v>
      </c>
      <c r="G21" s="12" t="s">
        <v>456</v>
      </c>
      <c r="H21" s="25" t="s">
        <v>456</v>
      </c>
      <c r="I21" s="11" t="s">
        <v>455</v>
      </c>
      <c r="J21" s="12" t="s">
        <v>457</v>
      </c>
      <c r="K21" s="25" t="s">
        <v>456</v>
      </c>
      <c r="L21" s="11" t="s">
        <v>455</v>
      </c>
      <c r="M21" s="12" t="s">
        <v>456</v>
      </c>
      <c r="N21" s="25" t="s">
        <v>456</v>
      </c>
      <c r="O21" s="11" t="s">
        <v>455</v>
      </c>
      <c r="P21" s="12" t="s">
        <v>459</v>
      </c>
      <c r="Q21" s="25" t="s">
        <v>456</v>
      </c>
      <c r="R21" s="11" t="s">
        <v>455</v>
      </c>
      <c r="S21" s="12" t="s">
        <v>459</v>
      </c>
      <c r="T21" s="25" t="s">
        <v>456</v>
      </c>
      <c r="U21" s="11" t="s">
        <v>455</v>
      </c>
      <c r="V21" s="12" t="s">
        <v>459</v>
      </c>
      <c r="W21" s="25" t="s">
        <v>456</v>
      </c>
      <c r="X21" s="5">
        <f t="shared" si="9"/>
        <v>7</v>
      </c>
      <c r="Y21" s="6">
        <f t="shared" si="10"/>
        <v>0</v>
      </c>
      <c r="Z21" s="6">
        <f t="shared" si="11"/>
        <v>1</v>
      </c>
      <c r="AA21" s="6">
        <f t="shared" si="12"/>
        <v>3</v>
      </c>
      <c r="AB21" s="6">
        <f t="shared" si="13"/>
        <v>0</v>
      </c>
      <c r="AC21" s="7">
        <f t="shared" si="14"/>
        <v>7</v>
      </c>
      <c r="AD21" s="36">
        <f t="shared" si="15"/>
        <v>10</v>
      </c>
      <c r="AE21" s="14">
        <f t="shared" si="16"/>
        <v>3.04</v>
      </c>
      <c r="AF21" s="24">
        <f t="shared" si="17"/>
        <v>1.88</v>
      </c>
      <c r="AG21" s="14">
        <v>5.2</v>
      </c>
      <c r="AH21" s="15">
        <v>3.1</v>
      </c>
      <c r="AI21" s="11" t="s">
        <v>455</v>
      </c>
      <c r="AJ21" s="12" t="s">
        <v>456</v>
      </c>
      <c r="AK21" s="25" t="s">
        <v>456</v>
      </c>
      <c r="AL21" s="11" t="s">
        <v>455</v>
      </c>
      <c r="AM21" s="12" t="s">
        <v>457</v>
      </c>
      <c r="AN21" s="25" t="s">
        <v>456</v>
      </c>
      <c r="AO21" s="11" t="s">
        <v>455</v>
      </c>
      <c r="AP21" s="12" t="s">
        <v>457</v>
      </c>
      <c r="AQ21" s="25" t="s">
        <v>456</v>
      </c>
      <c r="AR21" s="11" t="str">
        <f t="shared" si="18"/>
        <v xml:space="preserve"> </v>
      </c>
      <c r="AS21" s="12" t="str">
        <f t="shared" si="19"/>
        <v xml:space="preserve"> </v>
      </c>
      <c r="AT21" s="25" t="str">
        <f t="shared" si="19"/>
        <v xml:space="preserve"> </v>
      </c>
      <c r="AU21" s="11" t="str">
        <f t="shared" si="19"/>
        <v xml:space="preserve"> </v>
      </c>
      <c r="AV21" s="12" t="str">
        <f t="shared" si="19"/>
        <v xml:space="preserve"> </v>
      </c>
      <c r="AW21" s="25" t="str">
        <f t="shared" si="19"/>
        <v xml:space="preserve"> </v>
      </c>
      <c r="AX21" s="11" t="str">
        <f t="shared" si="19"/>
        <v xml:space="preserve"> </v>
      </c>
      <c r="AY21" s="12" t="str">
        <f t="shared" si="19"/>
        <v xml:space="preserve"> </v>
      </c>
      <c r="AZ21" s="25" t="str">
        <f t="shared" si="19"/>
        <v xml:space="preserve"> </v>
      </c>
      <c r="BA21" s="11" t="str">
        <f t="shared" si="19"/>
        <v xml:space="preserve"> </v>
      </c>
      <c r="BB21" s="12" t="str">
        <f t="shared" si="19"/>
        <v xml:space="preserve"> </v>
      </c>
      <c r="BC21" s="25" t="str">
        <f t="shared" si="19"/>
        <v xml:space="preserve"> </v>
      </c>
      <c r="BD21" s="5">
        <f t="shared" si="20"/>
        <v>3</v>
      </c>
      <c r="BE21" s="6">
        <f t="shared" si="21"/>
        <v>0</v>
      </c>
      <c r="BF21" s="6">
        <f t="shared" si="22"/>
        <v>2</v>
      </c>
      <c r="BG21" s="6">
        <f t="shared" si="23"/>
        <v>0</v>
      </c>
      <c r="BH21" s="6">
        <f t="shared" si="24"/>
        <v>0</v>
      </c>
      <c r="BI21" s="7">
        <f t="shared" si="25"/>
        <v>3</v>
      </c>
      <c r="BJ21" s="36">
        <f t="shared" si="26"/>
        <v>5.9399999999999995</v>
      </c>
      <c r="BK21" s="14">
        <f t="shared" si="27"/>
        <v>4.2</v>
      </c>
      <c r="BL21" s="24">
        <f t="shared" si="28"/>
        <v>0.72</v>
      </c>
      <c r="BM21" s="14">
        <v>0</v>
      </c>
      <c r="BN21" s="15">
        <v>0</v>
      </c>
      <c r="BO21" s="16">
        <f>1.5+0.14+3</f>
        <v>4.6400000000000006</v>
      </c>
      <c r="BP21" s="24">
        <f t="shared" si="29"/>
        <v>36.725000000000001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4"/>
        <v>14</v>
      </c>
      <c r="B22" s="80" t="s">
        <v>382</v>
      </c>
      <c r="C22" s="11" t="s">
        <v>455</v>
      </c>
      <c r="D22" s="12" t="s">
        <v>456</v>
      </c>
      <c r="E22" s="25" t="s">
        <v>456</v>
      </c>
      <c r="F22" s="11" t="s">
        <v>455</v>
      </c>
      <c r="G22" s="12" t="s">
        <v>457</v>
      </c>
      <c r="H22" s="25" t="s">
        <v>456</v>
      </c>
      <c r="I22" s="11" t="s">
        <v>455</v>
      </c>
      <c r="J22" s="12" t="s">
        <v>457</v>
      </c>
      <c r="K22" s="25" t="s">
        <v>456</v>
      </c>
      <c r="L22" s="11" t="s">
        <v>455</v>
      </c>
      <c r="M22" s="12" t="s">
        <v>457</v>
      </c>
      <c r="N22" s="25" t="s">
        <v>456</v>
      </c>
      <c r="O22" s="11" t="s">
        <v>455</v>
      </c>
      <c r="P22" s="12" t="s">
        <v>457</v>
      </c>
      <c r="Q22" s="25" t="s">
        <v>456</v>
      </c>
      <c r="R22" s="11" t="s">
        <v>455</v>
      </c>
      <c r="S22" s="12" t="s">
        <v>457</v>
      </c>
      <c r="T22" s="25" t="s">
        <v>456</v>
      </c>
      <c r="U22" s="11" t="s">
        <v>455</v>
      </c>
      <c r="V22" s="12" t="s">
        <v>459</v>
      </c>
      <c r="W22" s="25" t="s">
        <v>456</v>
      </c>
      <c r="X22" s="5">
        <f t="shared" si="9"/>
        <v>7</v>
      </c>
      <c r="Y22" s="6">
        <f t="shared" si="10"/>
        <v>0</v>
      </c>
      <c r="Z22" s="6">
        <f t="shared" si="11"/>
        <v>5</v>
      </c>
      <c r="AA22" s="6">
        <f t="shared" si="12"/>
        <v>1</v>
      </c>
      <c r="AB22" s="6">
        <f t="shared" si="13"/>
        <v>0</v>
      </c>
      <c r="AC22" s="7">
        <f t="shared" si="14"/>
        <v>7</v>
      </c>
      <c r="AD22" s="36">
        <f t="shared" si="15"/>
        <v>10</v>
      </c>
      <c r="AE22" s="14">
        <f t="shared" si="16"/>
        <v>8.8400000000000016</v>
      </c>
      <c r="AF22" s="24">
        <f t="shared" si="17"/>
        <v>1.88</v>
      </c>
      <c r="AG22" s="14">
        <v>9</v>
      </c>
      <c r="AH22" s="15">
        <v>1.8</v>
      </c>
      <c r="AI22" s="11" t="s">
        <v>455</v>
      </c>
      <c r="AJ22" s="12" t="s">
        <v>456</v>
      </c>
      <c r="AK22" s="25" t="s">
        <v>456</v>
      </c>
      <c r="AL22" s="11" t="s">
        <v>455</v>
      </c>
      <c r="AM22" s="12" t="s">
        <v>457</v>
      </c>
      <c r="AN22" s="25" t="s">
        <v>456</v>
      </c>
      <c r="AO22" s="11" t="s">
        <v>455</v>
      </c>
      <c r="AP22" s="12" t="s">
        <v>457</v>
      </c>
      <c r="AQ22" s="25" t="s">
        <v>456</v>
      </c>
      <c r="AR22" s="11" t="str">
        <f t="shared" si="18"/>
        <v xml:space="preserve"> </v>
      </c>
      <c r="AS22" s="12" t="str">
        <f t="shared" si="19"/>
        <v xml:space="preserve"> </v>
      </c>
      <c r="AT22" s="25" t="str">
        <f t="shared" si="19"/>
        <v xml:space="preserve"> </v>
      </c>
      <c r="AU22" s="11" t="str">
        <f t="shared" si="19"/>
        <v xml:space="preserve"> </v>
      </c>
      <c r="AV22" s="12" t="str">
        <f t="shared" si="19"/>
        <v xml:space="preserve"> </v>
      </c>
      <c r="AW22" s="25" t="str">
        <f t="shared" si="19"/>
        <v xml:space="preserve"> </v>
      </c>
      <c r="AX22" s="11" t="str">
        <f t="shared" si="19"/>
        <v xml:space="preserve"> </v>
      </c>
      <c r="AY22" s="12" t="str">
        <f t="shared" si="19"/>
        <v xml:space="preserve"> </v>
      </c>
      <c r="AZ22" s="25" t="str">
        <f t="shared" si="19"/>
        <v xml:space="preserve"> </v>
      </c>
      <c r="BA22" s="11" t="str">
        <f t="shared" si="19"/>
        <v xml:space="preserve"> </v>
      </c>
      <c r="BB22" s="12" t="str">
        <f t="shared" si="19"/>
        <v xml:space="preserve"> </v>
      </c>
      <c r="BC22" s="25" t="str">
        <f t="shared" si="19"/>
        <v xml:space="preserve"> </v>
      </c>
      <c r="BD22" s="5">
        <f t="shared" si="20"/>
        <v>3</v>
      </c>
      <c r="BE22" s="6">
        <f t="shared" si="21"/>
        <v>0</v>
      </c>
      <c r="BF22" s="6">
        <f t="shared" si="22"/>
        <v>2</v>
      </c>
      <c r="BG22" s="6">
        <f t="shared" si="23"/>
        <v>0</v>
      </c>
      <c r="BH22" s="6">
        <f t="shared" si="24"/>
        <v>0</v>
      </c>
      <c r="BI22" s="7">
        <f t="shared" si="25"/>
        <v>3</v>
      </c>
      <c r="BJ22" s="36">
        <f t="shared" si="26"/>
        <v>5.9399999999999995</v>
      </c>
      <c r="BK22" s="14">
        <f t="shared" si="27"/>
        <v>4.2</v>
      </c>
      <c r="BL22" s="24">
        <f t="shared" si="28"/>
        <v>0.72</v>
      </c>
      <c r="BM22" s="14">
        <v>0</v>
      </c>
      <c r="BN22" s="15">
        <v>0</v>
      </c>
      <c r="BO22" s="16">
        <f>3*1+3+5*1.5+3+0.14</f>
        <v>16.64</v>
      </c>
      <c r="BP22" s="24">
        <f t="shared" si="29"/>
        <v>57.765000000000008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4"/>
        <v>15</v>
      </c>
      <c r="B23" s="80" t="s">
        <v>383</v>
      </c>
      <c r="C23" s="11" t="s">
        <v>455</v>
      </c>
      <c r="D23" s="12" t="s">
        <v>456</v>
      </c>
      <c r="E23" s="25" t="s">
        <v>456</v>
      </c>
      <c r="F23" s="11" t="s">
        <v>455</v>
      </c>
      <c r="G23" s="12" t="s">
        <v>456</v>
      </c>
      <c r="H23" s="25" t="s">
        <v>456</v>
      </c>
      <c r="I23" s="11" t="s">
        <v>455</v>
      </c>
      <c r="J23" s="12" t="s">
        <v>456</v>
      </c>
      <c r="K23" s="25" t="s">
        <v>456</v>
      </c>
      <c r="L23" s="11" t="s">
        <v>455</v>
      </c>
      <c r="M23" s="12" t="s">
        <v>459</v>
      </c>
      <c r="N23" s="25" t="s">
        <v>456</v>
      </c>
      <c r="O23" s="11" t="s">
        <v>455</v>
      </c>
      <c r="P23" s="12" t="s">
        <v>456</v>
      </c>
      <c r="Q23" s="25" t="s">
        <v>456</v>
      </c>
      <c r="R23" s="11" t="s">
        <v>455</v>
      </c>
      <c r="S23" s="12" t="s">
        <v>456</v>
      </c>
      <c r="T23" s="25" t="s">
        <v>456</v>
      </c>
      <c r="U23" s="11" t="s">
        <v>455</v>
      </c>
      <c r="V23" s="12" t="s">
        <v>456</v>
      </c>
      <c r="W23" s="25" t="s">
        <v>456</v>
      </c>
      <c r="X23" s="5">
        <f t="shared" si="9"/>
        <v>7</v>
      </c>
      <c r="Y23" s="6">
        <f t="shared" si="10"/>
        <v>0</v>
      </c>
      <c r="Z23" s="6">
        <f t="shared" si="11"/>
        <v>0</v>
      </c>
      <c r="AA23" s="6">
        <f t="shared" si="12"/>
        <v>1</v>
      </c>
      <c r="AB23" s="6">
        <f t="shared" si="13"/>
        <v>0</v>
      </c>
      <c r="AC23" s="7">
        <f t="shared" si="14"/>
        <v>7</v>
      </c>
      <c r="AD23" s="36">
        <f t="shared" si="15"/>
        <v>10</v>
      </c>
      <c r="AE23" s="14">
        <f t="shared" si="16"/>
        <v>0.14000000000000012</v>
      </c>
      <c r="AF23" s="24">
        <f>IF(AB23=7,10,IF(AB23=6,9.71+(AC23-1)*0.29,IF(AB23=5,9.13+(AC23-2)*0.29,IF(AB23=4,8.26+(AC23-3)*0.29,IF(AB23=3,7.1+(AC23-4)*0.29,IF(AB23=2,5.65+(AC23-5)*0.29,IF(AB23=1,3.91+(AC23-6)*0.29,IF(AC23=0,0,1.88+(AC23-7)*0.29))))))))+0.07</f>
        <v>1.95</v>
      </c>
      <c r="AG23" s="14">
        <v>7.2</v>
      </c>
      <c r="AH23" s="15">
        <v>3</v>
      </c>
      <c r="AI23" s="11" t="s">
        <v>455</v>
      </c>
      <c r="AJ23" s="12" t="s">
        <v>456</v>
      </c>
      <c r="AK23" s="25" t="s">
        <v>456</v>
      </c>
      <c r="AL23" s="11" t="s">
        <v>455</v>
      </c>
      <c r="AM23" s="12" t="s">
        <v>456</v>
      </c>
      <c r="AN23" s="25" t="s">
        <v>456</v>
      </c>
      <c r="AO23" s="11" t="s">
        <v>455</v>
      </c>
      <c r="AP23" s="12" t="s">
        <v>456</v>
      </c>
      <c r="AQ23" s="25" t="s">
        <v>456</v>
      </c>
      <c r="AR23" s="11" t="str">
        <f t="shared" si="18"/>
        <v xml:space="preserve"> </v>
      </c>
      <c r="AS23" s="12" t="str">
        <f t="shared" si="19"/>
        <v xml:space="preserve"> </v>
      </c>
      <c r="AT23" s="25" t="str">
        <f t="shared" si="19"/>
        <v xml:space="preserve"> </v>
      </c>
      <c r="AU23" s="11" t="str">
        <f t="shared" si="19"/>
        <v xml:space="preserve"> </v>
      </c>
      <c r="AV23" s="12" t="str">
        <f t="shared" si="19"/>
        <v xml:space="preserve"> </v>
      </c>
      <c r="AW23" s="25" t="str">
        <f t="shared" si="19"/>
        <v xml:space="preserve"> </v>
      </c>
      <c r="AX23" s="11" t="str">
        <f t="shared" si="19"/>
        <v xml:space="preserve"> </v>
      </c>
      <c r="AY23" s="12" t="str">
        <f t="shared" si="19"/>
        <v xml:space="preserve"> </v>
      </c>
      <c r="AZ23" s="25" t="str">
        <f t="shared" si="19"/>
        <v xml:space="preserve"> </v>
      </c>
      <c r="BA23" s="11" t="str">
        <f t="shared" si="19"/>
        <v xml:space="preserve"> </v>
      </c>
      <c r="BB23" s="12" t="str">
        <f t="shared" si="19"/>
        <v xml:space="preserve"> </v>
      </c>
      <c r="BC23" s="25" t="str">
        <f t="shared" si="19"/>
        <v xml:space="preserve"> </v>
      </c>
      <c r="BD23" s="5">
        <f t="shared" si="20"/>
        <v>3</v>
      </c>
      <c r="BE23" s="6">
        <f t="shared" si="21"/>
        <v>0</v>
      </c>
      <c r="BF23" s="6">
        <f t="shared" si="22"/>
        <v>0</v>
      </c>
      <c r="BG23" s="6">
        <f t="shared" si="23"/>
        <v>0</v>
      </c>
      <c r="BH23" s="6">
        <f t="shared" si="24"/>
        <v>0</v>
      </c>
      <c r="BI23" s="7">
        <f t="shared" si="25"/>
        <v>3</v>
      </c>
      <c r="BJ23" s="36">
        <f t="shared" si="26"/>
        <v>5.9399999999999995</v>
      </c>
      <c r="BK23" s="14">
        <f t="shared" si="27"/>
        <v>0</v>
      </c>
      <c r="BL23" s="24">
        <f t="shared" si="28"/>
        <v>0.72</v>
      </c>
      <c r="BM23" s="14">
        <v>0</v>
      </c>
      <c r="BN23" s="15">
        <v>0</v>
      </c>
      <c r="BO23" s="16">
        <f>1.5+3*0.14+3</f>
        <v>4.92</v>
      </c>
      <c r="BP23" s="24">
        <f t="shared" si="29"/>
        <v>32.562500000000007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4"/>
        <v>16</v>
      </c>
      <c r="B24" s="80" t="s">
        <v>384</v>
      </c>
      <c r="C24" s="11" t="s">
        <v>455</v>
      </c>
      <c r="D24" s="12" t="s">
        <v>456</v>
      </c>
      <c r="E24" s="25" t="s">
        <v>456</v>
      </c>
      <c r="F24" s="11" t="s">
        <v>455</v>
      </c>
      <c r="G24" s="12" t="s">
        <v>456</v>
      </c>
      <c r="H24" s="25" t="s">
        <v>456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456</v>
      </c>
      <c r="N24" s="25" t="s">
        <v>456</v>
      </c>
      <c r="O24" s="11" t="s">
        <v>455</v>
      </c>
      <c r="P24" s="12" t="s">
        <v>456</v>
      </c>
      <c r="Q24" s="25" t="s">
        <v>456</v>
      </c>
      <c r="R24" s="11" t="s">
        <v>455</v>
      </c>
      <c r="S24" s="12" t="s">
        <v>456</v>
      </c>
      <c r="T24" s="25" t="s">
        <v>456</v>
      </c>
      <c r="U24" s="11" t="s">
        <v>455</v>
      </c>
      <c r="V24" s="12" t="s">
        <v>456</v>
      </c>
      <c r="W24" s="25" t="s">
        <v>456</v>
      </c>
      <c r="X24" s="5">
        <f t="shared" si="9"/>
        <v>7</v>
      </c>
      <c r="Y24" s="6">
        <f t="shared" si="10"/>
        <v>0</v>
      </c>
      <c r="Z24" s="6">
        <f t="shared" si="11"/>
        <v>0</v>
      </c>
      <c r="AA24" s="6">
        <f t="shared" si="12"/>
        <v>0</v>
      </c>
      <c r="AB24" s="6">
        <f t="shared" si="13"/>
        <v>0</v>
      </c>
      <c r="AC24" s="7">
        <f t="shared" si="14"/>
        <v>7</v>
      </c>
      <c r="AD24" s="36">
        <f t="shared" si="15"/>
        <v>10</v>
      </c>
      <c r="AE24" s="14">
        <f t="shared" si="16"/>
        <v>0</v>
      </c>
      <c r="AF24" s="24">
        <f t="shared" si="17"/>
        <v>1.88</v>
      </c>
      <c r="AG24" s="14">
        <v>4.5999999999999996</v>
      </c>
      <c r="AH24" s="15">
        <v>2.2000000000000002</v>
      </c>
      <c r="AI24" s="11" t="s">
        <v>455</v>
      </c>
      <c r="AJ24" s="12" t="s">
        <v>456</v>
      </c>
      <c r="AK24" s="25" t="s">
        <v>456</v>
      </c>
      <c r="AL24" s="11" t="s">
        <v>455</v>
      </c>
      <c r="AM24" s="12" t="s">
        <v>459</v>
      </c>
      <c r="AN24" s="25" t="s">
        <v>456</v>
      </c>
      <c r="AO24" s="11" t="s">
        <v>455</v>
      </c>
      <c r="AP24" s="12" t="s">
        <v>457</v>
      </c>
      <c r="AQ24" s="25" t="s">
        <v>456</v>
      </c>
      <c r="AR24" s="11" t="str">
        <f t="shared" si="18"/>
        <v xml:space="preserve"> </v>
      </c>
      <c r="AS24" s="12" t="str">
        <f t="shared" si="19"/>
        <v xml:space="preserve"> </v>
      </c>
      <c r="AT24" s="25" t="str">
        <f t="shared" si="19"/>
        <v xml:space="preserve"> </v>
      </c>
      <c r="AU24" s="11" t="str">
        <f t="shared" si="19"/>
        <v xml:space="preserve"> </v>
      </c>
      <c r="AV24" s="12" t="str">
        <f t="shared" si="19"/>
        <v xml:space="preserve"> </v>
      </c>
      <c r="AW24" s="25" t="str">
        <f t="shared" si="19"/>
        <v xml:space="preserve"> </v>
      </c>
      <c r="AX24" s="11" t="str">
        <f t="shared" si="19"/>
        <v xml:space="preserve"> </v>
      </c>
      <c r="AY24" s="12" t="str">
        <f t="shared" si="19"/>
        <v xml:space="preserve"> </v>
      </c>
      <c r="AZ24" s="25" t="str">
        <f t="shared" si="19"/>
        <v xml:space="preserve"> </v>
      </c>
      <c r="BA24" s="11" t="str">
        <f t="shared" si="19"/>
        <v xml:space="preserve"> </v>
      </c>
      <c r="BB24" s="12" t="str">
        <f t="shared" si="19"/>
        <v xml:space="preserve"> </v>
      </c>
      <c r="BC24" s="25" t="str">
        <f t="shared" si="19"/>
        <v xml:space="preserve"> </v>
      </c>
      <c r="BD24" s="5">
        <f t="shared" si="20"/>
        <v>3</v>
      </c>
      <c r="BE24" s="6">
        <f t="shared" si="21"/>
        <v>0</v>
      </c>
      <c r="BF24" s="6">
        <f t="shared" si="22"/>
        <v>1</v>
      </c>
      <c r="BG24" s="6">
        <f t="shared" si="23"/>
        <v>1</v>
      </c>
      <c r="BH24" s="6">
        <f t="shared" si="24"/>
        <v>0</v>
      </c>
      <c r="BI24" s="7">
        <f t="shared" si="25"/>
        <v>3</v>
      </c>
      <c r="BJ24" s="36">
        <f t="shared" si="26"/>
        <v>5.9399999999999995</v>
      </c>
      <c r="BK24" s="14">
        <f t="shared" si="27"/>
        <v>2.46</v>
      </c>
      <c r="BL24" s="24">
        <f t="shared" si="28"/>
        <v>0.72</v>
      </c>
      <c r="BM24" s="14">
        <v>0</v>
      </c>
      <c r="BN24" s="15">
        <v>0</v>
      </c>
      <c r="BO24" s="16">
        <f>1.5+0.14+3</f>
        <v>4.6400000000000006</v>
      </c>
      <c r="BP24" s="24">
        <f t="shared" si="29"/>
        <v>29.664999999999999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4"/>
        <v>17</v>
      </c>
      <c r="B25" s="80" t="s">
        <v>385</v>
      </c>
      <c r="C25" s="11" t="s">
        <v>455</v>
      </c>
      <c r="D25" s="12" t="s">
        <v>456</v>
      </c>
      <c r="E25" s="25" t="s">
        <v>456</v>
      </c>
      <c r="F25" s="11" t="s">
        <v>455</v>
      </c>
      <c r="G25" s="12" t="s">
        <v>456</v>
      </c>
      <c r="H25" s="25" t="s">
        <v>456</v>
      </c>
      <c r="I25" s="11" t="s">
        <v>455</v>
      </c>
      <c r="J25" s="12" t="s">
        <v>456</v>
      </c>
      <c r="K25" s="25" t="s">
        <v>456</v>
      </c>
      <c r="L25" s="11" t="s">
        <v>455</v>
      </c>
      <c r="M25" s="12" t="s">
        <v>456</v>
      </c>
      <c r="N25" s="25" t="s">
        <v>456</v>
      </c>
      <c r="O25" s="11" t="s">
        <v>455</v>
      </c>
      <c r="P25" s="12" t="s">
        <v>456</v>
      </c>
      <c r="Q25" s="25" t="s">
        <v>456</v>
      </c>
      <c r="R25" s="11" t="s">
        <v>455</v>
      </c>
      <c r="S25" s="12" t="s">
        <v>456</v>
      </c>
      <c r="T25" s="25" t="s">
        <v>456</v>
      </c>
      <c r="U25" s="11" t="s">
        <v>455</v>
      </c>
      <c r="V25" s="12" t="s">
        <v>456</v>
      </c>
      <c r="W25" s="25" t="s">
        <v>456</v>
      </c>
      <c r="X25" s="5">
        <f t="shared" si="9"/>
        <v>7</v>
      </c>
      <c r="Y25" s="6">
        <f t="shared" si="10"/>
        <v>0</v>
      </c>
      <c r="Z25" s="6">
        <f t="shared" si="11"/>
        <v>0</v>
      </c>
      <c r="AA25" s="6">
        <f t="shared" si="12"/>
        <v>0</v>
      </c>
      <c r="AB25" s="6">
        <f t="shared" si="13"/>
        <v>0</v>
      </c>
      <c r="AC25" s="7">
        <f t="shared" si="14"/>
        <v>7</v>
      </c>
      <c r="AD25" s="36">
        <f t="shared" si="15"/>
        <v>10</v>
      </c>
      <c r="AE25" s="14">
        <f t="shared" si="16"/>
        <v>0</v>
      </c>
      <c r="AF25" s="24">
        <f t="shared" si="17"/>
        <v>1.88</v>
      </c>
      <c r="AG25" s="14">
        <v>3.8</v>
      </c>
      <c r="AH25" s="15">
        <v>1.6</v>
      </c>
      <c r="AI25" s="11" t="s">
        <v>455</v>
      </c>
      <c r="AJ25" s="12" t="s">
        <v>457</v>
      </c>
      <c r="AK25" s="25" t="s">
        <v>456</v>
      </c>
      <c r="AL25" s="11" t="s">
        <v>455</v>
      </c>
      <c r="AM25" s="12" t="s">
        <v>459</v>
      </c>
      <c r="AN25" s="25" t="s">
        <v>456</v>
      </c>
      <c r="AO25" s="11" t="s">
        <v>454</v>
      </c>
      <c r="AP25" s="12">
        <v>0</v>
      </c>
      <c r="AQ25" s="25" t="s">
        <v>456</v>
      </c>
      <c r="AR25" s="11" t="str">
        <f t="shared" si="18"/>
        <v xml:space="preserve"> </v>
      </c>
      <c r="AS25" s="12" t="str">
        <f t="shared" si="19"/>
        <v xml:space="preserve"> </v>
      </c>
      <c r="AT25" s="25" t="str">
        <f t="shared" si="19"/>
        <v xml:space="preserve"> </v>
      </c>
      <c r="AU25" s="11" t="str">
        <f t="shared" si="19"/>
        <v xml:space="preserve"> </v>
      </c>
      <c r="AV25" s="12" t="str">
        <f t="shared" si="19"/>
        <v xml:space="preserve"> </v>
      </c>
      <c r="AW25" s="25" t="str">
        <f t="shared" si="19"/>
        <v xml:space="preserve"> </v>
      </c>
      <c r="AX25" s="11" t="str">
        <f t="shared" si="19"/>
        <v xml:space="preserve"> </v>
      </c>
      <c r="AY25" s="12" t="str">
        <f t="shared" si="19"/>
        <v xml:space="preserve"> </v>
      </c>
      <c r="AZ25" s="25" t="str">
        <f t="shared" si="19"/>
        <v xml:space="preserve"> </v>
      </c>
      <c r="BA25" s="11" t="str">
        <f t="shared" si="19"/>
        <v xml:space="preserve"> </v>
      </c>
      <c r="BB25" s="12" t="str">
        <f t="shared" si="19"/>
        <v xml:space="preserve"> </v>
      </c>
      <c r="BC25" s="25" t="str">
        <f t="shared" si="19"/>
        <v xml:space="preserve"> </v>
      </c>
      <c r="BD25" s="5">
        <f t="shared" si="20"/>
        <v>2</v>
      </c>
      <c r="BE25" s="6">
        <f t="shared" si="21"/>
        <v>0</v>
      </c>
      <c r="BF25" s="6">
        <f t="shared" si="22"/>
        <v>1</v>
      </c>
      <c r="BG25" s="6">
        <f t="shared" si="23"/>
        <v>1</v>
      </c>
      <c r="BH25" s="6">
        <f t="shared" si="24"/>
        <v>0</v>
      </c>
      <c r="BI25" s="7">
        <f t="shared" si="25"/>
        <v>3</v>
      </c>
      <c r="BJ25" s="36">
        <f t="shared" si="26"/>
        <v>4.2</v>
      </c>
      <c r="BK25" s="14">
        <f t="shared" si="27"/>
        <v>2.46</v>
      </c>
      <c r="BL25" s="24">
        <f t="shared" si="28"/>
        <v>0.72</v>
      </c>
      <c r="BM25" s="14">
        <v>0</v>
      </c>
      <c r="BN25" s="15">
        <v>0</v>
      </c>
      <c r="BO25" s="16">
        <f>1.5+3</f>
        <v>4.5</v>
      </c>
      <c r="BP25" s="24">
        <f t="shared" si="29"/>
        <v>26.14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4"/>
        <v>18</v>
      </c>
      <c r="B26" s="80" t="s">
        <v>386</v>
      </c>
      <c r="C26" s="11" t="s">
        <v>455</v>
      </c>
      <c r="D26" s="12" t="s">
        <v>456</v>
      </c>
      <c r="E26" s="25" t="s">
        <v>456</v>
      </c>
      <c r="F26" s="11" t="s">
        <v>455</v>
      </c>
      <c r="G26" s="12" t="s">
        <v>456</v>
      </c>
      <c r="H26" s="25">
        <v>0</v>
      </c>
      <c r="I26" s="11" t="s">
        <v>455</v>
      </c>
      <c r="J26" s="12" t="s">
        <v>456</v>
      </c>
      <c r="K26" s="25">
        <v>0</v>
      </c>
      <c r="L26" s="11" t="s">
        <v>455</v>
      </c>
      <c r="M26" s="12" t="s">
        <v>456</v>
      </c>
      <c r="N26" s="25" t="s">
        <v>456</v>
      </c>
      <c r="O26" s="11" t="s">
        <v>455</v>
      </c>
      <c r="P26" s="12" t="s">
        <v>459</v>
      </c>
      <c r="Q26" s="25">
        <v>0</v>
      </c>
      <c r="R26" s="11" t="s">
        <v>455</v>
      </c>
      <c r="S26" s="12" t="s">
        <v>457</v>
      </c>
      <c r="T26" s="25" t="s">
        <v>456</v>
      </c>
      <c r="U26" s="11" t="s">
        <v>455</v>
      </c>
      <c r="V26" s="12" t="s">
        <v>456</v>
      </c>
      <c r="W26" s="25">
        <v>0</v>
      </c>
      <c r="X26" s="5">
        <f t="shared" si="9"/>
        <v>7</v>
      </c>
      <c r="Y26" s="6">
        <f t="shared" si="10"/>
        <v>0</v>
      </c>
      <c r="Z26" s="6">
        <f t="shared" si="11"/>
        <v>1</v>
      </c>
      <c r="AA26" s="6">
        <f t="shared" si="12"/>
        <v>1</v>
      </c>
      <c r="AB26" s="6">
        <f t="shared" si="13"/>
        <v>0</v>
      </c>
      <c r="AC26" s="7">
        <f t="shared" si="14"/>
        <v>3</v>
      </c>
      <c r="AD26" s="36">
        <f t="shared" si="15"/>
        <v>10</v>
      </c>
      <c r="AE26" s="14">
        <f t="shared" si="16"/>
        <v>2.46</v>
      </c>
      <c r="AF26" s="24">
        <f t="shared" si="17"/>
        <v>0.72</v>
      </c>
      <c r="AG26" s="14">
        <v>2.9</v>
      </c>
      <c r="AH26" s="15">
        <v>1.55</v>
      </c>
      <c r="AI26" s="11" t="s">
        <v>454</v>
      </c>
      <c r="AJ26" s="12">
        <v>0</v>
      </c>
      <c r="AK26" s="25" t="s">
        <v>456</v>
      </c>
      <c r="AL26" s="11" t="s">
        <v>455</v>
      </c>
      <c r="AM26" s="12" t="s">
        <v>456</v>
      </c>
      <c r="AN26" s="25">
        <v>0</v>
      </c>
      <c r="AO26" s="11" t="s">
        <v>455</v>
      </c>
      <c r="AP26" s="12" t="s">
        <v>456</v>
      </c>
      <c r="AQ26" s="25" t="s">
        <v>456</v>
      </c>
      <c r="AR26" s="11" t="str">
        <f t="shared" si="18"/>
        <v xml:space="preserve"> </v>
      </c>
      <c r="AS26" s="12" t="str">
        <f t="shared" si="19"/>
        <v xml:space="preserve"> </v>
      </c>
      <c r="AT26" s="25" t="str">
        <f t="shared" si="19"/>
        <v xml:space="preserve"> </v>
      </c>
      <c r="AU26" s="11" t="str">
        <f t="shared" si="19"/>
        <v xml:space="preserve"> </v>
      </c>
      <c r="AV26" s="12" t="str">
        <f t="shared" si="19"/>
        <v xml:space="preserve"> </v>
      </c>
      <c r="AW26" s="25" t="str">
        <f t="shared" si="19"/>
        <v xml:space="preserve"> </v>
      </c>
      <c r="AX26" s="11" t="str">
        <f t="shared" si="19"/>
        <v xml:space="preserve"> </v>
      </c>
      <c r="AY26" s="12" t="str">
        <f t="shared" si="19"/>
        <v xml:space="preserve"> </v>
      </c>
      <c r="AZ26" s="25" t="str">
        <f t="shared" si="19"/>
        <v xml:space="preserve"> </v>
      </c>
      <c r="BA26" s="11" t="str">
        <f t="shared" si="19"/>
        <v xml:space="preserve"> </v>
      </c>
      <c r="BB26" s="12" t="str">
        <f t="shared" si="19"/>
        <v xml:space="preserve"> </v>
      </c>
      <c r="BC26" s="25" t="str">
        <f t="shared" si="19"/>
        <v xml:space="preserve"> </v>
      </c>
      <c r="BD26" s="5">
        <f t="shared" si="20"/>
        <v>2</v>
      </c>
      <c r="BE26" s="6">
        <f t="shared" si="21"/>
        <v>0</v>
      </c>
      <c r="BF26" s="6">
        <f t="shared" si="22"/>
        <v>0</v>
      </c>
      <c r="BG26" s="6">
        <f t="shared" si="23"/>
        <v>0</v>
      </c>
      <c r="BH26" s="6">
        <f t="shared" si="24"/>
        <v>0</v>
      </c>
      <c r="BI26" s="7">
        <f t="shared" si="25"/>
        <v>2</v>
      </c>
      <c r="BJ26" s="36">
        <f t="shared" si="26"/>
        <v>4.2</v>
      </c>
      <c r="BK26" s="14">
        <f t="shared" si="27"/>
        <v>0</v>
      </c>
      <c r="BL26" s="24">
        <f t="shared" si="28"/>
        <v>0.42999999999999994</v>
      </c>
      <c r="BM26" s="14">
        <v>0</v>
      </c>
      <c r="BN26" s="15">
        <v>0</v>
      </c>
      <c r="BO26" s="16">
        <f>1.5+0.14+3</f>
        <v>4.6400000000000006</v>
      </c>
      <c r="BP26" s="24">
        <f t="shared" si="29"/>
        <v>24.577500000000001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4"/>
        <v>19</v>
      </c>
      <c r="B27" s="80" t="s">
        <v>387</v>
      </c>
      <c r="C27" s="11" t="s">
        <v>455</v>
      </c>
      <c r="D27" s="12" t="s">
        <v>457</v>
      </c>
      <c r="E27" s="25" t="str">
        <f>"~^ "</f>
        <v xml:space="preserve">~^ </v>
      </c>
      <c r="F27" s="11" t="s">
        <v>455</v>
      </c>
      <c r="G27" s="12" t="s">
        <v>459</v>
      </c>
      <c r="H27" s="25" t="s">
        <v>456</v>
      </c>
      <c r="I27" s="11" t="s">
        <v>455</v>
      </c>
      <c r="J27" s="12" t="s">
        <v>457</v>
      </c>
      <c r="K27" s="25" t="s">
        <v>456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459</v>
      </c>
      <c r="Q27" s="25" t="s">
        <v>456</v>
      </c>
      <c r="R27" s="11" t="s">
        <v>455</v>
      </c>
      <c r="S27" s="12" t="s">
        <v>456</v>
      </c>
      <c r="T27" s="25" t="s">
        <v>456</v>
      </c>
      <c r="U27" s="11" t="s">
        <v>455</v>
      </c>
      <c r="V27" s="12" t="s">
        <v>459</v>
      </c>
      <c r="W27" s="25" t="s">
        <v>456</v>
      </c>
      <c r="X27" s="5">
        <f t="shared" si="9"/>
        <v>7</v>
      </c>
      <c r="Y27" s="6">
        <f t="shared" si="10"/>
        <v>0</v>
      </c>
      <c r="Z27" s="6">
        <f t="shared" si="11"/>
        <v>2</v>
      </c>
      <c r="AA27" s="6">
        <f t="shared" si="12"/>
        <v>3</v>
      </c>
      <c r="AB27" s="6">
        <f t="shared" si="13"/>
        <v>0</v>
      </c>
      <c r="AC27" s="7">
        <f t="shared" si="14"/>
        <v>6</v>
      </c>
      <c r="AD27" s="36">
        <f t="shared" si="15"/>
        <v>10</v>
      </c>
      <c r="AE27" s="14">
        <f t="shared" si="16"/>
        <v>5.07</v>
      </c>
      <c r="AF27" s="24">
        <f>IF(AB27=7,10,IF(AB27=6,9.71+(AC27-1)*0.29,IF(AB27=5,9.13+(AC27-2)*0.29,IF(AB27=4,8.26+(AC27-3)*0.29,IF(AB27=3,7.1+(AC27-4)*0.29,IF(AB27=2,5.65+(AC27-5)*0.29,IF(AB27=1,3.91+(AC27-6)*0.29,IF(AC27=0,0,1.88+(AC27-7)*0.29))))))))+0.28</f>
        <v>1.8699999999999999</v>
      </c>
      <c r="AG27" s="14">
        <v>8.6</v>
      </c>
      <c r="AH27" s="15">
        <v>1.9</v>
      </c>
      <c r="AI27" s="11" t="s">
        <v>455</v>
      </c>
      <c r="AJ27" s="12" t="s">
        <v>456</v>
      </c>
      <c r="AK27" s="25" t="s">
        <v>456</v>
      </c>
      <c r="AL27" s="11" t="s">
        <v>455</v>
      </c>
      <c r="AM27" s="12" t="s">
        <v>456</v>
      </c>
      <c r="AN27" s="25" t="s">
        <v>456</v>
      </c>
      <c r="AO27" s="11" t="s">
        <v>455</v>
      </c>
      <c r="AP27" s="12" t="s">
        <v>456</v>
      </c>
      <c r="AQ27" s="25" t="s">
        <v>456</v>
      </c>
      <c r="AR27" s="11" t="str">
        <f t="shared" si="18"/>
        <v xml:space="preserve"> </v>
      </c>
      <c r="AS27" s="12" t="str">
        <f t="shared" si="19"/>
        <v xml:space="preserve"> </v>
      </c>
      <c r="AT27" s="25" t="str">
        <f t="shared" si="19"/>
        <v xml:space="preserve"> </v>
      </c>
      <c r="AU27" s="11" t="str">
        <f t="shared" si="19"/>
        <v xml:space="preserve"> </v>
      </c>
      <c r="AV27" s="12" t="str">
        <f t="shared" si="19"/>
        <v xml:space="preserve"> </v>
      </c>
      <c r="AW27" s="25" t="str">
        <f t="shared" si="19"/>
        <v xml:space="preserve"> </v>
      </c>
      <c r="AX27" s="11" t="str">
        <f t="shared" si="19"/>
        <v xml:space="preserve"> </v>
      </c>
      <c r="AY27" s="12" t="str">
        <f t="shared" si="19"/>
        <v xml:space="preserve"> </v>
      </c>
      <c r="AZ27" s="25" t="str">
        <f t="shared" si="19"/>
        <v xml:space="preserve"> </v>
      </c>
      <c r="BA27" s="11" t="str">
        <f t="shared" si="19"/>
        <v xml:space="preserve"> </v>
      </c>
      <c r="BB27" s="12" t="str">
        <f t="shared" si="19"/>
        <v xml:space="preserve"> </v>
      </c>
      <c r="BC27" s="25" t="str">
        <f t="shared" si="19"/>
        <v xml:space="preserve"> </v>
      </c>
      <c r="BD27" s="5">
        <f t="shared" si="20"/>
        <v>3</v>
      </c>
      <c r="BE27" s="6">
        <f t="shared" si="21"/>
        <v>0</v>
      </c>
      <c r="BF27" s="6">
        <f t="shared" si="22"/>
        <v>0</v>
      </c>
      <c r="BG27" s="6">
        <f t="shared" si="23"/>
        <v>0</v>
      </c>
      <c r="BH27" s="6">
        <f t="shared" si="24"/>
        <v>0</v>
      </c>
      <c r="BI27" s="7">
        <f t="shared" si="25"/>
        <v>3</v>
      </c>
      <c r="BJ27" s="36">
        <f t="shared" si="26"/>
        <v>5.9399999999999995</v>
      </c>
      <c r="BK27" s="14">
        <f t="shared" si="27"/>
        <v>0</v>
      </c>
      <c r="BL27" s="24">
        <f t="shared" si="28"/>
        <v>0.72</v>
      </c>
      <c r="BM27" s="14">
        <v>0</v>
      </c>
      <c r="BN27" s="15">
        <v>0</v>
      </c>
      <c r="BO27" s="16">
        <f>1.5+3+0.14</f>
        <v>4.6399999999999997</v>
      </c>
      <c r="BP27" s="24">
        <f t="shared" si="29"/>
        <v>37.392499999999998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4"/>
        <v>20</v>
      </c>
      <c r="B28" s="80" t="s">
        <v>496</v>
      </c>
      <c r="C28" s="11" t="s">
        <v>455</v>
      </c>
      <c r="D28" s="12" t="s">
        <v>456</v>
      </c>
      <c r="E28" s="25" t="s">
        <v>456</v>
      </c>
      <c r="F28" s="11" t="s">
        <v>455</v>
      </c>
      <c r="G28" s="12" t="s">
        <v>459</v>
      </c>
      <c r="H28" s="25" t="s">
        <v>456</v>
      </c>
      <c r="I28" s="11" t="s">
        <v>455</v>
      </c>
      <c r="J28" s="12" t="s">
        <v>456</v>
      </c>
      <c r="K28" s="25" t="s">
        <v>456</v>
      </c>
      <c r="L28" s="11" t="s">
        <v>455</v>
      </c>
      <c r="M28" s="12" t="s">
        <v>456</v>
      </c>
      <c r="N28" s="25" t="s">
        <v>456</v>
      </c>
      <c r="O28" s="11" t="s">
        <v>455</v>
      </c>
      <c r="P28" s="12" t="s">
        <v>459</v>
      </c>
      <c r="Q28" s="25" t="s">
        <v>456</v>
      </c>
      <c r="R28" s="11" t="s">
        <v>455</v>
      </c>
      <c r="S28" s="12" t="s">
        <v>456</v>
      </c>
      <c r="T28" s="25" t="s">
        <v>456</v>
      </c>
      <c r="U28" s="11" t="s">
        <v>455</v>
      </c>
      <c r="V28" s="12" t="s">
        <v>459</v>
      </c>
      <c r="W28" s="25" t="s">
        <v>456</v>
      </c>
      <c r="X28" s="5">
        <f t="shared" si="9"/>
        <v>7</v>
      </c>
      <c r="Y28" s="6">
        <f t="shared" si="10"/>
        <v>0</v>
      </c>
      <c r="Z28" s="6">
        <f t="shared" si="11"/>
        <v>0</v>
      </c>
      <c r="AA28" s="6">
        <f t="shared" si="12"/>
        <v>3</v>
      </c>
      <c r="AB28" s="6">
        <f t="shared" si="13"/>
        <v>0</v>
      </c>
      <c r="AC28" s="7">
        <f t="shared" si="14"/>
        <v>7</v>
      </c>
      <c r="AD28" s="36">
        <f t="shared" si="15"/>
        <v>10</v>
      </c>
      <c r="AE28" s="14">
        <f t="shared" si="16"/>
        <v>0.72</v>
      </c>
      <c r="AF28" s="24">
        <f t="shared" ref="AF28:AF37" si="30">IF(AB28=7,10,IF(AB28=6,9.71+(AC28-1)*0.29,IF(AB28=5,9.13+(AC28-2)*0.29,IF(AB28=4,8.26+(AC28-3)*0.29,IF(AB28=3,7.1+(AC28-4)*0.29,IF(AB28=2,5.65+(AC28-5)*0.29,IF(AB28=1,3.91+(AC28-6)*0.29,IF(AC28=0,0,1.88+(AC28-7)*0.29))))))))</f>
        <v>1.88</v>
      </c>
      <c r="AG28" s="14">
        <v>6.5</v>
      </c>
      <c r="AH28" s="15">
        <v>2.1</v>
      </c>
      <c r="AI28" s="11" t="s">
        <v>455</v>
      </c>
      <c r="AJ28" s="12" t="s">
        <v>457</v>
      </c>
      <c r="AK28" s="25">
        <v>0</v>
      </c>
      <c r="AL28" s="11" t="s">
        <v>455</v>
      </c>
      <c r="AM28" s="12" t="s">
        <v>457</v>
      </c>
      <c r="AN28" s="25" t="s">
        <v>456</v>
      </c>
      <c r="AO28" s="11" t="s">
        <v>455</v>
      </c>
      <c r="AP28" s="12" t="s">
        <v>457</v>
      </c>
      <c r="AQ28" s="25" t="s">
        <v>456</v>
      </c>
      <c r="AR28" s="11" t="str">
        <f t="shared" ref="AQ28:AR37" si="31">" "</f>
        <v xml:space="preserve"> </v>
      </c>
      <c r="AS28" s="12" t="str">
        <f t="shared" ref="AS28:BC37" si="32">" "</f>
        <v xml:space="preserve"> </v>
      </c>
      <c r="AT28" s="25" t="str">
        <f t="shared" si="32"/>
        <v xml:space="preserve"> </v>
      </c>
      <c r="AU28" s="11" t="str">
        <f t="shared" si="32"/>
        <v xml:space="preserve"> </v>
      </c>
      <c r="AV28" s="12" t="str">
        <f t="shared" si="32"/>
        <v xml:space="preserve"> </v>
      </c>
      <c r="AW28" s="25" t="str">
        <f t="shared" si="32"/>
        <v xml:space="preserve"> </v>
      </c>
      <c r="AX28" s="11" t="str">
        <f t="shared" si="32"/>
        <v xml:space="preserve"> </v>
      </c>
      <c r="AY28" s="12" t="str">
        <f t="shared" si="32"/>
        <v xml:space="preserve"> </v>
      </c>
      <c r="AZ28" s="25" t="str">
        <f t="shared" si="32"/>
        <v xml:space="preserve"> </v>
      </c>
      <c r="BA28" s="11" t="str">
        <f t="shared" si="32"/>
        <v xml:space="preserve"> </v>
      </c>
      <c r="BB28" s="12" t="str">
        <f t="shared" si="32"/>
        <v xml:space="preserve"> </v>
      </c>
      <c r="BC28" s="25" t="str">
        <f t="shared" si="32"/>
        <v xml:space="preserve"> </v>
      </c>
      <c r="BD28" s="5">
        <f t="shared" si="20"/>
        <v>3</v>
      </c>
      <c r="BE28" s="6">
        <f t="shared" si="21"/>
        <v>0</v>
      </c>
      <c r="BF28" s="6">
        <f t="shared" si="22"/>
        <v>3</v>
      </c>
      <c r="BG28" s="6">
        <f t="shared" si="23"/>
        <v>0</v>
      </c>
      <c r="BH28" s="6">
        <f t="shared" si="24"/>
        <v>0</v>
      </c>
      <c r="BI28" s="7">
        <f t="shared" si="25"/>
        <v>2</v>
      </c>
      <c r="BJ28" s="36">
        <f t="shared" si="26"/>
        <v>5.9399999999999995</v>
      </c>
      <c r="BK28" s="14">
        <f t="shared" si="27"/>
        <v>5.9399999999999995</v>
      </c>
      <c r="BL28" s="24">
        <f t="shared" si="28"/>
        <v>0.42999999999999994</v>
      </c>
      <c r="BM28" s="14">
        <v>0</v>
      </c>
      <c r="BN28" s="15">
        <v>0</v>
      </c>
      <c r="BO28" s="16">
        <f>1.5+0.14+3</f>
        <v>4.6400000000000006</v>
      </c>
      <c r="BP28" s="24">
        <f t="shared" si="29"/>
        <v>36.292499999999997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4"/>
        <v>21</v>
      </c>
      <c r="B29" s="80" t="s">
        <v>388</v>
      </c>
      <c r="C29" s="11" t="s">
        <v>455</v>
      </c>
      <c r="D29" s="12" t="s">
        <v>456</v>
      </c>
      <c r="E29" s="25" t="s">
        <v>456</v>
      </c>
      <c r="F29" s="11" t="s">
        <v>455</v>
      </c>
      <c r="G29" s="12" t="s">
        <v>457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455</v>
      </c>
      <c r="M29" s="12" t="s">
        <v>456</v>
      </c>
      <c r="N29" s="25" t="s">
        <v>456</v>
      </c>
      <c r="O29" s="11" t="s">
        <v>455</v>
      </c>
      <c r="P29" s="12" t="s">
        <v>456</v>
      </c>
      <c r="Q29" s="25" t="s">
        <v>456</v>
      </c>
      <c r="R29" s="11" t="s">
        <v>455</v>
      </c>
      <c r="S29" s="12" t="s">
        <v>459</v>
      </c>
      <c r="T29" s="25" t="s">
        <v>456</v>
      </c>
      <c r="U29" s="11" t="s">
        <v>455</v>
      </c>
      <c r="V29" s="12" t="s">
        <v>459</v>
      </c>
      <c r="W29" s="25" t="s">
        <v>456</v>
      </c>
      <c r="X29" s="5">
        <f t="shared" si="9"/>
        <v>7</v>
      </c>
      <c r="Y29" s="6">
        <f t="shared" si="10"/>
        <v>0</v>
      </c>
      <c r="Z29" s="6">
        <f t="shared" si="11"/>
        <v>1</v>
      </c>
      <c r="AA29" s="6">
        <f t="shared" si="12"/>
        <v>2</v>
      </c>
      <c r="AB29" s="6">
        <f t="shared" si="13"/>
        <v>0</v>
      </c>
      <c r="AC29" s="7">
        <f t="shared" si="14"/>
        <v>7</v>
      </c>
      <c r="AD29" s="36">
        <f t="shared" si="15"/>
        <v>10</v>
      </c>
      <c r="AE29" s="14">
        <f t="shared" si="16"/>
        <v>2.75</v>
      </c>
      <c r="AF29" s="24">
        <f t="shared" si="30"/>
        <v>1.88</v>
      </c>
      <c r="AG29" s="14">
        <v>2.6</v>
      </c>
      <c r="AH29" s="15">
        <v>1.8</v>
      </c>
      <c r="AI29" s="11" t="s">
        <v>455</v>
      </c>
      <c r="AJ29" s="12" t="s">
        <v>456</v>
      </c>
      <c r="AK29" s="25" t="s">
        <v>456</v>
      </c>
      <c r="AL29" s="11" t="s">
        <v>455</v>
      </c>
      <c r="AM29" s="12" t="s">
        <v>456</v>
      </c>
      <c r="AN29" s="25" t="s">
        <v>456</v>
      </c>
      <c r="AO29" s="11" t="s">
        <v>455</v>
      </c>
      <c r="AP29" s="12" t="s">
        <v>456</v>
      </c>
      <c r="AQ29" s="25" t="s">
        <v>456</v>
      </c>
      <c r="AR29" s="11" t="str">
        <f t="shared" si="31"/>
        <v xml:space="preserve"> </v>
      </c>
      <c r="AS29" s="12" t="str">
        <f t="shared" si="32"/>
        <v xml:space="preserve"> </v>
      </c>
      <c r="AT29" s="25" t="str">
        <f t="shared" si="32"/>
        <v xml:space="preserve"> </v>
      </c>
      <c r="AU29" s="11" t="str">
        <f t="shared" si="32"/>
        <v xml:space="preserve"> </v>
      </c>
      <c r="AV29" s="12" t="str">
        <f t="shared" si="32"/>
        <v xml:space="preserve"> </v>
      </c>
      <c r="AW29" s="25" t="str">
        <f t="shared" si="32"/>
        <v xml:space="preserve"> </v>
      </c>
      <c r="AX29" s="11" t="str">
        <f t="shared" si="32"/>
        <v xml:space="preserve"> </v>
      </c>
      <c r="AY29" s="12" t="str">
        <f t="shared" si="32"/>
        <v xml:space="preserve"> </v>
      </c>
      <c r="AZ29" s="25" t="str">
        <f t="shared" si="32"/>
        <v xml:space="preserve"> </v>
      </c>
      <c r="BA29" s="11" t="str">
        <f t="shared" si="32"/>
        <v xml:space="preserve"> </v>
      </c>
      <c r="BB29" s="12" t="str">
        <f t="shared" si="32"/>
        <v xml:space="preserve"> </v>
      </c>
      <c r="BC29" s="25" t="str">
        <f t="shared" si="32"/>
        <v xml:space="preserve"> </v>
      </c>
      <c r="BD29" s="5">
        <f t="shared" si="20"/>
        <v>3</v>
      </c>
      <c r="BE29" s="6">
        <f t="shared" si="21"/>
        <v>0</v>
      </c>
      <c r="BF29" s="6">
        <f t="shared" si="22"/>
        <v>0</v>
      </c>
      <c r="BG29" s="6">
        <f t="shared" si="23"/>
        <v>0</v>
      </c>
      <c r="BH29" s="6">
        <f t="shared" si="24"/>
        <v>0</v>
      </c>
      <c r="BI29" s="7">
        <f t="shared" si="25"/>
        <v>3</v>
      </c>
      <c r="BJ29" s="36">
        <f t="shared" si="26"/>
        <v>5.9399999999999995</v>
      </c>
      <c r="BK29" s="14">
        <f t="shared" si="27"/>
        <v>0</v>
      </c>
      <c r="BL29" s="24">
        <f t="shared" si="28"/>
        <v>0.72</v>
      </c>
      <c r="BM29" s="14">
        <v>0</v>
      </c>
      <c r="BN29" s="15">
        <v>0</v>
      </c>
      <c r="BO29" s="16">
        <f>2*1+2+1.5+3+0.14</f>
        <v>8.64</v>
      </c>
      <c r="BP29" s="24">
        <f t="shared" si="29"/>
        <v>30.515000000000001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4"/>
        <v>22</v>
      </c>
      <c r="B30" s="80" t="s">
        <v>389</v>
      </c>
      <c r="C30" s="11" t="s">
        <v>455</v>
      </c>
      <c r="D30" s="12" t="s">
        <v>456</v>
      </c>
      <c r="E30" s="25" t="s">
        <v>456</v>
      </c>
      <c r="F30" s="11" t="s">
        <v>455</v>
      </c>
      <c r="G30" s="12" t="s">
        <v>459</v>
      </c>
      <c r="H30" s="25" t="s">
        <v>456</v>
      </c>
      <c r="I30" s="11" t="s">
        <v>455</v>
      </c>
      <c r="J30" s="12" t="s">
        <v>457</v>
      </c>
      <c r="K30" s="25" t="s">
        <v>456</v>
      </c>
      <c r="L30" s="11" t="s">
        <v>455</v>
      </c>
      <c r="M30" s="12" t="s">
        <v>457</v>
      </c>
      <c r="N30" s="25" t="s">
        <v>456</v>
      </c>
      <c r="O30" s="11" t="s">
        <v>455</v>
      </c>
      <c r="P30" s="12" t="s">
        <v>459</v>
      </c>
      <c r="Q30" s="25" t="s">
        <v>456</v>
      </c>
      <c r="R30" s="11" t="s">
        <v>455</v>
      </c>
      <c r="S30" s="12" t="s">
        <v>459</v>
      </c>
      <c r="T30" s="25" t="s">
        <v>456</v>
      </c>
      <c r="U30" s="11" t="s">
        <v>455</v>
      </c>
      <c r="V30" s="12" t="s">
        <v>459</v>
      </c>
      <c r="W30" s="25" t="s">
        <v>456</v>
      </c>
      <c r="X30" s="5">
        <f t="shared" si="9"/>
        <v>7</v>
      </c>
      <c r="Y30" s="6">
        <f t="shared" si="10"/>
        <v>0</v>
      </c>
      <c r="Z30" s="6">
        <f t="shared" si="11"/>
        <v>2</v>
      </c>
      <c r="AA30" s="6">
        <f t="shared" si="12"/>
        <v>4</v>
      </c>
      <c r="AB30" s="6">
        <f t="shared" si="13"/>
        <v>0</v>
      </c>
      <c r="AC30" s="7">
        <f t="shared" si="14"/>
        <v>7</v>
      </c>
      <c r="AD30" s="36">
        <f t="shared" si="15"/>
        <v>10</v>
      </c>
      <c r="AE30" s="14">
        <f t="shared" si="16"/>
        <v>5.36</v>
      </c>
      <c r="AF30" s="24">
        <f t="shared" si="30"/>
        <v>1.88</v>
      </c>
      <c r="AG30" s="14">
        <v>8.5</v>
      </c>
      <c r="AH30" s="15">
        <v>2.9</v>
      </c>
      <c r="AI30" s="11" t="s">
        <v>455</v>
      </c>
      <c r="AJ30" s="12" t="s">
        <v>456</v>
      </c>
      <c r="AK30" s="25" t="s">
        <v>456</v>
      </c>
      <c r="AL30" s="11" t="s">
        <v>455</v>
      </c>
      <c r="AM30" s="12" t="s">
        <v>459</v>
      </c>
      <c r="AN30" s="25" t="s">
        <v>456</v>
      </c>
      <c r="AO30" s="11" t="s">
        <v>455</v>
      </c>
      <c r="AP30" s="12" t="s">
        <v>457</v>
      </c>
      <c r="AQ30" s="25" t="s">
        <v>456</v>
      </c>
      <c r="AR30" s="11" t="str">
        <f t="shared" si="31"/>
        <v xml:space="preserve"> </v>
      </c>
      <c r="AS30" s="12" t="str">
        <f t="shared" si="32"/>
        <v xml:space="preserve"> </v>
      </c>
      <c r="AT30" s="25" t="str">
        <f t="shared" si="32"/>
        <v xml:space="preserve"> </v>
      </c>
      <c r="AU30" s="11" t="str">
        <f t="shared" si="32"/>
        <v xml:space="preserve"> </v>
      </c>
      <c r="AV30" s="12" t="str">
        <f t="shared" si="32"/>
        <v xml:space="preserve"> </v>
      </c>
      <c r="AW30" s="25" t="str">
        <f t="shared" si="32"/>
        <v xml:space="preserve"> </v>
      </c>
      <c r="AX30" s="11" t="str">
        <f t="shared" si="32"/>
        <v xml:space="preserve"> </v>
      </c>
      <c r="AY30" s="12" t="str">
        <f t="shared" si="32"/>
        <v xml:space="preserve"> </v>
      </c>
      <c r="AZ30" s="25" t="str">
        <f t="shared" si="32"/>
        <v xml:space="preserve"> </v>
      </c>
      <c r="BA30" s="11" t="str">
        <f t="shared" si="32"/>
        <v xml:space="preserve"> </v>
      </c>
      <c r="BB30" s="12" t="str">
        <f t="shared" si="32"/>
        <v xml:space="preserve"> </v>
      </c>
      <c r="BC30" s="25" t="str">
        <f t="shared" si="32"/>
        <v xml:space="preserve"> </v>
      </c>
      <c r="BD30" s="5">
        <f t="shared" si="20"/>
        <v>3</v>
      </c>
      <c r="BE30" s="6">
        <f t="shared" si="21"/>
        <v>0</v>
      </c>
      <c r="BF30" s="6">
        <f t="shared" si="22"/>
        <v>1</v>
      </c>
      <c r="BG30" s="6">
        <f t="shared" si="23"/>
        <v>1</v>
      </c>
      <c r="BH30" s="6">
        <f t="shared" si="24"/>
        <v>0</v>
      </c>
      <c r="BI30" s="7">
        <f t="shared" si="25"/>
        <v>3</v>
      </c>
      <c r="BJ30" s="36">
        <f t="shared" si="26"/>
        <v>5.9399999999999995</v>
      </c>
      <c r="BK30" s="14">
        <f t="shared" si="27"/>
        <v>2.46</v>
      </c>
      <c r="BL30" s="24">
        <f t="shared" si="28"/>
        <v>0.72</v>
      </c>
      <c r="BM30" s="14">
        <v>0</v>
      </c>
      <c r="BN30" s="15">
        <v>0</v>
      </c>
      <c r="BO30" s="16">
        <f>1.5+3*0.14+3</f>
        <v>4.92</v>
      </c>
      <c r="BP30" s="24">
        <f t="shared" si="29"/>
        <v>41.884999999999998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4"/>
        <v>23</v>
      </c>
      <c r="B31" s="80" t="s">
        <v>390</v>
      </c>
      <c r="C31" s="11" t="s">
        <v>455</v>
      </c>
      <c r="D31" s="12" t="s">
        <v>456</v>
      </c>
      <c r="E31" s="25" t="s">
        <v>456</v>
      </c>
      <c r="F31" s="11" t="s">
        <v>455</v>
      </c>
      <c r="G31" s="12" t="s">
        <v>459</v>
      </c>
      <c r="H31" s="25" t="s">
        <v>456</v>
      </c>
      <c r="I31" s="11" t="s">
        <v>455</v>
      </c>
      <c r="J31" s="12" t="s">
        <v>456</v>
      </c>
      <c r="K31" s="25" t="s">
        <v>456</v>
      </c>
      <c r="L31" s="11" t="s">
        <v>455</v>
      </c>
      <c r="M31" s="12" t="s">
        <v>457</v>
      </c>
      <c r="N31" s="25" t="s">
        <v>456</v>
      </c>
      <c r="O31" s="11" t="s">
        <v>455</v>
      </c>
      <c r="P31" s="12" t="s">
        <v>459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1" t="s">
        <v>455</v>
      </c>
      <c r="V31" s="12" t="s">
        <v>456</v>
      </c>
      <c r="W31" s="25" t="s">
        <v>456</v>
      </c>
      <c r="X31" s="5">
        <f t="shared" si="9"/>
        <v>7</v>
      </c>
      <c r="Y31" s="6">
        <f t="shared" si="10"/>
        <v>0</v>
      </c>
      <c r="Z31" s="6">
        <f t="shared" si="11"/>
        <v>1</v>
      </c>
      <c r="AA31" s="6">
        <f t="shared" si="12"/>
        <v>2</v>
      </c>
      <c r="AB31" s="6">
        <f t="shared" si="13"/>
        <v>0</v>
      </c>
      <c r="AC31" s="7">
        <f t="shared" si="14"/>
        <v>7</v>
      </c>
      <c r="AD31" s="36">
        <f t="shared" si="15"/>
        <v>10</v>
      </c>
      <c r="AE31" s="14">
        <f t="shared" si="16"/>
        <v>2.75</v>
      </c>
      <c r="AF31" s="24">
        <f>IF(AB31=7,10,IF(AB31=6,9.71+(AC31-1)*0.29,IF(AB31=5,9.13+(AC31-2)*0.29,IF(AB31=4,8.26+(AC31-3)*0.29,IF(AB31=3,7.1+(AC31-4)*0.29,IF(AB31=2,5.65+(AC31-5)*0.29,IF(AB31=1,3.91+(AC31-6)*0.29,IF(AC31=0,0,1.88+(AC31-7)*0.29))))))))+0.07</f>
        <v>1.95</v>
      </c>
      <c r="AG31" s="14">
        <v>2.5</v>
      </c>
      <c r="AH31" s="15">
        <v>2.2999999999999998</v>
      </c>
      <c r="AI31" s="11" t="s">
        <v>455</v>
      </c>
      <c r="AJ31" s="12" t="s">
        <v>456</v>
      </c>
      <c r="AK31" s="25" t="s">
        <v>456</v>
      </c>
      <c r="AL31" s="11" t="s">
        <v>455</v>
      </c>
      <c r="AM31" s="12" t="s">
        <v>457</v>
      </c>
      <c r="AN31" s="25" t="s">
        <v>456</v>
      </c>
      <c r="AO31" s="11" t="s">
        <v>455</v>
      </c>
      <c r="AP31" s="12" t="s">
        <v>456</v>
      </c>
      <c r="AQ31" s="25" t="s">
        <v>456</v>
      </c>
      <c r="AR31" s="11" t="str">
        <f t="shared" si="31"/>
        <v xml:space="preserve"> </v>
      </c>
      <c r="AS31" s="12" t="str">
        <f t="shared" si="32"/>
        <v xml:space="preserve"> </v>
      </c>
      <c r="AT31" s="25" t="str">
        <f t="shared" si="32"/>
        <v xml:space="preserve"> </v>
      </c>
      <c r="AU31" s="11" t="str">
        <f t="shared" si="32"/>
        <v xml:space="preserve"> </v>
      </c>
      <c r="AV31" s="12" t="str">
        <f t="shared" si="32"/>
        <v xml:space="preserve"> </v>
      </c>
      <c r="AW31" s="25" t="str">
        <f t="shared" si="32"/>
        <v xml:space="preserve"> </v>
      </c>
      <c r="AX31" s="11" t="str">
        <f t="shared" si="32"/>
        <v xml:space="preserve"> </v>
      </c>
      <c r="AY31" s="12" t="str">
        <f t="shared" si="32"/>
        <v xml:space="preserve"> </v>
      </c>
      <c r="AZ31" s="25" t="str">
        <f t="shared" si="32"/>
        <v xml:space="preserve"> </v>
      </c>
      <c r="BA31" s="11" t="str">
        <f t="shared" si="32"/>
        <v xml:space="preserve"> </v>
      </c>
      <c r="BB31" s="12" t="str">
        <f t="shared" si="32"/>
        <v xml:space="preserve"> </v>
      </c>
      <c r="BC31" s="25" t="str">
        <f t="shared" si="32"/>
        <v xml:space="preserve"> </v>
      </c>
      <c r="BD31" s="5">
        <f t="shared" si="20"/>
        <v>3</v>
      </c>
      <c r="BE31" s="6">
        <f t="shared" si="21"/>
        <v>0</v>
      </c>
      <c r="BF31" s="6">
        <f t="shared" si="22"/>
        <v>1</v>
      </c>
      <c r="BG31" s="6">
        <f t="shared" si="23"/>
        <v>0</v>
      </c>
      <c r="BH31" s="6">
        <f t="shared" si="24"/>
        <v>0</v>
      </c>
      <c r="BI31" s="7">
        <f t="shared" si="25"/>
        <v>3</v>
      </c>
      <c r="BJ31" s="36">
        <f t="shared" si="26"/>
        <v>5.9399999999999995</v>
      </c>
      <c r="BK31" s="14">
        <f t="shared" si="27"/>
        <v>2.1700000000000004</v>
      </c>
      <c r="BL31" s="24">
        <f t="shared" si="28"/>
        <v>0.72</v>
      </c>
      <c r="BM31" s="14">
        <v>0</v>
      </c>
      <c r="BN31" s="15">
        <v>0</v>
      </c>
      <c r="BO31" s="16">
        <f>1+2+1.5+2*0.14+3</f>
        <v>7.78</v>
      </c>
      <c r="BP31" s="24">
        <f t="shared" si="29"/>
        <v>32.502499999999998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4"/>
        <v>24</v>
      </c>
      <c r="B32" s="80" t="s">
        <v>393</v>
      </c>
      <c r="C32" s="11" t="s">
        <v>455</v>
      </c>
      <c r="D32" s="12" t="s">
        <v>457</v>
      </c>
      <c r="E32" s="25" t="s">
        <v>456</v>
      </c>
      <c r="F32" s="11" t="s">
        <v>455</v>
      </c>
      <c r="G32" s="12" t="s">
        <v>457</v>
      </c>
      <c r="H32" s="25" t="s">
        <v>456</v>
      </c>
      <c r="I32" s="11" t="s">
        <v>455</v>
      </c>
      <c r="J32" s="12" t="s">
        <v>459</v>
      </c>
      <c r="K32" s="25" t="s">
        <v>456</v>
      </c>
      <c r="L32" s="11" t="s">
        <v>455</v>
      </c>
      <c r="M32" s="12" t="s">
        <v>457</v>
      </c>
      <c r="N32" s="25" t="s">
        <v>456</v>
      </c>
      <c r="O32" s="11" t="s">
        <v>455</v>
      </c>
      <c r="P32" s="12" t="s">
        <v>457</v>
      </c>
      <c r="Q32" s="25" t="s">
        <v>456</v>
      </c>
      <c r="R32" s="11" t="s">
        <v>455</v>
      </c>
      <c r="S32" s="12" t="s">
        <v>456</v>
      </c>
      <c r="T32" s="25" t="s">
        <v>456</v>
      </c>
      <c r="U32" s="11" t="s">
        <v>455</v>
      </c>
      <c r="V32" s="12" t="s">
        <v>456</v>
      </c>
      <c r="W32" s="25" t="s">
        <v>456</v>
      </c>
      <c r="X32" s="5">
        <f t="shared" si="9"/>
        <v>7</v>
      </c>
      <c r="Y32" s="6">
        <f t="shared" si="10"/>
        <v>0</v>
      </c>
      <c r="Z32" s="6">
        <f t="shared" si="11"/>
        <v>4</v>
      </c>
      <c r="AA32" s="6">
        <f t="shared" si="12"/>
        <v>1</v>
      </c>
      <c r="AB32" s="6">
        <f t="shared" si="13"/>
        <v>0</v>
      </c>
      <c r="AC32" s="7">
        <f t="shared" si="14"/>
        <v>7</v>
      </c>
      <c r="AD32" s="36">
        <f t="shared" si="15"/>
        <v>10</v>
      </c>
      <c r="AE32" s="14">
        <f t="shared" si="16"/>
        <v>7.68</v>
      </c>
      <c r="AF32" s="24">
        <f t="shared" si="30"/>
        <v>1.88</v>
      </c>
      <c r="AG32" s="14">
        <v>7.8</v>
      </c>
      <c r="AH32" s="15">
        <v>2.2999999999999998</v>
      </c>
      <c r="AI32" s="11" t="s">
        <v>455</v>
      </c>
      <c r="AJ32" s="12" t="s">
        <v>456</v>
      </c>
      <c r="AK32" s="25" t="s">
        <v>456</v>
      </c>
      <c r="AL32" s="11" t="s">
        <v>455</v>
      </c>
      <c r="AM32" s="12" t="s">
        <v>457</v>
      </c>
      <c r="AN32" s="25" t="s">
        <v>456</v>
      </c>
      <c r="AO32" s="11" t="s">
        <v>455</v>
      </c>
      <c r="AP32" s="12" t="s">
        <v>457</v>
      </c>
      <c r="AQ32" s="25" t="s">
        <v>456</v>
      </c>
      <c r="AR32" s="11" t="str">
        <f t="shared" si="31"/>
        <v xml:space="preserve"> </v>
      </c>
      <c r="AS32" s="12" t="str">
        <f t="shared" si="32"/>
        <v xml:space="preserve"> </v>
      </c>
      <c r="AT32" s="25" t="str">
        <f t="shared" si="32"/>
        <v xml:space="preserve"> </v>
      </c>
      <c r="AU32" s="11" t="str">
        <f t="shared" si="32"/>
        <v xml:space="preserve"> </v>
      </c>
      <c r="AV32" s="12" t="str">
        <f t="shared" si="32"/>
        <v xml:space="preserve"> </v>
      </c>
      <c r="AW32" s="25" t="str">
        <f t="shared" si="32"/>
        <v xml:space="preserve"> </v>
      </c>
      <c r="AX32" s="11" t="str">
        <f t="shared" si="32"/>
        <v xml:space="preserve"> </v>
      </c>
      <c r="AY32" s="12" t="str">
        <f t="shared" si="32"/>
        <v xml:space="preserve"> </v>
      </c>
      <c r="AZ32" s="25" t="str">
        <f t="shared" si="32"/>
        <v xml:space="preserve"> </v>
      </c>
      <c r="BA32" s="11" t="str">
        <f t="shared" si="32"/>
        <v xml:space="preserve"> </v>
      </c>
      <c r="BB32" s="12" t="str">
        <f t="shared" si="32"/>
        <v xml:space="preserve"> </v>
      </c>
      <c r="BC32" s="25" t="str">
        <f t="shared" si="32"/>
        <v xml:space="preserve"> </v>
      </c>
      <c r="BD32" s="5">
        <f t="shared" si="20"/>
        <v>3</v>
      </c>
      <c r="BE32" s="6">
        <f t="shared" si="21"/>
        <v>0</v>
      </c>
      <c r="BF32" s="6">
        <f t="shared" si="22"/>
        <v>2</v>
      </c>
      <c r="BG32" s="6">
        <f t="shared" si="23"/>
        <v>0</v>
      </c>
      <c r="BH32" s="6">
        <f t="shared" si="24"/>
        <v>0</v>
      </c>
      <c r="BI32" s="7">
        <f t="shared" si="25"/>
        <v>3</v>
      </c>
      <c r="BJ32" s="36">
        <f t="shared" si="26"/>
        <v>5.9399999999999995</v>
      </c>
      <c r="BK32" s="14">
        <f t="shared" si="27"/>
        <v>4.2</v>
      </c>
      <c r="BL32" s="24">
        <f t="shared" si="28"/>
        <v>0.72</v>
      </c>
      <c r="BM32" s="14">
        <v>0</v>
      </c>
      <c r="BN32" s="15">
        <v>0</v>
      </c>
      <c r="BO32" s="16">
        <f>1.5+3</f>
        <v>4.5</v>
      </c>
      <c r="BP32" s="24">
        <f t="shared" si="29"/>
        <v>43.585000000000001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4"/>
        <v>25</v>
      </c>
      <c r="B33" s="80" t="s">
        <v>391</v>
      </c>
      <c r="C33" s="11" t="s">
        <v>455</v>
      </c>
      <c r="D33" s="12" t="s">
        <v>456</v>
      </c>
      <c r="E33" s="25" t="s">
        <v>456</v>
      </c>
      <c r="F33" s="11" t="s">
        <v>455</v>
      </c>
      <c r="G33" s="12" t="s">
        <v>456</v>
      </c>
      <c r="H33" s="25" t="s">
        <v>456</v>
      </c>
      <c r="I33" s="11" t="s">
        <v>455</v>
      </c>
      <c r="J33" s="12" t="s">
        <v>456</v>
      </c>
      <c r="K33" s="25" t="s">
        <v>456</v>
      </c>
      <c r="L33" s="11" t="s">
        <v>455</v>
      </c>
      <c r="M33" s="12" t="s">
        <v>456</v>
      </c>
      <c r="N33" s="25">
        <v>0</v>
      </c>
      <c r="O33" s="11" t="s">
        <v>455</v>
      </c>
      <c r="P33" s="12" t="s">
        <v>456</v>
      </c>
      <c r="Q33" s="25" t="s">
        <v>456</v>
      </c>
      <c r="R33" s="11" t="s">
        <v>455</v>
      </c>
      <c r="S33" s="12" t="s">
        <v>456</v>
      </c>
      <c r="T33" s="25" t="s">
        <v>456</v>
      </c>
      <c r="U33" s="11" t="s">
        <v>455</v>
      </c>
      <c r="V33" s="12" t="s">
        <v>456</v>
      </c>
      <c r="W33" s="25" t="s">
        <v>456</v>
      </c>
      <c r="X33" s="5">
        <f t="shared" si="9"/>
        <v>7</v>
      </c>
      <c r="Y33" s="6">
        <f t="shared" si="10"/>
        <v>0</v>
      </c>
      <c r="Z33" s="6">
        <f t="shared" si="11"/>
        <v>0</v>
      </c>
      <c r="AA33" s="6">
        <f t="shared" si="12"/>
        <v>0</v>
      </c>
      <c r="AB33" s="6">
        <f t="shared" si="13"/>
        <v>0</v>
      </c>
      <c r="AC33" s="7">
        <f t="shared" si="14"/>
        <v>6</v>
      </c>
      <c r="AD33" s="36">
        <f t="shared" si="15"/>
        <v>10</v>
      </c>
      <c r="AE33" s="14">
        <f t="shared" si="16"/>
        <v>0</v>
      </c>
      <c r="AF33" s="24">
        <f t="shared" si="30"/>
        <v>1.5899999999999999</v>
      </c>
      <c r="AG33" s="14">
        <v>3.9</v>
      </c>
      <c r="AH33" s="15">
        <v>1.7</v>
      </c>
      <c r="AI33" s="11" t="s">
        <v>455</v>
      </c>
      <c r="AJ33" s="12" t="s">
        <v>456</v>
      </c>
      <c r="AK33" s="25" t="s">
        <v>456</v>
      </c>
      <c r="AL33" s="11" t="s">
        <v>455</v>
      </c>
      <c r="AM33" s="12" t="s">
        <v>457</v>
      </c>
      <c r="AN33" s="25" t="s">
        <v>456</v>
      </c>
      <c r="AO33" s="11" t="s">
        <v>455</v>
      </c>
      <c r="AP33" s="12" t="s">
        <v>457</v>
      </c>
      <c r="AQ33" s="25" t="s">
        <v>456</v>
      </c>
      <c r="AR33" s="11" t="str">
        <f t="shared" si="31"/>
        <v xml:space="preserve"> </v>
      </c>
      <c r="AS33" s="12" t="str">
        <f t="shared" si="32"/>
        <v xml:space="preserve"> </v>
      </c>
      <c r="AT33" s="25" t="str">
        <f t="shared" si="32"/>
        <v xml:space="preserve"> </v>
      </c>
      <c r="AU33" s="11" t="str">
        <f t="shared" si="32"/>
        <v xml:space="preserve"> </v>
      </c>
      <c r="AV33" s="12" t="str">
        <f t="shared" si="32"/>
        <v xml:space="preserve"> </v>
      </c>
      <c r="AW33" s="25" t="str">
        <f t="shared" si="32"/>
        <v xml:space="preserve"> </v>
      </c>
      <c r="AX33" s="11" t="str">
        <f t="shared" si="32"/>
        <v xml:space="preserve"> </v>
      </c>
      <c r="AY33" s="12" t="str">
        <f t="shared" si="32"/>
        <v xml:space="preserve"> </v>
      </c>
      <c r="AZ33" s="25" t="str">
        <f t="shared" si="32"/>
        <v xml:space="preserve"> </v>
      </c>
      <c r="BA33" s="11" t="str">
        <f t="shared" si="32"/>
        <v xml:space="preserve"> </v>
      </c>
      <c r="BB33" s="12" t="str">
        <f t="shared" si="32"/>
        <v xml:space="preserve"> </v>
      </c>
      <c r="BC33" s="25" t="str">
        <f t="shared" si="32"/>
        <v xml:space="preserve"> </v>
      </c>
      <c r="BD33" s="5">
        <f t="shared" si="20"/>
        <v>3</v>
      </c>
      <c r="BE33" s="6">
        <f t="shared" si="21"/>
        <v>0</v>
      </c>
      <c r="BF33" s="6">
        <f t="shared" si="22"/>
        <v>2</v>
      </c>
      <c r="BG33" s="6">
        <f t="shared" si="23"/>
        <v>0</v>
      </c>
      <c r="BH33" s="6">
        <f t="shared" si="24"/>
        <v>0</v>
      </c>
      <c r="BI33" s="7">
        <f t="shared" si="25"/>
        <v>3</v>
      </c>
      <c r="BJ33" s="36">
        <f t="shared" si="26"/>
        <v>5.9399999999999995</v>
      </c>
      <c r="BK33" s="14">
        <f t="shared" si="27"/>
        <v>4.2</v>
      </c>
      <c r="BL33" s="24">
        <f t="shared" si="28"/>
        <v>0.72</v>
      </c>
      <c r="BM33" s="14">
        <v>0</v>
      </c>
      <c r="BN33" s="15">
        <v>0</v>
      </c>
      <c r="BO33" s="16">
        <f>1.5+2*0.14+3</f>
        <v>4.78</v>
      </c>
      <c r="BP33" s="24">
        <f t="shared" si="29"/>
        <v>29.692500000000003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4"/>
        <v>26</v>
      </c>
      <c r="B34" s="80" t="s">
        <v>392</v>
      </c>
      <c r="C34" s="11" t="s">
        <v>455</v>
      </c>
      <c r="D34" s="12" t="s">
        <v>456</v>
      </c>
      <c r="E34" s="25" t="s">
        <v>456</v>
      </c>
      <c r="F34" s="11" t="s">
        <v>455</v>
      </c>
      <c r="G34" s="12" t="s">
        <v>456</v>
      </c>
      <c r="H34" s="25" t="s">
        <v>456</v>
      </c>
      <c r="I34" s="11" t="s">
        <v>455</v>
      </c>
      <c r="J34" s="12" t="s">
        <v>459</v>
      </c>
      <c r="K34" s="25" t="s">
        <v>456</v>
      </c>
      <c r="L34" s="11" t="s">
        <v>455</v>
      </c>
      <c r="M34" s="12" t="s">
        <v>456</v>
      </c>
      <c r="N34" s="25" t="s">
        <v>456</v>
      </c>
      <c r="O34" s="11" t="s">
        <v>455</v>
      </c>
      <c r="P34" s="12" t="s">
        <v>457</v>
      </c>
      <c r="Q34" s="25" t="s">
        <v>456</v>
      </c>
      <c r="R34" s="11" t="s">
        <v>455</v>
      </c>
      <c r="S34" s="12" t="s">
        <v>456</v>
      </c>
      <c r="T34" s="25" t="s">
        <v>456</v>
      </c>
      <c r="U34" s="11" t="s">
        <v>455</v>
      </c>
      <c r="V34" s="12" t="s">
        <v>456</v>
      </c>
      <c r="W34" s="25" t="s">
        <v>456</v>
      </c>
      <c r="X34" s="5">
        <f t="shared" si="9"/>
        <v>7</v>
      </c>
      <c r="Y34" s="6">
        <f t="shared" si="10"/>
        <v>0</v>
      </c>
      <c r="Z34" s="6">
        <f t="shared" si="11"/>
        <v>1</v>
      </c>
      <c r="AA34" s="6">
        <f t="shared" si="12"/>
        <v>1</v>
      </c>
      <c r="AB34" s="6">
        <f t="shared" si="13"/>
        <v>0</v>
      </c>
      <c r="AC34" s="7">
        <f t="shared" si="14"/>
        <v>7</v>
      </c>
      <c r="AD34" s="36">
        <f t="shared" si="15"/>
        <v>10</v>
      </c>
      <c r="AE34" s="14">
        <f t="shared" si="16"/>
        <v>2.46</v>
      </c>
      <c r="AF34" s="24">
        <f t="shared" si="30"/>
        <v>1.88</v>
      </c>
      <c r="AG34" s="14">
        <v>3.1</v>
      </c>
      <c r="AH34" s="15">
        <v>1.8</v>
      </c>
      <c r="AI34" s="11" t="s">
        <v>455</v>
      </c>
      <c r="AJ34" s="12" t="s">
        <v>456</v>
      </c>
      <c r="AK34" s="25" t="s">
        <v>456</v>
      </c>
      <c r="AL34" s="11" t="s">
        <v>455</v>
      </c>
      <c r="AM34" s="12" t="s">
        <v>456</v>
      </c>
      <c r="AN34" s="25" t="s">
        <v>456</v>
      </c>
      <c r="AO34" s="11" t="s">
        <v>455</v>
      </c>
      <c r="AP34" s="12" t="s">
        <v>456</v>
      </c>
      <c r="AQ34" s="25" t="s">
        <v>456</v>
      </c>
      <c r="AR34" s="11" t="str">
        <f t="shared" si="31"/>
        <v xml:space="preserve"> </v>
      </c>
      <c r="AS34" s="12" t="str">
        <f t="shared" si="32"/>
        <v xml:space="preserve"> </v>
      </c>
      <c r="AT34" s="25" t="str">
        <f t="shared" si="32"/>
        <v xml:space="preserve"> </v>
      </c>
      <c r="AU34" s="11" t="str">
        <f t="shared" si="32"/>
        <v xml:space="preserve"> </v>
      </c>
      <c r="AV34" s="12" t="str">
        <f t="shared" si="32"/>
        <v xml:space="preserve"> </v>
      </c>
      <c r="AW34" s="25" t="str">
        <f t="shared" si="32"/>
        <v xml:space="preserve"> </v>
      </c>
      <c r="AX34" s="11" t="str">
        <f t="shared" si="32"/>
        <v xml:space="preserve"> </v>
      </c>
      <c r="AY34" s="12" t="str">
        <f t="shared" si="32"/>
        <v xml:space="preserve"> </v>
      </c>
      <c r="AZ34" s="25" t="str">
        <f t="shared" si="32"/>
        <v xml:space="preserve"> </v>
      </c>
      <c r="BA34" s="11" t="str">
        <f t="shared" si="32"/>
        <v xml:space="preserve"> </v>
      </c>
      <c r="BB34" s="12" t="str">
        <f t="shared" si="32"/>
        <v xml:space="preserve"> </v>
      </c>
      <c r="BC34" s="25" t="str">
        <f t="shared" si="32"/>
        <v xml:space="preserve"> </v>
      </c>
      <c r="BD34" s="5">
        <f t="shared" si="20"/>
        <v>3</v>
      </c>
      <c r="BE34" s="6">
        <f t="shared" si="21"/>
        <v>0</v>
      </c>
      <c r="BF34" s="6">
        <f t="shared" si="22"/>
        <v>0</v>
      </c>
      <c r="BG34" s="6">
        <f t="shared" si="23"/>
        <v>0</v>
      </c>
      <c r="BH34" s="6">
        <f t="shared" si="24"/>
        <v>0</v>
      </c>
      <c r="BI34" s="7">
        <f t="shared" si="25"/>
        <v>3</v>
      </c>
      <c r="BJ34" s="36">
        <f t="shared" si="26"/>
        <v>5.9399999999999995</v>
      </c>
      <c r="BK34" s="14">
        <f t="shared" si="27"/>
        <v>0</v>
      </c>
      <c r="BL34" s="24">
        <f t="shared" si="28"/>
        <v>0.72</v>
      </c>
      <c r="BM34" s="14">
        <v>0</v>
      </c>
      <c r="BN34" s="15">
        <v>0</v>
      </c>
      <c r="BO34" s="16">
        <f>1.5+0.14+3</f>
        <v>4.6400000000000006</v>
      </c>
      <c r="BP34" s="24">
        <f t="shared" si="29"/>
        <v>26.925000000000004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4"/>
        <v>27</v>
      </c>
      <c r="B35" s="80" t="s">
        <v>394</v>
      </c>
      <c r="C35" s="11" t="s">
        <v>455</v>
      </c>
      <c r="D35" s="12" t="s">
        <v>456</v>
      </c>
      <c r="E35" s="25" t="s">
        <v>456</v>
      </c>
      <c r="F35" s="11" t="s">
        <v>455</v>
      </c>
      <c r="G35" s="12" t="s">
        <v>456</v>
      </c>
      <c r="H35" s="25" t="s">
        <v>456</v>
      </c>
      <c r="I35" s="11" t="s">
        <v>455</v>
      </c>
      <c r="J35" s="12" t="s">
        <v>459</v>
      </c>
      <c r="K35" s="25" t="s">
        <v>456</v>
      </c>
      <c r="L35" s="11" t="s">
        <v>455</v>
      </c>
      <c r="M35" s="12" t="s">
        <v>459</v>
      </c>
      <c r="N35" s="25" t="s">
        <v>456</v>
      </c>
      <c r="O35" s="11" t="s">
        <v>455</v>
      </c>
      <c r="P35" s="12" t="s">
        <v>456</v>
      </c>
      <c r="Q35" s="25" t="s">
        <v>456</v>
      </c>
      <c r="R35" s="11" t="s">
        <v>455</v>
      </c>
      <c r="S35" s="12" t="s">
        <v>459</v>
      </c>
      <c r="T35" s="25" t="s">
        <v>456</v>
      </c>
      <c r="U35" s="11" t="s">
        <v>455</v>
      </c>
      <c r="V35" s="12" t="s">
        <v>456</v>
      </c>
      <c r="W35" s="25" t="s">
        <v>456</v>
      </c>
      <c r="X35" s="5">
        <f t="shared" si="9"/>
        <v>7</v>
      </c>
      <c r="Y35" s="6">
        <f t="shared" si="10"/>
        <v>0</v>
      </c>
      <c r="Z35" s="6">
        <f t="shared" si="11"/>
        <v>0</v>
      </c>
      <c r="AA35" s="6">
        <f t="shared" si="12"/>
        <v>3</v>
      </c>
      <c r="AB35" s="6">
        <f t="shared" si="13"/>
        <v>0</v>
      </c>
      <c r="AC35" s="7">
        <f t="shared" si="14"/>
        <v>7</v>
      </c>
      <c r="AD35" s="36">
        <f t="shared" si="15"/>
        <v>10</v>
      </c>
      <c r="AE35" s="14">
        <f t="shared" si="16"/>
        <v>0.72</v>
      </c>
      <c r="AF35" s="24">
        <f t="shared" si="30"/>
        <v>1.88</v>
      </c>
      <c r="AG35" s="14">
        <v>3.7</v>
      </c>
      <c r="AH35" s="15">
        <v>1.7</v>
      </c>
      <c r="AI35" s="11" t="s">
        <v>454</v>
      </c>
      <c r="AJ35" s="12">
        <v>0</v>
      </c>
      <c r="AK35" s="25" t="s">
        <v>456</v>
      </c>
      <c r="AL35" s="11" t="s">
        <v>455</v>
      </c>
      <c r="AM35" s="12" t="s">
        <v>459</v>
      </c>
      <c r="AN35" s="25" t="s">
        <v>456</v>
      </c>
      <c r="AO35" s="11" t="s">
        <v>455</v>
      </c>
      <c r="AP35" s="12" t="s">
        <v>457</v>
      </c>
      <c r="AQ35" s="25" t="s">
        <v>456</v>
      </c>
      <c r="AR35" s="11" t="str">
        <f t="shared" si="31"/>
        <v xml:space="preserve"> </v>
      </c>
      <c r="AS35" s="12" t="str">
        <f t="shared" si="32"/>
        <v xml:space="preserve"> </v>
      </c>
      <c r="AT35" s="25" t="str">
        <f t="shared" si="32"/>
        <v xml:space="preserve"> </v>
      </c>
      <c r="AU35" s="11" t="str">
        <f t="shared" si="32"/>
        <v xml:space="preserve"> </v>
      </c>
      <c r="AV35" s="12" t="str">
        <f t="shared" si="32"/>
        <v xml:space="preserve"> </v>
      </c>
      <c r="AW35" s="25" t="str">
        <f t="shared" si="32"/>
        <v xml:space="preserve"> </v>
      </c>
      <c r="AX35" s="11" t="str">
        <f t="shared" si="32"/>
        <v xml:space="preserve"> </v>
      </c>
      <c r="AY35" s="12" t="str">
        <f t="shared" si="32"/>
        <v xml:space="preserve"> </v>
      </c>
      <c r="AZ35" s="25" t="str">
        <f t="shared" si="32"/>
        <v xml:space="preserve"> </v>
      </c>
      <c r="BA35" s="11" t="str">
        <f t="shared" si="32"/>
        <v xml:space="preserve"> </v>
      </c>
      <c r="BB35" s="12" t="str">
        <f t="shared" si="32"/>
        <v xml:space="preserve"> </v>
      </c>
      <c r="BC35" s="25" t="str">
        <f t="shared" si="32"/>
        <v xml:space="preserve"> </v>
      </c>
      <c r="BD35" s="5">
        <f t="shared" si="20"/>
        <v>2</v>
      </c>
      <c r="BE35" s="6">
        <f t="shared" si="21"/>
        <v>0</v>
      </c>
      <c r="BF35" s="6">
        <f t="shared" si="22"/>
        <v>1</v>
      </c>
      <c r="BG35" s="6">
        <f t="shared" si="23"/>
        <v>1</v>
      </c>
      <c r="BH35" s="6">
        <f t="shared" si="24"/>
        <v>0</v>
      </c>
      <c r="BI35" s="7">
        <f t="shared" si="25"/>
        <v>3</v>
      </c>
      <c r="BJ35" s="36">
        <f t="shared" si="26"/>
        <v>4.2</v>
      </c>
      <c r="BK35" s="14">
        <f t="shared" si="27"/>
        <v>2.46</v>
      </c>
      <c r="BL35" s="24">
        <f t="shared" si="28"/>
        <v>0.72</v>
      </c>
      <c r="BM35" s="14">
        <v>0</v>
      </c>
      <c r="BN35" s="15">
        <v>0</v>
      </c>
      <c r="BO35" s="16">
        <f>2*1+2+1.5+3+0.14</f>
        <v>8.64</v>
      </c>
      <c r="BP35" s="24">
        <f t="shared" si="29"/>
        <v>31.02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4"/>
        <v>28</v>
      </c>
      <c r="B36" s="80" t="s">
        <v>395</v>
      </c>
      <c r="C36" s="11" t="s">
        <v>454</v>
      </c>
      <c r="D36" s="12">
        <v>0</v>
      </c>
      <c r="E36" s="25">
        <v>0</v>
      </c>
      <c r="F36" s="11" t="s">
        <v>455</v>
      </c>
      <c r="G36" s="12" t="s">
        <v>456</v>
      </c>
      <c r="H36" s="25">
        <v>0</v>
      </c>
      <c r="I36" s="11" t="s">
        <v>454</v>
      </c>
      <c r="J36" s="12">
        <v>0</v>
      </c>
      <c r="K36" s="25">
        <v>0</v>
      </c>
      <c r="L36" s="11" t="s">
        <v>455</v>
      </c>
      <c r="M36" s="12" t="s">
        <v>456</v>
      </c>
      <c r="N36" s="25" t="s">
        <v>456</v>
      </c>
      <c r="O36" s="11" t="s">
        <v>461</v>
      </c>
      <c r="P36" s="12">
        <v>0</v>
      </c>
      <c r="Q36" s="25">
        <v>0</v>
      </c>
      <c r="R36" s="11" t="s">
        <v>455</v>
      </c>
      <c r="S36" s="12" t="s">
        <v>456</v>
      </c>
      <c r="T36" s="25">
        <v>0</v>
      </c>
      <c r="U36" s="11" t="s">
        <v>454</v>
      </c>
      <c r="V36" s="12">
        <v>0</v>
      </c>
      <c r="W36" s="25">
        <v>0</v>
      </c>
      <c r="X36" s="5">
        <f t="shared" si="9"/>
        <v>3</v>
      </c>
      <c r="Y36" s="6">
        <f t="shared" si="10"/>
        <v>1</v>
      </c>
      <c r="Z36" s="6">
        <f t="shared" si="11"/>
        <v>0</v>
      </c>
      <c r="AA36" s="6">
        <f t="shared" si="12"/>
        <v>0</v>
      </c>
      <c r="AB36" s="6">
        <f t="shared" si="13"/>
        <v>0</v>
      </c>
      <c r="AC36" s="7">
        <f t="shared" si="14"/>
        <v>1</v>
      </c>
      <c r="AD36" s="36">
        <f t="shared" si="15"/>
        <v>6.2299999999999995</v>
      </c>
      <c r="AE36" s="14">
        <f t="shared" si="16"/>
        <v>0</v>
      </c>
      <c r="AF36" s="24">
        <f t="shared" si="30"/>
        <v>0.14000000000000012</v>
      </c>
      <c r="AG36" s="14">
        <v>2.2999999999999998</v>
      </c>
      <c r="AH36" s="15">
        <v>0</v>
      </c>
      <c r="AI36" s="11" t="s">
        <v>454</v>
      </c>
      <c r="AJ36" s="12">
        <v>0</v>
      </c>
      <c r="AK36" s="25">
        <v>0</v>
      </c>
      <c r="AL36" s="11" t="s">
        <v>455</v>
      </c>
      <c r="AM36" s="12" t="s">
        <v>456</v>
      </c>
      <c r="AN36" s="25">
        <v>0</v>
      </c>
      <c r="AO36" s="11" t="s">
        <v>454</v>
      </c>
      <c r="AP36" s="12">
        <v>0</v>
      </c>
      <c r="AQ36" s="25">
        <v>0</v>
      </c>
      <c r="AR36" s="11" t="str">
        <f t="shared" si="31"/>
        <v xml:space="preserve"> </v>
      </c>
      <c r="AS36" s="12" t="str">
        <f t="shared" si="32"/>
        <v xml:space="preserve"> </v>
      </c>
      <c r="AT36" s="25" t="str">
        <f t="shared" si="32"/>
        <v xml:space="preserve"> </v>
      </c>
      <c r="AU36" s="11" t="str">
        <f t="shared" si="32"/>
        <v xml:space="preserve"> </v>
      </c>
      <c r="AV36" s="12" t="str">
        <f t="shared" si="32"/>
        <v xml:space="preserve"> </v>
      </c>
      <c r="AW36" s="25" t="str">
        <f t="shared" si="32"/>
        <v xml:space="preserve"> </v>
      </c>
      <c r="AX36" s="11" t="str">
        <f t="shared" si="32"/>
        <v xml:space="preserve"> </v>
      </c>
      <c r="AY36" s="12" t="str">
        <f t="shared" si="32"/>
        <v xml:space="preserve"> </v>
      </c>
      <c r="AZ36" s="25" t="str">
        <f t="shared" si="32"/>
        <v xml:space="preserve"> </v>
      </c>
      <c r="BA36" s="11" t="str">
        <f t="shared" si="32"/>
        <v xml:space="preserve"> </v>
      </c>
      <c r="BB36" s="12" t="str">
        <f t="shared" si="32"/>
        <v xml:space="preserve"> </v>
      </c>
      <c r="BC36" s="25" t="str">
        <f t="shared" si="32"/>
        <v xml:space="preserve"> </v>
      </c>
      <c r="BD36" s="5">
        <f t="shared" si="20"/>
        <v>1</v>
      </c>
      <c r="BE36" s="6">
        <f t="shared" si="21"/>
        <v>0</v>
      </c>
      <c r="BF36" s="6">
        <f t="shared" si="22"/>
        <v>0</v>
      </c>
      <c r="BG36" s="6">
        <f t="shared" si="23"/>
        <v>0</v>
      </c>
      <c r="BH36" s="6">
        <f t="shared" si="24"/>
        <v>0</v>
      </c>
      <c r="BI36" s="7">
        <f t="shared" si="25"/>
        <v>0</v>
      </c>
      <c r="BJ36" s="36">
        <f t="shared" si="26"/>
        <v>2.1700000000000004</v>
      </c>
      <c r="BK36" s="14">
        <f t="shared" si="27"/>
        <v>0</v>
      </c>
      <c r="BL36" s="24">
        <f t="shared" si="28"/>
        <v>0</v>
      </c>
      <c r="BM36" s="14">
        <v>0</v>
      </c>
      <c r="BN36" s="15">
        <v>0</v>
      </c>
      <c r="BO36" s="16"/>
      <c r="BP36" s="24">
        <f t="shared" si="29"/>
        <v>9.5549999999999997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4"/>
        <v>29</v>
      </c>
      <c r="B37" s="80" t="s">
        <v>396</v>
      </c>
      <c r="C37" s="11" t="s">
        <v>455</v>
      </c>
      <c r="D37" s="12" t="s">
        <v>457</v>
      </c>
      <c r="E37" s="25" t="s">
        <v>456</v>
      </c>
      <c r="F37" s="11" t="s">
        <v>455</v>
      </c>
      <c r="G37" s="12" t="s">
        <v>456</v>
      </c>
      <c r="H37" s="25" t="s">
        <v>456</v>
      </c>
      <c r="I37" s="11" t="s">
        <v>455</v>
      </c>
      <c r="J37" s="12" t="s">
        <v>456</v>
      </c>
      <c r="K37" s="25" t="s">
        <v>456</v>
      </c>
      <c r="L37" s="11" t="s">
        <v>455</v>
      </c>
      <c r="M37" s="12" t="s">
        <v>456</v>
      </c>
      <c r="N37" s="25" t="s">
        <v>456</v>
      </c>
      <c r="O37" s="11" t="s">
        <v>455</v>
      </c>
      <c r="P37" s="12" t="s">
        <v>459</v>
      </c>
      <c r="Q37" s="25" t="s">
        <v>456</v>
      </c>
      <c r="R37" s="11" t="s">
        <v>455</v>
      </c>
      <c r="S37" s="12" t="s">
        <v>456</v>
      </c>
      <c r="T37" s="25" t="s">
        <v>456</v>
      </c>
      <c r="U37" s="11" t="s">
        <v>455</v>
      </c>
      <c r="V37" s="12" t="s">
        <v>459</v>
      </c>
      <c r="W37" s="25" t="s">
        <v>456</v>
      </c>
      <c r="X37" s="5">
        <f t="shared" si="9"/>
        <v>7</v>
      </c>
      <c r="Y37" s="6">
        <f t="shared" si="10"/>
        <v>0</v>
      </c>
      <c r="Z37" s="6">
        <f t="shared" si="11"/>
        <v>1</v>
      </c>
      <c r="AA37" s="6">
        <f t="shared" si="12"/>
        <v>2</v>
      </c>
      <c r="AB37" s="6">
        <f t="shared" si="13"/>
        <v>0</v>
      </c>
      <c r="AC37" s="7">
        <f t="shared" si="14"/>
        <v>7</v>
      </c>
      <c r="AD37" s="36">
        <f t="shared" si="15"/>
        <v>10</v>
      </c>
      <c r="AE37" s="14">
        <f t="shared" si="16"/>
        <v>2.75</v>
      </c>
      <c r="AF37" s="24">
        <f t="shared" si="30"/>
        <v>1.88</v>
      </c>
      <c r="AG37" s="14">
        <v>4.5999999999999996</v>
      </c>
      <c r="AH37" s="15">
        <v>1.7</v>
      </c>
      <c r="AI37" s="11" t="s">
        <v>455</v>
      </c>
      <c r="AJ37" s="12" t="s">
        <v>456</v>
      </c>
      <c r="AK37" s="25" t="s">
        <v>456</v>
      </c>
      <c r="AL37" s="11" t="s">
        <v>455</v>
      </c>
      <c r="AM37" s="12" t="s">
        <v>459</v>
      </c>
      <c r="AN37" s="25" t="s">
        <v>456</v>
      </c>
      <c r="AO37" s="11" t="s">
        <v>455</v>
      </c>
      <c r="AP37" s="12" t="s">
        <v>457</v>
      </c>
      <c r="AQ37" s="25" t="s">
        <v>456</v>
      </c>
      <c r="AR37" s="11" t="str">
        <f t="shared" si="31"/>
        <v xml:space="preserve"> </v>
      </c>
      <c r="AS37" s="12" t="str">
        <f t="shared" si="32"/>
        <v xml:space="preserve"> </v>
      </c>
      <c r="AT37" s="25" t="str">
        <f t="shared" si="32"/>
        <v xml:space="preserve"> </v>
      </c>
      <c r="AU37" s="11" t="str">
        <f t="shared" si="32"/>
        <v xml:space="preserve"> </v>
      </c>
      <c r="AV37" s="12" t="str">
        <f t="shared" si="32"/>
        <v xml:space="preserve"> </v>
      </c>
      <c r="AW37" s="25" t="str">
        <f t="shared" si="32"/>
        <v xml:space="preserve"> </v>
      </c>
      <c r="AX37" s="11" t="str">
        <f t="shared" si="32"/>
        <v xml:space="preserve"> </v>
      </c>
      <c r="AY37" s="12" t="str">
        <f t="shared" si="32"/>
        <v xml:space="preserve"> </v>
      </c>
      <c r="AZ37" s="25" t="str">
        <f t="shared" si="32"/>
        <v xml:space="preserve"> </v>
      </c>
      <c r="BA37" s="11" t="str">
        <f t="shared" si="32"/>
        <v xml:space="preserve"> </v>
      </c>
      <c r="BB37" s="12" t="str">
        <f t="shared" si="32"/>
        <v xml:space="preserve"> </v>
      </c>
      <c r="BC37" s="25" t="str">
        <f t="shared" si="32"/>
        <v xml:space="preserve"> </v>
      </c>
      <c r="BD37" s="5">
        <f t="shared" si="20"/>
        <v>3</v>
      </c>
      <c r="BE37" s="6">
        <f t="shared" si="21"/>
        <v>0</v>
      </c>
      <c r="BF37" s="6">
        <f t="shared" si="22"/>
        <v>1</v>
      </c>
      <c r="BG37" s="6">
        <f t="shared" si="23"/>
        <v>1</v>
      </c>
      <c r="BH37" s="6">
        <f t="shared" si="24"/>
        <v>0</v>
      </c>
      <c r="BI37" s="7">
        <f t="shared" si="25"/>
        <v>3</v>
      </c>
      <c r="BJ37" s="36">
        <f t="shared" si="26"/>
        <v>5.9399999999999995</v>
      </c>
      <c r="BK37" s="14">
        <f t="shared" si="27"/>
        <v>2.46</v>
      </c>
      <c r="BL37" s="24">
        <f t="shared" si="28"/>
        <v>0.72</v>
      </c>
      <c r="BM37" s="14">
        <v>0</v>
      </c>
      <c r="BN37" s="15">
        <v>0</v>
      </c>
      <c r="BO37" s="16">
        <f>1+1.5+3+0.14</f>
        <v>5.64</v>
      </c>
      <c r="BP37" s="24">
        <f t="shared" si="29"/>
        <v>32.614999999999995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4"/>
        <v>30</v>
      </c>
      <c r="B38" s="80" t="str">
        <f t="shared" ref="B38:Q38" si="33">" "</f>
        <v xml:space="preserve"> </v>
      </c>
      <c r="C38" s="11" t="str">
        <f t="shared" si="33"/>
        <v xml:space="preserve"> </v>
      </c>
      <c r="D38" s="12" t="str">
        <f t="shared" si="33"/>
        <v xml:space="preserve"> </v>
      </c>
      <c r="E38" s="25" t="str">
        <f t="shared" si="33"/>
        <v xml:space="preserve"> </v>
      </c>
      <c r="F38" s="11" t="str">
        <f t="shared" si="33"/>
        <v xml:space="preserve"> </v>
      </c>
      <c r="G38" s="12" t="str">
        <f t="shared" si="33"/>
        <v xml:space="preserve"> </v>
      </c>
      <c r="H38" s="25" t="str">
        <f t="shared" si="33"/>
        <v xml:space="preserve"> </v>
      </c>
      <c r="I38" s="11" t="str">
        <f t="shared" si="33"/>
        <v xml:space="preserve"> </v>
      </c>
      <c r="J38" s="12" t="str">
        <f t="shared" si="33"/>
        <v xml:space="preserve"> </v>
      </c>
      <c r="K38" s="25" t="str">
        <f t="shared" si="33"/>
        <v xml:space="preserve"> </v>
      </c>
      <c r="L38" s="11" t="str">
        <f t="shared" si="33"/>
        <v xml:space="preserve"> </v>
      </c>
      <c r="M38" s="12" t="str">
        <f t="shared" si="33"/>
        <v xml:space="preserve"> </v>
      </c>
      <c r="N38" s="25" t="str">
        <f t="shared" si="33"/>
        <v xml:space="preserve"> </v>
      </c>
      <c r="O38" s="11" t="str">
        <f t="shared" si="33"/>
        <v xml:space="preserve"> </v>
      </c>
      <c r="P38" s="12" t="str">
        <f t="shared" si="33"/>
        <v xml:space="preserve"> </v>
      </c>
      <c r="Q38" s="25" t="str">
        <f t="shared" si="33"/>
        <v xml:space="preserve"> </v>
      </c>
      <c r="R38" s="11" t="str">
        <f t="shared" ref="R38:W39" si="34">" "</f>
        <v xml:space="preserve"> </v>
      </c>
      <c r="S38" s="12" t="str">
        <f t="shared" si="34"/>
        <v xml:space="preserve"> </v>
      </c>
      <c r="T38" s="25" t="str">
        <f t="shared" si="34"/>
        <v xml:space="preserve"> </v>
      </c>
      <c r="U38" s="11" t="str">
        <f t="shared" si="34"/>
        <v xml:space="preserve"> </v>
      </c>
      <c r="V38" s="12" t="str">
        <f t="shared" si="34"/>
        <v xml:space="preserve"> </v>
      </c>
      <c r="W38" s="25" t="str">
        <f t="shared" si="34"/>
        <v xml:space="preserve"> </v>
      </c>
      <c r="X38" s="5">
        <f t="shared" ref="X38" si="35">IF(C38=" ",0,IF(C38="p",1,0)+IF(F38="p",1,0)+IF(I38="p",1,0)+IF(L38="p",1,0)+IF(O38="p",1,0)+IF(R38="p",1,0)+IF(U38="p",1,0))</f>
        <v>0</v>
      </c>
      <c r="Y38" s="6">
        <f t="shared" ref="Y38" si="36">IF(C38=" ",0,IF(C38="am",1,0)+IF(F38="am",1,0)+IF(I38="am",1,0)+IF(L38="am",1,0)+IF(O38="am",1,0)+IF(R38="am",1,0)+IF(U38="am",1,0))</f>
        <v>0</v>
      </c>
      <c r="Z38" s="6">
        <f t="shared" ref="Z38" si="37">IF(D38=" ",0,IF(D38="+",1,0)+IF(G38="+",1,0)+IF(J38="+",1,0)+IF(M38="+",1,0)+IF(P38="+",1,0)+IF(S38="+",1,0)+IF(V38="+",1,0))</f>
        <v>0</v>
      </c>
      <c r="AA38" s="6">
        <f t="shared" ref="AA38" si="38">IF(D38=" ",0,IF(D38="!",1,0)+IF(G38="!",1,0)+IF(J38="!",1,0)+IF(M38="!",1,0)+IF(P38="!",1,0)+IF(S38="!",1,0)+IF(V38="!",1,0))</f>
        <v>0</v>
      </c>
      <c r="AB38" s="6">
        <f t="shared" ref="AB38" si="39">IF(E38=" ",0,IF(E38="!",1,0)+IF(H38="!",1,0)+IF(K38="!",1,0)+IF(N38="!",1,0)+IF(Q38="!",1,0)+IF(T38="!",1,0)+IF(W38="!",1,0))</f>
        <v>0</v>
      </c>
      <c r="AC38" s="7">
        <f t="shared" ref="AC38" si="40">IF(E38=" ",0,IF(E38="~",1,0)+IF(H38="~",1,0)+IF(K38="~",1,0)+IF(N38="~",1,0)+IF(Q38="~",1,0)+IF(T38="~",1,0)+IF(W38="~",1,0))</f>
        <v>0</v>
      </c>
      <c r="AD38" s="36">
        <f t="shared" ref="AD38" si="41">IF(X38=7,10,IF(X38=6,9.71+(Y38-1)*0.29,IF(X38=5,9.13+(Y38-2)*0.29,IF(X38=4,8.26+(Y38-3)*0.29,IF(X38=3,7.1+(Y38-4)*0.29,IF(X38=2,5.65+(Y38-5)*0.29,IF(X38=1,3.91+(Y38-6)*0.29,IF(Y38=0,0,1.88+(Y38-7)*0.29))))))))</f>
        <v>0</v>
      </c>
      <c r="AE38" s="14">
        <f t="shared" ref="AE38" si="42">IF(Z38=7,10,IF(Z38=6,9.71+(AA38-1)*0.29,IF(Z38=5,9.13+(AA38-2)*0.29,IF(Z38=4,8.26+(AA38-3)*0.29,IF(Z38=3,7.1+(AA38-4)*0.29,IF(Z38=2,5.65+(AA38-5)*0.29,IF(Z38=1,3.91+(AA38-6)*0.29,IF(AA38=0,0,1.88+(AA38-7)*0.29))))))))</f>
        <v>0</v>
      </c>
      <c r="AF38" s="24">
        <f t="shared" ref="AF38" si="43">IF(AB38=7,10,IF(AB38=6,9.71+(AC38-1)*0.29,IF(AB38=5,9.13+(AC38-2)*0.29,IF(AB38=4,8.26+(AC38-3)*0.29,IF(AB38=3,7.1+(AC38-4)*0.29,IF(AB38=2,5.65+(AC38-5)*0.29,IF(AB38=1,3.91+(AC38-6)*0.29,IF(AC38=0,0,1.88+(AC38-7)*0.29))))))))</f>
        <v>0</v>
      </c>
      <c r="AG38" s="14">
        <v>0</v>
      </c>
      <c r="AH38" s="15">
        <v>0</v>
      </c>
      <c r="AI38" s="11" t="str">
        <f t="shared" ref="AI38:AX38" si="44">" "</f>
        <v xml:space="preserve"> </v>
      </c>
      <c r="AJ38" s="12" t="str">
        <f t="shared" si="44"/>
        <v xml:space="preserve"> </v>
      </c>
      <c r="AK38" s="25" t="str">
        <f t="shared" si="44"/>
        <v xml:space="preserve"> </v>
      </c>
      <c r="AL38" s="11" t="str">
        <f t="shared" si="44"/>
        <v xml:space="preserve"> </v>
      </c>
      <c r="AM38" s="12" t="str">
        <f t="shared" si="44"/>
        <v xml:space="preserve"> </v>
      </c>
      <c r="AN38" s="25" t="str">
        <f t="shared" si="44"/>
        <v xml:space="preserve"> </v>
      </c>
      <c r="AO38" s="11" t="str">
        <f t="shared" si="44"/>
        <v xml:space="preserve"> </v>
      </c>
      <c r="AP38" s="12" t="str">
        <f t="shared" si="44"/>
        <v xml:space="preserve"> </v>
      </c>
      <c r="AQ38" s="25" t="str">
        <f t="shared" si="44"/>
        <v xml:space="preserve"> </v>
      </c>
      <c r="AR38" s="11" t="str">
        <f t="shared" si="44"/>
        <v xml:space="preserve"> </v>
      </c>
      <c r="AS38" s="12" t="str">
        <f t="shared" si="44"/>
        <v xml:space="preserve"> </v>
      </c>
      <c r="AT38" s="25" t="str">
        <f t="shared" si="44"/>
        <v xml:space="preserve"> </v>
      </c>
      <c r="AU38" s="11" t="str">
        <f t="shared" si="44"/>
        <v xml:space="preserve"> </v>
      </c>
      <c r="AV38" s="12" t="str">
        <f t="shared" si="44"/>
        <v xml:space="preserve"> </v>
      </c>
      <c r="AW38" s="25" t="str">
        <f t="shared" si="44"/>
        <v xml:space="preserve"> </v>
      </c>
      <c r="AX38" s="11" t="str">
        <f t="shared" si="44"/>
        <v xml:space="preserve"> </v>
      </c>
      <c r="AY38" s="12" t="str">
        <f t="shared" ref="AY38:BC39" si="45">" "</f>
        <v xml:space="preserve"> </v>
      </c>
      <c r="AZ38" s="25" t="str">
        <f t="shared" si="45"/>
        <v xml:space="preserve"> </v>
      </c>
      <c r="BA38" s="11" t="str">
        <f t="shared" si="45"/>
        <v xml:space="preserve"> </v>
      </c>
      <c r="BB38" s="12" t="str">
        <f t="shared" si="45"/>
        <v xml:space="preserve"> </v>
      </c>
      <c r="BC38" s="25" t="str">
        <f t="shared" si="45"/>
        <v xml:space="preserve"> </v>
      </c>
      <c r="BD38" s="5">
        <f t="shared" ref="BD38" si="46">IF(AI38=" ",0,IF(AI38="p",1,0)+IF(AL38="p",1,0)+IF(AO38="p",1,0)+IF(AR38="p",1,0)+IF(AU38="p",1,0)+IF(AX38="p",1,0)+IF(BA38="p",1,0))</f>
        <v>0</v>
      </c>
      <c r="BE38" s="6">
        <f t="shared" ref="BE38" si="47">IF(AI38=" ",0,IF(AI38="am",1,0)+IF(AL38="am",1,0)+IF(AO38="am",1,0)+IF(AR38="am",1,0)+IF(AU38="am",1,0)+IF(AX38="am",1,0)+IF(BA38="am",1,0))</f>
        <v>0</v>
      </c>
      <c r="BF38" s="6">
        <f t="shared" ref="BF38" si="48">IF(AJ38=" ",0,IF(AJ38="+",1,0)+IF(AM38="+",1,0)+IF(AP38="+",1,0)+IF(AS38="+",1,0)+IF(AV38="+",1,0)+IF(AY38="+",1,0)+IF(BB38="+",1,0))</f>
        <v>0</v>
      </c>
      <c r="BG38" s="6">
        <f t="shared" ref="BG38" si="49">IF(AJ38=" ",0,IF(AJ38="!",1,0)+IF(AM38="!",1,0)+IF(AP38="!",1,0)+IF(AS38="!",1,0)+IF(AV38="!",1,0)+IF(AY38="!",1,0)+IF(BB38="!",1,0))</f>
        <v>0</v>
      </c>
      <c r="BH38" s="6">
        <f t="shared" ref="BH38" si="50">IF(AK38=" ",0,IF(AK38="!",1,0)+IF(AN38="!",1,0)+IF(AQ38="!",1,0)+IF(AT38="!",1,0)+IF(AW38="!",1,0)+IF(AZ38="!",1,0)+IF(BC38="!",1,0))</f>
        <v>0</v>
      </c>
      <c r="BI38" s="7">
        <f t="shared" ref="BI38" si="51">IF(AK38=" ",0,IF(AK38="~",1,0)+IF(AN38="~",1,0)+IF(AQ38="~",1,0)+IF(AT38="~",1,0)+IF(AW38="~",1,0)+IF(AZ38="~",1,0)+IF(BC38="~",1,0))</f>
        <v>0</v>
      </c>
      <c r="BJ38" s="36">
        <f t="shared" ref="BJ38" si="52">IF(BD38=7,10,IF(BD38=6,9.71+(BE38-1)*0.29,IF(BD38=5,9.13+(BE38-2)*0.29,IF(BD38=4,8.26+(BE38-3)*0.29,IF(BD38=3,7.1+(BE38-4)*0.29,IF(BD38=2,5.65+(BE38-5)*0.29,IF(BD38=1,3.91+(BE38-6)*0.29,IF(BE38=0,0,1.88+(BE38-7)*0.29))))))))</f>
        <v>0</v>
      </c>
      <c r="BK38" s="14">
        <f t="shared" ref="BK38" si="53">IF(BF38=7,10,IF(BF38=6,9.71+(BG38-1)*0.29,IF(BF38=5,9.13+(BG38-2)*0.29,IF(BF38=4,8.26+(BG38-3)*0.29,IF(BF38=3,7.1+(BG38-4)*0.29,IF(BF38=2,5.65+(BG38-5)*0.29,IF(BF38=1,3.91+(BG38-6)*0.29,IF(BG38=0,0,1.88+(BG38-7)*0.29))))))))</f>
        <v>0</v>
      </c>
      <c r="BL38" s="24">
        <f t="shared" ref="BL38" si="54">IF(BH38=7,10,IF(BH38=6,9.71+(BI38-1)*0.29,IF(BH38=5,9.13+(BI38-2)*0.29,IF(BH38=4,8.26+(BI38-3)*0.29,IF(BH38=3,7.1+(BI38-4)*0.29,IF(BH38=2,5.65+(BI38-5)*0.29,IF(BH38=1,3.91+(BI38-6)*0.29,IF(BI38=0,0,1.88+(BI38-7)*0.29))))))))</f>
        <v>0</v>
      </c>
      <c r="BM38" s="14">
        <v>0</v>
      </c>
      <c r="BN38" s="15">
        <v>0</v>
      </c>
      <c r="BO38" s="16"/>
      <c r="BP38" s="24">
        <f t="shared" ref="BP38" si="55">(0.75*AD38+AE38+0.25*AF38+1.4*AG38+1.6*AH38)+(0.75*BJ38+BK38+0.25*BL38+1.4*BM38+1.6*BN38)+BO38</f>
        <v>0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4"/>
        <v>31</v>
      </c>
      <c r="B39" s="80" t="str">
        <f t="shared" ref="B39:Q40" si="56">" "</f>
        <v xml:space="preserve"> </v>
      </c>
      <c r="C39" s="11" t="str">
        <f t="shared" si="56"/>
        <v xml:space="preserve"> </v>
      </c>
      <c r="D39" s="12" t="str">
        <f t="shared" si="56"/>
        <v xml:space="preserve"> </v>
      </c>
      <c r="E39" s="25" t="str">
        <f t="shared" si="56"/>
        <v xml:space="preserve"> </v>
      </c>
      <c r="F39" s="11" t="str">
        <f t="shared" si="56"/>
        <v xml:space="preserve"> </v>
      </c>
      <c r="G39" s="12" t="str">
        <f t="shared" si="56"/>
        <v xml:space="preserve"> </v>
      </c>
      <c r="H39" s="25" t="str">
        <f t="shared" si="56"/>
        <v xml:space="preserve"> </v>
      </c>
      <c r="I39" s="11" t="str">
        <f t="shared" si="56"/>
        <v xml:space="preserve"> </v>
      </c>
      <c r="J39" s="12" t="str">
        <f t="shared" si="56"/>
        <v xml:space="preserve"> </v>
      </c>
      <c r="K39" s="25" t="str">
        <f t="shared" si="56"/>
        <v xml:space="preserve"> </v>
      </c>
      <c r="L39" s="11" t="str">
        <f t="shared" si="56"/>
        <v xml:space="preserve"> </v>
      </c>
      <c r="M39" s="12" t="str">
        <f t="shared" si="56"/>
        <v xml:space="preserve"> </v>
      </c>
      <c r="N39" s="25" t="str">
        <f t="shared" si="56"/>
        <v xml:space="preserve"> </v>
      </c>
      <c r="O39" s="11" t="str">
        <f t="shared" si="56"/>
        <v xml:space="preserve"> </v>
      </c>
      <c r="P39" s="12" t="str">
        <f t="shared" si="56"/>
        <v xml:space="preserve"> </v>
      </c>
      <c r="Q39" s="25" t="str">
        <f t="shared" si="56"/>
        <v xml:space="preserve"> </v>
      </c>
      <c r="R39" s="11" t="str">
        <f t="shared" si="34"/>
        <v xml:space="preserve"> </v>
      </c>
      <c r="S39" s="12" t="str">
        <f t="shared" si="34"/>
        <v xml:space="preserve"> </v>
      </c>
      <c r="T39" s="25" t="str">
        <f t="shared" si="34"/>
        <v xml:space="preserve"> </v>
      </c>
      <c r="U39" s="11" t="str">
        <f t="shared" si="34"/>
        <v xml:space="preserve"> </v>
      </c>
      <c r="V39" s="12" t="str">
        <f t="shared" si="34"/>
        <v xml:space="preserve"> </v>
      </c>
      <c r="W39" s="25" t="str">
        <f t="shared" si="34"/>
        <v xml:space="preserve"> </v>
      </c>
      <c r="X39" s="5">
        <f t="shared" ref="X39:X42" si="57">IF(C39=" ",0,IF(C39="p",1,0)+IF(F39="p",1,0)+IF(I39="p",1,0)+IF(L39="p",1,0)+IF(O39="p",1,0)+IF(R39="p",1,0)+IF(U39="p",1,0))</f>
        <v>0</v>
      </c>
      <c r="Y39" s="6">
        <f t="shared" ref="Y39:Y42" si="58">IF(C39=" ",0,IF(C39="am",1,0)+IF(F39="am",1,0)+IF(I39="am",1,0)+IF(L39="am",1,0)+IF(O39="am",1,0)+IF(R39="am",1,0)+IF(U39="am",1,0))</f>
        <v>0</v>
      </c>
      <c r="Z39" s="6">
        <f t="shared" ref="Z39:Z42" si="59">IF(D39=" ",0,IF(D39="+",1,0)+IF(G39="+",1,0)+IF(J39="+",1,0)+IF(M39="+",1,0)+IF(P39="+",1,0)+IF(S39="+",1,0)+IF(V39="+",1,0))</f>
        <v>0</v>
      </c>
      <c r="AA39" s="6">
        <f t="shared" ref="AA39:AB42" si="60">IF(D39=" ",0,IF(D39="!",1,0)+IF(G39="!",1,0)+IF(J39="!",1,0)+IF(M39="!",1,0)+IF(P39="!",1,0)+IF(S39="!",1,0)+IF(V39="!",1,0))</f>
        <v>0</v>
      </c>
      <c r="AB39" s="6">
        <f t="shared" si="60"/>
        <v>0</v>
      </c>
      <c r="AC39" s="7">
        <f t="shared" ref="AC39:AC42" si="61">IF(E39=" ",0,IF(E39="~",1,0)+IF(H39="~",1,0)+IF(K39="~",1,0)+IF(N39="~",1,0)+IF(Q39="~",1,0)+IF(T39="~",1,0)+IF(W39="~",1,0))</f>
        <v>0</v>
      </c>
      <c r="AD39" s="36">
        <f t="shared" ref="AD39:AD42" si="62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:AE42" si="63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:AF42" si="64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ref="AI39:AX40" si="65">" "</f>
        <v xml:space="preserve"> </v>
      </c>
      <c r="AJ39" s="12" t="str">
        <f t="shared" si="65"/>
        <v xml:space="preserve"> </v>
      </c>
      <c r="AK39" s="25" t="str">
        <f t="shared" si="65"/>
        <v xml:space="preserve"> </v>
      </c>
      <c r="AL39" s="11" t="str">
        <f t="shared" si="65"/>
        <v xml:space="preserve"> </v>
      </c>
      <c r="AM39" s="12" t="str">
        <f t="shared" si="65"/>
        <v xml:space="preserve"> </v>
      </c>
      <c r="AN39" s="25" t="str">
        <f t="shared" si="65"/>
        <v xml:space="preserve"> </v>
      </c>
      <c r="AO39" s="11" t="str">
        <f t="shared" si="65"/>
        <v xml:space="preserve"> </v>
      </c>
      <c r="AP39" s="12" t="str">
        <f t="shared" si="65"/>
        <v xml:space="preserve"> </v>
      </c>
      <c r="AQ39" s="25" t="str">
        <f t="shared" si="65"/>
        <v xml:space="preserve"> </v>
      </c>
      <c r="AR39" s="11" t="str">
        <f t="shared" si="65"/>
        <v xml:space="preserve"> </v>
      </c>
      <c r="AS39" s="12" t="str">
        <f t="shared" si="65"/>
        <v xml:space="preserve"> </v>
      </c>
      <c r="AT39" s="25" t="str">
        <f t="shared" si="65"/>
        <v xml:space="preserve"> </v>
      </c>
      <c r="AU39" s="11" t="str">
        <f t="shared" si="65"/>
        <v xml:space="preserve"> </v>
      </c>
      <c r="AV39" s="12" t="str">
        <f t="shared" si="65"/>
        <v xml:space="preserve"> </v>
      </c>
      <c r="AW39" s="25" t="str">
        <f t="shared" si="65"/>
        <v xml:space="preserve"> </v>
      </c>
      <c r="AX39" s="11" t="str">
        <f t="shared" si="65"/>
        <v xml:space="preserve"> </v>
      </c>
      <c r="AY39" s="12" t="str">
        <f t="shared" si="45"/>
        <v xml:space="preserve"> </v>
      </c>
      <c r="AZ39" s="25" t="str">
        <f t="shared" si="45"/>
        <v xml:space="preserve"> </v>
      </c>
      <c r="BA39" s="11" t="str">
        <f t="shared" si="45"/>
        <v xml:space="preserve"> </v>
      </c>
      <c r="BB39" s="12" t="str">
        <f t="shared" si="45"/>
        <v xml:space="preserve"> </v>
      </c>
      <c r="BC39" s="25" t="str">
        <f t="shared" si="45"/>
        <v xml:space="preserve"> </v>
      </c>
      <c r="BD39" s="5">
        <f t="shared" ref="BD39:BD42" si="66">IF(AI39=" ",0,IF(AI39="p",1,0)+IF(AL39="p",1,0)+IF(AO39="p",1,0)+IF(AR39="p",1,0)+IF(AU39="p",1,0)+IF(AX39="p",1,0)+IF(BA39="p",1,0))</f>
        <v>0</v>
      </c>
      <c r="BE39" s="6">
        <f t="shared" ref="BE39:BE42" si="67">IF(AI39=" ",0,IF(AI39="am",1,0)+IF(AL39="am",1,0)+IF(AO39="am",1,0)+IF(AR39="am",1,0)+IF(AU39="am",1,0)+IF(AX39="am",1,0)+IF(BA39="am",1,0))</f>
        <v>0</v>
      </c>
      <c r="BF39" s="6">
        <f t="shared" ref="BF39:BF42" si="68">IF(AJ39=" ",0,IF(AJ39="+",1,0)+IF(AM39="+",1,0)+IF(AP39="+",1,0)+IF(AS39="+",1,0)+IF(AV39="+",1,0)+IF(AY39="+",1,0)+IF(BB39="+",1,0))</f>
        <v>0</v>
      </c>
      <c r="BG39" s="6">
        <f t="shared" ref="BG39:BH42" si="69">IF(AJ39=" ",0,IF(AJ39="!",1,0)+IF(AM39="!",1,0)+IF(AP39="!",1,0)+IF(AS39="!",1,0)+IF(AV39="!",1,0)+IF(AY39="!",1,0)+IF(BB39="!",1,0))</f>
        <v>0</v>
      </c>
      <c r="BH39" s="6">
        <f t="shared" si="69"/>
        <v>0</v>
      </c>
      <c r="BI39" s="7">
        <f t="shared" ref="BI39:BI42" si="70">IF(AK39=" ",0,IF(AK39="~",1,0)+IF(AN39="~",1,0)+IF(AQ39="~",1,0)+IF(AT39="~",1,0)+IF(AW39="~",1,0)+IF(AZ39="~",1,0)+IF(BC39="~",1,0))</f>
        <v>0</v>
      </c>
      <c r="BJ39" s="36">
        <f t="shared" ref="BJ39:BJ43" si="71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:BK43" si="72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:BL43" si="73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24">
        <f t="shared" ref="BP39:BP43" si="74">(0.75*AD39+AE39+0.25*AF39+1.4*AG39+1.6*AH39)+(0.75*BJ39+BK39+0.25*BL39+1.4*BM39+1.6*BN39)+BO39</f>
        <v>0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4"/>
        <v>32</v>
      </c>
      <c r="B40" s="80" t="str">
        <f t="shared" si="56"/>
        <v xml:space="preserve"> </v>
      </c>
      <c r="C40" s="11" t="str">
        <f t="shared" si="56"/>
        <v xml:space="preserve"> </v>
      </c>
      <c r="D40" s="12" t="str">
        <f t="shared" si="56"/>
        <v xml:space="preserve"> </v>
      </c>
      <c r="E40" s="25" t="str">
        <f t="shared" si="56"/>
        <v xml:space="preserve"> </v>
      </c>
      <c r="F40" s="11" t="str">
        <f t="shared" si="56"/>
        <v xml:space="preserve"> </v>
      </c>
      <c r="G40" s="12" t="str">
        <f t="shared" si="56"/>
        <v xml:space="preserve"> </v>
      </c>
      <c r="H40" s="25" t="str">
        <f t="shared" si="56"/>
        <v xml:space="preserve"> </v>
      </c>
      <c r="I40" s="11" t="str">
        <f t="shared" si="56"/>
        <v xml:space="preserve"> </v>
      </c>
      <c r="J40" s="12" t="str">
        <f t="shared" si="56"/>
        <v xml:space="preserve"> </v>
      </c>
      <c r="K40" s="25" t="str">
        <f t="shared" si="56"/>
        <v xml:space="preserve"> </v>
      </c>
      <c r="L40" s="11" t="str">
        <f t="shared" si="56"/>
        <v xml:space="preserve"> </v>
      </c>
      <c r="M40" s="12" t="str">
        <f t="shared" si="56"/>
        <v xml:space="preserve"> </v>
      </c>
      <c r="N40" s="25" t="str">
        <f t="shared" si="56"/>
        <v xml:space="preserve"> </v>
      </c>
      <c r="O40" s="11" t="str">
        <f t="shared" si="56"/>
        <v xml:space="preserve"> </v>
      </c>
      <c r="P40" s="12" t="str">
        <f t="shared" si="56"/>
        <v xml:space="preserve"> </v>
      </c>
      <c r="Q40" s="25" t="str">
        <f t="shared" ref="Q40:W43" si="75">" "</f>
        <v xml:space="preserve"> </v>
      </c>
      <c r="R40" s="11" t="str">
        <f t="shared" si="75"/>
        <v xml:space="preserve"> </v>
      </c>
      <c r="S40" s="12" t="str">
        <f t="shared" si="75"/>
        <v xml:space="preserve"> </v>
      </c>
      <c r="T40" s="25" t="str">
        <f t="shared" si="75"/>
        <v xml:space="preserve"> </v>
      </c>
      <c r="U40" s="11" t="str">
        <f t="shared" si="75"/>
        <v xml:space="preserve"> </v>
      </c>
      <c r="V40" s="12" t="str">
        <f t="shared" si="75"/>
        <v xml:space="preserve"> </v>
      </c>
      <c r="W40" s="25" t="str">
        <f t="shared" si="75"/>
        <v xml:space="preserve"> </v>
      </c>
      <c r="X40" s="5">
        <f t="shared" si="57"/>
        <v>0</v>
      </c>
      <c r="Y40" s="6">
        <f t="shared" si="58"/>
        <v>0</v>
      </c>
      <c r="Z40" s="6">
        <f t="shared" si="59"/>
        <v>0</v>
      </c>
      <c r="AA40" s="6">
        <f t="shared" si="60"/>
        <v>0</v>
      </c>
      <c r="AB40" s="6">
        <f t="shared" si="60"/>
        <v>0</v>
      </c>
      <c r="AC40" s="7">
        <f t="shared" si="61"/>
        <v>0</v>
      </c>
      <c r="AD40" s="36">
        <f t="shared" si="62"/>
        <v>0</v>
      </c>
      <c r="AE40" s="14">
        <f t="shared" si="63"/>
        <v>0</v>
      </c>
      <c r="AF40" s="24">
        <f t="shared" si="64"/>
        <v>0</v>
      </c>
      <c r="AG40" s="14">
        <v>0</v>
      </c>
      <c r="AH40" s="15">
        <v>0</v>
      </c>
      <c r="AI40" s="11" t="str">
        <f t="shared" si="65"/>
        <v xml:space="preserve"> </v>
      </c>
      <c r="AJ40" s="12" t="str">
        <f t="shared" si="65"/>
        <v xml:space="preserve"> </v>
      </c>
      <c r="AK40" s="25" t="str">
        <f t="shared" si="65"/>
        <v xml:space="preserve"> </v>
      </c>
      <c r="AL40" s="11" t="str">
        <f t="shared" si="65"/>
        <v xml:space="preserve"> </v>
      </c>
      <c r="AM40" s="12" t="str">
        <f t="shared" si="65"/>
        <v xml:space="preserve"> </v>
      </c>
      <c r="AN40" s="25" t="str">
        <f t="shared" si="65"/>
        <v xml:space="preserve"> </v>
      </c>
      <c r="AO40" s="11" t="str">
        <f t="shared" si="65"/>
        <v xml:space="preserve"> </v>
      </c>
      <c r="AP40" s="12" t="str">
        <f t="shared" si="65"/>
        <v xml:space="preserve"> </v>
      </c>
      <c r="AQ40" s="25" t="str">
        <f t="shared" si="65"/>
        <v xml:space="preserve"> </v>
      </c>
      <c r="AR40" s="11" t="str">
        <f t="shared" si="65"/>
        <v xml:space="preserve"> </v>
      </c>
      <c r="AS40" s="12" t="str">
        <f t="shared" si="65"/>
        <v xml:space="preserve"> </v>
      </c>
      <c r="AT40" s="25" t="str">
        <f t="shared" si="65"/>
        <v xml:space="preserve"> </v>
      </c>
      <c r="AU40" s="11" t="str">
        <f t="shared" si="65"/>
        <v xml:space="preserve"> </v>
      </c>
      <c r="AV40" s="12" t="str">
        <f t="shared" si="65"/>
        <v xml:space="preserve"> </v>
      </c>
      <c r="AW40" s="25" t="str">
        <f t="shared" si="65"/>
        <v xml:space="preserve"> </v>
      </c>
      <c r="AX40" s="11" t="str">
        <f t="shared" ref="AX40:BC43" si="76">" "</f>
        <v xml:space="preserve"> </v>
      </c>
      <c r="AY40" s="12" t="str">
        <f t="shared" si="76"/>
        <v xml:space="preserve"> </v>
      </c>
      <c r="AZ40" s="25" t="str">
        <f t="shared" si="76"/>
        <v xml:space="preserve"> </v>
      </c>
      <c r="BA40" s="11" t="str">
        <f t="shared" si="76"/>
        <v xml:space="preserve"> </v>
      </c>
      <c r="BB40" s="12" t="str">
        <f t="shared" si="76"/>
        <v xml:space="preserve"> </v>
      </c>
      <c r="BC40" s="25" t="str">
        <f t="shared" si="76"/>
        <v xml:space="preserve"> </v>
      </c>
      <c r="BD40" s="5">
        <f t="shared" si="66"/>
        <v>0</v>
      </c>
      <c r="BE40" s="6">
        <f t="shared" si="67"/>
        <v>0</v>
      </c>
      <c r="BF40" s="6">
        <f t="shared" si="68"/>
        <v>0</v>
      </c>
      <c r="BG40" s="6">
        <f t="shared" si="69"/>
        <v>0</v>
      </c>
      <c r="BH40" s="6">
        <f t="shared" si="69"/>
        <v>0</v>
      </c>
      <c r="BI40" s="7">
        <f t="shared" si="70"/>
        <v>0</v>
      </c>
      <c r="BJ40" s="36">
        <f t="shared" si="71"/>
        <v>0</v>
      </c>
      <c r="BK40" s="14">
        <f t="shared" si="72"/>
        <v>0</v>
      </c>
      <c r="BL40" s="24">
        <f t="shared" si="73"/>
        <v>0</v>
      </c>
      <c r="BM40" s="14">
        <v>0</v>
      </c>
      <c r="BN40" s="15">
        <v>0</v>
      </c>
      <c r="BO40" s="16"/>
      <c r="BP40" s="24">
        <f t="shared" si="74"/>
        <v>0</v>
      </c>
      <c r="BQ40" s="63"/>
      <c r="BR40" s="63"/>
      <c r="BS40" s="63"/>
      <c r="BT40" s="63"/>
      <c r="BU40" s="63"/>
      <c r="BV40" s="63"/>
      <c r="BW40" s="63"/>
    </row>
    <row r="41" spans="1:75" ht="12.75" customHeight="1">
      <c r="A41" s="2">
        <f t="shared" si="4"/>
        <v>33</v>
      </c>
      <c r="B41" s="80" t="str">
        <f t="shared" ref="B41:Q43" si="77">" "</f>
        <v xml:space="preserve"> </v>
      </c>
      <c r="C41" s="11" t="str">
        <f t="shared" si="77"/>
        <v xml:space="preserve"> </v>
      </c>
      <c r="D41" s="12" t="str">
        <f t="shared" si="77"/>
        <v xml:space="preserve"> </v>
      </c>
      <c r="E41" s="25" t="str">
        <f t="shared" si="77"/>
        <v xml:space="preserve"> </v>
      </c>
      <c r="F41" s="11" t="str">
        <f t="shared" si="77"/>
        <v xml:space="preserve"> </v>
      </c>
      <c r="G41" s="12" t="str">
        <f t="shared" si="77"/>
        <v xml:space="preserve"> </v>
      </c>
      <c r="H41" s="25" t="str">
        <f t="shared" si="77"/>
        <v xml:space="preserve"> </v>
      </c>
      <c r="I41" s="11" t="str">
        <f t="shared" si="77"/>
        <v xml:space="preserve"> </v>
      </c>
      <c r="J41" s="12" t="str">
        <f t="shared" si="77"/>
        <v xml:space="preserve"> </v>
      </c>
      <c r="K41" s="25" t="str">
        <f t="shared" si="77"/>
        <v xml:space="preserve"> </v>
      </c>
      <c r="L41" s="11" t="str">
        <f t="shared" si="77"/>
        <v xml:space="preserve"> </v>
      </c>
      <c r="M41" s="12" t="str">
        <f t="shared" si="77"/>
        <v xml:space="preserve"> </v>
      </c>
      <c r="N41" s="25" t="str">
        <f t="shared" si="77"/>
        <v xml:space="preserve"> </v>
      </c>
      <c r="O41" s="11" t="str">
        <f t="shared" si="77"/>
        <v xml:space="preserve"> </v>
      </c>
      <c r="P41" s="12" t="str">
        <f t="shared" si="77"/>
        <v xml:space="preserve"> </v>
      </c>
      <c r="Q41" s="25" t="str">
        <f t="shared" si="77"/>
        <v xml:space="preserve"> </v>
      </c>
      <c r="R41" s="11" t="str">
        <f t="shared" si="75"/>
        <v xml:space="preserve"> </v>
      </c>
      <c r="S41" s="12" t="str">
        <f t="shared" si="75"/>
        <v xml:space="preserve"> </v>
      </c>
      <c r="T41" s="25" t="str">
        <f t="shared" si="75"/>
        <v xml:space="preserve"> </v>
      </c>
      <c r="U41" s="11" t="str">
        <f t="shared" si="75"/>
        <v xml:space="preserve"> </v>
      </c>
      <c r="V41" s="12" t="str">
        <f t="shared" si="75"/>
        <v xml:space="preserve"> </v>
      </c>
      <c r="W41" s="25" t="str">
        <f t="shared" si="75"/>
        <v xml:space="preserve"> </v>
      </c>
      <c r="X41" s="5">
        <f t="shared" si="57"/>
        <v>0</v>
      </c>
      <c r="Y41" s="6">
        <f t="shared" si="58"/>
        <v>0</v>
      </c>
      <c r="Z41" s="6">
        <f t="shared" si="59"/>
        <v>0</v>
      </c>
      <c r="AA41" s="6">
        <f t="shared" si="60"/>
        <v>0</v>
      </c>
      <c r="AB41" s="6">
        <f t="shared" si="60"/>
        <v>0</v>
      </c>
      <c r="AC41" s="7">
        <f t="shared" si="61"/>
        <v>0</v>
      </c>
      <c r="AD41" s="36">
        <f t="shared" si="62"/>
        <v>0</v>
      </c>
      <c r="AE41" s="14">
        <f t="shared" si="63"/>
        <v>0</v>
      </c>
      <c r="AF41" s="24">
        <f t="shared" si="64"/>
        <v>0</v>
      </c>
      <c r="AG41" s="14">
        <v>0</v>
      </c>
      <c r="AH41" s="15">
        <v>0</v>
      </c>
      <c r="AI41" s="11" t="str">
        <f t="shared" ref="AI41:AX43" si="78">" "</f>
        <v xml:space="preserve"> </v>
      </c>
      <c r="AJ41" s="12" t="str">
        <f t="shared" si="78"/>
        <v xml:space="preserve"> </v>
      </c>
      <c r="AK41" s="25" t="str">
        <f t="shared" si="78"/>
        <v xml:space="preserve"> </v>
      </c>
      <c r="AL41" s="11" t="str">
        <f t="shared" si="78"/>
        <v xml:space="preserve"> </v>
      </c>
      <c r="AM41" s="12" t="str">
        <f t="shared" si="78"/>
        <v xml:space="preserve"> </v>
      </c>
      <c r="AN41" s="25" t="str">
        <f t="shared" si="78"/>
        <v xml:space="preserve"> </v>
      </c>
      <c r="AO41" s="11" t="str">
        <f t="shared" si="78"/>
        <v xml:space="preserve"> </v>
      </c>
      <c r="AP41" s="12" t="str">
        <f t="shared" si="78"/>
        <v xml:space="preserve"> </v>
      </c>
      <c r="AQ41" s="25" t="str">
        <f t="shared" si="78"/>
        <v xml:space="preserve"> </v>
      </c>
      <c r="AR41" s="11" t="str">
        <f t="shared" si="78"/>
        <v xml:space="preserve"> </v>
      </c>
      <c r="AS41" s="12" t="str">
        <f t="shared" si="78"/>
        <v xml:space="preserve"> </v>
      </c>
      <c r="AT41" s="25" t="str">
        <f t="shared" si="78"/>
        <v xml:space="preserve"> </v>
      </c>
      <c r="AU41" s="11" t="str">
        <f t="shared" si="78"/>
        <v xml:space="preserve"> </v>
      </c>
      <c r="AV41" s="12" t="str">
        <f t="shared" si="78"/>
        <v xml:space="preserve"> </v>
      </c>
      <c r="AW41" s="25" t="str">
        <f t="shared" si="78"/>
        <v xml:space="preserve"> </v>
      </c>
      <c r="AX41" s="11" t="str">
        <f t="shared" si="78"/>
        <v xml:space="preserve"> </v>
      </c>
      <c r="AY41" s="12" t="str">
        <f t="shared" si="76"/>
        <v xml:space="preserve"> </v>
      </c>
      <c r="AZ41" s="25" t="str">
        <f t="shared" si="76"/>
        <v xml:space="preserve"> </v>
      </c>
      <c r="BA41" s="11" t="str">
        <f t="shared" si="76"/>
        <v xml:space="preserve"> </v>
      </c>
      <c r="BB41" s="12" t="str">
        <f t="shared" si="76"/>
        <v xml:space="preserve"> </v>
      </c>
      <c r="BC41" s="25" t="str">
        <f t="shared" si="76"/>
        <v xml:space="preserve"> </v>
      </c>
      <c r="BD41" s="5">
        <f t="shared" si="66"/>
        <v>0</v>
      </c>
      <c r="BE41" s="6">
        <f t="shared" si="67"/>
        <v>0</v>
      </c>
      <c r="BF41" s="6">
        <f t="shared" si="68"/>
        <v>0</v>
      </c>
      <c r="BG41" s="6">
        <f t="shared" si="69"/>
        <v>0</v>
      </c>
      <c r="BH41" s="6">
        <f t="shared" si="69"/>
        <v>0</v>
      </c>
      <c r="BI41" s="7">
        <f t="shared" si="70"/>
        <v>0</v>
      </c>
      <c r="BJ41" s="36">
        <f t="shared" si="71"/>
        <v>0</v>
      </c>
      <c r="BK41" s="14">
        <f t="shared" si="72"/>
        <v>0</v>
      </c>
      <c r="BL41" s="24">
        <f t="shared" si="73"/>
        <v>0</v>
      </c>
      <c r="BM41" s="14">
        <v>0</v>
      </c>
      <c r="BN41" s="15">
        <v>0</v>
      </c>
      <c r="BO41" s="16"/>
      <c r="BP41" s="24">
        <f t="shared" si="74"/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4"/>
        <v>34</v>
      </c>
      <c r="B42" s="80" t="str">
        <f t="shared" si="77"/>
        <v xml:space="preserve"> </v>
      </c>
      <c r="C42" s="11" t="str">
        <f t="shared" si="77"/>
        <v xml:space="preserve"> </v>
      </c>
      <c r="D42" s="12" t="str">
        <f t="shared" si="77"/>
        <v xml:space="preserve"> </v>
      </c>
      <c r="E42" s="25" t="str">
        <f t="shared" si="77"/>
        <v xml:space="preserve"> </v>
      </c>
      <c r="F42" s="11" t="str">
        <f t="shared" si="77"/>
        <v xml:space="preserve"> </v>
      </c>
      <c r="G42" s="12" t="str">
        <f t="shared" si="77"/>
        <v xml:space="preserve"> </v>
      </c>
      <c r="H42" s="25" t="str">
        <f t="shared" si="77"/>
        <v xml:space="preserve"> </v>
      </c>
      <c r="I42" s="11" t="str">
        <f t="shared" si="77"/>
        <v xml:space="preserve"> </v>
      </c>
      <c r="J42" s="12" t="str">
        <f t="shared" si="77"/>
        <v xml:space="preserve"> </v>
      </c>
      <c r="K42" s="25" t="str">
        <f t="shared" si="77"/>
        <v xml:space="preserve"> </v>
      </c>
      <c r="L42" s="11" t="str">
        <f t="shared" si="77"/>
        <v xml:space="preserve"> </v>
      </c>
      <c r="M42" s="12" t="str">
        <f t="shared" si="77"/>
        <v xml:space="preserve"> </v>
      </c>
      <c r="N42" s="25" t="str">
        <f t="shared" si="77"/>
        <v xml:space="preserve"> </v>
      </c>
      <c r="O42" s="11" t="str">
        <f t="shared" si="77"/>
        <v xml:space="preserve"> </v>
      </c>
      <c r="P42" s="12" t="str">
        <f t="shared" si="77"/>
        <v xml:space="preserve"> </v>
      </c>
      <c r="Q42" s="25" t="str">
        <f t="shared" si="77"/>
        <v xml:space="preserve"> </v>
      </c>
      <c r="R42" s="11" t="str">
        <f t="shared" si="75"/>
        <v xml:space="preserve"> </v>
      </c>
      <c r="S42" s="12" t="str">
        <f t="shared" si="75"/>
        <v xml:space="preserve"> </v>
      </c>
      <c r="T42" s="25" t="str">
        <f t="shared" si="75"/>
        <v xml:space="preserve"> </v>
      </c>
      <c r="U42" s="11" t="str">
        <f t="shared" si="75"/>
        <v xml:space="preserve"> </v>
      </c>
      <c r="V42" s="12" t="str">
        <f t="shared" si="75"/>
        <v xml:space="preserve"> </v>
      </c>
      <c r="W42" s="25" t="str">
        <f t="shared" si="75"/>
        <v xml:space="preserve"> </v>
      </c>
      <c r="X42" s="5">
        <f t="shared" si="57"/>
        <v>0</v>
      </c>
      <c r="Y42" s="6">
        <f t="shared" si="58"/>
        <v>0</v>
      </c>
      <c r="Z42" s="6">
        <f t="shared" si="59"/>
        <v>0</v>
      </c>
      <c r="AA42" s="6">
        <f t="shared" si="60"/>
        <v>0</v>
      </c>
      <c r="AB42" s="6">
        <f t="shared" si="60"/>
        <v>0</v>
      </c>
      <c r="AC42" s="7">
        <f t="shared" si="61"/>
        <v>0</v>
      </c>
      <c r="AD42" s="36">
        <f t="shared" si="62"/>
        <v>0</v>
      </c>
      <c r="AE42" s="14">
        <f t="shared" si="63"/>
        <v>0</v>
      </c>
      <c r="AF42" s="24">
        <f t="shared" si="64"/>
        <v>0</v>
      </c>
      <c r="AG42" s="14">
        <v>0</v>
      </c>
      <c r="AH42" s="15">
        <v>0</v>
      </c>
      <c r="AI42" s="11" t="str">
        <f t="shared" si="78"/>
        <v xml:space="preserve"> </v>
      </c>
      <c r="AJ42" s="12" t="str">
        <f t="shared" si="78"/>
        <v xml:space="preserve"> </v>
      </c>
      <c r="AK42" s="25" t="str">
        <f t="shared" si="78"/>
        <v xml:space="preserve"> </v>
      </c>
      <c r="AL42" s="11" t="str">
        <f t="shared" si="78"/>
        <v xml:space="preserve"> </v>
      </c>
      <c r="AM42" s="12" t="str">
        <f t="shared" si="78"/>
        <v xml:space="preserve"> </v>
      </c>
      <c r="AN42" s="25" t="str">
        <f t="shared" si="78"/>
        <v xml:space="preserve"> </v>
      </c>
      <c r="AO42" s="11" t="str">
        <f t="shared" si="78"/>
        <v xml:space="preserve"> </v>
      </c>
      <c r="AP42" s="12" t="str">
        <f t="shared" si="78"/>
        <v xml:space="preserve"> </v>
      </c>
      <c r="AQ42" s="25" t="str">
        <f t="shared" si="78"/>
        <v xml:space="preserve"> </v>
      </c>
      <c r="AR42" s="11" t="str">
        <f t="shared" si="78"/>
        <v xml:space="preserve"> </v>
      </c>
      <c r="AS42" s="12" t="str">
        <f t="shared" si="78"/>
        <v xml:space="preserve"> </v>
      </c>
      <c r="AT42" s="25" t="str">
        <f t="shared" si="78"/>
        <v xml:space="preserve"> </v>
      </c>
      <c r="AU42" s="11" t="str">
        <f t="shared" si="78"/>
        <v xml:space="preserve"> </v>
      </c>
      <c r="AV42" s="12" t="str">
        <f t="shared" si="78"/>
        <v xml:space="preserve"> </v>
      </c>
      <c r="AW42" s="25" t="str">
        <f t="shared" si="78"/>
        <v xml:space="preserve"> </v>
      </c>
      <c r="AX42" s="11" t="str">
        <f t="shared" si="78"/>
        <v xml:space="preserve"> </v>
      </c>
      <c r="AY42" s="12" t="str">
        <f t="shared" si="76"/>
        <v xml:space="preserve"> </v>
      </c>
      <c r="AZ42" s="25" t="str">
        <f t="shared" si="76"/>
        <v xml:space="preserve"> </v>
      </c>
      <c r="BA42" s="11" t="str">
        <f t="shared" si="76"/>
        <v xml:space="preserve"> </v>
      </c>
      <c r="BB42" s="12" t="str">
        <f t="shared" si="76"/>
        <v xml:space="preserve"> </v>
      </c>
      <c r="BC42" s="25" t="str">
        <f t="shared" si="76"/>
        <v xml:space="preserve"> </v>
      </c>
      <c r="BD42" s="5">
        <f t="shared" si="66"/>
        <v>0</v>
      </c>
      <c r="BE42" s="6">
        <f t="shared" si="67"/>
        <v>0</v>
      </c>
      <c r="BF42" s="6">
        <f t="shared" si="68"/>
        <v>0</v>
      </c>
      <c r="BG42" s="6">
        <f t="shared" si="69"/>
        <v>0</v>
      </c>
      <c r="BH42" s="6">
        <f t="shared" si="69"/>
        <v>0</v>
      </c>
      <c r="BI42" s="7">
        <f t="shared" si="70"/>
        <v>0</v>
      </c>
      <c r="BJ42" s="36">
        <f t="shared" si="71"/>
        <v>0</v>
      </c>
      <c r="BK42" s="14">
        <f t="shared" si="72"/>
        <v>0</v>
      </c>
      <c r="BL42" s="24">
        <f t="shared" si="73"/>
        <v>0</v>
      </c>
      <c r="BM42" s="14">
        <v>0</v>
      </c>
      <c r="BN42" s="15">
        <v>0</v>
      </c>
      <c r="BO42" s="16"/>
      <c r="BP42" s="24">
        <f t="shared" si="74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4"/>
        <v>35</v>
      </c>
      <c r="B43" s="80" t="str">
        <f t="shared" si="77"/>
        <v xml:space="preserve"> </v>
      </c>
      <c r="C43" s="11" t="str">
        <f t="shared" si="77"/>
        <v xml:space="preserve"> </v>
      </c>
      <c r="D43" s="12" t="str">
        <f t="shared" si="77"/>
        <v xml:space="preserve"> </v>
      </c>
      <c r="E43" s="25" t="str">
        <f t="shared" si="77"/>
        <v xml:space="preserve"> </v>
      </c>
      <c r="F43" s="11" t="str">
        <f t="shared" si="77"/>
        <v xml:space="preserve"> </v>
      </c>
      <c r="G43" s="12" t="str">
        <f t="shared" si="77"/>
        <v xml:space="preserve"> </v>
      </c>
      <c r="H43" s="25" t="str">
        <f t="shared" si="77"/>
        <v xml:space="preserve"> </v>
      </c>
      <c r="I43" s="11" t="str">
        <f t="shared" si="77"/>
        <v xml:space="preserve"> </v>
      </c>
      <c r="J43" s="12" t="str">
        <f t="shared" si="77"/>
        <v xml:space="preserve"> </v>
      </c>
      <c r="K43" s="25" t="str">
        <f t="shared" si="77"/>
        <v xml:space="preserve"> </v>
      </c>
      <c r="L43" s="11" t="str">
        <f t="shared" si="77"/>
        <v xml:space="preserve"> </v>
      </c>
      <c r="M43" s="12" t="str">
        <f t="shared" si="77"/>
        <v xml:space="preserve"> </v>
      </c>
      <c r="N43" s="25" t="str">
        <f t="shared" si="77"/>
        <v xml:space="preserve"> </v>
      </c>
      <c r="O43" s="11" t="str">
        <f t="shared" si="77"/>
        <v xml:space="preserve"> </v>
      </c>
      <c r="P43" s="12" t="str">
        <f t="shared" si="77"/>
        <v xml:space="preserve"> </v>
      </c>
      <c r="Q43" s="25" t="str">
        <f t="shared" si="77"/>
        <v xml:space="preserve"> </v>
      </c>
      <c r="R43" s="11" t="str">
        <f t="shared" si="75"/>
        <v xml:space="preserve"> </v>
      </c>
      <c r="S43" s="12" t="str">
        <f t="shared" si="75"/>
        <v xml:space="preserve"> </v>
      </c>
      <c r="T43" s="25" t="str">
        <f t="shared" si="75"/>
        <v xml:space="preserve"> </v>
      </c>
      <c r="U43" s="11" t="str">
        <f t="shared" si="75"/>
        <v xml:space="preserve"> </v>
      </c>
      <c r="V43" s="12" t="str">
        <f t="shared" si="75"/>
        <v xml:space="preserve"> </v>
      </c>
      <c r="W43" s="25" t="str">
        <f t="shared" si="75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79">IF(D43=" ",0,IF(D43="!",1,0)+IF(G43="!",1,0)+IF(J43="!",1,0)+IF(M43="!",1,0)+IF(P43="!",1,0)+IF(S43="!",1,0)+IF(V43="!",1,0))</f>
        <v>0</v>
      </c>
      <c r="AB43" s="6">
        <f t="shared" si="79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78"/>
        <v xml:space="preserve"> </v>
      </c>
      <c r="AJ43" s="12" t="str">
        <f t="shared" si="78"/>
        <v xml:space="preserve"> </v>
      </c>
      <c r="AK43" s="25" t="str">
        <f t="shared" si="78"/>
        <v xml:space="preserve"> </v>
      </c>
      <c r="AL43" s="11" t="str">
        <f t="shared" si="78"/>
        <v xml:space="preserve"> </v>
      </c>
      <c r="AM43" s="12" t="str">
        <f t="shared" si="78"/>
        <v xml:space="preserve"> </v>
      </c>
      <c r="AN43" s="25" t="str">
        <f t="shared" si="78"/>
        <v xml:space="preserve"> </v>
      </c>
      <c r="AO43" s="11" t="str">
        <f t="shared" si="78"/>
        <v xml:space="preserve"> </v>
      </c>
      <c r="AP43" s="12" t="str">
        <f t="shared" si="78"/>
        <v xml:space="preserve"> </v>
      </c>
      <c r="AQ43" s="25" t="str">
        <f t="shared" si="78"/>
        <v xml:space="preserve"> </v>
      </c>
      <c r="AR43" s="11" t="str">
        <f t="shared" si="78"/>
        <v xml:space="preserve"> </v>
      </c>
      <c r="AS43" s="12" t="str">
        <f t="shared" si="78"/>
        <v xml:space="preserve"> </v>
      </c>
      <c r="AT43" s="25" t="str">
        <f t="shared" si="78"/>
        <v xml:space="preserve"> </v>
      </c>
      <c r="AU43" s="11" t="str">
        <f t="shared" si="78"/>
        <v xml:space="preserve"> </v>
      </c>
      <c r="AV43" s="12" t="str">
        <f t="shared" si="78"/>
        <v xml:space="preserve"> </v>
      </c>
      <c r="AW43" s="25" t="str">
        <f t="shared" si="78"/>
        <v xml:space="preserve"> </v>
      </c>
      <c r="AX43" s="11" t="str">
        <f t="shared" si="78"/>
        <v xml:space="preserve"> </v>
      </c>
      <c r="AY43" s="12" t="str">
        <f t="shared" si="76"/>
        <v xml:space="preserve"> </v>
      </c>
      <c r="AZ43" s="25" t="str">
        <f t="shared" si="76"/>
        <v xml:space="preserve"> </v>
      </c>
      <c r="BA43" s="11" t="str">
        <f t="shared" si="76"/>
        <v xml:space="preserve"> </v>
      </c>
      <c r="BB43" s="12" t="str">
        <f t="shared" si="76"/>
        <v xml:space="preserve"> </v>
      </c>
      <c r="BC43" s="25" t="str">
        <f t="shared" si="76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80">IF(AJ43=" ",0,IF(AJ43="!",1,0)+IF(AM43="!",1,0)+IF(AP43="!",1,0)+IF(AS43="!",1,0)+IF(AV43="!",1,0)+IF(AY43="!",1,0)+IF(BB43="!",1,0))</f>
        <v>0</v>
      </c>
      <c r="BH43" s="6">
        <f t="shared" si="80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71"/>
        <v>0</v>
      </c>
      <c r="BK43" s="14">
        <f t="shared" si="72"/>
        <v>0</v>
      </c>
      <c r="BL43" s="24">
        <f t="shared" si="73"/>
        <v>0</v>
      </c>
      <c r="BM43" s="14">
        <v>0</v>
      </c>
      <c r="BN43" s="15">
        <v>0</v>
      </c>
      <c r="BO43" s="16"/>
      <c r="BP43" s="24">
        <f t="shared" si="74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7">
    <sortCondition ref="B9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37.710937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8.7109375" style="84" customWidth="1"/>
    <col min="71" max="74" width="8.28515625" style="84" customWidth="1"/>
    <col min="75" max="75" width="18.710937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564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399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456</v>
      </c>
      <c r="H9" s="25" t="s">
        <v>456</v>
      </c>
      <c r="I9" s="11" t="s">
        <v>455</v>
      </c>
      <c r="J9" s="12" t="s">
        <v>456</v>
      </c>
      <c r="K9" s="25" t="s">
        <v>456</v>
      </c>
      <c r="L9" s="11" t="s">
        <v>455</v>
      </c>
      <c r="M9" s="12" t="s">
        <v>456</v>
      </c>
      <c r="N9" s="25" t="s">
        <v>456</v>
      </c>
      <c r="O9" s="11" t="s">
        <v>455</v>
      </c>
      <c r="P9" s="12" t="s">
        <v>456</v>
      </c>
      <c r="Q9" s="25" t="s">
        <v>456</v>
      </c>
      <c r="R9" s="11" t="s">
        <v>455</v>
      </c>
      <c r="S9" s="12" t="s">
        <v>456</v>
      </c>
      <c r="T9" s="25" t="s">
        <v>456</v>
      </c>
      <c r="U9" s="146" t="s">
        <v>455</v>
      </c>
      <c r="V9" s="147" t="s">
        <v>456</v>
      </c>
      <c r="W9" s="25" t="s">
        <v>456</v>
      </c>
      <c r="X9" s="5">
        <f t="shared" ref="X9:X34" si="0">IF(C9=" ",0,IF(C9="p",1,0)+IF(F9="p",1,0)+IF(I9="p",1,0)+IF(L9="p",1,0)+IF(O9="p",1,0)+IF(R9="p",1,0)+IF(U9="p",1,0))</f>
        <v>7</v>
      </c>
      <c r="Y9" s="6">
        <f t="shared" ref="Y9:Y34" si="1">IF(C9=" ",0,IF(C9="am",1,0)+IF(F9="am",1,0)+IF(I9="am",1,0)+IF(L9="am",1,0)+IF(O9="am",1,0)+IF(R9="am",1,0)+IF(U9="am",1,0))</f>
        <v>0</v>
      </c>
      <c r="Z9" s="6">
        <f t="shared" ref="Z9:Z34" si="2">IF(D9=" ",0,IF(D9="+",1,0)+IF(G9="+",1,0)+IF(J9="+",1,0)+IF(M9="+",1,0)+IF(P9="+",1,0)+IF(S9="+",1,0)+IF(V9="+",1,0))</f>
        <v>0</v>
      </c>
      <c r="AA9" s="6">
        <f t="shared" ref="AA9:AA34" si="3">IF(D9=" ",0,IF(D9="!",1,0)+IF(G9="!",1,0)+IF(J9="!",1,0)+IF(M9="!",1,0)+IF(P9="!",1,0)+IF(S9="!",1,0)+IF(V9="!",1,0))</f>
        <v>0</v>
      </c>
      <c r="AB9" s="6">
        <f t="shared" ref="AB9:AB34" si="4">IF(E9=" ",0,IF(E9="!",1,0)+IF(H9="!",1,0)+IF(K9="!",1,0)+IF(N9="!",1,0)+IF(Q9="!",1,0)+IF(T9="!",1,0)+IF(W9="!",1,0))</f>
        <v>0</v>
      </c>
      <c r="AC9" s="7">
        <f t="shared" ref="AC9:AC34" si="5">IF(E9=" ",0,IF(E9="~",1,0)+IF(H9="~",1,0)+IF(K9="~",1,0)+IF(N9="~",1,0)+IF(Q9="~",1,0)+IF(T9="~",1,0)+IF(W9="~",1,0))</f>
        <v>7</v>
      </c>
      <c r="AD9" s="36">
        <f t="shared" ref="AD9:AD34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34" si="7">IF(Z9=7,10,IF(Z9=6,9.71+(AA9-1)*0.29,IF(Z9=5,9.13+(AA9-2)*0.29,IF(Z9=4,8.26+(AA9-3)*0.29,IF(Z9=3,7.1+(AA9-4)*0.29,IF(Z9=2,5.65+(AA9-5)*0.29,IF(Z9=1,3.91+(AA9-6)*0.29,IF(AA9=0,0,1.88+(AA9-7)*0.29))))))))</f>
        <v>0</v>
      </c>
      <c r="AF9" s="24">
        <f t="shared" ref="AF9:AF16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5</v>
      </c>
      <c r="AH9" s="15">
        <v>2.6</v>
      </c>
      <c r="AI9" s="153" t="s">
        <v>455</v>
      </c>
      <c r="AJ9" s="154" t="s">
        <v>456</v>
      </c>
      <c r="AK9" s="25" t="s">
        <v>456</v>
      </c>
      <c r="AL9" s="153" t="s">
        <v>455</v>
      </c>
      <c r="AM9" s="154" t="s">
        <v>456</v>
      </c>
      <c r="AN9" s="25" t="s">
        <v>456</v>
      </c>
      <c r="AO9" s="153" t="s">
        <v>455</v>
      </c>
      <c r="AP9" s="154" t="s">
        <v>456</v>
      </c>
      <c r="AQ9" s="25" t="s">
        <v>456</v>
      </c>
      <c r="AR9" s="11" t="str">
        <f t="shared" ref="AQ9:AR18" si="9">" "</f>
        <v xml:space="preserve"> </v>
      </c>
      <c r="AS9" s="12" t="str">
        <f t="shared" ref="AS9:BC18" si="10">" "</f>
        <v xml:space="preserve"> </v>
      </c>
      <c r="AT9" s="25" t="str">
        <f t="shared" si="10"/>
        <v xml:space="preserve"> </v>
      </c>
      <c r="AU9" s="11" t="str">
        <f t="shared" si="10"/>
        <v xml:space="preserve"> </v>
      </c>
      <c r="AV9" s="12" t="str">
        <f t="shared" si="10"/>
        <v xml:space="preserve"> </v>
      </c>
      <c r="AW9" s="25" t="str">
        <f t="shared" si="10"/>
        <v xml:space="preserve"> </v>
      </c>
      <c r="AX9" s="11" t="str">
        <f t="shared" si="10"/>
        <v xml:space="preserve"> </v>
      </c>
      <c r="AY9" s="12" t="str">
        <f t="shared" si="10"/>
        <v xml:space="preserve"> </v>
      </c>
      <c r="AZ9" s="25" t="str">
        <f t="shared" si="10"/>
        <v xml:space="preserve"> </v>
      </c>
      <c r="BA9" s="11" t="str">
        <f t="shared" si="10"/>
        <v xml:space="preserve"> </v>
      </c>
      <c r="BB9" s="12" t="str">
        <f t="shared" si="10"/>
        <v xml:space="preserve"> </v>
      </c>
      <c r="BC9" s="25" t="str">
        <f t="shared" si="10"/>
        <v xml:space="preserve"> </v>
      </c>
      <c r="BD9" s="5">
        <f t="shared" ref="BD9:BD34" si="11">IF(AI9=" ",0,IF(AI9="p",1,0)+IF(AL9="p",1,0)+IF(AO9="p",1,0)+IF(AR9="p",1,0)+IF(AU9="p",1,0)+IF(AX9="p",1,0)+IF(BA9="p",1,0))</f>
        <v>3</v>
      </c>
      <c r="BE9" s="6">
        <f t="shared" ref="BE9:BE34" si="12">IF(AI9=" ",0,IF(AI9="am",1,0)+IF(AL9="am",1,0)+IF(AO9="am",1,0)+IF(AR9="am",1,0)+IF(AU9="am",1,0)+IF(AX9="am",1,0)+IF(BA9="am",1,0))</f>
        <v>0</v>
      </c>
      <c r="BF9" s="6">
        <f t="shared" ref="BF9:BF34" si="13">IF(AJ9=" ",0,IF(AJ9="+",1,0)+IF(AM9="+",1,0)+IF(AP9="+",1,0)+IF(AS9="+",1,0)+IF(AV9="+",1,0)+IF(AY9="+",1,0)+IF(BB9="+",1,0))</f>
        <v>0</v>
      </c>
      <c r="BG9" s="6">
        <f t="shared" ref="BG9:BG34" si="14">IF(AJ9=" ",0,IF(AJ9="!",1,0)+IF(AM9="!",1,0)+IF(AP9="!",1,0)+IF(AS9="!",1,0)+IF(AV9="!",1,0)+IF(AY9="!",1,0)+IF(BB9="!",1,0))</f>
        <v>0</v>
      </c>
      <c r="BH9" s="6">
        <f t="shared" ref="BH9:BH34" si="15">IF(AK9=" ",0,IF(AK9="!",1,0)+IF(AN9="!",1,0)+IF(AQ9="!",1,0)+IF(AT9="!",1,0)+IF(AW9="!",1,0)+IF(AZ9="!",1,0)+IF(BC9="!",1,0))</f>
        <v>0</v>
      </c>
      <c r="BI9" s="7">
        <f t="shared" ref="BI9:BI34" si="16">IF(AK9=" ",0,IF(AK9="~",1,0)+IF(AN9="~",1,0)+IF(AQ9="~",1,0)+IF(AT9="~",1,0)+IF(AW9="~",1,0)+IF(AZ9="~",1,0)+IF(BC9="~",1,0))</f>
        <v>3</v>
      </c>
      <c r="BJ9" s="36">
        <f t="shared" ref="BJ9:BJ34" si="17"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 t="shared" ref="BK9:BK34" si="18">IF(BF9=7,10,IF(BF9=6,9.71+(BG9-1)*0.29,IF(BF9=5,9.13+(BG9-2)*0.29,IF(BF9=4,8.26+(BG9-3)*0.29,IF(BF9=3,7.1+(BG9-4)*0.29,IF(BF9=2,5.65+(BG9-5)*0.29,IF(BF9=1,3.91+(BG9-6)*0.29,IF(BG9=0,0,1.88+(BG9-7)*0.29))))))))</f>
        <v>0</v>
      </c>
      <c r="BL9" s="24">
        <f t="shared" ref="BL9:BL34" si="19"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f>1.5+3</f>
        <v>4.5</v>
      </c>
      <c r="BP9" s="24">
        <f t="shared" ref="BP9:BP34" si="20">(0.75*AD9+AE9+0.25*AF9+1.4*AG9+1.6*AH9)+(0.75*BJ9+BK9+0.25*BL9+1.4*BM9+1.6*BN9)+BO9</f>
        <v>28.265000000000001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400</v>
      </c>
      <c r="C10" s="11" t="s">
        <v>455</v>
      </c>
      <c r="D10" s="12" t="s">
        <v>456</v>
      </c>
      <c r="E10" s="25" t="s">
        <v>456</v>
      </c>
      <c r="F10" s="11" t="s">
        <v>455</v>
      </c>
      <c r="G10" s="12" t="s">
        <v>459</v>
      </c>
      <c r="H10" s="25" t="s">
        <v>456</v>
      </c>
      <c r="I10" s="11" t="s">
        <v>455</v>
      </c>
      <c r="J10" s="12" t="s">
        <v>456</v>
      </c>
      <c r="K10" s="25" t="s">
        <v>456</v>
      </c>
      <c r="L10" s="11" t="s">
        <v>455</v>
      </c>
      <c r="M10" s="12" t="s">
        <v>456</v>
      </c>
      <c r="N10" s="25" t="s">
        <v>456</v>
      </c>
      <c r="O10" s="11" t="s">
        <v>455</v>
      </c>
      <c r="P10" s="12" t="s">
        <v>456</v>
      </c>
      <c r="Q10" s="25" t="s">
        <v>456</v>
      </c>
      <c r="R10" s="11" t="s">
        <v>455</v>
      </c>
      <c r="S10" s="12" t="s">
        <v>456</v>
      </c>
      <c r="T10" s="25" t="s">
        <v>456</v>
      </c>
      <c r="U10" s="146" t="s">
        <v>455</v>
      </c>
      <c r="V10" s="147" t="s">
        <v>456</v>
      </c>
      <c r="W10" s="25" t="s">
        <v>456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1</v>
      </c>
      <c r="AB10" s="6">
        <f t="shared" si="4"/>
        <v>0</v>
      </c>
      <c r="AC10" s="7">
        <f t="shared" si="5"/>
        <v>7</v>
      </c>
      <c r="AD10" s="36">
        <f t="shared" si="6"/>
        <v>10</v>
      </c>
      <c r="AE10" s="14">
        <f t="shared" si="7"/>
        <v>0.14000000000000012</v>
      </c>
      <c r="AF10" s="24">
        <f>IF(AB10=7,10,IF(AB10=6,9.71+(AC10-1)*0.29,IF(AB10=5,9.13+(AC10-2)*0.29,IF(AB10=4,8.26+(AC10-3)*0.29,IF(AB10=3,7.1+(AC10-4)*0.29,IF(AB10=2,5.65+(AC10-5)*0.29,IF(AB10=1,3.91+(AC10-6)*0.29,IF(AC10=0,0,1.88+(AC10-7)*0.29))))))))+0.07</f>
        <v>1.95</v>
      </c>
      <c r="AG10" s="14">
        <v>2.8</v>
      </c>
      <c r="AH10" s="15">
        <v>1.8</v>
      </c>
      <c r="AI10" s="153" t="s">
        <v>455</v>
      </c>
      <c r="AJ10" s="154" t="s">
        <v>456</v>
      </c>
      <c r="AK10" s="25" t="s">
        <v>456</v>
      </c>
      <c r="AL10" s="153" t="s">
        <v>455</v>
      </c>
      <c r="AM10" s="154" t="s">
        <v>457</v>
      </c>
      <c r="AN10" s="25" t="s">
        <v>456</v>
      </c>
      <c r="AO10" s="153" t="s">
        <v>455</v>
      </c>
      <c r="AP10" s="154" t="s">
        <v>457</v>
      </c>
      <c r="AQ10" s="25" t="s">
        <v>456</v>
      </c>
      <c r="AR10" s="11" t="str">
        <f t="shared" si="9"/>
        <v xml:space="preserve"> </v>
      </c>
      <c r="AS10" s="12" t="str">
        <f t="shared" si="10"/>
        <v xml:space="preserve"> </v>
      </c>
      <c r="AT10" s="25" t="str">
        <f t="shared" si="10"/>
        <v xml:space="preserve"> </v>
      </c>
      <c r="AU10" s="11" t="str">
        <f t="shared" si="10"/>
        <v xml:space="preserve"> </v>
      </c>
      <c r="AV10" s="12" t="str">
        <f t="shared" si="10"/>
        <v xml:space="preserve"> </v>
      </c>
      <c r="AW10" s="25" t="str">
        <f t="shared" si="10"/>
        <v xml:space="preserve"> </v>
      </c>
      <c r="AX10" s="11" t="str">
        <f t="shared" si="10"/>
        <v xml:space="preserve"> </v>
      </c>
      <c r="AY10" s="12" t="str">
        <f t="shared" si="10"/>
        <v xml:space="preserve"> </v>
      </c>
      <c r="AZ10" s="25" t="str">
        <f t="shared" si="10"/>
        <v xml:space="preserve"> </v>
      </c>
      <c r="BA10" s="11" t="str">
        <f t="shared" si="10"/>
        <v xml:space="preserve"> </v>
      </c>
      <c r="BB10" s="12" t="str">
        <f t="shared" si="10"/>
        <v xml:space="preserve"> </v>
      </c>
      <c r="BC10" s="25" t="str">
        <f t="shared" si="10"/>
        <v xml:space="preserve"> </v>
      </c>
      <c r="BD10" s="5">
        <f t="shared" si="11"/>
        <v>3</v>
      </c>
      <c r="BE10" s="6">
        <f t="shared" si="12"/>
        <v>0</v>
      </c>
      <c r="BF10" s="6">
        <f t="shared" si="13"/>
        <v>2</v>
      </c>
      <c r="BG10" s="6">
        <f t="shared" si="14"/>
        <v>0</v>
      </c>
      <c r="BH10" s="6">
        <f t="shared" si="15"/>
        <v>0</v>
      </c>
      <c r="BI10" s="7">
        <f t="shared" si="16"/>
        <v>3</v>
      </c>
      <c r="BJ10" s="36">
        <f t="shared" si="17"/>
        <v>5.9399999999999995</v>
      </c>
      <c r="BK10" s="14">
        <f t="shared" si="18"/>
        <v>4.2</v>
      </c>
      <c r="BL10" s="24">
        <f t="shared" si="19"/>
        <v>0.72</v>
      </c>
      <c r="BM10" s="14">
        <v>0</v>
      </c>
      <c r="BN10" s="15">
        <v>0</v>
      </c>
      <c r="BO10" s="16">
        <f>2+1.5+1+3+0.14</f>
        <v>7.64</v>
      </c>
      <c r="BP10" s="24">
        <f t="shared" si="20"/>
        <v>31.402500000000003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401</v>
      </c>
      <c r="C11" s="11" t="s">
        <v>455</v>
      </c>
      <c r="D11" s="12" t="s">
        <v>456</v>
      </c>
      <c r="E11" s="25" t="s">
        <v>456</v>
      </c>
      <c r="F11" s="11" t="s">
        <v>455</v>
      </c>
      <c r="G11" s="12" t="s">
        <v>456</v>
      </c>
      <c r="H11" s="25" t="s">
        <v>456</v>
      </c>
      <c r="I11" s="11" t="s">
        <v>455</v>
      </c>
      <c r="J11" s="12">
        <v>0</v>
      </c>
      <c r="K11" s="25">
        <v>0</v>
      </c>
      <c r="L11" s="11" t="s">
        <v>455</v>
      </c>
      <c r="M11" s="12" t="s">
        <v>456</v>
      </c>
      <c r="N11" s="25" t="s">
        <v>456</v>
      </c>
      <c r="O11" s="11" t="s">
        <v>455</v>
      </c>
      <c r="P11" s="12" t="s">
        <v>456</v>
      </c>
      <c r="Q11" s="25" t="s">
        <v>456</v>
      </c>
      <c r="R11" s="11" t="s">
        <v>455</v>
      </c>
      <c r="S11" s="12" t="s">
        <v>456</v>
      </c>
      <c r="T11" s="25" t="s">
        <v>456</v>
      </c>
      <c r="U11" s="146" t="s">
        <v>455</v>
      </c>
      <c r="V11" s="147" t="s">
        <v>456</v>
      </c>
      <c r="W11" s="25" t="s">
        <v>456</v>
      </c>
      <c r="X11" s="5">
        <f t="shared" si="0"/>
        <v>7</v>
      </c>
      <c r="Y11" s="6">
        <f t="shared" si="1"/>
        <v>0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7">
        <f t="shared" si="5"/>
        <v>6</v>
      </c>
      <c r="AD11" s="36">
        <f t="shared" si="6"/>
        <v>10</v>
      </c>
      <c r="AE11" s="14">
        <f t="shared" si="7"/>
        <v>0</v>
      </c>
      <c r="AF11" s="24">
        <f t="shared" si="8"/>
        <v>1.5899999999999999</v>
      </c>
      <c r="AG11" s="14">
        <v>2.5</v>
      </c>
      <c r="AH11" s="15">
        <v>1.8</v>
      </c>
      <c r="AI11" s="153" t="s">
        <v>455</v>
      </c>
      <c r="AJ11" s="154" t="s">
        <v>456</v>
      </c>
      <c r="AK11" s="25" t="s">
        <v>456</v>
      </c>
      <c r="AL11" s="153" t="s">
        <v>455</v>
      </c>
      <c r="AM11" s="154" t="s">
        <v>456</v>
      </c>
      <c r="AN11" s="25" t="s">
        <v>456</v>
      </c>
      <c r="AO11" s="153" t="s">
        <v>455</v>
      </c>
      <c r="AP11" s="154" t="s">
        <v>456</v>
      </c>
      <c r="AQ11" s="25" t="s">
        <v>456</v>
      </c>
      <c r="AR11" s="11" t="str">
        <f t="shared" si="9"/>
        <v xml:space="preserve"> </v>
      </c>
      <c r="AS11" s="12" t="str">
        <f t="shared" si="10"/>
        <v xml:space="preserve"> </v>
      </c>
      <c r="AT11" s="25" t="str">
        <f t="shared" si="10"/>
        <v xml:space="preserve"> </v>
      </c>
      <c r="AU11" s="11" t="str">
        <f t="shared" si="10"/>
        <v xml:space="preserve"> </v>
      </c>
      <c r="AV11" s="12" t="str">
        <f t="shared" si="10"/>
        <v xml:space="preserve"> </v>
      </c>
      <c r="AW11" s="25" t="str">
        <f t="shared" si="10"/>
        <v xml:space="preserve"> </v>
      </c>
      <c r="AX11" s="11" t="str">
        <f t="shared" si="10"/>
        <v xml:space="preserve"> </v>
      </c>
      <c r="AY11" s="12" t="str">
        <f t="shared" si="10"/>
        <v xml:space="preserve"> </v>
      </c>
      <c r="AZ11" s="25" t="str">
        <f t="shared" si="10"/>
        <v xml:space="preserve"> </v>
      </c>
      <c r="BA11" s="11" t="str">
        <f t="shared" si="10"/>
        <v xml:space="preserve"> </v>
      </c>
      <c r="BB11" s="12" t="str">
        <f t="shared" si="10"/>
        <v xml:space="preserve"> </v>
      </c>
      <c r="BC11" s="25" t="str">
        <f t="shared" si="10"/>
        <v xml:space="preserve"> </v>
      </c>
      <c r="BD11" s="5">
        <f t="shared" si="11"/>
        <v>3</v>
      </c>
      <c r="BE11" s="6">
        <f t="shared" si="12"/>
        <v>0</v>
      </c>
      <c r="BF11" s="6">
        <f t="shared" si="13"/>
        <v>0</v>
      </c>
      <c r="BG11" s="6">
        <f t="shared" si="14"/>
        <v>0</v>
      </c>
      <c r="BH11" s="6">
        <f t="shared" si="15"/>
        <v>0</v>
      </c>
      <c r="BI11" s="7">
        <f t="shared" si="16"/>
        <v>3</v>
      </c>
      <c r="BJ11" s="36">
        <f t="shared" si="17"/>
        <v>5.9399999999999995</v>
      </c>
      <c r="BK11" s="14">
        <f t="shared" si="18"/>
        <v>0</v>
      </c>
      <c r="BL11" s="24">
        <f t="shared" si="19"/>
        <v>0.72</v>
      </c>
      <c r="BM11" s="14">
        <v>0</v>
      </c>
      <c r="BN11" s="15">
        <v>0</v>
      </c>
      <c r="BO11" s="16">
        <f>1.5+3</f>
        <v>4.5</v>
      </c>
      <c r="BP11" s="24">
        <f t="shared" si="20"/>
        <v>23.412500000000001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21">A11+1</f>
        <v>4</v>
      </c>
      <c r="B12" s="80" t="s">
        <v>402</v>
      </c>
      <c r="C12" s="11" t="s">
        <v>455</v>
      </c>
      <c r="D12" s="12" t="s">
        <v>456</v>
      </c>
      <c r="E12" s="25" t="s">
        <v>456</v>
      </c>
      <c r="F12" s="11" t="s">
        <v>455</v>
      </c>
      <c r="G12" s="12" t="s">
        <v>457</v>
      </c>
      <c r="H12" s="25" t="s">
        <v>456</v>
      </c>
      <c r="I12" s="11" t="s">
        <v>455</v>
      </c>
      <c r="J12" s="12" t="s">
        <v>459</v>
      </c>
      <c r="K12" s="25" t="s">
        <v>456</v>
      </c>
      <c r="L12" s="11" t="s">
        <v>455</v>
      </c>
      <c r="M12" s="12" t="s">
        <v>456</v>
      </c>
      <c r="N12" s="25" t="s">
        <v>456</v>
      </c>
      <c r="O12" s="11" t="s">
        <v>455</v>
      </c>
      <c r="P12" s="12" t="s">
        <v>457</v>
      </c>
      <c r="Q12" s="25" t="s">
        <v>456</v>
      </c>
      <c r="R12" s="11" t="s">
        <v>455</v>
      </c>
      <c r="S12" s="12" t="s">
        <v>456</v>
      </c>
      <c r="T12" s="25" t="s">
        <v>456</v>
      </c>
      <c r="U12" s="146" t="s">
        <v>455</v>
      </c>
      <c r="V12" s="12" t="s">
        <v>457</v>
      </c>
      <c r="W12" s="25" t="s">
        <v>456</v>
      </c>
      <c r="X12" s="5">
        <f t="shared" si="0"/>
        <v>7</v>
      </c>
      <c r="Y12" s="6">
        <f t="shared" si="1"/>
        <v>0</v>
      </c>
      <c r="Z12" s="6">
        <f t="shared" si="2"/>
        <v>3</v>
      </c>
      <c r="AA12" s="6">
        <f t="shared" si="3"/>
        <v>1</v>
      </c>
      <c r="AB12" s="6">
        <f t="shared" si="4"/>
        <v>0</v>
      </c>
      <c r="AC12" s="7">
        <f t="shared" si="5"/>
        <v>7</v>
      </c>
      <c r="AD12" s="36">
        <f t="shared" si="6"/>
        <v>10</v>
      </c>
      <c r="AE12" s="14">
        <f t="shared" si="7"/>
        <v>6.2299999999999995</v>
      </c>
      <c r="AF12" s="24">
        <f>IF(AB12=7,10,IF(AB12=6,9.71+(AC12-1)*0.29,IF(AB12=5,9.13+(AC12-2)*0.29,IF(AB12=4,8.26+(AC12-3)*0.29,IF(AB12=3,7.1+(AC12-4)*0.29,IF(AB12=2,5.65+(AC12-5)*0.29,IF(AB12=1,3.91+(AC12-6)*0.29,IF(AC12=0,0,1.88+(AC12-7)*0.29))))))))+0.07</f>
        <v>1.95</v>
      </c>
      <c r="AG12" s="14">
        <v>4</v>
      </c>
      <c r="AH12" s="15">
        <v>2.1</v>
      </c>
      <c r="AI12" s="153" t="s">
        <v>455</v>
      </c>
      <c r="AJ12" s="154" t="s">
        <v>456</v>
      </c>
      <c r="AK12" s="25" t="s">
        <v>456</v>
      </c>
      <c r="AL12" s="153" t="s">
        <v>455</v>
      </c>
      <c r="AM12" s="154" t="s">
        <v>457</v>
      </c>
      <c r="AN12" s="25" t="s">
        <v>456</v>
      </c>
      <c r="AO12" s="153" t="s">
        <v>455</v>
      </c>
      <c r="AP12" s="154" t="s">
        <v>456</v>
      </c>
      <c r="AQ12" s="25" t="s">
        <v>456</v>
      </c>
      <c r="AR12" s="11" t="str">
        <f t="shared" si="9"/>
        <v xml:space="preserve"> </v>
      </c>
      <c r="AS12" s="12" t="str">
        <f t="shared" si="10"/>
        <v xml:space="preserve"> </v>
      </c>
      <c r="AT12" s="25" t="str">
        <f t="shared" si="10"/>
        <v xml:space="preserve"> </v>
      </c>
      <c r="AU12" s="11" t="str">
        <f t="shared" si="10"/>
        <v xml:space="preserve"> </v>
      </c>
      <c r="AV12" s="12" t="str">
        <f t="shared" si="10"/>
        <v xml:space="preserve"> </v>
      </c>
      <c r="AW12" s="25" t="str">
        <f t="shared" si="10"/>
        <v xml:space="preserve"> </v>
      </c>
      <c r="AX12" s="11" t="str">
        <f t="shared" si="10"/>
        <v xml:space="preserve"> </v>
      </c>
      <c r="AY12" s="12" t="str">
        <f t="shared" si="10"/>
        <v xml:space="preserve"> </v>
      </c>
      <c r="AZ12" s="25" t="str">
        <f t="shared" si="10"/>
        <v xml:space="preserve"> </v>
      </c>
      <c r="BA12" s="11" t="str">
        <f t="shared" si="10"/>
        <v xml:space="preserve"> </v>
      </c>
      <c r="BB12" s="12" t="str">
        <f t="shared" si="10"/>
        <v xml:space="preserve"> </v>
      </c>
      <c r="BC12" s="25" t="str">
        <f t="shared" si="10"/>
        <v xml:space="preserve"> </v>
      </c>
      <c r="BD12" s="5">
        <f t="shared" si="11"/>
        <v>3</v>
      </c>
      <c r="BE12" s="6">
        <f t="shared" si="12"/>
        <v>0</v>
      </c>
      <c r="BF12" s="6">
        <f t="shared" si="13"/>
        <v>1</v>
      </c>
      <c r="BG12" s="6">
        <f t="shared" si="14"/>
        <v>0</v>
      </c>
      <c r="BH12" s="6">
        <f t="shared" si="15"/>
        <v>0</v>
      </c>
      <c r="BI12" s="7">
        <f t="shared" si="16"/>
        <v>3</v>
      </c>
      <c r="BJ12" s="36">
        <f t="shared" si="17"/>
        <v>5.9399999999999995</v>
      </c>
      <c r="BK12" s="14">
        <f t="shared" si="18"/>
        <v>2.1700000000000004</v>
      </c>
      <c r="BL12" s="24">
        <f t="shared" si="19"/>
        <v>0.72</v>
      </c>
      <c r="BM12" s="14">
        <v>0</v>
      </c>
      <c r="BN12" s="15">
        <v>0</v>
      </c>
      <c r="BO12" s="16">
        <f>2+1.5+3+0.14</f>
        <v>6.64</v>
      </c>
      <c r="BP12" s="24">
        <f t="shared" si="20"/>
        <v>36.622500000000002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21"/>
        <v>5</v>
      </c>
      <c r="B13" s="80" t="s">
        <v>403</v>
      </c>
      <c r="C13" s="11" t="s">
        <v>455</v>
      </c>
      <c r="D13" s="12" t="s">
        <v>456</v>
      </c>
      <c r="E13" s="25" t="s">
        <v>456</v>
      </c>
      <c r="F13" s="11" t="s">
        <v>455</v>
      </c>
      <c r="G13" s="12" t="s">
        <v>456</v>
      </c>
      <c r="H13" s="25" t="s">
        <v>456</v>
      </c>
      <c r="I13" s="11" t="s">
        <v>455</v>
      </c>
      <c r="J13" s="12" t="s">
        <v>456</v>
      </c>
      <c r="K13" s="25" t="s">
        <v>456</v>
      </c>
      <c r="L13" s="11" t="s">
        <v>455</v>
      </c>
      <c r="M13" s="12" t="s">
        <v>456</v>
      </c>
      <c r="N13" s="25" t="s">
        <v>456</v>
      </c>
      <c r="O13" s="11" t="s">
        <v>455</v>
      </c>
      <c r="P13" s="12" t="s">
        <v>456</v>
      </c>
      <c r="Q13" s="25" t="s">
        <v>456</v>
      </c>
      <c r="R13" s="11" t="s">
        <v>455</v>
      </c>
      <c r="S13" s="12" t="s">
        <v>456</v>
      </c>
      <c r="T13" s="25" t="s">
        <v>456</v>
      </c>
      <c r="U13" s="146" t="s">
        <v>455</v>
      </c>
      <c r="V13" s="147" t="s">
        <v>456</v>
      </c>
      <c r="W13" s="25" t="s">
        <v>456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7</v>
      </c>
      <c r="AD13" s="36">
        <f t="shared" si="6"/>
        <v>10</v>
      </c>
      <c r="AE13" s="14">
        <f t="shared" si="7"/>
        <v>0</v>
      </c>
      <c r="AF13" s="24">
        <f t="shared" si="8"/>
        <v>1.88</v>
      </c>
      <c r="AG13" s="14">
        <v>4.5</v>
      </c>
      <c r="AH13" s="15">
        <v>1.6</v>
      </c>
      <c r="AI13" s="153" t="s">
        <v>454</v>
      </c>
      <c r="AJ13" s="154">
        <v>0</v>
      </c>
      <c r="AK13" s="25">
        <v>0</v>
      </c>
      <c r="AL13" s="153" t="s">
        <v>455</v>
      </c>
      <c r="AM13" s="154" t="s">
        <v>456</v>
      </c>
      <c r="AN13" s="25">
        <v>0</v>
      </c>
      <c r="AO13" s="153" t="s">
        <v>454</v>
      </c>
      <c r="AP13" s="154" t="s">
        <v>456</v>
      </c>
      <c r="AQ13" s="25" t="s">
        <v>456</v>
      </c>
      <c r="AR13" s="11" t="str">
        <f t="shared" si="9"/>
        <v xml:space="preserve"> </v>
      </c>
      <c r="AS13" s="12" t="str">
        <f t="shared" si="10"/>
        <v xml:space="preserve"> </v>
      </c>
      <c r="AT13" s="25" t="str">
        <f t="shared" si="10"/>
        <v xml:space="preserve"> </v>
      </c>
      <c r="AU13" s="11" t="str">
        <f t="shared" si="10"/>
        <v xml:space="preserve"> </v>
      </c>
      <c r="AV13" s="12" t="str">
        <f t="shared" si="10"/>
        <v xml:space="preserve"> </v>
      </c>
      <c r="AW13" s="25" t="str">
        <f t="shared" si="10"/>
        <v xml:space="preserve"> </v>
      </c>
      <c r="AX13" s="11" t="str">
        <f t="shared" si="10"/>
        <v xml:space="preserve"> </v>
      </c>
      <c r="AY13" s="12" t="str">
        <f t="shared" si="10"/>
        <v xml:space="preserve"> </v>
      </c>
      <c r="AZ13" s="25" t="str">
        <f t="shared" si="10"/>
        <v xml:space="preserve"> </v>
      </c>
      <c r="BA13" s="11" t="str">
        <f t="shared" si="10"/>
        <v xml:space="preserve"> </v>
      </c>
      <c r="BB13" s="12" t="str">
        <f t="shared" si="10"/>
        <v xml:space="preserve"> </v>
      </c>
      <c r="BC13" s="25" t="str">
        <f t="shared" si="10"/>
        <v xml:space="preserve"> </v>
      </c>
      <c r="BD13" s="5">
        <f t="shared" si="11"/>
        <v>1</v>
      </c>
      <c r="BE13" s="6">
        <f t="shared" si="12"/>
        <v>0</v>
      </c>
      <c r="BF13" s="6">
        <f t="shared" si="13"/>
        <v>0</v>
      </c>
      <c r="BG13" s="6">
        <f t="shared" si="14"/>
        <v>0</v>
      </c>
      <c r="BH13" s="6">
        <f t="shared" si="15"/>
        <v>0</v>
      </c>
      <c r="BI13" s="7">
        <f t="shared" si="16"/>
        <v>1</v>
      </c>
      <c r="BJ13" s="36">
        <f t="shared" si="17"/>
        <v>2.1700000000000004</v>
      </c>
      <c r="BK13" s="14">
        <f t="shared" si="18"/>
        <v>0</v>
      </c>
      <c r="BL13" s="24">
        <f t="shared" si="19"/>
        <v>0.14000000000000012</v>
      </c>
      <c r="BM13" s="14">
        <v>0</v>
      </c>
      <c r="BN13" s="15">
        <v>0</v>
      </c>
      <c r="BO13" s="16">
        <v>3</v>
      </c>
      <c r="BP13" s="24">
        <f t="shared" si="20"/>
        <v>21.4925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21"/>
        <v>6</v>
      </c>
      <c r="B14" s="80" t="s">
        <v>162</v>
      </c>
      <c r="C14" s="11" t="s">
        <v>455</v>
      </c>
      <c r="D14" s="12" t="s">
        <v>457</v>
      </c>
      <c r="E14" s="25" t="s">
        <v>456</v>
      </c>
      <c r="F14" s="11" t="s">
        <v>455</v>
      </c>
      <c r="G14" s="12" t="s">
        <v>457</v>
      </c>
      <c r="H14" s="25" t="s">
        <v>456</v>
      </c>
      <c r="I14" s="11" t="s">
        <v>455</v>
      </c>
      <c r="J14" s="12" t="s">
        <v>457</v>
      </c>
      <c r="K14" s="25" t="s">
        <v>456</v>
      </c>
      <c r="L14" s="11" t="s">
        <v>455</v>
      </c>
      <c r="M14" s="12" t="s">
        <v>456</v>
      </c>
      <c r="N14" s="25" t="s">
        <v>456</v>
      </c>
      <c r="O14" s="11" t="s">
        <v>455</v>
      </c>
      <c r="P14" s="12" t="s">
        <v>456</v>
      </c>
      <c r="Q14" s="25" t="s">
        <v>456</v>
      </c>
      <c r="R14" s="11" t="s">
        <v>455</v>
      </c>
      <c r="S14" s="12" t="s">
        <v>459</v>
      </c>
      <c r="T14" s="25" t="s">
        <v>456</v>
      </c>
      <c r="U14" s="146" t="s">
        <v>455</v>
      </c>
      <c r="V14" s="147" t="s">
        <v>456</v>
      </c>
      <c r="W14" s="25" t="s">
        <v>456</v>
      </c>
      <c r="X14" s="5">
        <f t="shared" si="0"/>
        <v>7</v>
      </c>
      <c r="Y14" s="6">
        <f t="shared" si="1"/>
        <v>0</v>
      </c>
      <c r="Z14" s="6">
        <f t="shared" si="2"/>
        <v>3</v>
      </c>
      <c r="AA14" s="6">
        <f t="shared" si="3"/>
        <v>1</v>
      </c>
      <c r="AB14" s="6">
        <f t="shared" si="4"/>
        <v>0</v>
      </c>
      <c r="AC14" s="7">
        <f t="shared" si="5"/>
        <v>7</v>
      </c>
      <c r="AD14" s="36">
        <f t="shared" si="6"/>
        <v>10</v>
      </c>
      <c r="AE14" s="14">
        <f t="shared" si="7"/>
        <v>6.2299999999999995</v>
      </c>
      <c r="AF14" s="24">
        <f t="shared" si="8"/>
        <v>1.88</v>
      </c>
      <c r="AG14" s="14">
        <v>8.8000000000000007</v>
      </c>
      <c r="AH14" s="15">
        <v>2.8</v>
      </c>
      <c r="AI14" s="153" t="s">
        <v>455</v>
      </c>
      <c r="AJ14" s="154" t="s">
        <v>456</v>
      </c>
      <c r="AK14" s="25" t="s">
        <v>456</v>
      </c>
      <c r="AL14" s="153" t="s">
        <v>455</v>
      </c>
      <c r="AM14" s="154" t="s">
        <v>457</v>
      </c>
      <c r="AN14" s="25" t="s">
        <v>456</v>
      </c>
      <c r="AO14" s="153" t="s">
        <v>455</v>
      </c>
      <c r="AP14" s="154" t="s">
        <v>456</v>
      </c>
      <c r="AQ14" s="25" t="s">
        <v>456</v>
      </c>
      <c r="AR14" s="11" t="str">
        <f t="shared" si="9"/>
        <v xml:space="preserve"> </v>
      </c>
      <c r="AS14" s="12" t="str">
        <f t="shared" si="10"/>
        <v xml:space="preserve"> </v>
      </c>
      <c r="AT14" s="25" t="str">
        <f t="shared" si="10"/>
        <v xml:space="preserve"> </v>
      </c>
      <c r="AU14" s="11" t="str">
        <f t="shared" si="10"/>
        <v xml:space="preserve"> </v>
      </c>
      <c r="AV14" s="12" t="str">
        <f t="shared" si="10"/>
        <v xml:space="preserve"> </v>
      </c>
      <c r="AW14" s="25" t="str">
        <f t="shared" si="10"/>
        <v xml:space="preserve"> </v>
      </c>
      <c r="AX14" s="11" t="str">
        <f t="shared" si="10"/>
        <v xml:space="preserve"> </v>
      </c>
      <c r="AY14" s="12" t="str">
        <f t="shared" si="10"/>
        <v xml:space="preserve"> </v>
      </c>
      <c r="AZ14" s="25" t="str">
        <f t="shared" si="10"/>
        <v xml:space="preserve"> </v>
      </c>
      <c r="BA14" s="11" t="str">
        <f t="shared" si="10"/>
        <v xml:space="preserve"> </v>
      </c>
      <c r="BB14" s="12" t="str">
        <f t="shared" si="10"/>
        <v xml:space="preserve"> </v>
      </c>
      <c r="BC14" s="25" t="str">
        <f t="shared" si="10"/>
        <v xml:space="preserve"> </v>
      </c>
      <c r="BD14" s="5">
        <f t="shared" si="11"/>
        <v>3</v>
      </c>
      <c r="BE14" s="6">
        <f t="shared" si="12"/>
        <v>0</v>
      </c>
      <c r="BF14" s="6">
        <f t="shared" si="13"/>
        <v>1</v>
      </c>
      <c r="BG14" s="6">
        <f t="shared" si="14"/>
        <v>0</v>
      </c>
      <c r="BH14" s="6">
        <f t="shared" si="15"/>
        <v>0</v>
      </c>
      <c r="BI14" s="7">
        <f t="shared" si="16"/>
        <v>3</v>
      </c>
      <c r="BJ14" s="36">
        <f t="shared" si="17"/>
        <v>5.9399999999999995</v>
      </c>
      <c r="BK14" s="14">
        <f t="shared" si="18"/>
        <v>2.1700000000000004</v>
      </c>
      <c r="BL14" s="24">
        <f t="shared" si="19"/>
        <v>0.72</v>
      </c>
      <c r="BM14" s="14">
        <v>0</v>
      </c>
      <c r="BN14" s="15">
        <v>0</v>
      </c>
      <c r="BO14" s="16">
        <f>5*1+2*2+3*1.5+3</f>
        <v>16.5</v>
      </c>
      <c r="BP14" s="24">
        <f t="shared" si="20"/>
        <v>54.305000000000007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21"/>
        <v>7</v>
      </c>
      <c r="B15" s="80" t="s">
        <v>472</v>
      </c>
      <c r="C15" s="11" t="s">
        <v>455</v>
      </c>
      <c r="D15" s="12" t="s">
        <v>456</v>
      </c>
      <c r="E15" s="25" t="s">
        <v>456</v>
      </c>
      <c r="F15" s="11" t="s">
        <v>455</v>
      </c>
      <c r="G15" s="12" t="s">
        <v>456</v>
      </c>
      <c r="H15" s="25" t="s">
        <v>456</v>
      </c>
      <c r="I15" s="11" t="s">
        <v>454</v>
      </c>
      <c r="J15" s="12">
        <v>0</v>
      </c>
      <c r="K15" s="25" t="s">
        <v>456</v>
      </c>
      <c r="L15" s="11" t="s">
        <v>455</v>
      </c>
      <c r="M15" s="12" t="s">
        <v>456</v>
      </c>
      <c r="N15" s="25" t="s">
        <v>456</v>
      </c>
      <c r="O15" s="11" t="s">
        <v>455</v>
      </c>
      <c r="P15" s="12" t="s">
        <v>456</v>
      </c>
      <c r="Q15" s="25" t="s">
        <v>456</v>
      </c>
      <c r="R15" s="11" t="s">
        <v>454</v>
      </c>
      <c r="S15" s="12">
        <v>0</v>
      </c>
      <c r="T15" s="25" t="s">
        <v>456</v>
      </c>
      <c r="U15" s="146" t="s">
        <v>455</v>
      </c>
      <c r="V15" s="147" t="s">
        <v>456</v>
      </c>
      <c r="W15" s="25" t="s">
        <v>456</v>
      </c>
      <c r="X15" s="5">
        <f t="shared" si="0"/>
        <v>5</v>
      </c>
      <c r="Y15" s="6">
        <f t="shared" si="1"/>
        <v>0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7">
        <f t="shared" si="5"/>
        <v>7</v>
      </c>
      <c r="AD15" s="36">
        <f t="shared" si="6"/>
        <v>8.5500000000000007</v>
      </c>
      <c r="AE15" s="14">
        <f t="shared" si="7"/>
        <v>0</v>
      </c>
      <c r="AF15" s="24">
        <f t="shared" si="8"/>
        <v>1.88</v>
      </c>
      <c r="AG15" s="14">
        <v>2.2000000000000002</v>
      </c>
      <c r="AH15" s="15">
        <v>1.6</v>
      </c>
      <c r="AI15" s="153" t="s">
        <v>454</v>
      </c>
      <c r="AJ15" s="154">
        <v>0</v>
      </c>
      <c r="AK15" s="25" t="s">
        <v>456</v>
      </c>
      <c r="AL15" s="153" t="s">
        <v>455</v>
      </c>
      <c r="AM15" s="154" t="s">
        <v>456</v>
      </c>
      <c r="AN15" s="25" t="s">
        <v>456</v>
      </c>
      <c r="AO15" s="153" t="s">
        <v>455</v>
      </c>
      <c r="AP15" s="154" t="s">
        <v>456</v>
      </c>
      <c r="AQ15" s="25">
        <v>0</v>
      </c>
      <c r="AR15" s="11" t="str">
        <f t="shared" si="9"/>
        <v xml:space="preserve"> </v>
      </c>
      <c r="AS15" s="12" t="str">
        <f t="shared" si="10"/>
        <v xml:space="preserve"> </v>
      </c>
      <c r="AT15" s="25" t="str">
        <f t="shared" si="10"/>
        <v xml:space="preserve"> </v>
      </c>
      <c r="AU15" s="11" t="str">
        <f t="shared" si="10"/>
        <v xml:space="preserve"> </v>
      </c>
      <c r="AV15" s="12" t="str">
        <f t="shared" si="10"/>
        <v xml:space="preserve"> </v>
      </c>
      <c r="AW15" s="25" t="str">
        <f t="shared" si="10"/>
        <v xml:space="preserve"> </v>
      </c>
      <c r="AX15" s="11" t="str">
        <f t="shared" si="10"/>
        <v xml:space="preserve"> </v>
      </c>
      <c r="AY15" s="12" t="str">
        <f t="shared" si="10"/>
        <v xml:space="preserve"> </v>
      </c>
      <c r="AZ15" s="25" t="str">
        <f t="shared" si="10"/>
        <v xml:space="preserve"> </v>
      </c>
      <c r="BA15" s="11" t="str">
        <f t="shared" si="10"/>
        <v xml:space="preserve"> </v>
      </c>
      <c r="BB15" s="12" t="str">
        <f t="shared" si="10"/>
        <v xml:space="preserve"> </v>
      </c>
      <c r="BC15" s="25" t="str">
        <f t="shared" si="10"/>
        <v xml:space="preserve"> </v>
      </c>
      <c r="BD15" s="5">
        <f t="shared" si="11"/>
        <v>2</v>
      </c>
      <c r="BE15" s="6">
        <f t="shared" si="12"/>
        <v>0</v>
      </c>
      <c r="BF15" s="6">
        <f t="shared" si="13"/>
        <v>0</v>
      </c>
      <c r="BG15" s="6">
        <f t="shared" si="14"/>
        <v>0</v>
      </c>
      <c r="BH15" s="6">
        <f t="shared" si="15"/>
        <v>0</v>
      </c>
      <c r="BI15" s="7">
        <f t="shared" si="16"/>
        <v>2</v>
      </c>
      <c r="BJ15" s="36">
        <f t="shared" si="17"/>
        <v>4.2</v>
      </c>
      <c r="BK15" s="14">
        <f t="shared" si="18"/>
        <v>0</v>
      </c>
      <c r="BL15" s="24">
        <f t="shared" si="19"/>
        <v>0.42999999999999994</v>
      </c>
      <c r="BM15" s="14">
        <v>0</v>
      </c>
      <c r="BN15" s="15">
        <v>0</v>
      </c>
      <c r="BO15" s="16">
        <v>1.5</v>
      </c>
      <c r="BP15" s="24">
        <f t="shared" si="20"/>
        <v>17.28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21"/>
        <v>8</v>
      </c>
      <c r="B16" s="80" t="s">
        <v>404</v>
      </c>
      <c r="C16" s="11" t="s">
        <v>455</v>
      </c>
      <c r="D16" s="12" t="s">
        <v>459</v>
      </c>
      <c r="E16" s="25" t="s">
        <v>456</v>
      </c>
      <c r="F16" s="11" t="s">
        <v>455</v>
      </c>
      <c r="G16" s="12" t="s">
        <v>456</v>
      </c>
      <c r="H16" s="25" t="s">
        <v>456</v>
      </c>
      <c r="I16" s="11" t="s">
        <v>455</v>
      </c>
      <c r="J16" s="12" t="s">
        <v>457</v>
      </c>
      <c r="K16" s="25" t="s">
        <v>456</v>
      </c>
      <c r="L16" s="11" t="s">
        <v>455</v>
      </c>
      <c r="M16" s="12" t="s">
        <v>457</v>
      </c>
      <c r="N16" s="25" t="s">
        <v>456</v>
      </c>
      <c r="O16" s="11" t="s">
        <v>455</v>
      </c>
      <c r="P16" s="12" t="s">
        <v>456</v>
      </c>
      <c r="Q16" s="25" t="s">
        <v>459</v>
      </c>
      <c r="R16" s="11" t="s">
        <v>455</v>
      </c>
      <c r="S16" s="12" t="s">
        <v>459</v>
      </c>
      <c r="T16" s="25" t="s">
        <v>459</v>
      </c>
      <c r="U16" s="146" t="s">
        <v>455</v>
      </c>
      <c r="V16" s="147" t="s">
        <v>457</v>
      </c>
      <c r="W16" s="25" t="s">
        <v>459</v>
      </c>
      <c r="X16" s="5">
        <f t="shared" si="0"/>
        <v>7</v>
      </c>
      <c r="Y16" s="6">
        <f t="shared" si="1"/>
        <v>0</v>
      </c>
      <c r="Z16" s="6">
        <f t="shared" si="2"/>
        <v>3</v>
      </c>
      <c r="AA16" s="6">
        <f t="shared" si="3"/>
        <v>2</v>
      </c>
      <c r="AB16" s="6">
        <f t="shared" si="4"/>
        <v>3</v>
      </c>
      <c r="AC16" s="7">
        <f t="shared" si="5"/>
        <v>4</v>
      </c>
      <c r="AD16" s="36">
        <f t="shared" si="6"/>
        <v>10</v>
      </c>
      <c r="AE16" s="14">
        <f t="shared" si="7"/>
        <v>6.52</v>
      </c>
      <c r="AF16" s="24">
        <f t="shared" si="8"/>
        <v>7.1</v>
      </c>
      <c r="AG16" s="14">
        <f>8.5</f>
        <v>8.5</v>
      </c>
      <c r="AH16" s="15">
        <v>4</v>
      </c>
      <c r="AI16" s="153" t="s">
        <v>455</v>
      </c>
      <c r="AJ16" s="154" t="s">
        <v>456</v>
      </c>
      <c r="AK16" s="25" t="s">
        <v>456</v>
      </c>
      <c r="AL16" s="153" t="s">
        <v>455</v>
      </c>
      <c r="AM16" s="154" t="s">
        <v>457</v>
      </c>
      <c r="AN16" s="25" t="s">
        <v>459</v>
      </c>
      <c r="AO16" s="153" t="s">
        <v>455</v>
      </c>
      <c r="AP16" s="154" t="s">
        <v>457</v>
      </c>
      <c r="AQ16" s="25" t="s">
        <v>456</v>
      </c>
      <c r="AR16" s="11" t="str">
        <f t="shared" si="9"/>
        <v xml:space="preserve"> </v>
      </c>
      <c r="AS16" s="12" t="str">
        <f t="shared" si="10"/>
        <v xml:space="preserve"> </v>
      </c>
      <c r="AT16" s="25" t="str">
        <f t="shared" si="10"/>
        <v xml:space="preserve"> </v>
      </c>
      <c r="AU16" s="11" t="str">
        <f t="shared" si="10"/>
        <v xml:space="preserve"> </v>
      </c>
      <c r="AV16" s="12" t="str">
        <f t="shared" si="10"/>
        <v xml:space="preserve"> </v>
      </c>
      <c r="AW16" s="25" t="str">
        <f t="shared" si="10"/>
        <v xml:space="preserve"> </v>
      </c>
      <c r="AX16" s="11" t="str">
        <f t="shared" si="10"/>
        <v xml:space="preserve"> </v>
      </c>
      <c r="AY16" s="12" t="str">
        <f t="shared" si="10"/>
        <v xml:space="preserve"> </v>
      </c>
      <c r="AZ16" s="25" t="str">
        <f t="shared" si="10"/>
        <v xml:space="preserve"> </v>
      </c>
      <c r="BA16" s="11" t="str">
        <f t="shared" si="10"/>
        <v xml:space="preserve"> </v>
      </c>
      <c r="BB16" s="12" t="str">
        <f t="shared" si="10"/>
        <v xml:space="preserve"> </v>
      </c>
      <c r="BC16" s="25" t="str">
        <f t="shared" si="10"/>
        <v xml:space="preserve"> </v>
      </c>
      <c r="BD16" s="5">
        <f t="shared" si="11"/>
        <v>3</v>
      </c>
      <c r="BE16" s="6">
        <f t="shared" si="12"/>
        <v>0</v>
      </c>
      <c r="BF16" s="6">
        <f t="shared" si="13"/>
        <v>2</v>
      </c>
      <c r="BG16" s="6">
        <f t="shared" si="14"/>
        <v>0</v>
      </c>
      <c r="BH16" s="6">
        <f t="shared" si="15"/>
        <v>1</v>
      </c>
      <c r="BI16" s="7">
        <f t="shared" si="16"/>
        <v>2</v>
      </c>
      <c r="BJ16" s="36">
        <f t="shared" si="17"/>
        <v>5.9399999999999995</v>
      </c>
      <c r="BK16" s="14">
        <f t="shared" si="18"/>
        <v>4.2</v>
      </c>
      <c r="BL16" s="24">
        <f t="shared" si="19"/>
        <v>2.75</v>
      </c>
      <c r="BM16" s="14">
        <v>0</v>
      </c>
      <c r="BN16" s="15">
        <v>0</v>
      </c>
      <c r="BO16" s="16">
        <f>5*1.5+2*2+1+2.5+3*3</f>
        <v>24</v>
      </c>
      <c r="BP16" s="24">
        <f t="shared" si="20"/>
        <v>67.4375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21"/>
        <v>9</v>
      </c>
      <c r="B17" s="80" t="s">
        <v>378</v>
      </c>
      <c r="C17" s="11" t="s">
        <v>455</v>
      </c>
      <c r="D17" s="12" t="s">
        <v>457</v>
      </c>
      <c r="E17" s="25" t="str">
        <f>"~^ "</f>
        <v xml:space="preserve">~^ </v>
      </c>
      <c r="F17" s="11" t="s">
        <v>455</v>
      </c>
      <c r="G17" s="12" t="s">
        <v>457</v>
      </c>
      <c r="H17" s="25" t="s">
        <v>456</v>
      </c>
      <c r="I17" s="11" t="s">
        <v>455</v>
      </c>
      <c r="J17" s="12" t="s">
        <v>457</v>
      </c>
      <c r="K17" s="25" t="s">
        <v>456</v>
      </c>
      <c r="L17" s="11" t="s">
        <v>455</v>
      </c>
      <c r="M17" s="12" t="s">
        <v>457</v>
      </c>
      <c r="N17" s="25" t="s">
        <v>456</v>
      </c>
      <c r="O17" s="11" t="s">
        <v>455</v>
      </c>
      <c r="P17" s="12" t="s">
        <v>457</v>
      </c>
      <c r="Q17" s="25" t="s">
        <v>459</v>
      </c>
      <c r="R17" s="11" t="s">
        <v>455</v>
      </c>
      <c r="S17" s="12" t="s">
        <v>459</v>
      </c>
      <c r="T17" s="25" t="s">
        <v>456</v>
      </c>
      <c r="U17" s="146" t="s">
        <v>455</v>
      </c>
      <c r="V17" s="147" t="s">
        <v>457</v>
      </c>
      <c r="W17" s="25" t="s">
        <v>456</v>
      </c>
      <c r="X17" s="5">
        <f t="shared" si="0"/>
        <v>7</v>
      </c>
      <c r="Y17" s="6">
        <f t="shared" si="1"/>
        <v>0</v>
      </c>
      <c r="Z17" s="6">
        <f t="shared" si="2"/>
        <v>6</v>
      </c>
      <c r="AA17" s="6">
        <f t="shared" si="3"/>
        <v>1</v>
      </c>
      <c r="AB17" s="6">
        <f t="shared" si="4"/>
        <v>1</v>
      </c>
      <c r="AC17" s="7">
        <f t="shared" si="5"/>
        <v>5</v>
      </c>
      <c r="AD17" s="36">
        <f t="shared" si="6"/>
        <v>10</v>
      </c>
      <c r="AE17" s="14">
        <f t="shared" si="7"/>
        <v>9.7100000000000009</v>
      </c>
      <c r="AF17" s="24">
        <f>IF(AB17=7,10,IF(AB17=6,9.71+(AC17-1)*0.29,IF(AB17=5,9.13+(AC17-2)*0.29,IF(AB17=4,8.26+(AC17-3)*0.29,IF(AB17=3,7.1+(AC17-4)*0.29,IF(AB17=2,5.65+(AC17-5)*0.29,IF(AB17=1,3.91+(AC17-6)*0.29,IF(AC17=0,0,1.88+(AC17-7)*0.29))))))))+0.28</f>
        <v>3.9000000000000004</v>
      </c>
      <c r="AG17" s="14">
        <v>4.4000000000000004</v>
      </c>
      <c r="AH17" s="15">
        <v>3.5</v>
      </c>
      <c r="AI17" s="153" t="s">
        <v>455</v>
      </c>
      <c r="AJ17" s="154" t="s">
        <v>457</v>
      </c>
      <c r="AK17" s="25" t="s">
        <v>459</v>
      </c>
      <c r="AL17" s="153" t="s">
        <v>455</v>
      </c>
      <c r="AM17" s="154" t="s">
        <v>457</v>
      </c>
      <c r="AN17" s="25" t="s">
        <v>456</v>
      </c>
      <c r="AO17" s="153" t="s">
        <v>455</v>
      </c>
      <c r="AP17" s="154" t="s">
        <v>457</v>
      </c>
      <c r="AQ17" s="25" t="s">
        <v>459</v>
      </c>
      <c r="AR17" s="11" t="str">
        <f t="shared" si="9"/>
        <v xml:space="preserve"> </v>
      </c>
      <c r="AS17" s="12" t="str">
        <f t="shared" si="10"/>
        <v xml:space="preserve"> </v>
      </c>
      <c r="AT17" s="25" t="str">
        <f t="shared" si="10"/>
        <v xml:space="preserve"> </v>
      </c>
      <c r="AU17" s="11" t="str">
        <f t="shared" si="10"/>
        <v xml:space="preserve"> </v>
      </c>
      <c r="AV17" s="12" t="str">
        <f t="shared" si="10"/>
        <v xml:space="preserve"> </v>
      </c>
      <c r="AW17" s="25" t="str">
        <f t="shared" si="10"/>
        <v xml:space="preserve"> </v>
      </c>
      <c r="AX17" s="11" t="str">
        <f t="shared" si="10"/>
        <v xml:space="preserve"> </v>
      </c>
      <c r="AY17" s="12" t="str">
        <f t="shared" si="10"/>
        <v xml:space="preserve"> </v>
      </c>
      <c r="AZ17" s="25" t="str">
        <f t="shared" si="10"/>
        <v xml:space="preserve"> </v>
      </c>
      <c r="BA17" s="11" t="str">
        <f t="shared" si="10"/>
        <v xml:space="preserve"> </v>
      </c>
      <c r="BB17" s="12" t="str">
        <f t="shared" si="10"/>
        <v xml:space="preserve"> </v>
      </c>
      <c r="BC17" s="25" t="str">
        <f t="shared" si="10"/>
        <v xml:space="preserve"> </v>
      </c>
      <c r="BD17" s="5">
        <f t="shared" si="11"/>
        <v>3</v>
      </c>
      <c r="BE17" s="6">
        <f t="shared" si="12"/>
        <v>0</v>
      </c>
      <c r="BF17" s="6">
        <f t="shared" si="13"/>
        <v>3</v>
      </c>
      <c r="BG17" s="6">
        <f t="shared" si="14"/>
        <v>0</v>
      </c>
      <c r="BH17" s="6">
        <f t="shared" si="15"/>
        <v>2</v>
      </c>
      <c r="BI17" s="7">
        <f t="shared" si="16"/>
        <v>1</v>
      </c>
      <c r="BJ17" s="36">
        <f t="shared" si="17"/>
        <v>5.9399999999999995</v>
      </c>
      <c r="BK17" s="14">
        <f t="shared" si="18"/>
        <v>5.9399999999999995</v>
      </c>
      <c r="BL17" s="24">
        <f t="shared" si="19"/>
        <v>4.49</v>
      </c>
      <c r="BM17" s="14">
        <v>0</v>
      </c>
      <c r="BN17" s="15">
        <v>0</v>
      </c>
      <c r="BO17" s="16">
        <f>1.75+1+3+0.14</f>
        <v>5.89</v>
      </c>
      <c r="BP17" s="24">
        <f t="shared" si="20"/>
        <v>47.352500000000006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21"/>
        <v>10</v>
      </c>
      <c r="B18" s="80" t="s">
        <v>474</v>
      </c>
      <c r="C18" s="11" t="s">
        <v>454</v>
      </c>
      <c r="D18" s="12">
        <v>0</v>
      </c>
      <c r="E18" s="25">
        <v>0</v>
      </c>
      <c r="F18" s="11" t="s">
        <v>454</v>
      </c>
      <c r="G18" s="12">
        <v>0</v>
      </c>
      <c r="H18" s="25">
        <v>0</v>
      </c>
      <c r="I18" s="11" t="s">
        <v>454</v>
      </c>
      <c r="J18" s="12">
        <v>0</v>
      </c>
      <c r="K18" s="25">
        <v>0</v>
      </c>
      <c r="L18" s="11" t="s">
        <v>454</v>
      </c>
      <c r="M18" s="12">
        <v>0</v>
      </c>
      <c r="N18" s="25">
        <v>0</v>
      </c>
      <c r="O18" s="11" t="s">
        <v>454</v>
      </c>
      <c r="P18" s="12">
        <v>0</v>
      </c>
      <c r="Q18" s="25">
        <v>0</v>
      </c>
      <c r="R18" s="11" t="s">
        <v>454</v>
      </c>
      <c r="S18" s="12">
        <v>0</v>
      </c>
      <c r="T18" s="25">
        <v>0</v>
      </c>
      <c r="U18" s="146" t="s">
        <v>454</v>
      </c>
      <c r="V18" s="147">
        <v>0</v>
      </c>
      <c r="W18" s="25">
        <v>0</v>
      </c>
      <c r="X18" s="5">
        <f t="shared" si="0"/>
        <v>0</v>
      </c>
      <c r="Y18" s="6">
        <f t="shared" si="1"/>
        <v>0</v>
      </c>
      <c r="Z18" s="6">
        <f t="shared" si="2"/>
        <v>0</v>
      </c>
      <c r="AA18" s="6">
        <f t="shared" si="3"/>
        <v>0</v>
      </c>
      <c r="AB18" s="6">
        <f t="shared" si="4"/>
        <v>0</v>
      </c>
      <c r="AC18" s="7">
        <f t="shared" si="5"/>
        <v>0</v>
      </c>
      <c r="AD18" s="36">
        <f t="shared" si="6"/>
        <v>0</v>
      </c>
      <c r="AE18" s="14">
        <f t="shared" si="7"/>
        <v>0</v>
      </c>
      <c r="AF18" s="24">
        <f t="shared" ref="AF18:AF34" si="22">IF(AB18=7,10,IF(AB18=6,9.71+(AC18-1)*0.29,IF(AB18=5,9.13+(AC18-2)*0.29,IF(AB18=4,8.26+(AC18-3)*0.29,IF(AB18=3,7.1+(AC18-4)*0.29,IF(AB18=2,5.65+(AC18-5)*0.29,IF(AB18=1,3.91+(AC18-6)*0.29,IF(AC18=0,0,1.88+(AC18-7)*0.29))))))))</f>
        <v>0</v>
      </c>
      <c r="AG18" s="14">
        <v>0</v>
      </c>
      <c r="AH18" s="15">
        <v>0</v>
      </c>
      <c r="AI18" s="153" t="s">
        <v>454</v>
      </c>
      <c r="AJ18" s="154">
        <v>0</v>
      </c>
      <c r="AK18" s="25">
        <v>0</v>
      </c>
      <c r="AL18" s="153" t="s">
        <v>454</v>
      </c>
      <c r="AM18" s="154">
        <v>0</v>
      </c>
      <c r="AN18" s="25">
        <v>0</v>
      </c>
      <c r="AO18" s="153" t="s">
        <v>454</v>
      </c>
      <c r="AP18" s="154" t="s">
        <v>456</v>
      </c>
      <c r="AQ18" s="25">
        <v>0</v>
      </c>
      <c r="AR18" s="11" t="str">
        <f t="shared" si="9"/>
        <v xml:space="preserve"> </v>
      </c>
      <c r="AS18" s="12" t="str">
        <f t="shared" si="10"/>
        <v xml:space="preserve"> </v>
      </c>
      <c r="AT18" s="25" t="str">
        <f t="shared" si="10"/>
        <v xml:space="preserve"> </v>
      </c>
      <c r="AU18" s="11" t="str">
        <f t="shared" si="10"/>
        <v xml:space="preserve"> </v>
      </c>
      <c r="AV18" s="12" t="str">
        <f t="shared" si="10"/>
        <v xml:space="preserve"> </v>
      </c>
      <c r="AW18" s="25" t="str">
        <f t="shared" si="10"/>
        <v xml:space="preserve"> </v>
      </c>
      <c r="AX18" s="11" t="str">
        <f t="shared" si="10"/>
        <v xml:space="preserve"> </v>
      </c>
      <c r="AY18" s="12" t="str">
        <f t="shared" si="10"/>
        <v xml:space="preserve"> </v>
      </c>
      <c r="AZ18" s="25" t="str">
        <f t="shared" si="10"/>
        <v xml:space="preserve"> </v>
      </c>
      <c r="BA18" s="11" t="str">
        <f t="shared" si="10"/>
        <v xml:space="preserve"> </v>
      </c>
      <c r="BB18" s="12" t="str">
        <f t="shared" si="10"/>
        <v xml:space="preserve"> </v>
      </c>
      <c r="BC18" s="25" t="str">
        <f t="shared" si="10"/>
        <v xml:space="preserve"> </v>
      </c>
      <c r="BD18" s="5">
        <f t="shared" si="11"/>
        <v>0</v>
      </c>
      <c r="BE18" s="6">
        <f t="shared" si="12"/>
        <v>0</v>
      </c>
      <c r="BF18" s="6">
        <f t="shared" si="13"/>
        <v>0</v>
      </c>
      <c r="BG18" s="6">
        <f t="shared" si="14"/>
        <v>0</v>
      </c>
      <c r="BH18" s="6">
        <f t="shared" si="15"/>
        <v>0</v>
      </c>
      <c r="BI18" s="7">
        <f t="shared" si="16"/>
        <v>0</v>
      </c>
      <c r="BJ18" s="36">
        <f t="shared" si="17"/>
        <v>0</v>
      </c>
      <c r="BK18" s="14">
        <f t="shared" si="18"/>
        <v>0</v>
      </c>
      <c r="BL18" s="24">
        <f t="shared" si="19"/>
        <v>0</v>
      </c>
      <c r="BM18" s="14">
        <v>0</v>
      </c>
      <c r="BN18" s="15">
        <v>0</v>
      </c>
      <c r="BO18" s="16"/>
      <c r="BP18" s="24">
        <f t="shared" si="20"/>
        <v>0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21"/>
        <v>11</v>
      </c>
      <c r="B19" s="80" t="s">
        <v>405</v>
      </c>
      <c r="C19" s="11" t="s">
        <v>455</v>
      </c>
      <c r="D19" s="12" t="s">
        <v>456</v>
      </c>
      <c r="E19" s="25" t="s">
        <v>456</v>
      </c>
      <c r="F19" s="11" t="s">
        <v>455</v>
      </c>
      <c r="G19" s="12" t="s">
        <v>456</v>
      </c>
      <c r="H19" s="25" t="s">
        <v>456</v>
      </c>
      <c r="I19" s="11" t="s">
        <v>455</v>
      </c>
      <c r="J19" s="12" t="s">
        <v>456</v>
      </c>
      <c r="K19" s="25" t="s">
        <v>456</v>
      </c>
      <c r="L19" s="11" t="s">
        <v>455</v>
      </c>
      <c r="M19" s="12" t="s">
        <v>456</v>
      </c>
      <c r="N19" s="25" t="s">
        <v>456</v>
      </c>
      <c r="O19" s="11" t="s">
        <v>455</v>
      </c>
      <c r="P19" s="12" t="s">
        <v>456</v>
      </c>
      <c r="Q19" s="25" t="s">
        <v>456</v>
      </c>
      <c r="R19" s="11" t="s">
        <v>455</v>
      </c>
      <c r="S19" s="12" t="s">
        <v>456</v>
      </c>
      <c r="T19" s="25" t="s">
        <v>456</v>
      </c>
      <c r="U19" s="146" t="s">
        <v>455</v>
      </c>
      <c r="V19" s="147" t="s">
        <v>456</v>
      </c>
      <c r="W19" s="25" t="s">
        <v>456</v>
      </c>
      <c r="X19" s="5">
        <f t="shared" si="0"/>
        <v>7</v>
      </c>
      <c r="Y19" s="6">
        <f t="shared" si="1"/>
        <v>0</v>
      </c>
      <c r="Z19" s="6">
        <f t="shared" si="2"/>
        <v>0</v>
      </c>
      <c r="AA19" s="6">
        <f t="shared" si="3"/>
        <v>0</v>
      </c>
      <c r="AB19" s="6">
        <f t="shared" si="4"/>
        <v>0</v>
      </c>
      <c r="AC19" s="7">
        <f t="shared" si="5"/>
        <v>7</v>
      </c>
      <c r="AD19" s="36">
        <f t="shared" si="6"/>
        <v>10</v>
      </c>
      <c r="AE19" s="14">
        <f t="shared" si="7"/>
        <v>0</v>
      </c>
      <c r="AF19" s="24">
        <f t="shared" si="22"/>
        <v>1.88</v>
      </c>
      <c r="AG19" s="14">
        <v>3.2</v>
      </c>
      <c r="AH19" s="15">
        <v>1.9</v>
      </c>
      <c r="AI19" s="153" t="s">
        <v>455</v>
      </c>
      <c r="AJ19" s="154" t="s">
        <v>456</v>
      </c>
      <c r="AK19" s="25" t="s">
        <v>456</v>
      </c>
      <c r="AL19" s="153" t="s">
        <v>455</v>
      </c>
      <c r="AM19" s="154" t="s">
        <v>456</v>
      </c>
      <c r="AN19" s="25" t="s">
        <v>456</v>
      </c>
      <c r="AO19" s="153" t="s">
        <v>455</v>
      </c>
      <c r="AP19" s="154" t="s">
        <v>456</v>
      </c>
      <c r="AQ19" s="25" t="s">
        <v>456</v>
      </c>
      <c r="AR19" s="11" t="str">
        <f t="shared" ref="AQ19:AR28" si="23">" "</f>
        <v xml:space="preserve"> </v>
      </c>
      <c r="AS19" s="12" t="str">
        <f t="shared" ref="AS19:BC28" si="24">" "</f>
        <v xml:space="preserve"> </v>
      </c>
      <c r="AT19" s="25" t="str">
        <f t="shared" si="24"/>
        <v xml:space="preserve"> </v>
      </c>
      <c r="AU19" s="11" t="str">
        <f t="shared" si="24"/>
        <v xml:space="preserve"> </v>
      </c>
      <c r="AV19" s="12" t="str">
        <f t="shared" si="24"/>
        <v xml:space="preserve"> </v>
      </c>
      <c r="AW19" s="25" t="str">
        <f t="shared" si="24"/>
        <v xml:space="preserve"> </v>
      </c>
      <c r="AX19" s="11" t="str">
        <f t="shared" si="24"/>
        <v xml:space="preserve"> </v>
      </c>
      <c r="AY19" s="12" t="str">
        <f t="shared" si="24"/>
        <v xml:space="preserve"> </v>
      </c>
      <c r="AZ19" s="25" t="str">
        <f t="shared" si="24"/>
        <v xml:space="preserve"> </v>
      </c>
      <c r="BA19" s="11" t="str">
        <f t="shared" si="24"/>
        <v xml:space="preserve"> </v>
      </c>
      <c r="BB19" s="12" t="str">
        <f t="shared" si="24"/>
        <v xml:space="preserve"> </v>
      </c>
      <c r="BC19" s="25" t="str">
        <f t="shared" si="24"/>
        <v xml:space="preserve"> </v>
      </c>
      <c r="BD19" s="5">
        <f t="shared" si="11"/>
        <v>3</v>
      </c>
      <c r="BE19" s="6">
        <f t="shared" si="12"/>
        <v>0</v>
      </c>
      <c r="BF19" s="6">
        <f t="shared" si="13"/>
        <v>0</v>
      </c>
      <c r="BG19" s="6">
        <f t="shared" si="14"/>
        <v>0</v>
      </c>
      <c r="BH19" s="6">
        <f t="shared" si="15"/>
        <v>0</v>
      </c>
      <c r="BI19" s="7">
        <f t="shared" si="16"/>
        <v>3</v>
      </c>
      <c r="BJ19" s="36">
        <f t="shared" si="17"/>
        <v>5.9399999999999995</v>
      </c>
      <c r="BK19" s="14">
        <f t="shared" si="18"/>
        <v>0</v>
      </c>
      <c r="BL19" s="24">
        <f t="shared" si="19"/>
        <v>0.72</v>
      </c>
      <c r="BM19" s="14">
        <v>0</v>
      </c>
      <c r="BN19" s="15">
        <v>0</v>
      </c>
      <c r="BO19" s="16">
        <f>1+1.5+3</f>
        <v>5.5</v>
      </c>
      <c r="BP19" s="24">
        <f t="shared" si="20"/>
        <v>25.625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21"/>
        <v>12</v>
      </c>
      <c r="B20" s="80" t="s">
        <v>406</v>
      </c>
      <c r="C20" s="11" t="s">
        <v>455</v>
      </c>
      <c r="D20" s="12" t="s">
        <v>456</v>
      </c>
      <c r="E20" s="25" t="s">
        <v>456</v>
      </c>
      <c r="F20" s="11" t="s">
        <v>455</v>
      </c>
      <c r="G20" s="12" t="s">
        <v>456</v>
      </c>
      <c r="H20" s="25" t="s">
        <v>456</v>
      </c>
      <c r="I20" s="11" t="s">
        <v>455</v>
      </c>
      <c r="J20" s="12" t="s">
        <v>456</v>
      </c>
      <c r="K20" s="25" t="s">
        <v>456</v>
      </c>
      <c r="L20" s="11" t="s">
        <v>455</v>
      </c>
      <c r="M20" s="12" t="s">
        <v>456</v>
      </c>
      <c r="N20" s="25" t="s">
        <v>456</v>
      </c>
      <c r="O20" s="11" t="s">
        <v>455</v>
      </c>
      <c r="P20" s="12" t="s">
        <v>456</v>
      </c>
      <c r="Q20" s="25" t="s">
        <v>456</v>
      </c>
      <c r="R20" s="11" t="s">
        <v>455</v>
      </c>
      <c r="S20" s="12" t="s">
        <v>459</v>
      </c>
      <c r="T20" s="25" t="s">
        <v>456</v>
      </c>
      <c r="U20" s="146" t="s">
        <v>455</v>
      </c>
      <c r="V20" s="147" t="s">
        <v>456</v>
      </c>
      <c r="W20" s="25" t="s">
        <v>456</v>
      </c>
      <c r="X20" s="5">
        <f t="shared" si="0"/>
        <v>7</v>
      </c>
      <c r="Y20" s="6">
        <f t="shared" si="1"/>
        <v>0</v>
      </c>
      <c r="Z20" s="6">
        <f t="shared" si="2"/>
        <v>0</v>
      </c>
      <c r="AA20" s="6">
        <f t="shared" si="3"/>
        <v>1</v>
      </c>
      <c r="AB20" s="6">
        <f t="shared" si="4"/>
        <v>0</v>
      </c>
      <c r="AC20" s="7">
        <f t="shared" si="5"/>
        <v>7</v>
      </c>
      <c r="AD20" s="36">
        <f t="shared" si="6"/>
        <v>10</v>
      </c>
      <c r="AE20" s="14">
        <f t="shared" si="7"/>
        <v>0.14000000000000012</v>
      </c>
      <c r="AF20" s="24">
        <f t="shared" si="22"/>
        <v>1.88</v>
      </c>
      <c r="AG20" s="14">
        <v>3.7</v>
      </c>
      <c r="AH20" s="15">
        <v>1.7</v>
      </c>
      <c r="AI20" s="153" t="s">
        <v>455</v>
      </c>
      <c r="AJ20" s="154" t="s">
        <v>456</v>
      </c>
      <c r="AK20" s="25" t="s">
        <v>456</v>
      </c>
      <c r="AL20" s="153" t="s">
        <v>455</v>
      </c>
      <c r="AM20" s="154" t="s">
        <v>456</v>
      </c>
      <c r="AN20" s="25" t="s">
        <v>456</v>
      </c>
      <c r="AO20" s="153" t="s">
        <v>455</v>
      </c>
      <c r="AP20" s="154" t="s">
        <v>456</v>
      </c>
      <c r="AQ20" s="25" t="s">
        <v>456</v>
      </c>
      <c r="AR20" s="11" t="str">
        <f t="shared" si="23"/>
        <v xml:space="preserve"> </v>
      </c>
      <c r="AS20" s="12" t="str">
        <f t="shared" si="24"/>
        <v xml:space="preserve"> </v>
      </c>
      <c r="AT20" s="25" t="str">
        <f t="shared" si="24"/>
        <v xml:space="preserve"> </v>
      </c>
      <c r="AU20" s="11" t="str">
        <f t="shared" si="24"/>
        <v xml:space="preserve"> </v>
      </c>
      <c r="AV20" s="12" t="str">
        <f t="shared" si="24"/>
        <v xml:space="preserve"> </v>
      </c>
      <c r="AW20" s="25" t="str">
        <f t="shared" si="24"/>
        <v xml:space="preserve"> </v>
      </c>
      <c r="AX20" s="11" t="str">
        <f t="shared" si="24"/>
        <v xml:space="preserve"> </v>
      </c>
      <c r="AY20" s="12" t="str">
        <f t="shared" si="24"/>
        <v xml:space="preserve"> </v>
      </c>
      <c r="AZ20" s="25" t="str">
        <f t="shared" si="24"/>
        <v xml:space="preserve"> </v>
      </c>
      <c r="BA20" s="11" t="str">
        <f t="shared" si="24"/>
        <v xml:space="preserve"> </v>
      </c>
      <c r="BB20" s="12" t="str">
        <f t="shared" si="24"/>
        <v xml:space="preserve"> </v>
      </c>
      <c r="BC20" s="25" t="str">
        <f t="shared" si="24"/>
        <v xml:space="preserve"> </v>
      </c>
      <c r="BD20" s="5">
        <f t="shared" si="11"/>
        <v>3</v>
      </c>
      <c r="BE20" s="6">
        <f t="shared" si="12"/>
        <v>0</v>
      </c>
      <c r="BF20" s="6">
        <f t="shared" si="13"/>
        <v>0</v>
      </c>
      <c r="BG20" s="6">
        <f t="shared" si="14"/>
        <v>0</v>
      </c>
      <c r="BH20" s="6">
        <f t="shared" si="15"/>
        <v>0</v>
      </c>
      <c r="BI20" s="7">
        <f t="shared" si="16"/>
        <v>3</v>
      </c>
      <c r="BJ20" s="36">
        <f t="shared" si="17"/>
        <v>5.9399999999999995</v>
      </c>
      <c r="BK20" s="14">
        <f t="shared" si="18"/>
        <v>0</v>
      </c>
      <c r="BL20" s="24">
        <f t="shared" si="19"/>
        <v>0.72</v>
      </c>
      <c r="BM20" s="14">
        <v>0</v>
      </c>
      <c r="BN20" s="15">
        <v>0</v>
      </c>
      <c r="BO20" s="16">
        <f>1.5+1+3</f>
        <v>5.5</v>
      </c>
      <c r="BP20" s="24">
        <f t="shared" si="20"/>
        <v>26.145000000000003</v>
      </c>
      <c r="BQ20" s="63"/>
      <c r="BR20" s="63"/>
      <c r="BS20" s="63"/>
      <c r="BT20" s="63"/>
      <c r="BU20" s="63"/>
      <c r="BV20" s="63"/>
      <c r="BW20" s="63"/>
      <c r="BY20" s="18"/>
      <c r="BZ20" s="21"/>
    </row>
    <row r="21" spans="1:78" ht="12.75" customHeight="1">
      <c r="A21" s="2">
        <f t="shared" si="21"/>
        <v>13</v>
      </c>
      <c r="B21" s="80" t="s">
        <v>407</v>
      </c>
      <c r="C21" s="11" t="s">
        <v>454</v>
      </c>
      <c r="D21" s="12">
        <v>0</v>
      </c>
      <c r="E21" s="25">
        <v>0</v>
      </c>
      <c r="F21" s="11" t="s">
        <v>454</v>
      </c>
      <c r="G21" s="12">
        <v>0</v>
      </c>
      <c r="H21" s="25" t="s">
        <v>456</v>
      </c>
      <c r="I21" s="11" t="s">
        <v>455</v>
      </c>
      <c r="J21" s="12" t="s">
        <v>456</v>
      </c>
      <c r="K21" s="25" t="s">
        <v>456</v>
      </c>
      <c r="L21" s="11" t="s">
        <v>455</v>
      </c>
      <c r="M21" s="12" t="s">
        <v>456</v>
      </c>
      <c r="N21" s="25" t="s">
        <v>456</v>
      </c>
      <c r="O21" s="11" t="s">
        <v>455</v>
      </c>
      <c r="P21" s="12" t="s">
        <v>456</v>
      </c>
      <c r="Q21" s="25" t="s">
        <v>456</v>
      </c>
      <c r="R21" s="11" t="s">
        <v>455</v>
      </c>
      <c r="S21" s="12" t="s">
        <v>459</v>
      </c>
      <c r="T21" s="25" t="s">
        <v>456</v>
      </c>
      <c r="U21" s="146" t="s">
        <v>455</v>
      </c>
      <c r="V21" s="147" t="s">
        <v>456</v>
      </c>
      <c r="W21" s="25" t="s">
        <v>456</v>
      </c>
      <c r="X21" s="5">
        <f t="shared" si="0"/>
        <v>5</v>
      </c>
      <c r="Y21" s="6">
        <f t="shared" si="1"/>
        <v>0</v>
      </c>
      <c r="Z21" s="6">
        <f t="shared" si="2"/>
        <v>0</v>
      </c>
      <c r="AA21" s="6">
        <f t="shared" si="3"/>
        <v>1</v>
      </c>
      <c r="AB21" s="6">
        <f t="shared" si="4"/>
        <v>0</v>
      </c>
      <c r="AC21" s="7">
        <f t="shared" si="5"/>
        <v>6</v>
      </c>
      <c r="AD21" s="36">
        <f t="shared" si="6"/>
        <v>8.5500000000000007</v>
      </c>
      <c r="AE21" s="14">
        <f t="shared" si="7"/>
        <v>0.14000000000000012</v>
      </c>
      <c r="AF21" s="24">
        <f t="shared" si="22"/>
        <v>1.5899999999999999</v>
      </c>
      <c r="AG21" s="14">
        <v>3.4</v>
      </c>
      <c r="AH21" s="15">
        <v>2.5</v>
      </c>
      <c r="AI21" s="153" t="s">
        <v>455</v>
      </c>
      <c r="AJ21" s="154" t="s">
        <v>456</v>
      </c>
      <c r="AK21" s="25" t="s">
        <v>456</v>
      </c>
      <c r="AL21" s="153" t="s">
        <v>455</v>
      </c>
      <c r="AM21" s="154" t="s">
        <v>456</v>
      </c>
      <c r="AN21" s="25" t="s">
        <v>456</v>
      </c>
      <c r="AO21" s="153" t="s">
        <v>455</v>
      </c>
      <c r="AP21" s="154" t="s">
        <v>456</v>
      </c>
      <c r="AQ21" s="25" t="s">
        <v>456</v>
      </c>
      <c r="AR21" s="11" t="str">
        <f t="shared" si="23"/>
        <v xml:space="preserve"> </v>
      </c>
      <c r="AS21" s="12" t="str">
        <f t="shared" si="24"/>
        <v xml:space="preserve"> </v>
      </c>
      <c r="AT21" s="25" t="str">
        <f t="shared" si="24"/>
        <v xml:space="preserve"> </v>
      </c>
      <c r="AU21" s="11" t="str">
        <f t="shared" si="24"/>
        <v xml:space="preserve"> </v>
      </c>
      <c r="AV21" s="12" t="str">
        <f t="shared" si="24"/>
        <v xml:space="preserve"> </v>
      </c>
      <c r="AW21" s="25" t="str">
        <f t="shared" si="24"/>
        <v xml:space="preserve"> </v>
      </c>
      <c r="AX21" s="11" t="str">
        <f t="shared" si="24"/>
        <v xml:space="preserve"> </v>
      </c>
      <c r="AY21" s="12" t="str">
        <f t="shared" si="24"/>
        <v xml:space="preserve"> </v>
      </c>
      <c r="AZ21" s="25" t="str">
        <f t="shared" si="24"/>
        <v xml:space="preserve"> </v>
      </c>
      <c r="BA21" s="11" t="str">
        <f t="shared" si="24"/>
        <v xml:space="preserve"> </v>
      </c>
      <c r="BB21" s="12" t="str">
        <f t="shared" si="24"/>
        <v xml:space="preserve"> </v>
      </c>
      <c r="BC21" s="25" t="str">
        <f t="shared" si="24"/>
        <v xml:space="preserve"> </v>
      </c>
      <c r="BD21" s="5">
        <f t="shared" si="11"/>
        <v>3</v>
      </c>
      <c r="BE21" s="6">
        <f t="shared" si="12"/>
        <v>0</v>
      </c>
      <c r="BF21" s="6">
        <f t="shared" si="13"/>
        <v>0</v>
      </c>
      <c r="BG21" s="6">
        <f t="shared" si="14"/>
        <v>0</v>
      </c>
      <c r="BH21" s="6">
        <f t="shared" si="15"/>
        <v>0</v>
      </c>
      <c r="BI21" s="7">
        <f t="shared" si="16"/>
        <v>3</v>
      </c>
      <c r="BJ21" s="36">
        <f t="shared" si="17"/>
        <v>5.9399999999999995</v>
      </c>
      <c r="BK21" s="14">
        <f t="shared" si="18"/>
        <v>0</v>
      </c>
      <c r="BL21" s="24">
        <f t="shared" si="19"/>
        <v>0.72</v>
      </c>
      <c r="BM21" s="14">
        <v>0</v>
      </c>
      <c r="BN21" s="15">
        <v>0</v>
      </c>
      <c r="BO21" s="16">
        <f>1+3</f>
        <v>4</v>
      </c>
      <c r="BP21" s="24">
        <f t="shared" si="20"/>
        <v>24.344999999999999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21"/>
        <v>14</v>
      </c>
      <c r="B22" s="80" t="s">
        <v>408</v>
      </c>
      <c r="C22" s="11" t="s">
        <v>455</v>
      </c>
      <c r="D22" s="12" t="s">
        <v>459</v>
      </c>
      <c r="E22" s="25" t="s">
        <v>456</v>
      </c>
      <c r="F22" s="11" t="s">
        <v>455</v>
      </c>
      <c r="G22" s="12" t="s">
        <v>456</v>
      </c>
      <c r="H22" s="25" t="s">
        <v>456</v>
      </c>
      <c r="I22" s="11" t="s">
        <v>455</v>
      </c>
      <c r="J22" s="12" t="s">
        <v>456</v>
      </c>
      <c r="K22" s="25" t="s">
        <v>456</v>
      </c>
      <c r="L22" s="11" t="s">
        <v>455</v>
      </c>
      <c r="M22" s="12" t="s">
        <v>456</v>
      </c>
      <c r="N22" s="25" t="s">
        <v>456</v>
      </c>
      <c r="O22" s="11" t="s">
        <v>455</v>
      </c>
      <c r="P22" s="12" t="s">
        <v>456</v>
      </c>
      <c r="Q22" s="25" t="s">
        <v>456</v>
      </c>
      <c r="R22" s="11" t="s">
        <v>455</v>
      </c>
      <c r="S22" s="12" t="s">
        <v>456</v>
      </c>
      <c r="T22" s="25" t="s">
        <v>456</v>
      </c>
      <c r="U22" s="146" t="s">
        <v>455</v>
      </c>
      <c r="V22" s="147" t="s">
        <v>456</v>
      </c>
      <c r="W22" s="25" t="s">
        <v>456</v>
      </c>
      <c r="X22" s="5">
        <f t="shared" si="0"/>
        <v>7</v>
      </c>
      <c r="Y22" s="6">
        <f t="shared" si="1"/>
        <v>0</v>
      </c>
      <c r="Z22" s="6">
        <f t="shared" si="2"/>
        <v>0</v>
      </c>
      <c r="AA22" s="6">
        <f t="shared" si="3"/>
        <v>1</v>
      </c>
      <c r="AB22" s="6">
        <f t="shared" si="4"/>
        <v>0</v>
      </c>
      <c r="AC22" s="7">
        <f t="shared" si="5"/>
        <v>7</v>
      </c>
      <c r="AD22" s="36">
        <f t="shared" si="6"/>
        <v>10</v>
      </c>
      <c r="AE22" s="14">
        <f t="shared" si="7"/>
        <v>0.14000000000000012</v>
      </c>
      <c r="AF22" s="24">
        <f t="shared" si="22"/>
        <v>1.88</v>
      </c>
      <c r="AG22" s="14">
        <v>7.7</v>
      </c>
      <c r="AH22" s="15">
        <v>1.9</v>
      </c>
      <c r="AI22" s="153" t="s">
        <v>455</v>
      </c>
      <c r="AJ22" s="154" t="s">
        <v>456</v>
      </c>
      <c r="AK22" s="25" t="s">
        <v>456</v>
      </c>
      <c r="AL22" s="153" t="s">
        <v>455</v>
      </c>
      <c r="AM22" s="154" t="s">
        <v>456</v>
      </c>
      <c r="AN22" s="25" t="s">
        <v>456</v>
      </c>
      <c r="AO22" s="153" t="s">
        <v>455</v>
      </c>
      <c r="AP22" s="154" t="s">
        <v>456</v>
      </c>
      <c r="AQ22" s="25">
        <v>0</v>
      </c>
      <c r="AR22" s="11" t="str">
        <f t="shared" si="23"/>
        <v xml:space="preserve"> </v>
      </c>
      <c r="AS22" s="12" t="str">
        <f t="shared" si="24"/>
        <v xml:space="preserve"> </v>
      </c>
      <c r="AT22" s="25" t="str">
        <f t="shared" si="24"/>
        <v xml:space="preserve"> </v>
      </c>
      <c r="AU22" s="11" t="str">
        <f t="shared" si="24"/>
        <v xml:space="preserve"> </v>
      </c>
      <c r="AV22" s="12" t="str">
        <f t="shared" si="24"/>
        <v xml:space="preserve"> </v>
      </c>
      <c r="AW22" s="25" t="str">
        <f t="shared" si="24"/>
        <v xml:space="preserve"> </v>
      </c>
      <c r="AX22" s="11" t="str">
        <f t="shared" si="24"/>
        <v xml:space="preserve"> </v>
      </c>
      <c r="AY22" s="12" t="str">
        <f t="shared" si="24"/>
        <v xml:space="preserve"> </v>
      </c>
      <c r="AZ22" s="25" t="str">
        <f t="shared" si="24"/>
        <v xml:space="preserve"> </v>
      </c>
      <c r="BA22" s="11" t="str">
        <f t="shared" si="24"/>
        <v xml:space="preserve"> </v>
      </c>
      <c r="BB22" s="12" t="str">
        <f t="shared" si="24"/>
        <v xml:space="preserve"> </v>
      </c>
      <c r="BC22" s="25" t="str">
        <f t="shared" si="24"/>
        <v xml:space="preserve"> </v>
      </c>
      <c r="BD22" s="5">
        <f t="shared" si="11"/>
        <v>3</v>
      </c>
      <c r="BE22" s="6">
        <f t="shared" si="12"/>
        <v>0</v>
      </c>
      <c r="BF22" s="6">
        <f t="shared" si="13"/>
        <v>0</v>
      </c>
      <c r="BG22" s="6">
        <f t="shared" si="14"/>
        <v>0</v>
      </c>
      <c r="BH22" s="6">
        <f t="shared" si="15"/>
        <v>0</v>
      </c>
      <c r="BI22" s="7">
        <f t="shared" si="16"/>
        <v>2</v>
      </c>
      <c r="BJ22" s="36">
        <f t="shared" si="17"/>
        <v>5.9399999999999995</v>
      </c>
      <c r="BK22" s="14">
        <f t="shared" si="18"/>
        <v>0</v>
      </c>
      <c r="BL22" s="24">
        <f t="shared" si="19"/>
        <v>0.42999999999999994</v>
      </c>
      <c r="BM22" s="14">
        <v>0</v>
      </c>
      <c r="BN22" s="15">
        <v>0</v>
      </c>
      <c r="BO22" s="16">
        <v>1.5</v>
      </c>
      <c r="BP22" s="24">
        <f t="shared" si="20"/>
        <v>27.9925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21"/>
        <v>15</v>
      </c>
      <c r="B23" s="80" t="s">
        <v>409</v>
      </c>
      <c r="C23" s="11" t="s">
        <v>455</v>
      </c>
      <c r="D23" s="12" t="s">
        <v>456</v>
      </c>
      <c r="E23" s="25" t="s">
        <v>456</v>
      </c>
      <c r="F23" s="11" t="s">
        <v>455</v>
      </c>
      <c r="G23" s="12" t="s">
        <v>456</v>
      </c>
      <c r="H23" s="25" t="s">
        <v>456</v>
      </c>
      <c r="I23" s="11" t="s">
        <v>455</v>
      </c>
      <c r="J23" s="12" t="s">
        <v>456</v>
      </c>
      <c r="K23" s="25" t="s">
        <v>456</v>
      </c>
      <c r="L23" s="11" t="s">
        <v>455</v>
      </c>
      <c r="M23" s="12" t="s">
        <v>456</v>
      </c>
      <c r="N23" s="25" t="s">
        <v>456</v>
      </c>
      <c r="O23" s="11" t="s">
        <v>455</v>
      </c>
      <c r="P23" s="12" t="s">
        <v>456</v>
      </c>
      <c r="Q23" s="25" t="s">
        <v>456</v>
      </c>
      <c r="R23" s="11" t="s">
        <v>455</v>
      </c>
      <c r="S23" s="12" t="s">
        <v>456</v>
      </c>
      <c r="T23" s="25" t="s">
        <v>456</v>
      </c>
      <c r="U23" s="146" t="s">
        <v>455</v>
      </c>
      <c r="V23" s="147" t="s">
        <v>456</v>
      </c>
      <c r="W23" s="25" t="s">
        <v>456</v>
      </c>
      <c r="X23" s="5">
        <f t="shared" si="0"/>
        <v>7</v>
      </c>
      <c r="Y23" s="6">
        <f t="shared" si="1"/>
        <v>0</v>
      </c>
      <c r="Z23" s="6">
        <f t="shared" si="2"/>
        <v>0</v>
      </c>
      <c r="AA23" s="6">
        <f t="shared" si="3"/>
        <v>0</v>
      </c>
      <c r="AB23" s="6">
        <f t="shared" si="4"/>
        <v>0</v>
      </c>
      <c r="AC23" s="7">
        <f t="shared" si="5"/>
        <v>7</v>
      </c>
      <c r="AD23" s="36">
        <f t="shared" si="6"/>
        <v>10</v>
      </c>
      <c r="AE23" s="14">
        <f t="shared" si="7"/>
        <v>0</v>
      </c>
      <c r="AF23" s="24">
        <f t="shared" si="22"/>
        <v>1.88</v>
      </c>
      <c r="AG23" s="14">
        <v>5</v>
      </c>
      <c r="AH23" s="15">
        <v>2.6</v>
      </c>
      <c r="AI23" s="153" t="s">
        <v>455</v>
      </c>
      <c r="AJ23" s="154" t="s">
        <v>456</v>
      </c>
      <c r="AK23" s="25" t="s">
        <v>456</v>
      </c>
      <c r="AL23" s="153" t="s">
        <v>455</v>
      </c>
      <c r="AM23" s="154" t="s">
        <v>456</v>
      </c>
      <c r="AN23" s="25" t="s">
        <v>456</v>
      </c>
      <c r="AO23" s="153" t="s">
        <v>455</v>
      </c>
      <c r="AP23" s="154" t="s">
        <v>456</v>
      </c>
      <c r="AQ23" s="25" t="s">
        <v>456</v>
      </c>
      <c r="AR23" s="11" t="str">
        <f t="shared" si="23"/>
        <v xml:space="preserve"> </v>
      </c>
      <c r="AS23" s="12" t="str">
        <f t="shared" si="24"/>
        <v xml:space="preserve"> </v>
      </c>
      <c r="AT23" s="25" t="str">
        <f t="shared" si="24"/>
        <v xml:space="preserve"> </v>
      </c>
      <c r="AU23" s="11" t="str">
        <f t="shared" si="24"/>
        <v xml:space="preserve"> </v>
      </c>
      <c r="AV23" s="12" t="str">
        <f t="shared" si="24"/>
        <v xml:space="preserve"> </v>
      </c>
      <c r="AW23" s="25" t="str">
        <f t="shared" si="24"/>
        <v xml:space="preserve"> </v>
      </c>
      <c r="AX23" s="11" t="str">
        <f t="shared" si="24"/>
        <v xml:space="preserve"> </v>
      </c>
      <c r="AY23" s="12" t="str">
        <f t="shared" si="24"/>
        <v xml:space="preserve"> </v>
      </c>
      <c r="AZ23" s="25" t="str">
        <f t="shared" si="24"/>
        <v xml:space="preserve"> </v>
      </c>
      <c r="BA23" s="11" t="str">
        <f t="shared" si="24"/>
        <v xml:space="preserve"> </v>
      </c>
      <c r="BB23" s="12" t="str">
        <f t="shared" si="24"/>
        <v xml:space="preserve"> </v>
      </c>
      <c r="BC23" s="25" t="str">
        <f t="shared" si="24"/>
        <v xml:space="preserve"> </v>
      </c>
      <c r="BD23" s="5">
        <f t="shared" si="11"/>
        <v>3</v>
      </c>
      <c r="BE23" s="6">
        <f t="shared" si="12"/>
        <v>0</v>
      </c>
      <c r="BF23" s="6">
        <f t="shared" si="13"/>
        <v>0</v>
      </c>
      <c r="BG23" s="6">
        <f t="shared" si="14"/>
        <v>0</v>
      </c>
      <c r="BH23" s="6">
        <f t="shared" si="15"/>
        <v>0</v>
      </c>
      <c r="BI23" s="7">
        <f t="shared" si="16"/>
        <v>3</v>
      </c>
      <c r="BJ23" s="36">
        <f t="shared" si="17"/>
        <v>5.9399999999999995</v>
      </c>
      <c r="BK23" s="14">
        <f t="shared" si="18"/>
        <v>0</v>
      </c>
      <c r="BL23" s="24">
        <f t="shared" si="19"/>
        <v>0.72</v>
      </c>
      <c r="BM23" s="14">
        <v>0</v>
      </c>
      <c r="BN23" s="15">
        <v>0</v>
      </c>
      <c r="BO23" s="16">
        <f>1.5+3</f>
        <v>4.5</v>
      </c>
      <c r="BP23" s="24">
        <f t="shared" si="20"/>
        <v>28.265000000000001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21"/>
        <v>16</v>
      </c>
      <c r="B24" s="80" t="s">
        <v>410</v>
      </c>
      <c r="C24" s="11" t="s">
        <v>461</v>
      </c>
      <c r="D24" s="12">
        <v>0</v>
      </c>
      <c r="E24" s="25" t="s">
        <v>456</v>
      </c>
      <c r="F24" s="11" t="s">
        <v>455</v>
      </c>
      <c r="G24" s="12" t="s">
        <v>456</v>
      </c>
      <c r="H24" s="25" t="s">
        <v>456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456</v>
      </c>
      <c r="N24" s="25" t="s">
        <v>456</v>
      </c>
      <c r="O24" s="11" t="s">
        <v>455</v>
      </c>
      <c r="P24" s="12" t="s">
        <v>456</v>
      </c>
      <c r="Q24" s="25" t="s">
        <v>456</v>
      </c>
      <c r="R24" s="11" t="s">
        <v>454</v>
      </c>
      <c r="S24" s="12">
        <v>0</v>
      </c>
      <c r="T24" s="25" t="s">
        <v>456</v>
      </c>
      <c r="U24" s="146" t="s">
        <v>455</v>
      </c>
      <c r="V24" s="147" t="s">
        <v>456</v>
      </c>
      <c r="W24" s="25" t="s">
        <v>456</v>
      </c>
      <c r="X24" s="5">
        <f t="shared" si="0"/>
        <v>5</v>
      </c>
      <c r="Y24" s="6">
        <f t="shared" si="1"/>
        <v>1</v>
      </c>
      <c r="Z24" s="6">
        <f t="shared" si="2"/>
        <v>0</v>
      </c>
      <c r="AA24" s="6">
        <f t="shared" si="3"/>
        <v>0</v>
      </c>
      <c r="AB24" s="6">
        <f t="shared" si="4"/>
        <v>0</v>
      </c>
      <c r="AC24" s="7">
        <f t="shared" si="5"/>
        <v>7</v>
      </c>
      <c r="AD24" s="36">
        <f t="shared" si="6"/>
        <v>8.8400000000000016</v>
      </c>
      <c r="AE24" s="14">
        <f t="shared" si="7"/>
        <v>0</v>
      </c>
      <c r="AF24" s="24">
        <f>IF(AB24=7,10,IF(AB24=6,9.71+(AC24-1)*0.29,IF(AB24=5,9.13+(AC24-2)*0.29,IF(AB24=4,8.26+(AC24-3)*0.29,IF(AB24=3,7.1+(AC24-4)*0.29,IF(AB24=2,5.65+(AC24-5)*0.29,IF(AB24=1,3.91+(AC24-6)*0.29,IF(AC24=0,0,1.88+(AC24-7)*0.29))))))))+0.07</f>
        <v>1.95</v>
      </c>
      <c r="AG24" s="14">
        <v>4.2</v>
      </c>
      <c r="AH24" s="15">
        <v>1.6</v>
      </c>
      <c r="AI24" s="153" t="s">
        <v>454</v>
      </c>
      <c r="AJ24" s="154">
        <v>0</v>
      </c>
      <c r="AK24" s="25">
        <v>0</v>
      </c>
      <c r="AL24" s="153" t="s">
        <v>454</v>
      </c>
      <c r="AM24" s="154">
        <v>0</v>
      </c>
      <c r="AN24" s="25">
        <v>0</v>
      </c>
      <c r="AO24" s="153" t="s">
        <v>454</v>
      </c>
      <c r="AP24" s="154" t="s">
        <v>456</v>
      </c>
      <c r="AQ24" s="25">
        <v>0</v>
      </c>
      <c r="AR24" s="11" t="str">
        <f t="shared" si="23"/>
        <v xml:space="preserve"> </v>
      </c>
      <c r="AS24" s="12" t="str">
        <f t="shared" si="24"/>
        <v xml:space="preserve"> </v>
      </c>
      <c r="AT24" s="25" t="str">
        <f t="shared" si="24"/>
        <v xml:space="preserve"> </v>
      </c>
      <c r="AU24" s="11" t="str">
        <f t="shared" si="24"/>
        <v xml:space="preserve"> </v>
      </c>
      <c r="AV24" s="12" t="str">
        <f t="shared" si="24"/>
        <v xml:space="preserve"> </v>
      </c>
      <c r="AW24" s="25" t="str">
        <f t="shared" si="24"/>
        <v xml:space="preserve"> </v>
      </c>
      <c r="AX24" s="11" t="str">
        <f t="shared" si="24"/>
        <v xml:space="preserve"> </v>
      </c>
      <c r="AY24" s="12" t="str">
        <f t="shared" si="24"/>
        <v xml:space="preserve"> </v>
      </c>
      <c r="AZ24" s="25" t="str">
        <f t="shared" si="24"/>
        <v xml:space="preserve"> </v>
      </c>
      <c r="BA24" s="11" t="str">
        <f t="shared" si="24"/>
        <v xml:space="preserve"> </v>
      </c>
      <c r="BB24" s="12" t="str">
        <f t="shared" si="24"/>
        <v xml:space="preserve"> </v>
      </c>
      <c r="BC24" s="25" t="str">
        <f t="shared" si="24"/>
        <v xml:space="preserve"> </v>
      </c>
      <c r="BD24" s="5">
        <f t="shared" si="11"/>
        <v>0</v>
      </c>
      <c r="BE24" s="6">
        <f t="shared" si="12"/>
        <v>0</v>
      </c>
      <c r="BF24" s="6">
        <f t="shared" si="13"/>
        <v>0</v>
      </c>
      <c r="BG24" s="6">
        <f t="shared" si="14"/>
        <v>0</v>
      </c>
      <c r="BH24" s="6">
        <f t="shared" si="15"/>
        <v>0</v>
      </c>
      <c r="BI24" s="7">
        <f t="shared" si="16"/>
        <v>0</v>
      </c>
      <c r="BJ24" s="36">
        <f t="shared" si="17"/>
        <v>0</v>
      </c>
      <c r="BK24" s="14">
        <f t="shared" si="18"/>
        <v>0</v>
      </c>
      <c r="BL24" s="24">
        <f t="shared" si="19"/>
        <v>0</v>
      </c>
      <c r="BM24" s="14">
        <v>0</v>
      </c>
      <c r="BN24" s="15">
        <v>0</v>
      </c>
      <c r="BO24" s="16">
        <v>1.5</v>
      </c>
      <c r="BP24" s="24">
        <f t="shared" si="20"/>
        <v>17.057500000000001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21"/>
        <v>17</v>
      </c>
      <c r="B25" s="80" t="s">
        <v>411</v>
      </c>
      <c r="C25" s="11" t="s">
        <v>454</v>
      </c>
      <c r="D25" s="12">
        <v>0</v>
      </c>
      <c r="E25" s="25">
        <v>0</v>
      </c>
      <c r="F25" s="11" t="s">
        <v>454</v>
      </c>
      <c r="G25" s="12">
        <v>0</v>
      </c>
      <c r="H25" s="25">
        <v>0</v>
      </c>
      <c r="I25" s="11" t="s">
        <v>454</v>
      </c>
      <c r="J25" s="12">
        <v>0</v>
      </c>
      <c r="K25" s="25">
        <v>0</v>
      </c>
      <c r="L25" s="11" t="s">
        <v>454</v>
      </c>
      <c r="M25" s="12">
        <v>0</v>
      </c>
      <c r="N25" s="25">
        <v>0</v>
      </c>
      <c r="O25" s="11" t="s">
        <v>454</v>
      </c>
      <c r="P25" s="12">
        <v>0</v>
      </c>
      <c r="Q25" s="25">
        <v>0</v>
      </c>
      <c r="R25" s="11" t="s">
        <v>454</v>
      </c>
      <c r="S25" s="12">
        <v>0</v>
      </c>
      <c r="T25" s="25">
        <v>0</v>
      </c>
      <c r="U25" s="146" t="s">
        <v>454</v>
      </c>
      <c r="V25" s="147">
        <v>0</v>
      </c>
      <c r="W25" s="25">
        <v>0</v>
      </c>
      <c r="X25" s="5">
        <f t="shared" si="0"/>
        <v>0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7">
        <f t="shared" si="5"/>
        <v>0</v>
      </c>
      <c r="AD25" s="36">
        <f t="shared" si="6"/>
        <v>0</v>
      </c>
      <c r="AE25" s="14">
        <f t="shared" si="7"/>
        <v>0</v>
      </c>
      <c r="AF25" s="24">
        <f t="shared" si="22"/>
        <v>0</v>
      </c>
      <c r="AG25" s="14">
        <v>0</v>
      </c>
      <c r="AH25" s="15">
        <v>0</v>
      </c>
      <c r="AI25" s="153" t="s">
        <v>454</v>
      </c>
      <c r="AJ25" s="154">
        <v>0</v>
      </c>
      <c r="AK25" s="25">
        <v>0</v>
      </c>
      <c r="AL25" s="153" t="s">
        <v>454</v>
      </c>
      <c r="AM25" s="154">
        <v>0</v>
      </c>
      <c r="AN25" s="25">
        <v>0</v>
      </c>
      <c r="AO25" s="153" t="s">
        <v>454</v>
      </c>
      <c r="AP25" s="154" t="s">
        <v>456</v>
      </c>
      <c r="AQ25" s="25">
        <v>0</v>
      </c>
      <c r="AR25" s="11" t="str">
        <f t="shared" si="23"/>
        <v xml:space="preserve"> </v>
      </c>
      <c r="AS25" s="12" t="str">
        <f t="shared" si="24"/>
        <v xml:space="preserve"> </v>
      </c>
      <c r="AT25" s="25" t="str">
        <f t="shared" si="24"/>
        <v xml:space="preserve"> </v>
      </c>
      <c r="AU25" s="11" t="str">
        <f t="shared" si="24"/>
        <v xml:space="preserve"> </v>
      </c>
      <c r="AV25" s="12" t="str">
        <f t="shared" si="24"/>
        <v xml:space="preserve"> </v>
      </c>
      <c r="AW25" s="25" t="str">
        <f t="shared" si="24"/>
        <v xml:space="preserve"> </v>
      </c>
      <c r="AX25" s="11" t="str">
        <f t="shared" si="24"/>
        <v xml:space="preserve"> </v>
      </c>
      <c r="AY25" s="12" t="str">
        <f t="shared" si="24"/>
        <v xml:space="preserve"> </v>
      </c>
      <c r="AZ25" s="25" t="str">
        <f t="shared" si="24"/>
        <v xml:space="preserve"> </v>
      </c>
      <c r="BA25" s="11" t="str">
        <f t="shared" si="24"/>
        <v xml:space="preserve"> </v>
      </c>
      <c r="BB25" s="12" t="str">
        <f t="shared" si="24"/>
        <v xml:space="preserve"> </v>
      </c>
      <c r="BC25" s="25" t="str">
        <f t="shared" si="24"/>
        <v xml:space="preserve"> </v>
      </c>
      <c r="BD25" s="5">
        <f t="shared" si="11"/>
        <v>0</v>
      </c>
      <c r="BE25" s="6">
        <f t="shared" si="12"/>
        <v>0</v>
      </c>
      <c r="BF25" s="6">
        <f t="shared" si="13"/>
        <v>0</v>
      </c>
      <c r="BG25" s="6">
        <f t="shared" si="14"/>
        <v>0</v>
      </c>
      <c r="BH25" s="6">
        <f t="shared" si="15"/>
        <v>0</v>
      </c>
      <c r="BI25" s="7">
        <f t="shared" si="16"/>
        <v>0</v>
      </c>
      <c r="BJ25" s="36">
        <f t="shared" si="17"/>
        <v>0</v>
      </c>
      <c r="BK25" s="14">
        <f t="shared" si="18"/>
        <v>0</v>
      </c>
      <c r="BL25" s="24">
        <f t="shared" si="19"/>
        <v>0</v>
      </c>
      <c r="BM25" s="14">
        <v>0</v>
      </c>
      <c r="BN25" s="15">
        <v>0</v>
      </c>
      <c r="BO25" s="16"/>
      <c r="BP25" s="24">
        <f t="shared" si="20"/>
        <v>0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21"/>
        <v>18</v>
      </c>
      <c r="B26" s="80" t="s">
        <v>412</v>
      </c>
      <c r="C26" s="11" t="s">
        <v>455</v>
      </c>
      <c r="D26" s="12" t="s">
        <v>457</v>
      </c>
      <c r="E26" s="25" t="s">
        <v>456</v>
      </c>
      <c r="F26" s="11" t="s">
        <v>455</v>
      </c>
      <c r="G26" s="12" t="s">
        <v>459</v>
      </c>
      <c r="H26" s="25" t="s">
        <v>456</v>
      </c>
      <c r="I26" s="11" t="s">
        <v>455</v>
      </c>
      <c r="J26" s="12" t="s">
        <v>459</v>
      </c>
      <c r="K26" s="25" t="s">
        <v>456</v>
      </c>
      <c r="L26" s="11" t="s">
        <v>455</v>
      </c>
      <c r="M26" s="12" t="s">
        <v>457</v>
      </c>
      <c r="N26" s="25" t="s">
        <v>456</v>
      </c>
      <c r="O26" s="11" t="s">
        <v>455</v>
      </c>
      <c r="P26" s="12" t="s">
        <v>456</v>
      </c>
      <c r="Q26" s="25" t="s">
        <v>456</v>
      </c>
      <c r="R26" s="11" t="s">
        <v>455</v>
      </c>
      <c r="S26" s="12" t="s">
        <v>456</v>
      </c>
      <c r="T26" s="25" t="s">
        <v>456</v>
      </c>
      <c r="U26" s="146" t="s">
        <v>455</v>
      </c>
      <c r="V26" s="147" t="s">
        <v>456</v>
      </c>
      <c r="W26" s="25" t="s">
        <v>456</v>
      </c>
      <c r="X26" s="5">
        <f t="shared" si="0"/>
        <v>7</v>
      </c>
      <c r="Y26" s="6">
        <f t="shared" si="1"/>
        <v>0</v>
      </c>
      <c r="Z26" s="6">
        <f t="shared" si="2"/>
        <v>2</v>
      </c>
      <c r="AA26" s="6">
        <f t="shared" si="3"/>
        <v>2</v>
      </c>
      <c r="AB26" s="6">
        <f t="shared" si="4"/>
        <v>0</v>
      </c>
      <c r="AC26" s="7">
        <f t="shared" si="5"/>
        <v>7</v>
      </c>
      <c r="AD26" s="36">
        <f t="shared" si="6"/>
        <v>10</v>
      </c>
      <c r="AE26" s="14">
        <f t="shared" si="7"/>
        <v>4.78</v>
      </c>
      <c r="AF26" s="24">
        <f t="shared" si="22"/>
        <v>1.88</v>
      </c>
      <c r="AG26" s="14">
        <v>5.7</v>
      </c>
      <c r="AH26" s="15">
        <v>1.9</v>
      </c>
      <c r="AI26" s="153" t="s">
        <v>454</v>
      </c>
      <c r="AJ26" s="154">
        <v>0</v>
      </c>
      <c r="AK26" s="25" t="s">
        <v>456</v>
      </c>
      <c r="AL26" s="153" t="s">
        <v>455</v>
      </c>
      <c r="AM26" s="154" t="s">
        <v>456</v>
      </c>
      <c r="AN26" s="25" t="s">
        <v>456</v>
      </c>
      <c r="AO26" s="153" t="s">
        <v>455</v>
      </c>
      <c r="AP26" s="154" t="s">
        <v>456</v>
      </c>
      <c r="AQ26" s="25" t="s">
        <v>456</v>
      </c>
      <c r="AR26" s="11" t="str">
        <f t="shared" si="23"/>
        <v xml:space="preserve"> </v>
      </c>
      <c r="AS26" s="12" t="str">
        <f t="shared" si="24"/>
        <v xml:space="preserve"> </v>
      </c>
      <c r="AT26" s="25" t="str">
        <f t="shared" si="24"/>
        <v xml:space="preserve"> </v>
      </c>
      <c r="AU26" s="11" t="str">
        <f t="shared" si="24"/>
        <v xml:space="preserve"> </v>
      </c>
      <c r="AV26" s="12" t="str">
        <f t="shared" si="24"/>
        <v xml:space="preserve"> </v>
      </c>
      <c r="AW26" s="25" t="str">
        <f t="shared" si="24"/>
        <v xml:space="preserve"> </v>
      </c>
      <c r="AX26" s="11" t="str">
        <f t="shared" si="24"/>
        <v xml:space="preserve"> </v>
      </c>
      <c r="AY26" s="12" t="str">
        <f t="shared" si="24"/>
        <v xml:space="preserve"> </v>
      </c>
      <c r="AZ26" s="25" t="str">
        <f t="shared" si="24"/>
        <v xml:space="preserve"> </v>
      </c>
      <c r="BA26" s="11" t="str">
        <f t="shared" si="24"/>
        <v xml:space="preserve"> </v>
      </c>
      <c r="BB26" s="12" t="str">
        <f t="shared" si="24"/>
        <v xml:space="preserve"> </v>
      </c>
      <c r="BC26" s="25" t="str">
        <f t="shared" si="24"/>
        <v xml:space="preserve"> </v>
      </c>
      <c r="BD26" s="5">
        <f t="shared" si="11"/>
        <v>2</v>
      </c>
      <c r="BE26" s="6">
        <f t="shared" si="12"/>
        <v>0</v>
      </c>
      <c r="BF26" s="6">
        <f t="shared" si="13"/>
        <v>0</v>
      </c>
      <c r="BG26" s="6">
        <f t="shared" si="14"/>
        <v>0</v>
      </c>
      <c r="BH26" s="6">
        <f t="shared" si="15"/>
        <v>0</v>
      </c>
      <c r="BI26" s="7">
        <f t="shared" si="16"/>
        <v>3</v>
      </c>
      <c r="BJ26" s="36">
        <f t="shared" si="17"/>
        <v>4.2</v>
      </c>
      <c r="BK26" s="14">
        <f t="shared" si="18"/>
        <v>0</v>
      </c>
      <c r="BL26" s="24">
        <f t="shared" si="19"/>
        <v>0.72</v>
      </c>
      <c r="BM26" s="14">
        <v>0</v>
      </c>
      <c r="BN26" s="15">
        <v>0</v>
      </c>
      <c r="BO26" s="16">
        <f>1+1.5+3</f>
        <v>5.5</v>
      </c>
      <c r="BP26" s="24">
        <f t="shared" si="20"/>
        <v>32.6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21"/>
        <v>19</v>
      </c>
      <c r="B27" s="80" t="s">
        <v>413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456</v>
      </c>
      <c r="H27" s="25" t="s">
        <v>456</v>
      </c>
      <c r="I27" s="11" t="s">
        <v>454</v>
      </c>
      <c r="J27" s="12">
        <v>0</v>
      </c>
      <c r="K27" s="25">
        <v>0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456</v>
      </c>
      <c r="Q27" s="25" t="s">
        <v>456</v>
      </c>
      <c r="R27" s="11" t="s">
        <v>455</v>
      </c>
      <c r="S27" s="12" t="s">
        <v>456</v>
      </c>
      <c r="T27" s="25" t="s">
        <v>456</v>
      </c>
      <c r="U27" s="146" t="s">
        <v>454</v>
      </c>
      <c r="V27" s="147">
        <v>0</v>
      </c>
      <c r="W27" s="25" t="s">
        <v>456</v>
      </c>
      <c r="X27" s="5">
        <f t="shared" si="0"/>
        <v>5</v>
      </c>
      <c r="Y27" s="6">
        <f t="shared" si="1"/>
        <v>0</v>
      </c>
      <c r="Z27" s="6">
        <f t="shared" si="2"/>
        <v>0</v>
      </c>
      <c r="AA27" s="6">
        <f t="shared" si="3"/>
        <v>0</v>
      </c>
      <c r="AB27" s="6">
        <f t="shared" si="4"/>
        <v>0</v>
      </c>
      <c r="AC27" s="7">
        <f t="shared" si="5"/>
        <v>6</v>
      </c>
      <c r="AD27" s="36">
        <f t="shared" si="6"/>
        <v>8.5500000000000007</v>
      </c>
      <c r="AE27" s="14">
        <f t="shared" si="7"/>
        <v>0</v>
      </c>
      <c r="AF27" s="24">
        <f t="shared" si="22"/>
        <v>1.5899999999999999</v>
      </c>
      <c r="AG27" s="14">
        <v>3.8</v>
      </c>
      <c r="AH27" s="15">
        <v>1.7</v>
      </c>
      <c r="AI27" s="153" t="s">
        <v>455</v>
      </c>
      <c r="AJ27" s="154" t="s">
        <v>456</v>
      </c>
      <c r="AK27" s="25" t="s">
        <v>456</v>
      </c>
      <c r="AL27" s="153" t="s">
        <v>455</v>
      </c>
      <c r="AM27" s="154" t="s">
        <v>456</v>
      </c>
      <c r="AN27" s="25" t="s">
        <v>456</v>
      </c>
      <c r="AO27" s="153" t="s">
        <v>455</v>
      </c>
      <c r="AP27" s="154" t="s">
        <v>456</v>
      </c>
      <c r="AQ27" s="25">
        <v>0</v>
      </c>
      <c r="AR27" s="11" t="str">
        <f t="shared" si="23"/>
        <v xml:space="preserve"> </v>
      </c>
      <c r="AS27" s="12" t="str">
        <f t="shared" si="24"/>
        <v xml:space="preserve"> </v>
      </c>
      <c r="AT27" s="25" t="str">
        <f t="shared" si="24"/>
        <v xml:space="preserve"> </v>
      </c>
      <c r="AU27" s="11" t="str">
        <f t="shared" si="24"/>
        <v xml:space="preserve"> </v>
      </c>
      <c r="AV27" s="12" t="str">
        <f t="shared" si="24"/>
        <v xml:space="preserve"> </v>
      </c>
      <c r="AW27" s="25" t="str">
        <f t="shared" si="24"/>
        <v xml:space="preserve"> </v>
      </c>
      <c r="AX27" s="11" t="str">
        <f t="shared" si="24"/>
        <v xml:space="preserve"> </v>
      </c>
      <c r="AY27" s="12" t="str">
        <f t="shared" si="24"/>
        <v xml:space="preserve"> </v>
      </c>
      <c r="AZ27" s="25" t="str">
        <f t="shared" si="24"/>
        <v xml:space="preserve"> </v>
      </c>
      <c r="BA27" s="11" t="str">
        <f t="shared" si="24"/>
        <v xml:space="preserve"> </v>
      </c>
      <c r="BB27" s="12" t="str">
        <f t="shared" si="24"/>
        <v xml:space="preserve"> </v>
      </c>
      <c r="BC27" s="25" t="str">
        <f t="shared" si="24"/>
        <v xml:space="preserve"> </v>
      </c>
      <c r="BD27" s="5">
        <f t="shared" si="11"/>
        <v>3</v>
      </c>
      <c r="BE27" s="6">
        <f t="shared" si="12"/>
        <v>0</v>
      </c>
      <c r="BF27" s="6">
        <f t="shared" si="13"/>
        <v>0</v>
      </c>
      <c r="BG27" s="6">
        <f t="shared" si="14"/>
        <v>0</v>
      </c>
      <c r="BH27" s="6">
        <f t="shared" si="15"/>
        <v>0</v>
      </c>
      <c r="BI27" s="7">
        <f t="shared" si="16"/>
        <v>2</v>
      </c>
      <c r="BJ27" s="36">
        <f t="shared" si="17"/>
        <v>5.9399999999999995</v>
      </c>
      <c r="BK27" s="14">
        <f t="shared" si="18"/>
        <v>0</v>
      </c>
      <c r="BL27" s="24">
        <f t="shared" si="19"/>
        <v>0.42999999999999994</v>
      </c>
      <c r="BM27" s="14">
        <v>0</v>
      </c>
      <c r="BN27" s="15">
        <v>0</v>
      </c>
      <c r="BO27" s="16">
        <v>1.5</v>
      </c>
      <c r="BP27" s="24">
        <f t="shared" si="20"/>
        <v>20.912500000000001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21"/>
        <v>20</v>
      </c>
      <c r="B28" s="80" t="s">
        <v>414</v>
      </c>
      <c r="C28" s="11" t="s">
        <v>455</v>
      </c>
      <c r="D28" s="12" t="s">
        <v>456</v>
      </c>
      <c r="E28" s="25" t="s">
        <v>456</v>
      </c>
      <c r="F28" s="11" t="s">
        <v>455</v>
      </c>
      <c r="G28" s="12" t="s">
        <v>456</v>
      </c>
      <c r="H28" s="25" t="s">
        <v>456</v>
      </c>
      <c r="I28" s="11" t="s">
        <v>455</v>
      </c>
      <c r="J28" s="12" t="s">
        <v>456</v>
      </c>
      <c r="K28" s="25" t="s">
        <v>456</v>
      </c>
      <c r="L28" s="11" t="s">
        <v>455</v>
      </c>
      <c r="M28" s="12" t="s">
        <v>457</v>
      </c>
      <c r="N28" s="25" t="s">
        <v>456</v>
      </c>
      <c r="O28" s="11" t="s">
        <v>455</v>
      </c>
      <c r="P28" s="12" t="s">
        <v>456</v>
      </c>
      <c r="Q28" s="25" t="s">
        <v>456</v>
      </c>
      <c r="R28" s="11" t="s">
        <v>455</v>
      </c>
      <c r="S28" s="12" t="s">
        <v>456</v>
      </c>
      <c r="T28" s="25" t="s">
        <v>456</v>
      </c>
      <c r="U28" s="146" t="s">
        <v>455</v>
      </c>
      <c r="V28" s="147" t="s">
        <v>456</v>
      </c>
      <c r="W28" s="25" t="s">
        <v>456</v>
      </c>
      <c r="X28" s="5">
        <f t="shared" si="0"/>
        <v>7</v>
      </c>
      <c r="Y28" s="6">
        <f t="shared" si="1"/>
        <v>0</v>
      </c>
      <c r="Z28" s="6">
        <f t="shared" si="2"/>
        <v>1</v>
      </c>
      <c r="AA28" s="6">
        <f t="shared" si="3"/>
        <v>0</v>
      </c>
      <c r="AB28" s="6">
        <f t="shared" si="4"/>
        <v>0</v>
      </c>
      <c r="AC28" s="7">
        <f t="shared" si="5"/>
        <v>7</v>
      </c>
      <c r="AD28" s="36">
        <f t="shared" si="6"/>
        <v>10</v>
      </c>
      <c r="AE28" s="14">
        <f t="shared" si="7"/>
        <v>2.1700000000000004</v>
      </c>
      <c r="AF28" s="24">
        <f t="shared" si="22"/>
        <v>1.88</v>
      </c>
      <c r="AG28" s="14">
        <v>7.5</v>
      </c>
      <c r="AH28" s="15">
        <v>2.1</v>
      </c>
      <c r="AI28" s="153" t="s">
        <v>455</v>
      </c>
      <c r="AJ28" s="154" t="s">
        <v>456</v>
      </c>
      <c r="AK28" s="25" t="s">
        <v>456</v>
      </c>
      <c r="AL28" s="153" t="s">
        <v>455</v>
      </c>
      <c r="AM28" s="154" t="s">
        <v>456</v>
      </c>
      <c r="AN28" s="25">
        <v>0</v>
      </c>
      <c r="AO28" s="153" t="s">
        <v>455</v>
      </c>
      <c r="AP28" s="154" t="s">
        <v>456</v>
      </c>
      <c r="AQ28" s="25" t="s">
        <v>456</v>
      </c>
      <c r="AR28" s="11" t="str">
        <f t="shared" si="23"/>
        <v xml:space="preserve"> </v>
      </c>
      <c r="AS28" s="12" t="str">
        <f t="shared" si="24"/>
        <v xml:space="preserve"> </v>
      </c>
      <c r="AT28" s="25" t="str">
        <f t="shared" si="24"/>
        <v xml:space="preserve"> </v>
      </c>
      <c r="AU28" s="11" t="str">
        <f t="shared" si="24"/>
        <v xml:space="preserve"> </v>
      </c>
      <c r="AV28" s="12" t="str">
        <f t="shared" si="24"/>
        <v xml:space="preserve"> </v>
      </c>
      <c r="AW28" s="25" t="str">
        <f t="shared" si="24"/>
        <v xml:space="preserve"> </v>
      </c>
      <c r="AX28" s="11" t="str">
        <f t="shared" si="24"/>
        <v xml:space="preserve"> </v>
      </c>
      <c r="AY28" s="12" t="str">
        <f t="shared" si="24"/>
        <v xml:space="preserve"> </v>
      </c>
      <c r="AZ28" s="25" t="str">
        <f t="shared" si="24"/>
        <v xml:space="preserve"> </v>
      </c>
      <c r="BA28" s="11" t="str">
        <f t="shared" si="24"/>
        <v xml:space="preserve"> </v>
      </c>
      <c r="BB28" s="12" t="str">
        <f t="shared" si="24"/>
        <v xml:space="preserve"> </v>
      </c>
      <c r="BC28" s="25" t="str">
        <f t="shared" si="24"/>
        <v xml:space="preserve"> </v>
      </c>
      <c r="BD28" s="5">
        <f t="shared" si="11"/>
        <v>3</v>
      </c>
      <c r="BE28" s="6">
        <f t="shared" si="12"/>
        <v>0</v>
      </c>
      <c r="BF28" s="6">
        <f t="shared" si="13"/>
        <v>0</v>
      </c>
      <c r="BG28" s="6">
        <f t="shared" si="14"/>
        <v>0</v>
      </c>
      <c r="BH28" s="6">
        <f t="shared" si="15"/>
        <v>0</v>
      </c>
      <c r="BI28" s="7">
        <f t="shared" si="16"/>
        <v>2</v>
      </c>
      <c r="BJ28" s="36">
        <f t="shared" si="17"/>
        <v>5.9399999999999995</v>
      </c>
      <c r="BK28" s="14">
        <f t="shared" si="18"/>
        <v>0</v>
      </c>
      <c r="BL28" s="24">
        <f t="shared" si="19"/>
        <v>0.42999999999999994</v>
      </c>
      <c r="BM28" s="14">
        <v>0</v>
      </c>
      <c r="BN28" s="15">
        <v>0</v>
      </c>
      <c r="BO28" s="16">
        <v>3</v>
      </c>
      <c r="BP28" s="24">
        <f t="shared" si="20"/>
        <v>31.5625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21"/>
        <v>21</v>
      </c>
      <c r="B29" s="80" t="s">
        <v>495</v>
      </c>
      <c r="C29" s="11" t="s">
        <v>455</v>
      </c>
      <c r="D29" s="12" t="s">
        <v>456</v>
      </c>
      <c r="E29" s="25" t="s">
        <v>456</v>
      </c>
      <c r="F29" s="11" t="s">
        <v>455</v>
      </c>
      <c r="G29" s="12" t="s">
        <v>456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454</v>
      </c>
      <c r="M29" s="12">
        <v>0</v>
      </c>
      <c r="N29" s="25" t="s">
        <v>456</v>
      </c>
      <c r="O29" s="11" t="s">
        <v>455</v>
      </c>
      <c r="P29" s="12" t="s">
        <v>456</v>
      </c>
      <c r="Q29" s="25" t="s">
        <v>456</v>
      </c>
      <c r="R29" s="11" t="s">
        <v>454</v>
      </c>
      <c r="S29" s="12">
        <v>0</v>
      </c>
      <c r="T29" s="25">
        <v>0</v>
      </c>
      <c r="U29" s="146" t="s">
        <v>454</v>
      </c>
      <c r="V29" s="147">
        <v>0</v>
      </c>
      <c r="W29" s="25">
        <v>0</v>
      </c>
      <c r="X29" s="5">
        <f t="shared" si="0"/>
        <v>4</v>
      </c>
      <c r="Y29" s="6">
        <f t="shared" si="1"/>
        <v>0</v>
      </c>
      <c r="Z29" s="6">
        <f t="shared" si="2"/>
        <v>0</v>
      </c>
      <c r="AA29" s="6">
        <f t="shared" si="3"/>
        <v>0</v>
      </c>
      <c r="AB29" s="6">
        <f t="shared" si="4"/>
        <v>0</v>
      </c>
      <c r="AC29" s="7">
        <f t="shared" si="5"/>
        <v>5</v>
      </c>
      <c r="AD29" s="36">
        <f t="shared" si="6"/>
        <v>7.39</v>
      </c>
      <c r="AE29" s="14">
        <f t="shared" si="7"/>
        <v>0</v>
      </c>
      <c r="AF29" s="24">
        <f t="shared" si="22"/>
        <v>1.2999999999999998</v>
      </c>
      <c r="AG29" s="14">
        <v>2.7</v>
      </c>
      <c r="AH29" s="15">
        <v>1.55</v>
      </c>
      <c r="AI29" s="153" t="s">
        <v>454</v>
      </c>
      <c r="AJ29" s="154">
        <v>0</v>
      </c>
      <c r="AK29" s="25">
        <v>0</v>
      </c>
      <c r="AL29" s="153" t="s">
        <v>454</v>
      </c>
      <c r="AM29" s="154">
        <v>0</v>
      </c>
      <c r="AN29" s="25">
        <v>0</v>
      </c>
      <c r="AO29" s="153" t="s">
        <v>454</v>
      </c>
      <c r="AP29" s="154" t="s">
        <v>456</v>
      </c>
      <c r="AQ29" s="25">
        <v>0</v>
      </c>
      <c r="AR29" s="11" t="str">
        <f t="shared" ref="AQ29:AR34" si="25">" "</f>
        <v xml:space="preserve"> </v>
      </c>
      <c r="AS29" s="12" t="str">
        <f t="shared" ref="AS29:BC34" si="26">" "</f>
        <v xml:space="preserve"> </v>
      </c>
      <c r="AT29" s="25" t="str">
        <f t="shared" si="26"/>
        <v xml:space="preserve"> </v>
      </c>
      <c r="AU29" s="11" t="str">
        <f t="shared" si="26"/>
        <v xml:space="preserve"> </v>
      </c>
      <c r="AV29" s="12" t="str">
        <f t="shared" si="26"/>
        <v xml:space="preserve"> </v>
      </c>
      <c r="AW29" s="25" t="str">
        <f t="shared" si="26"/>
        <v xml:space="preserve"> </v>
      </c>
      <c r="AX29" s="11" t="str">
        <f t="shared" si="26"/>
        <v xml:space="preserve"> </v>
      </c>
      <c r="AY29" s="12" t="str">
        <f t="shared" si="26"/>
        <v xml:space="preserve"> </v>
      </c>
      <c r="AZ29" s="25" t="str">
        <f t="shared" si="26"/>
        <v xml:space="preserve"> </v>
      </c>
      <c r="BA29" s="11" t="str">
        <f t="shared" si="26"/>
        <v xml:space="preserve"> </v>
      </c>
      <c r="BB29" s="12" t="str">
        <f t="shared" si="26"/>
        <v xml:space="preserve"> </v>
      </c>
      <c r="BC29" s="25" t="str">
        <f t="shared" si="26"/>
        <v xml:space="preserve"> </v>
      </c>
      <c r="BD29" s="5">
        <f t="shared" si="11"/>
        <v>0</v>
      </c>
      <c r="BE29" s="6">
        <f t="shared" si="12"/>
        <v>0</v>
      </c>
      <c r="BF29" s="6">
        <f t="shared" si="13"/>
        <v>0</v>
      </c>
      <c r="BG29" s="6">
        <f t="shared" si="14"/>
        <v>0</v>
      </c>
      <c r="BH29" s="6">
        <f t="shared" si="15"/>
        <v>0</v>
      </c>
      <c r="BI29" s="7">
        <f t="shared" si="16"/>
        <v>0</v>
      </c>
      <c r="BJ29" s="36">
        <f t="shared" si="17"/>
        <v>0</v>
      </c>
      <c r="BK29" s="14">
        <f t="shared" si="18"/>
        <v>0</v>
      </c>
      <c r="BL29" s="24">
        <f t="shared" si="19"/>
        <v>0</v>
      </c>
      <c r="BM29" s="14">
        <v>0</v>
      </c>
      <c r="BN29" s="15">
        <v>0</v>
      </c>
      <c r="BO29" s="16"/>
      <c r="BP29" s="24">
        <f t="shared" si="20"/>
        <v>12.1275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21"/>
        <v>22</v>
      </c>
      <c r="B30" s="80" t="s">
        <v>415</v>
      </c>
      <c r="C30" s="11" t="s">
        <v>455</v>
      </c>
      <c r="D30" s="12" t="s">
        <v>456</v>
      </c>
      <c r="E30" s="25" t="s">
        <v>456</v>
      </c>
      <c r="F30" s="11" t="s">
        <v>455</v>
      </c>
      <c r="G30" s="12" t="s">
        <v>456</v>
      </c>
      <c r="H30" s="25" t="s">
        <v>456</v>
      </c>
      <c r="I30" s="11" t="s">
        <v>455</v>
      </c>
      <c r="J30" s="12" t="s">
        <v>456</v>
      </c>
      <c r="K30" s="25" t="s">
        <v>456</v>
      </c>
      <c r="L30" s="11" t="s">
        <v>455</v>
      </c>
      <c r="M30" s="12" t="s">
        <v>456</v>
      </c>
      <c r="N30" s="25" t="s">
        <v>456</v>
      </c>
      <c r="O30" s="11" t="s">
        <v>455</v>
      </c>
      <c r="P30" s="12" t="s">
        <v>456</v>
      </c>
      <c r="Q30" s="25" t="s">
        <v>456</v>
      </c>
      <c r="R30" s="11" t="s">
        <v>454</v>
      </c>
      <c r="S30" s="12">
        <v>0</v>
      </c>
      <c r="T30" s="25" t="s">
        <v>456</v>
      </c>
      <c r="U30" s="146" t="s">
        <v>455</v>
      </c>
      <c r="V30" s="147" t="s">
        <v>456</v>
      </c>
      <c r="W30" s="25" t="s">
        <v>456</v>
      </c>
      <c r="X30" s="5">
        <f t="shared" si="0"/>
        <v>6</v>
      </c>
      <c r="Y30" s="6">
        <f t="shared" si="1"/>
        <v>0</v>
      </c>
      <c r="Z30" s="6">
        <f t="shared" si="2"/>
        <v>0</v>
      </c>
      <c r="AA30" s="6">
        <f t="shared" si="3"/>
        <v>0</v>
      </c>
      <c r="AB30" s="6">
        <f t="shared" si="4"/>
        <v>0</v>
      </c>
      <c r="AC30" s="7">
        <f t="shared" si="5"/>
        <v>7</v>
      </c>
      <c r="AD30" s="36">
        <f t="shared" si="6"/>
        <v>9.4200000000000017</v>
      </c>
      <c r="AE30" s="14">
        <f t="shared" si="7"/>
        <v>0</v>
      </c>
      <c r="AF30" s="24">
        <f t="shared" si="22"/>
        <v>1.88</v>
      </c>
      <c r="AG30" s="14">
        <v>5.5</v>
      </c>
      <c r="AH30" s="15">
        <v>0</v>
      </c>
      <c r="AI30" s="153" t="s">
        <v>454</v>
      </c>
      <c r="AJ30" s="154">
        <v>0</v>
      </c>
      <c r="AK30" s="25" t="s">
        <v>456</v>
      </c>
      <c r="AL30" s="153" t="s">
        <v>455</v>
      </c>
      <c r="AM30" s="154" t="s">
        <v>456</v>
      </c>
      <c r="AN30" s="25">
        <v>0</v>
      </c>
      <c r="AO30" s="153" t="s">
        <v>454</v>
      </c>
      <c r="AP30" s="154" t="s">
        <v>456</v>
      </c>
      <c r="AQ30" s="25">
        <v>0</v>
      </c>
      <c r="AR30" s="11" t="str">
        <f t="shared" si="25"/>
        <v xml:space="preserve"> </v>
      </c>
      <c r="AS30" s="12" t="str">
        <f t="shared" si="26"/>
        <v xml:space="preserve"> </v>
      </c>
      <c r="AT30" s="25" t="str">
        <f t="shared" si="26"/>
        <v xml:space="preserve"> </v>
      </c>
      <c r="AU30" s="11" t="str">
        <f t="shared" si="26"/>
        <v xml:space="preserve"> </v>
      </c>
      <c r="AV30" s="12" t="str">
        <f t="shared" si="26"/>
        <v xml:space="preserve"> </v>
      </c>
      <c r="AW30" s="25" t="str">
        <f t="shared" si="26"/>
        <v xml:space="preserve"> </v>
      </c>
      <c r="AX30" s="11" t="str">
        <f t="shared" si="26"/>
        <v xml:space="preserve"> </v>
      </c>
      <c r="AY30" s="12" t="str">
        <f t="shared" si="26"/>
        <v xml:space="preserve"> </v>
      </c>
      <c r="AZ30" s="25" t="str">
        <f t="shared" si="26"/>
        <v xml:space="preserve"> </v>
      </c>
      <c r="BA30" s="11" t="str">
        <f t="shared" si="26"/>
        <v xml:space="preserve"> </v>
      </c>
      <c r="BB30" s="12" t="str">
        <f t="shared" si="26"/>
        <v xml:space="preserve"> </v>
      </c>
      <c r="BC30" s="25" t="str">
        <f t="shared" si="26"/>
        <v xml:space="preserve"> </v>
      </c>
      <c r="BD30" s="5">
        <f t="shared" si="11"/>
        <v>1</v>
      </c>
      <c r="BE30" s="6">
        <f t="shared" si="12"/>
        <v>0</v>
      </c>
      <c r="BF30" s="6">
        <f t="shared" si="13"/>
        <v>0</v>
      </c>
      <c r="BG30" s="6">
        <f t="shared" si="14"/>
        <v>0</v>
      </c>
      <c r="BH30" s="6">
        <f t="shared" si="15"/>
        <v>0</v>
      </c>
      <c r="BI30" s="7">
        <f t="shared" si="16"/>
        <v>1</v>
      </c>
      <c r="BJ30" s="36">
        <f t="shared" si="17"/>
        <v>2.1700000000000004</v>
      </c>
      <c r="BK30" s="14">
        <f t="shared" si="18"/>
        <v>0</v>
      </c>
      <c r="BL30" s="24">
        <f t="shared" si="19"/>
        <v>0.14000000000000012</v>
      </c>
      <c r="BM30" s="14">
        <v>0</v>
      </c>
      <c r="BN30" s="15">
        <v>0</v>
      </c>
      <c r="BO30" s="16"/>
      <c r="BP30" s="24">
        <f t="shared" si="20"/>
        <v>16.897500000000001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21"/>
        <v>23</v>
      </c>
      <c r="B31" s="80" t="s">
        <v>416</v>
      </c>
      <c r="C31" s="11" t="s">
        <v>455</v>
      </c>
      <c r="D31" s="12" t="s">
        <v>456</v>
      </c>
      <c r="E31" s="25" t="s">
        <v>456</v>
      </c>
      <c r="F31" s="11" t="s">
        <v>455</v>
      </c>
      <c r="G31" s="12" t="s">
        <v>456</v>
      </c>
      <c r="H31" s="25" t="s">
        <v>456</v>
      </c>
      <c r="I31" s="11" t="s">
        <v>455</v>
      </c>
      <c r="J31" s="12" t="s">
        <v>456</v>
      </c>
      <c r="K31" s="25" t="s">
        <v>456</v>
      </c>
      <c r="L31" s="11" t="s">
        <v>455</v>
      </c>
      <c r="M31" s="12" t="s">
        <v>456</v>
      </c>
      <c r="N31" s="25" t="s">
        <v>456</v>
      </c>
      <c r="O31" s="11" t="s">
        <v>455</v>
      </c>
      <c r="P31" s="12" t="s">
        <v>456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46" t="s">
        <v>455</v>
      </c>
      <c r="V31" s="147" t="s">
        <v>456</v>
      </c>
      <c r="W31" s="25" t="s">
        <v>456</v>
      </c>
      <c r="X31" s="5">
        <f t="shared" si="0"/>
        <v>7</v>
      </c>
      <c r="Y31" s="6">
        <f t="shared" si="1"/>
        <v>0</v>
      </c>
      <c r="Z31" s="6">
        <f t="shared" si="2"/>
        <v>0</v>
      </c>
      <c r="AA31" s="6">
        <f t="shared" si="3"/>
        <v>0</v>
      </c>
      <c r="AB31" s="6">
        <f t="shared" si="4"/>
        <v>0</v>
      </c>
      <c r="AC31" s="7">
        <f t="shared" si="5"/>
        <v>7</v>
      </c>
      <c r="AD31" s="36">
        <f t="shared" si="6"/>
        <v>10</v>
      </c>
      <c r="AE31" s="14">
        <f t="shared" si="7"/>
        <v>0</v>
      </c>
      <c r="AF31" s="24">
        <f>IF(AB31=7,10,IF(AB31=6,9.71+(AC31-1)*0.29,IF(AB31=5,9.13+(AC31-2)*0.29,IF(AB31=4,8.26+(AC31-3)*0.29,IF(AB31=3,7.1+(AC31-4)*0.29,IF(AB31=2,5.65+(AC31-5)*0.29,IF(AB31=1,3.91+(AC31-6)*0.29,IF(AC31=0,0,1.88+(AC31-7)*0.29))))))))+0.07</f>
        <v>1.95</v>
      </c>
      <c r="AG31" s="14">
        <v>4</v>
      </c>
      <c r="AH31" s="15">
        <v>1.8</v>
      </c>
      <c r="AI31" s="153" t="s">
        <v>454</v>
      </c>
      <c r="AJ31" s="154">
        <v>0</v>
      </c>
      <c r="AK31" s="25">
        <v>0</v>
      </c>
      <c r="AL31" s="153" t="s">
        <v>454</v>
      </c>
      <c r="AM31" s="154">
        <v>0</v>
      </c>
      <c r="AN31" s="25" t="s">
        <v>456</v>
      </c>
      <c r="AO31" s="153" t="s">
        <v>454</v>
      </c>
      <c r="AP31" s="154" t="s">
        <v>456</v>
      </c>
      <c r="AQ31" s="25">
        <v>0</v>
      </c>
      <c r="AR31" s="11" t="str">
        <f t="shared" si="25"/>
        <v xml:space="preserve"> </v>
      </c>
      <c r="AS31" s="12" t="str">
        <f t="shared" si="26"/>
        <v xml:space="preserve"> </v>
      </c>
      <c r="AT31" s="25" t="str">
        <f t="shared" si="26"/>
        <v xml:space="preserve"> </v>
      </c>
      <c r="AU31" s="11" t="str">
        <f t="shared" si="26"/>
        <v xml:space="preserve"> </v>
      </c>
      <c r="AV31" s="12" t="str">
        <f t="shared" si="26"/>
        <v xml:space="preserve"> </v>
      </c>
      <c r="AW31" s="25" t="str">
        <f t="shared" si="26"/>
        <v xml:space="preserve"> </v>
      </c>
      <c r="AX31" s="11" t="str">
        <f t="shared" si="26"/>
        <v xml:space="preserve"> </v>
      </c>
      <c r="AY31" s="12" t="str">
        <f t="shared" si="26"/>
        <v xml:space="preserve"> </v>
      </c>
      <c r="AZ31" s="25" t="str">
        <f t="shared" si="26"/>
        <v xml:space="preserve"> </v>
      </c>
      <c r="BA31" s="11" t="str">
        <f t="shared" si="26"/>
        <v xml:space="preserve"> </v>
      </c>
      <c r="BB31" s="12" t="str">
        <f t="shared" si="26"/>
        <v xml:space="preserve"> </v>
      </c>
      <c r="BC31" s="25" t="str">
        <f t="shared" si="26"/>
        <v xml:space="preserve"> </v>
      </c>
      <c r="BD31" s="5">
        <f t="shared" si="11"/>
        <v>0</v>
      </c>
      <c r="BE31" s="6">
        <f t="shared" si="12"/>
        <v>0</v>
      </c>
      <c r="BF31" s="6">
        <f t="shared" si="13"/>
        <v>0</v>
      </c>
      <c r="BG31" s="6">
        <f t="shared" si="14"/>
        <v>0</v>
      </c>
      <c r="BH31" s="6">
        <f t="shared" si="15"/>
        <v>0</v>
      </c>
      <c r="BI31" s="7">
        <f t="shared" si="16"/>
        <v>1</v>
      </c>
      <c r="BJ31" s="36">
        <f t="shared" si="17"/>
        <v>0</v>
      </c>
      <c r="BK31" s="14">
        <f t="shared" si="18"/>
        <v>0</v>
      </c>
      <c r="BL31" s="24">
        <f t="shared" si="19"/>
        <v>0.14000000000000012</v>
      </c>
      <c r="BM31" s="14">
        <v>0</v>
      </c>
      <c r="BN31" s="15">
        <v>0</v>
      </c>
      <c r="BO31" s="16">
        <v>1.5</v>
      </c>
      <c r="BP31" s="24">
        <f t="shared" si="20"/>
        <v>18.002499999999998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21"/>
        <v>24</v>
      </c>
      <c r="B32" s="80" t="s">
        <v>417</v>
      </c>
      <c r="C32" s="11" t="s">
        <v>455</v>
      </c>
      <c r="D32" s="12" t="s">
        <v>459</v>
      </c>
      <c r="E32" s="25" t="s">
        <v>456</v>
      </c>
      <c r="F32" s="11" t="s">
        <v>455</v>
      </c>
      <c r="G32" s="12" t="s">
        <v>457</v>
      </c>
      <c r="H32" s="25" t="s">
        <v>456</v>
      </c>
      <c r="I32" s="11" t="s">
        <v>455</v>
      </c>
      <c r="J32" s="12" t="s">
        <v>457</v>
      </c>
      <c r="K32" s="25" t="s">
        <v>456</v>
      </c>
      <c r="L32" s="11" t="s">
        <v>455</v>
      </c>
      <c r="M32" s="12" t="s">
        <v>457</v>
      </c>
      <c r="N32" s="25" t="s">
        <v>456</v>
      </c>
      <c r="O32" s="11" t="s">
        <v>455</v>
      </c>
      <c r="P32" s="12" t="s">
        <v>457</v>
      </c>
      <c r="Q32" s="25" t="s">
        <v>456</v>
      </c>
      <c r="R32" s="11" t="s">
        <v>455</v>
      </c>
      <c r="S32" s="12" t="s">
        <v>457</v>
      </c>
      <c r="T32" s="25" t="s">
        <v>456</v>
      </c>
      <c r="U32" s="146" t="s">
        <v>455</v>
      </c>
      <c r="V32" s="147" t="s">
        <v>457</v>
      </c>
      <c r="W32" s="25" t="s">
        <v>456</v>
      </c>
      <c r="X32" s="5">
        <f t="shared" si="0"/>
        <v>7</v>
      </c>
      <c r="Y32" s="6">
        <f t="shared" si="1"/>
        <v>0</v>
      </c>
      <c r="Z32" s="6">
        <f t="shared" si="2"/>
        <v>6</v>
      </c>
      <c r="AA32" s="6">
        <f t="shared" si="3"/>
        <v>1</v>
      </c>
      <c r="AB32" s="6">
        <f t="shared" si="4"/>
        <v>0</v>
      </c>
      <c r="AC32" s="7">
        <f t="shared" si="5"/>
        <v>7</v>
      </c>
      <c r="AD32" s="36">
        <f t="shared" si="6"/>
        <v>10</v>
      </c>
      <c r="AE32" s="14">
        <f t="shared" si="7"/>
        <v>9.7100000000000009</v>
      </c>
      <c r="AF32" s="24">
        <f t="shared" si="22"/>
        <v>1.88</v>
      </c>
      <c r="AG32" s="14">
        <v>8.5</v>
      </c>
      <c r="AH32" s="15">
        <v>4.5999999999999996</v>
      </c>
      <c r="AI32" s="153" t="s">
        <v>455</v>
      </c>
      <c r="AJ32" s="154" t="s">
        <v>456</v>
      </c>
      <c r="AK32" s="25" t="s">
        <v>456</v>
      </c>
      <c r="AL32" s="153" t="s">
        <v>455</v>
      </c>
      <c r="AM32" s="154" t="s">
        <v>456</v>
      </c>
      <c r="AN32" s="25" t="s">
        <v>456</v>
      </c>
      <c r="AO32" s="153" t="s">
        <v>455</v>
      </c>
      <c r="AP32" s="154" t="s">
        <v>457</v>
      </c>
      <c r="AQ32" s="25" t="s">
        <v>456</v>
      </c>
      <c r="AR32" s="11" t="str">
        <f t="shared" si="25"/>
        <v xml:space="preserve"> </v>
      </c>
      <c r="AS32" s="12" t="str">
        <f t="shared" si="26"/>
        <v xml:space="preserve"> </v>
      </c>
      <c r="AT32" s="25" t="str">
        <f t="shared" si="26"/>
        <v xml:space="preserve"> </v>
      </c>
      <c r="AU32" s="11" t="str">
        <f t="shared" si="26"/>
        <v xml:space="preserve"> </v>
      </c>
      <c r="AV32" s="12" t="str">
        <f t="shared" si="26"/>
        <v xml:space="preserve"> </v>
      </c>
      <c r="AW32" s="25" t="str">
        <f t="shared" si="26"/>
        <v xml:space="preserve"> </v>
      </c>
      <c r="AX32" s="11" t="str">
        <f t="shared" si="26"/>
        <v xml:space="preserve"> </v>
      </c>
      <c r="AY32" s="12" t="str">
        <f t="shared" si="26"/>
        <v xml:space="preserve"> </v>
      </c>
      <c r="AZ32" s="25" t="str">
        <f t="shared" si="26"/>
        <v xml:space="preserve"> </v>
      </c>
      <c r="BA32" s="11" t="str">
        <f t="shared" si="26"/>
        <v xml:space="preserve"> </v>
      </c>
      <c r="BB32" s="12" t="str">
        <f t="shared" si="26"/>
        <v xml:space="preserve"> </v>
      </c>
      <c r="BC32" s="25" t="str">
        <f t="shared" si="26"/>
        <v xml:space="preserve"> </v>
      </c>
      <c r="BD32" s="5">
        <f t="shared" si="11"/>
        <v>3</v>
      </c>
      <c r="BE32" s="6">
        <f t="shared" si="12"/>
        <v>0</v>
      </c>
      <c r="BF32" s="6">
        <f t="shared" si="13"/>
        <v>1</v>
      </c>
      <c r="BG32" s="6">
        <f t="shared" si="14"/>
        <v>0</v>
      </c>
      <c r="BH32" s="6">
        <f t="shared" si="15"/>
        <v>0</v>
      </c>
      <c r="BI32" s="7">
        <f t="shared" si="16"/>
        <v>3</v>
      </c>
      <c r="BJ32" s="36">
        <f t="shared" si="17"/>
        <v>5.9399999999999995</v>
      </c>
      <c r="BK32" s="14">
        <f t="shared" si="18"/>
        <v>2.1700000000000004</v>
      </c>
      <c r="BL32" s="24">
        <f t="shared" si="19"/>
        <v>0.72</v>
      </c>
      <c r="BM32" s="14">
        <v>0</v>
      </c>
      <c r="BN32" s="15">
        <v>0</v>
      </c>
      <c r="BO32" s="16">
        <f>3*1+2+5*1.5+2+3+0.14</f>
        <v>17.64</v>
      </c>
      <c r="BP32" s="24">
        <f t="shared" si="20"/>
        <v>61.384999999999998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21"/>
        <v>25</v>
      </c>
      <c r="B33" s="80" t="s">
        <v>418</v>
      </c>
      <c r="C33" s="11" t="s">
        <v>455</v>
      </c>
      <c r="D33" s="12" t="s">
        <v>457</v>
      </c>
      <c r="E33" s="25" t="s">
        <v>456</v>
      </c>
      <c r="F33" s="11" t="s">
        <v>455</v>
      </c>
      <c r="G33" s="12" t="s">
        <v>457</v>
      </c>
      <c r="H33" s="25" t="s">
        <v>456</v>
      </c>
      <c r="I33" s="11" t="s">
        <v>455</v>
      </c>
      <c r="J33" s="12" t="s">
        <v>456</v>
      </c>
      <c r="K33" s="25" t="s">
        <v>456</v>
      </c>
      <c r="L33" s="11" t="s">
        <v>455</v>
      </c>
      <c r="M33" s="12" t="s">
        <v>456</v>
      </c>
      <c r="N33" s="25" t="s">
        <v>456</v>
      </c>
      <c r="O33" s="11" t="s">
        <v>455</v>
      </c>
      <c r="P33" s="12" t="s">
        <v>456</v>
      </c>
      <c r="Q33" s="25" t="s">
        <v>456</v>
      </c>
      <c r="R33" s="11" t="s">
        <v>455</v>
      </c>
      <c r="S33" s="12" t="s">
        <v>456</v>
      </c>
      <c r="T33" s="25" t="s">
        <v>456</v>
      </c>
      <c r="U33" s="146" t="s">
        <v>455</v>
      </c>
      <c r="V33" s="147" t="s">
        <v>456</v>
      </c>
      <c r="W33" s="25" t="s">
        <v>456</v>
      </c>
      <c r="X33" s="5">
        <f t="shared" si="0"/>
        <v>7</v>
      </c>
      <c r="Y33" s="6">
        <f t="shared" si="1"/>
        <v>0</v>
      </c>
      <c r="Z33" s="6">
        <f t="shared" si="2"/>
        <v>2</v>
      </c>
      <c r="AA33" s="6">
        <f t="shared" si="3"/>
        <v>0</v>
      </c>
      <c r="AB33" s="6">
        <f t="shared" si="4"/>
        <v>0</v>
      </c>
      <c r="AC33" s="7">
        <f t="shared" si="5"/>
        <v>7</v>
      </c>
      <c r="AD33" s="36">
        <f t="shared" si="6"/>
        <v>10</v>
      </c>
      <c r="AE33" s="14">
        <f t="shared" si="7"/>
        <v>4.2</v>
      </c>
      <c r="AF33" s="24">
        <f t="shared" si="22"/>
        <v>1.88</v>
      </c>
      <c r="AG33" s="14">
        <v>5</v>
      </c>
      <c r="AH33" s="15">
        <v>1.7</v>
      </c>
      <c r="AI33" s="153" t="s">
        <v>455</v>
      </c>
      <c r="AJ33" s="154" t="s">
        <v>456</v>
      </c>
      <c r="AK33" s="25" t="s">
        <v>456</v>
      </c>
      <c r="AL33" s="153" t="s">
        <v>455</v>
      </c>
      <c r="AM33" s="154" t="s">
        <v>456</v>
      </c>
      <c r="AN33" s="25" t="s">
        <v>456</v>
      </c>
      <c r="AO33" s="153" t="s">
        <v>455</v>
      </c>
      <c r="AP33" s="154" t="s">
        <v>456</v>
      </c>
      <c r="AQ33" s="25" t="s">
        <v>456</v>
      </c>
      <c r="AR33" s="11" t="str">
        <f t="shared" si="25"/>
        <v xml:space="preserve"> </v>
      </c>
      <c r="AS33" s="12" t="str">
        <f t="shared" si="26"/>
        <v xml:space="preserve"> </v>
      </c>
      <c r="AT33" s="25" t="str">
        <f t="shared" si="26"/>
        <v xml:space="preserve"> </v>
      </c>
      <c r="AU33" s="11" t="str">
        <f t="shared" si="26"/>
        <v xml:space="preserve"> </v>
      </c>
      <c r="AV33" s="12" t="str">
        <f t="shared" si="26"/>
        <v xml:space="preserve"> </v>
      </c>
      <c r="AW33" s="25" t="str">
        <f t="shared" si="26"/>
        <v xml:space="preserve"> </v>
      </c>
      <c r="AX33" s="11" t="str">
        <f t="shared" si="26"/>
        <v xml:space="preserve"> </v>
      </c>
      <c r="AY33" s="12" t="str">
        <f t="shared" si="26"/>
        <v xml:space="preserve"> </v>
      </c>
      <c r="AZ33" s="25" t="str">
        <f t="shared" si="26"/>
        <v xml:space="preserve"> </v>
      </c>
      <c r="BA33" s="11" t="str">
        <f t="shared" si="26"/>
        <v xml:space="preserve"> </v>
      </c>
      <c r="BB33" s="12" t="str">
        <f t="shared" si="26"/>
        <v xml:space="preserve"> </v>
      </c>
      <c r="BC33" s="25" t="str">
        <f t="shared" si="26"/>
        <v xml:space="preserve"> </v>
      </c>
      <c r="BD33" s="5">
        <f t="shared" si="11"/>
        <v>3</v>
      </c>
      <c r="BE33" s="6">
        <f t="shared" si="12"/>
        <v>0</v>
      </c>
      <c r="BF33" s="6">
        <f t="shared" si="13"/>
        <v>0</v>
      </c>
      <c r="BG33" s="6">
        <f t="shared" si="14"/>
        <v>0</v>
      </c>
      <c r="BH33" s="6">
        <f t="shared" si="15"/>
        <v>0</v>
      </c>
      <c r="BI33" s="7">
        <f t="shared" si="16"/>
        <v>3</v>
      </c>
      <c r="BJ33" s="36">
        <f t="shared" si="17"/>
        <v>5.9399999999999995</v>
      </c>
      <c r="BK33" s="14">
        <f t="shared" si="18"/>
        <v>0</v>
      </c>
      <c r="BL33" s="24">
        <f t="shared" si="19"/>
        <v>0.72</v>
      </c>
      <c r="BM33" s="14">
        <v>0</v>
      </c>
      <c r="BN33" s="15">
        <v>0</v>
      </c>
      <c r="BO33" s="16">
        <f>1.5+3+0.14</f>
        <v>4.6399999999999997</v>
      </c>
      <c r="BP33" s="24">
        <f t="shared" si="20"/>
        <v>31.164999999999999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21"/>
        <v>26</v>
      </c>
      <c r="B34" s="80" t="s">
        <v>419</v>
      </c>
      <c r="C34" s="11" t="s">
        <v>455</v>
      </c>
      <c r="D34" s="12" t="s">
        <v>459</v>
      </c>
      <c r="E34" s="25" t="s">
        <v>456</v>
      </c>
      <c r="F34" s="11" t="s">
        <v>455</v>
      </c>
      <c r="G34" s="12" t="s">
        <v>456</v>
      </c>
      <c r="H34" s="25" t="s">
        <v>456</v>
      </c>
      <c r="I34" s="11" t="s">
        <v>455</v>
      </c>
      <c r="J34" s="12" t="s">
        <v>456</v>
      </c>
      <c r="K34" s="25" t="s">
        <v>456</v>
      </c>
      <c r="L34" s="11" t="s">
        <v>455</v>
      </c>
      <c r="M34" s="12" t="s">
        <v>456</v>
      </c>
      <c r="N34" s="25" t="s">
        <v>456</v>
      </c>
      <c r="O34" s="11" t="s">
        <v>455</v>
      </c>
      <c r="P34" s="12" t="s">
        <v>456</v>
      </c>
      <c r="Q34" s="25" t="s">
        <v>456</v>
      </c>
      <c r="R34" s="11" t="s">
        <v>455</v>
      </c>
      <c r="S34" s="12" t="s">
        <v>456</v>
      </c>
      <c r="T34" s="25" t="s">
        <v>456</v>
      </c>
      <c r="U34" s="146" t="s">
        <v>455</v>
      </c>
      <c r="V34" s="147" t="s">
        <v>456</v>
      </c>
      <c r="W34" s="25" t="s">
        <v>456</v>
      </c>
      <c r="X34" s="5">
        <f t="shared" si="0"/>
        <v>7</v>
      </c>
      <c r="Y34" s="6">
        <f t="shared" si="1"/>
        <v>0</v>
      </c>
      <c r="Z34" s="6">
        <f t="shared" si="2"/>
        <v>0</v>
      </c>
      <c r="AA34" s="6">
        <f t="shared" si="3"/>
        <v>1</v>
      </c>
      <c r="AB34" s="6">
        <f t="shared" si="4"/>
        <v>0</v>
      </c>
      <c r="AC34" s="7">
        <f t="shared" si="5"/>
        <v>7</v>
      </c>
      <c r="AD34" s="36">
        <f t="shared" si="6"/>
        <v>10</v>
      </c>
      <c r="AE34" s="14">
        <f t="shared" si="7"/>
        <v>0.14000000000000012</v>
      </c>
      <c r="AF34" s="24">
        <f t="shared" si="22"/>
        <v>1.88</v>
      </c>
      <c r="AG34" s="14">
        <v>4.8</v>
      </c>
      <c r="AH34" s="15">
        <v>2.5</v>
      </c>
      <c r="AI34" s="153" t="s">
        <v>455</v>
      </c>
      <c r="AJ34" s="154" t="s">
        <v>456</v>
      </c>
      <c r="AK34" s="25" t="s">
        <v>456</v>
      </c>
      <c r="AL34" s="153" t="s">
        <v>455</v>
      </c>
      <c r="AM34" s="154" t="s">
        <v>456</v>
      </c>
      <c r="AN34" s="25" t="s">
        <v>456</v>
      </c>
      <c r="AO34" s="153" t="s">
        <v>455</v>
      </c>
      <c r="AP34" s="154" t="s">
        <v>456</v>
      </c>
      <c r="AQ34" s="25" t="s">
        <v>456</v>
      </c>
      <c r="AR34" s="11" t="str">
        <f t="shared" si="25"/>
        <v xml:space="preserve"> </v>
      </c>
      <c r="AS34" s="12" t="str">
        <f t="shared" si="26"/>
        <v xml:space="preserve"> </v>
      </c>
      <c r="AT34" s="25" t="str">
        <f t="shared" si="26"/>
        <v xml:space="preserve"> </v>
      </c>
      <c r="AU34" s="11" t="str">
        <f t="shared" si="26"/>
        <v xml:space="preserve"> </v>
      </c>
      <c r="AV34" s="12" t="str">
        <f t="shared" si="26"/>
        <v xml:space="preserve"> </v>
      </c>
      <c r="AW34" s="25" t="str">
        <f t="shared" si="26"/>
        <v xml:space="preserve"> </v>
      </c>
      <c r="AX34" s="11" t="str">
        <f t="shared" si="26"/>
        <v xml:space="preserve"> </v>
      </c>
      <c r="AY34" s="12" t="str">
        <f t="shared" si="26"/>
        <v xml:space="preserve"> </v>
      </c>
      <c r="AZ34" s="25" t="str">
        <f t="shared" si="26"/>
        <v xml:space="preserve"> </v>
      </c>
      <c r="BA34" s="11" t="str">
        <f t="shared" si="26"/>
        <v xml:space="preserve"> </v>
      </c>
      <c r="BB34" s="12" t="str">
        <f t="shared" si="26"/>
        <v xml:space="preserve"> </v>
      </c>
      <c r="BC34" s="25" t="str">
        <f t="shared" si="26"/>
        <v xml:space="preserve"> </v>
      </c>
      <c r="BD34" s="5">
        <f t="shared" si="11"/>
        <v>3</v>
      </c>
      <c r="BE34" s="6">
        <f t="shared" si="12"/>
        <v>0</v>
      </c>
      <c r="BF34" s="6">
        <f t="shared" si="13"/>
        <v>0</v>
      </c>
      <c r="BG34" s="6">
        <f t="shared" si="14"/>
        <v>0</v>
      </c>
      <c r="BH34" s="6">
        <f t="shared" si="15"/>
        <v>0</v>
      </c>
      <c r="BI34" s="7">
        <f t="shared" si="16"/>
        <v>3</v>
      </c>
      <c r="BJ34" s="36">
        <f t="shared" si="17"/>
        <v>5.9399999999999995</v>
      </c>
      <c r="BK34" s="14">
        <f t="shared" si="18"/>
        <v>0</v>
      </c>
      <c r="BL34" s="24">
        <f t="shared" si="19"/>
        <v>0.72</v>
      </c>
      <c r="BM34" s="14">
        <v>0</v>
      </c>
      <c r="BN34" s="15">
        <v>0</v>
      </c>
      <c r="BO34" s="16">
        <f>1.5+3</f>
        <v>4.5</v>
      </c>
      <c r="BP34" s="24">
        <f t="shared" si="20"/>
        <v>27.965000000000003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21"/>
        <v>27</v>
      </c>
      <c r="B35" s="80" t="s">
        <v>557</v>
      </c>
      <c r="C35" s="85" t="s">
        <v>450</v>
      </c>
      <c r="D35" s="86" t="s">
        <v>450</v>
      </c>
      <c r="E35" s="87" t="s">
        <v>450</v>
      </c>
      <c r="F35" s="85" t="s">
        <v>450</v>
      </c>
      <c r="G35" s="86" t="s">
        <v>450</v>
      </c>
      <c r="H35" s="87" t="s">
        <v>450</v>
      </c>
      <c r="I35" s="85" t="s">
        <v>450</v>
      </c>
      <c r="J35" s="86" t="s">
        <v>450</v>
      </c>
      <c r="K35" s="87" t="s">
        <v>450</v>
      </c>
      <c r="L35" s="85" t="s">
        <v>450</v>
      </c>
      <c r="M35" s="86" t="s">
        <v>450</v>
      </c>
      <c r="N35" s="87" t="s">
        <v>450</v>
      </c>
      <c r="O35" s="85" t="s">
        <v>450</v>
      </c>
      <c r="P35" s="86" t="s">
        <v>450</v>
      </c>
      <c r="Q35" s="87" t="s">
        <v>450</v>
      </c>
      <c r="R35" s="85" t="s">
        <v>450</v>
      </c>
      <c r="S35" s="86" t="s">
        <v>450</v>
      </c>
      <c r="T35" s="87" t="s">
        <v>450</v>
      </c>
      <c r="U35" s="148" t="s">
        <v>450</v>
      </c>
      <c r="V35" s="149" t="s">
        <v>450</v>
      </c>
      <c r="W35" s="87" t="s">
        <v>450</v>
      </c>
      <c r="X35" s="88" t="s">
        <v>450</v>
      </c>
      <c r="Y35" s="89" t="s">
        <v>450</v>
      </c>
      <c r="Z35" s="89" t="s">
        <v>450</v>
      </c>
      <c r="AA35" s="89" t="s">
        <v>450</v>
      </c>
      <c r="AB35" s="89" t="s">
        <v>450</v>
      </c>
      <c r="AC35" s="90" t="s">
        <v>450</v>
      </c>
      <c r="AD35" s="91" t="s">
        <v>450</v>
      </c>
      <c r="AE35" s="92" t="s">
        <v>450</v>
      </c>
      <c r="AF35" s="93" t="s">
        <v>450</v>
      </c>
      <c r="AG35" s="92" t="s">
        <v>450</v>
      </c>
      <c r="AH35" s="94" t="s">
        <v>450</v>
      </c>
      <c r="AI35" s="155" t="s">
        <v>450</v>
      </c>
      <c r="AJ35" s="156" t="s">
        <v>450</v>
      </c>
      <c r="AK35" s="97" t="s">
        <v>450</v>
      </c>
      <c r="AL35" s="155" t="s">
        <v>450</v>
      </c>
      <c r="AM35" s="156" t="s">
        <v>450</v>
      </c>
      <c r="AN35" s="97" t="s">
        <v>450</v>
      </c>
      <c r="AO35" s="159" t="s">
        <v>450</v>
      </c>
      <c r="AP35" s="160" t="s">
        <v>450</v>
      </c>
      <c r="AQ35" s="87" t="s">
        <v>450</v>
      </c>
      <c r="AR35" s="85" t="s">
        <v>450</v>
      </c>
      <c r="AS35" s="86" t="s">
        <v>450</v>
      </c>
      <c r="AT35" s="87" t="s">
        <v>450</v>
      </c>
      <c r="AU35" s="85" t="s">
        <v>450</v>
      </c>
      <c r="AV35" s="86" t="s">
        <v>450</v>
      </c>
      <c r="AW35" s="87" t="s">
        <v>450</v>
      </c>
      <c r="AX35" s="85" t="s">
        <v>450</v>
      </c>
      <c r="AY35" s="86" t="s">
        <v>450</v>
      </c>
      <c r="AZ35" s="87" t="s">
        <v>450</v>
      </c>
      <c r="BA35" s="85" t="s">
        <v>450</v>
      </c>
      <c r="BB35" s="86" t="s">
        <v>450</v>
      </c>
      <c r="BC35" s="87" t="s">
        <v>450</v>
      </c>
      <c r="BD35" s="88" t="s">
        <v>450</v>
      </c>
      <c r="BE35" s="89" t="s">
        <v>450</v>
      </c>
      <c r="BF35" s="89" t="s">
        <v>450</v>
      </c>
      <c r="BG35" s="89" t="s">
        <v>450</v>
      </c>
      <c r="BH35" s="89" t="s">
        <v>450</v>
      </c>
      <c r="BI35" s="90" t="s">
        <v>450</v>
      </c>
      <c r="BJ35" s="91" t="s">
        <v>450</v>
      </c>
      <c r="BK35" s="92" t="s">
        <v>450</v>
      </c>
      <c r="BL35" s="93" t="s">
        <v>450</v>
      </c>
      <c r="BM35" s="92" t="s">
        <v>450</v>
      </c>
      <c r="BN35" s="94" t="s">
        <v>450</v>
      </c>
      <c r="BO35" s="98" t="s">
        <v>450</v>
      </c>
      <c r="BP35" s="99" t="s">
        <v>450</v>
      </c>
      <c r="BQ35" s="67">
        <v>9</v>
      </c>
      <c r="BR35" s="100" t="s">
        <v>449</v>
      </c>
      <c r="BS35" s="101" t="str">
        <f>"---"</f>
        <v>---</v>
      </c>
      <c r="BT35" s="101" t="str">
        <f>"---"</f>
        <v>---</v>
      </c>
      <c r="BU35" s="102" t="s">
        <v>450</v>
      </c>
      <c r="BV35" s="79">
        <v>9</v>
      </c>
      <c r="BW35" s="100" t="s">
        <v>449</v>
      </c>
    </row>
    <row r="36" spans="1:75" ht="12.75" customHeight="1">
      <c r="A36" s="2">
        <f t="shared" si="21"/>
        <v>28</v>
      </c>
      <c r="B36" s="80" t="s">
        <v>420</v>
      </c>
      <c r="C36" s="11" t="s">
        <v>455</v>
      </c>
      <c r="D36" s="12" t="s">
        <v>459</v>
      </c>
      <c r="E36" s="25" t="s">
        <v>459</v>
      </c>
      <c r="F36" s="11" t="s">
        <v>455</v>
      </c>
      <c r="G36" s="12" t="s">
        <v>456</v>
      </c>
      <c r="H36" s="25" t="s">
        <v>456</v>
      </c>
      <c r="I36" s="11" t="s">
        <v>455</v>
      </c>
      <c r="J36" s="12" t="s">
        <v>456</v>
      </c>
      <c r="K36" s="25" t="s">
        <v>456</v>
      </c>
      <c r="L36" s="11" t="s">
        <v>455</v>
      </c>
      <c r="M36" s="12" t="s">
        <v>459</v>
      </c>
      <c r="N36" s="25" t="s">
        <v>456</v>
      </c>
      <c r="O36" s="11" t="s">
        <v>455</v>
      </c>
      <c r="P36" s="12" t="s">
        <v>457</v>
      </c>
      <c r="Q36" s="25" t="s">
        <v>456</v>
      </c>
      <c r="R36" s="11" t="s">
        <v>455</v>
      </c>
      <c r="S36" s="12" t="s">
        <v>459</v>
      </c>
      <c r="T36" s="25" t="s">
        <v>456</v>
      </c>
      <c r="U36" s="146" t="s">
        <v>455</v>
      </c>
      <c r="V36" s="147" t="s">
        <v>456</v>
      </c>
      <c r="W36" s="25" t="s">
        <v>456</v>
      </c>
      <c r="X36" s="5">
        <f>IF(C36=" ",0,IF(C36="p",1,0)+IF(F36="p",1,0)+IF(I36="p",1,0)+IF(L36="p",1,0)+IF(O36="p",1,0)+IF(R36="p",1,0)+IF(U36="p",1,0))</f>
        <v>7</v>
      </c>
      <c r="Y36" s="6">
        <f>IF(C36=" ",0,IF(C36="am",1,0)+IF(F36="am",1,0)+IF(I36="am",1,0)+IF(L36="am",1,0)+IF(O36="am",1,0)+IF(R36="am",1,0)+IF(U36="am",1,0))</f>
        <v>0</v>
      </c>
      <c r="Z36" s="6">
        <f>IF(D36=" ",0,IF(D36="+",1,0)+IF(G36="+",1,0)+IF(J36="+",1,0)+IF(M36="+",1,0)+IF(P36="+",1,0)+IF(S36="+",1,0)+IF(V36="+",1,0))</f>
        <v>1</v>
      </c>
      <c r="AA36" s="6">
        <f t="shared" ref="AA36:AB39" si="27">IF(D36=" ",0,IF(D36="!",1,0)+IF(G36="!",1,0)+IF(J36="!",1,0)+IF(M36="!",1,0)+IF(P36="!",1,0)+IF(S36="!",1,0)+IF(V36="!",1,0))</f>
        <v>3</v>
      </c>
      <c r="AB36" s="6">
        <f t="shared" si="27"/>
        <v>1</v>
      </c>
      <c r="AC36" s="7">
        <f>IF(E36=" ",0,IF(E36="~",1,0)+IF(H36="~",1,0)+IF(K36="~",1,0)+IF(N36="~",1,0)+IF(Q36="~",1,0)+IF(T36="~",1,0)+IF(W36="~",1,0))</f>
        <v>6</v>
      </c>
      <c r="AD36" s="36">
        <f>IF(X36=7,10,IF(X36=6,9.71+(Y36-1)*0.29,IF(X36=5,9.13+(Y36-2)*0.29,IF(X36=4,8.26+(Y36-3)*0.29,IF(X36=3,7.1+(Y36-4)*0.29,IF(X36=2,5.65+(Y36-5)*0.29,IF(X36=1,3.91+(Y36-6)*0.29,IF(Y36=0,0,1.88+(Y36-7)*0.29))))))))</f>
        <v>10</v>
      </c>
      <c r="AE36" s="14">
        <f>IF(Z36=7,10,IF(Z36=6,9.71+(AA36-1)*0.29,IF(Z36=5,9.13+(AA36-2)*0.29,IF(Z36=4,8.26+(AA36-3)*0.29,IF(Z36=3,7.1+(AA36-4)*0.29,IF(Z36=2,5.65+(AA36-5)*0.29,IF(Z36=1,3.91+(AA36-6)*0.29,IF(AA36=0,0,1.88+(AA36-7)*0.29))))))))</f>
        <v>3.04</v>
      </c>
      <c r="AF36" s="24">
        <f>IF(AB36=7,10,IF(AB36=6,9.71+(AC36-1)*0.29,IF(AB36=5,9.13+(AC36-2)*0.29,IF(AB36=4,8.26+(AC36-3)*0.29,IF(AB36=3,7.1+(AC36-4)*0.29,IF(AB36=2,5.65+(AC36-5)*0.29,IF(AB36=1,3.91+(AC36-6)*0.29,IF(AC36=0,0,1.88+(AC36-7)*0.29))))))))</f>
        <v>3.91</v>
      </c>
      <c r="AG36" s="14">
        <v>7</v>
      </c>
      <c r="AH36" s="15">
        <v>2.6</v>
      </c>
      <c r="AI36" s="153" t="s">
        <v>455</v>
      </c>
      <c r="AJ36" s="154" t="s">
        <v>456</v>
      </c>
      <c r="AK36" s="25" t="s">
        <v>456</v>
      </c>
      <c r="AL36" s="153" t="s">
        <v>455</v>
      </c>
      <c r="AM36" s="154" t="s">
        <v>456</v>
      </c>
      <c r="AN36" s="25" t="s">
        <v>456</v>
      </c>
      <c r="AO36" s="153" t="s">
        <v>455</v>
      </c>
      <c r="AP36" s="154" t="s">
        <v>456</v>
      </c>
      <c r="AQ36" s="25" t="s">
        <v>456</v>
      </c>
      <c r="AR36" s="11" t="str">
        <f t="shared" ref="AQ36:AR39" si="28">" "</f>
        <v xml:space="preserve"> </v>
      </c>
      <c r="AS36" s="12" t="str">
        <f t="shared" ref="AS36:BC39" si="29">" "</f>
        <v xml:space="preserve"> </v>
      </c>
      <c r="AT36" s="25" t="str">
        <f t="shared" si="29"/>
        <v xml:space="preserve"> </v>
      </c>
      <c r="AU36" s="11" t="str">
        <f t="shared" si="29"/>
        <v xml:space="preserve"> </v>
      </c>
      <c r="AV36" s="12" t="str">
        <f t="shared" si="29"/>
        <v xml:space="preserve"> </v>
      </c>
      <c r="AW36" s="25" t="str">
        <f t="shared" si="29"/>
        <v xml:space="preserve"> </v>
      </c>
      <c r="AX36" s="11" t="str">
        <f t="shared" si="29"/>
        <v xml:space="preserve"> </v>
      </c>
      <c r="AY36" s="12" t="str">
        <f t="shared" si="29"/>
        <v xml:space="preserve"> </v>
      </c>
      <c r="AZ36" s="25" t="str">
        <f t="shared" si="29"/>
        <v xml:space="preserve"> </v>
      </c>
      <c r="BA36" s="11" t="str">
        <f t="shared" si="29"/>
        <v xml:space="preserve"> </v>
      </c>
      <c r="BB36" s="12" t="str">
        <f t="shared" si="29"/>
        <v xml:space="preserve"> </v>
      </c>
      <c r="BC36" s="25" t="str">
        <f t="shared" si="29"/>
        <v xml:space="preserve"> </v>
      </c>
      <c r="BD36" s="5">
        <f>IF(AI36=" ",0,IF(AI36="p",1,0)+IF(AL36="p",1,0)+IF(AO36="p",1,0)+IF(AR36="p",1,0)+IF(AU36="p",1,0)+IF(AX36="p",1,0)+IF(BA36="p",1,0))</f>
        <v>3</v>
      </c>
      <c r="BE36" s="6">
        <f>IF(AI36=" ",0,IF(AI36="am",1,0)+IF(AL36="am",1,0)+IF(AO36="am",1,0)+IF(AR36="am",1,0)+IF(AU36="am",1,0)+IF(AX36="am",1,0)+IF(BA36="am",1,0))</f>
        <v>0</v>
      </c>
      <c r="BF36" s="6">
        <f>IF(AJ36=" ",0,IF(AJ36="+",1,0)+IF(AM36="+",1,0)+IF(AP36="+",1,0)+IF(AS36="+",1,0)+IF(AV36="+",1,0)+IF(AY36="+",1,0)+IF(BB36="+",1,0))</f>
        <v>0</v>
      </c>
      <c r="BG36" s="6">
        <f t="shared" ref="BG36:BH39" si="30">IF(AJ36=" ",0,IF(AJ36="!",1,0)+IF(AM36="!",1,0)+IF(AP36="!",1,0)+IF(AS36="!",1,0)+IF(AV36="!",1,0)+IF(AY36="!",1,0)+IF(BB36="!",1,0))</f>
        <v>0</v>
      </c>
      <c r="BH36" s="6">
        <f t="shared" si="30"/>
        <v>0</v>
      </c>
      <c r="BI36" s="7">
        <f>IF(AK36=" ",0,IF(AK36="~",1,0)+IF(AN36="~",1,0)+IF(AQ36="~",1,0)+IF(AT36="~",1,0)+IF(AW36="~",1,0)+IF(AZ36="~",1,0)+IF(BC36="~",1,0))</f>
        <v>3</v>
      </c>
      <c r="BJ36" s="36">
        <f>IF(BD36=7,10,IF(BD36=6,9.71+(BE36-1)*0.29,IF(BD36=5,9.13+(BE36-2)*0.29,IF(BD36=4,8.26+(BE36-3)*0.29,IF(BD36=3,7.1+(BE36-4)*0.29,IF(BD36=2,5.65+(BE36-5)*0.29,IF(BD36=1,3.91+(BE36-6)*0.29,IF(BE36=0,0,1.88+(BE36-7)*0.29))))))))</f>
        <v>5.9399999999999995</v>
      </c>
      <c r="BK36" s="14">
        <f>IF(BF36=7,10,IF(BF36=6,9.71+(BG36-1)*0.29,IF(BF36=5,9.13+(BG36-2)*0.29,IF(BF36=4,8.26+(BG36-3)*0.29,IF(BF36=3,7.1+(BG36-4)*0.29,IF(BF36=2,5.65+(BG36-5)*0.29,IF(BF36=1,3.91+(BG36-6)*0.29,IF(BG36=0,0,1.88+(BG36-7)*0.29))))))))</f>
        <v>0</v>
      </c>
      <c r="BL36" s="24">
        <f>IF(BH36=7,10,IF(BH36=6,9.71+(BI36-1)*0.29,IF(BH36=5,9.13+(BI36-2)*0.29,IF(BH36=4,8.26+(BI36-3)*0.29,IF(BH36=3,7.1+(BI36-4)*0.29,IF(BH36=2,5.65+(BI36-5)*0.29,IF(BH36=1,3.91+(BI36-6)*0.29,IF(BI36=0,0,1.88+(BI36-7)*0.29))))))))</f>
        <v>0.72</v>
      </c>
      <c r="BM36" s="14">
        <v>0</v>
      </c>
      <c r="BN36" s="15">
        <v>0</v>
      </c>
      <c r="BO36" s="16">
        <f>2*1+2+1.5+3</f>
        <v>8.5</v>
      </c>
      <c r="BP36" s="24">
        <f>(0.75*AD36+AE36+0.25*AF36+1.4*AG36+1.6*AH36)+(0.75*BJ36+BK36+0.25*BL36+1.4*BM36+1.6*BN36)+BO36</f>
        <v>38.612499999999997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21"/>
        <v>29</v>
      </c>
      <c r="B37" s="80" t="s">
        <v>421</v>
      </c>
      <c r="C37" s="11" t="s">
        <v>455</v>
      </c>
      <c r="D37" s="12" t="s">
        <v>456</v>
      </c>
      <c r="E37" s="25" t="s">
        <v>456</v>
      </c>
      <c r="F37" s="11" t="s">
        <v>455</v>
      </c>
      <c r="G37" s="12" t="s">
        <v>456</v>
      </c>
      <c r="H37" s="25" t="s">
        <v>456</v>
      </c>
      <c r="I37" s="11" t="s">
        <v>455</v>
      </c>
      <c r="J37" s="12" t="s">
        <v>456</v>
      </c>
      <c r="K37" s="25" t="s">
        <v>456</v>
      </c>
      <c r="L37" s="11" t="s">
        <v>455</v>
      </c>
      <c r="M37" s="12" t="s">
        <v>456</v>
      </c>
      <c r="N37" s="25" t="s">
        <v>456</v>
      </c>
      <c r="O37" s="11" t="s">
        <v>455</v>
      </c>
      <c r="P37" s="12" t="s">
        <v>456</v>
      </c>
      <c r="Q37" s="25" t="s">
        <v>456</v>
      </c>
      <c r="R37" s="11" t="s">
        <v>455</v>
      </c>
      <c r="S37" s="12" t="s">
        <v>456</v>
      </c>
      <c r="T37" s="25" t="s">
        <v>456</v>
      </c>
      <c r="U37" s="146" t="s">
        <v>455</v>
      </c>
      <c r="V37" s="147" t="s">
        <v>456</v>
      </c>
      <c r="W37" s="25" t="s">
        <v>456</v>
      </c>
      <c r="X37" s="5">
        <f>IF(C37=" ",0,IF(C37="p",1,0)+IF(F37="p",1,0)+IF(I37="p",1,0)+IF(L37="p",1,0)+IF(O37="p",1,0)+IF(R37="p",1,0)+IF(U37="p",1,0))</f>
        <v>7</v>
      </c>
      <c r="Y37" s="6">
        <f>IF(C37=" ",0,IF(C37="am",1,0)+IF(F37="am",1,0)+IF(I37="am",1,0)+IF(L37="am",1,0)+IF(O37="am",1,0)+IF(R37="am",1,0)+IF(U37="am",1,0))</f>
        <v>0</v>
      </c>
      <c r="Z37" s="6">
        <f>IF(D37=" ",0,IF(D37="+",1,0)+IF(G37="+",1,0)+IF(J37="+",1,0)+IF(M37="+",1,0)+IF(P37="+",1,0)+IF(S37="+",1,0)+IF(V37="+",1,0))</f>
        <v>0</v>
      </c>
      <c r="AA37" s="6">
        <f t="shared" si="27"/>
        <v>0</v>
      </c>
      <c r="AB37" s="6">
        <f t="shared" si="27"/>
        <v>0</v>
      </c>
      <c r="AC37" s="7">
        <f>IF(E37=" ",0,IF(E37="~",1,0)+IF(H37="~",1,0)+IF(K37="~",1,0)+IF(N37="~",1,0)+IF(Q37="~",1,0)+IF(T37="~",1,0)+IF(W37="~",1,0))</f>
        <v>7</v>
      </c>
      <c r="AD37" s="36">
        <f>IF(X37=7,10,IF(X37=6,9.71+(Y37-1)*0.29,IF(X37=5,9.13+(Y37-2)*0.29,IF(X37=4,8.26+(Y37-3)*0.29,IF(X37=3,7.1+(Y37-4)*0.29,IF(X37=2,5.65+(Y37-5)*0.29,IF(X37=1,3.91+(Y37-6)*0.29,IF(Y37=0,0,1.88+(Y37-7)*0.29))))))))</f>
        <v>10</v>
      </c>
      <c r="AE37" s="14">
        <f>IF(Z37=7,10,IF(Z37=6,9.71+(AA37-1)*0.29,IF(Z37=5,9.13+(AA37-2)*0.29,IF(Z37=4,8.26+(AA37-3)*0.29,IF(Z37=3,7.1+(AA37-4)*0.29,IF(Z37=2,5.65+(AA37-5)*0.29,IF(Z37=1,3.91+(AA37-6)*0.29,IF(AA37=0,0,1.88+(AA37-7)*0.29))))))))</f>
        <v>0</v>
      </c>
      <c r="AF37" s="24">
        <f>IF(AB37=7,10,IF(AB37=6,9.71+(AC37-1)*0.29,IF(AB37=5,9.13+(AC37-2)*0.29,IF(AB37=4,8.26+(AC37-3)*0.29,IF(AB37=3,7.1+(AC37-4)*0.29,IF(AB37=2,5.65+(AC37-5)*0.29,IF(AB37=1,3.91+(AC37-6)*0.29,IF(AC37=0,0,1.88+(AC37-7)*0.29))))))))+0.07</f>
        <v>1.95</v>
      </c>
      <c r="AG37" s="14">
        <v>5</v>
      </c>
      <c r="AH37" s="15">
        <v>2</v>
      </c>
      <c r="AI37" s="153" t="s">
        <v>455</v>
      </c>
      <c r="AJ37" s="154" t="s">
        <v>456</v>
      </c>
      <c r="AK37" s="25" t="s">
        <v>456</v>
      </c>
      <c r="AL37" s="153" t="s">
        <v>455</v>
      </c>
      <c r="AM37" s="154" t="s">
        <v>456</v>
      </c>
      <c r="AN37" s="25" t="s">
        <v>456</v>
      </c>
      <c r="AO37" s="153" t="s">
        <v>455</v>
      </c>
      <c r="AP37" s="154" t="s">
        <v>456</v>
      </c>
      <c r="AQ37" s="25" t="s">
        <v>456</v>
      </c>
      <c r="AR37" s="11" t="str">
        <f t="shared" si="28"/>
        <v xml:space="preserve"> </v>
      </c>
      <c r="AS37" s="12" t="str">
        <f t="shared" si="29"/>
        <v xml:space="preserve"> </v>
      </c>
      <c r="AT37" s="25" t="str">
        <f t="shared" si="29"/>
        <v xml:space="preserve"> </v>
      </c>
      <c r="AU37" s="11" t="str">
        <f t="shared" si="29"/>
        <v xml:space="preserve"> </v>
      </c>
      <c r="AV37" s="12" t="str">
        <f t="shared" si="29"/>
        <v xml:space="preserve"> </v>
      </c>
      <c r="AW37" s="25" t="str">
        <f t="shared" si="29"/>
        <v xml:space="preserve"> </v>
      </c>
      <c r="AX37" s="11" t="str">
        <f t="shared" si="29"/>
        <v xml:space="preserve"> </v>
      </c>
      <c r="AY37" s="12" t="str">
        <f t="shared" si="29"/>
        <v xml:space="preserve"> </v>
      </c>
      <c r="AZ37" s="25" t="str">
        <f t="shared" si="29"/>
        <v xml:space="preserve"> </v>
      </c>
      <c r="BA37" s="11" t="str">
        <f t="shared" si="29"/>
        <v xml:space="preserve"> </v>
      </c>
      <c r="BB37" s="12" t="str">
        <f t="shared" si="29"/>
        <v xml:space="preserve"> </v>
      </c>
      <c r="BC37" s="25" t="str">
        <f t="shared" si="29"/>
        <v xml:space="preserve"> </v>
      </c>
      <c r="BD37" s="5">
        <f>IF(AI37=" ",0,IF(AI37="p",1,0)+IF(AL37="p",1,0)+IF(AO37="p",1,0)+IF(AR37="p",1,0)+IF(AU37="p",1,0)+IF(AX37="p",1,0)+IF(BA37="p",1,0))</f>
        <v>3</v>
      </c>
      <c r="BE37" s="6">
        <f>IF(AI37=" ",0,IF(AI37="am",1,0)+IF(AL37="am",1,0)+IF(AO37="am",1,0)+IF(AR37="am",1,0)+IF(AU37="am",1,0)+IF(AX37="am",1,0)+IF(BA37="am",1,0))</f>
        <v>0</v>
      </c>
      <c r="BF37" s="6">
        <f>IF(AJ37=" ",0,IF(AJ37="+",1,0)+IF(AM37="+",1,0)+IF(AP37="+",1,0)+IF(AS37="+",1,0)+IF(AV37="+",1,0)+IF(AY37="+",1,0)+IF(BB37="+",1,0))</f>
        <v>0</v>
      </c>
      <c r="BG37" s="6">
        <f t="shared" si="30"/>
        <v>0</v>
      </c>
      <c r="BH37" s="6">
        <f t="shared" si="30"/>
        <v>0</v>
      </c>
      <c r="BI37" s="7">
        <f>IF(AK37=" ",0,IF(AK37="~",1,0)+IF(AN37="~",1,0)+IF(AQ37="~",1,0)+IF(AT37="~",1,0)+IF(AW37="~",1,0)+IF(AZ37="~",1,0)+IF(BC37="~",1,0))</f>
        <v>3</v>
      </c>
      <c r="BJ37" s="36">
        <f>IF(BD37=7,10,IF(BD37=6,9.71+(BE37-1)*0.29,IF(BD37=5,9.13+(BE37-2)*0.29,IF(BD37=4,8.26+(BE37-3)*0.29,IF(BD37=3,7.1+(BE37-4)*0.29,IF(BD37=2,5.65+(BE37-5)*0.29,IF(BD37=1,3.91+(BE37-6)*0.29,IF(BE37=0,0,1.88+(BE37-7)*0.29))))))))</f>
        <v>5.9399999999999995</v>
      </c>
      <c r="BK37" s="14">
        <f>IF(BF37=7,10,IF(BF37=6,9.71+(BG37-1)*0.29,IF(BF37=5,9.13+(BG37-2)*0.29,IF(BF37=4,8.26+(BG37-3)*0.29,IF(BF37=3,7.1+(BG37-4)*0.29,IF(BF37=2,5.65+(BG37-5)*0.29,IF(BF37=1,3.91+(BG37-6)*0.29,IF(BG37=0,0,1.88+(BG37-7)*0.29))))))))</f>
        <v>0</v>
      </c>
      <c r="BL37" s="24">
        <f>IF(BH37=7,10,IF(BH37=6,9.71+(BI37-1)*0.29,IF(BH37=5,9.13+(BI37-2)*0.29,IF(BH37=4,8.26+(BI37-3)*0.29,IF(BH37=3,7.1+(BI37-4)*0.29,IF(BH37=2,5.65+(BI37-5)*0.29,IF(BH37=1,3.91+(BI37-6)*0.29,IF(BI37=0,0,1.88+(BI37-7)*0.29))))))))</f>
        <v>0.72</v>
      </c>
      <c r="BM37" s="14">
        <v>0</v>
      </c>
      <c r="BN37" s="15">
        <v>0</v>
      </c>
      <c r="BO37" s="16">
        <f>2+1.5+1+3+0.14</f>
        <v>7.64</v>
      </c>
      <c r="BP37" s="24">
        <f>(0.75*AD37+AE37+0.25*AF37+1.4*AG37+1.6*AH37)+(0.75*BJ37+BK37+0.25*BL37+1.4*BM37+1.6*BN37)+BO37</f>
        <v>30.462499999999999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21"/>
        <v>30</v>
      </c>
      <c r="B38" s="80" t="s">
        <v>422</v>
      </c>
      <c r="C38" s="11" t="s">
        <v>455</v>
      </c>
      <c r="D38" s="12" t="s">
        <v>456</v>
      </c>
      <c r="E38" s="25" t="s">
        <v>456</v>
      </c>
      <c r="F38" s="11" t="s">
        <v>455</v>
      </c>
      <c r="G38" s="12" t="s">
        <v>456</v>
      </c>
      <c r="H38" s="25" t="s">
        <v>456</v>
      </c>
      <c r="I38" s="11" t="s">
        <v>455</v>
      </c>
      <c r="J38" s="12" t="s">
        <v>456</v>
      </c>
      <c r="K38" s="25" t="s">
        <v>456</v>
      </c>
      <c r="L38" s="11" t="s">
        <v>455</v>
      </c>
      <c r="M38" s="12" t="s">
        <v>456</v>
      </c>
      <c r="N38" s="25" t="s">
        <v>456</v>
      </c>
      <c r="O38" s="11" t="s">
        <v>455</v>
      </c>
      <c r="P38" s="12" t="s">
        <v>456</v>
      </c>
      <c r="Q38" s="25" t="s">
        <v>456</v>
      </c>
      <c r="R38" s="11" t="s">
        <v>455</v>
      </c>
      <c r="S38" s="12" t="s">
        <v>456</v>
      </c>
      <c r="T38" s="25" t="s">
        <v>456</v>
      </c>
      <c r="U38" s="146" t="s">
        <v>455</v>
      </c>
      <c r="V38" s="147" t="s">
        <v>456</v>
      </c>
      <c r="W38" s="25" t="s">
        <v>456</v>
      </c>
      <c r="X38" s="5">
        <f>IF(C38=" ",0,IF(C38="p",1,0)+IF(F38="p",1,0)+IF(I38="p",1,0)+IF(L38="p",1,0)+IF(O38="p",1,0)+IF(R38="p",1,0)+IF(U38="p",1,0))</f>
        <v>7</v>
      </c>
      <c r="Y38" s="6">
        <f>IF(C38=" ",0,IF(C38="am",1,0)+IF(F38="am",1,0)+IF(I38="am",1,0)+IF(L38="am",1,0)+IF(O38="am",1,0)+IF(R38="am",1,0)+IF(U38="am",1,0))</f>
        <v>0</v>
      </c>
      <c r="Z38" s="6">
        <f>IF(D38=" ",0,IF(D38="+",1,0)+IF(G38="+",1,0)+IF(J38="+",1,0)+IF(M38="+",1,0)+IF(P38="+",1,0)+IF(S38="+",1,0)+IF(V38="+",1,0))</f>
        <v>0</v>
      </c>
      <c r="AA38" s="6">
        <f t="shared" si="27"/>
        <v>0</v>
      </c>
      <c r="AB38" s="6">
        <f t="shared" si="27"/>
        <v>0</v>
      </c>
      <c r="AC38" s="7">
        <f>IF(E38=" ",0,IF(E38="~",1,0)+IF(H38="~",1,0)+IF(K38="~",1,0)+IF(N38="~",1,0)+IF(Q38="~",1,0)+IF(T38="~",1,0)+IF(W38="~",1,0))</f>
        <v>7</v>
      </c>
      <c r="AD38" s="36">
        <f>IF(X38=7,10,IF(X38=6,9.71+(Y38-1)*0.29,IF(X38=5,9.13+(Y38-2)*0.29,IF(X38=4,8.26+(Y38-3)*0.29,IF(X38=3,7.1+(Y38-4)*0.29,IF(X38=2,5.65+(Y38-5)*0.29,IF(X38=1,3.91+(Y38-6)*0.29,IF(Y38=0,0,1.88+(Y38-7)*0.29))))))))</f>
        <v>10</v>
      </c>
      <c r="AE38" s="14">
        <f>IF(Z38=7,10,IF(Z38=6,9.71+(AA38-1)*0.29,IF(Z38=5,9.13+(AA38-2)*0.29,IF(Z38=4,8.26+(AA38-3)*0.29,IF(Z38=3,7.1+(AA38-4)*0.29,IF(Z38=2,5.65+(AA38-5)*0.29,IF(Z38=1,3.91+(AA38-6)*0.29,IF(AA38=0,0,1.88+(AA38-7)*0.29))))))))</f>
        <v>0</v>
      </c>
      <c r="AF38" s="24">
        <f>IF(AB38=7,10,IF(AB38=6,9.71+(AC38-1)*0.29,IF(AB38=5,9.13+(AC38-2)*0.29,IF(AB38=4,8.26+(AC38-3)*0.29,IF(AB38=3,7.1+(AC38-4)*0.29,IF(AB38=2,5.65+(AC38-5)*0.29,IF(AB38=1,3.91+(AC38-6)*0.29,IF(AC38=0,0,1.88+(AC38-7)*0.29))))))))</f>
        <v>1.88</v>
      </c>
      <c r="AG38" s="14">
        <v>5.5</v>
      </c>
      <c r="AH38" s="15">
        <v>1.9</v>
      </c>
      <c r="AI38" s="153" t="s">
        <v>455</v>
      </c>
      <c r="AJ38" s="154" t="s">
        <v>456</v>
      </c>
      <c r="AK38" s="25" t="s">
        <v>456</v>
      </c>
      <c r="AL38" s="153" t="s">
        <v>455</v>
      </c>
      <c r="AM38" s="154" t="s">
        <v>456</v>
      </c>
      <c r="AN38" s="25" t="s">
        <v>456</v>
      </c>
      <c r="AO38" s="153" t="s">
        <v>455</v>
      </c>
      <c r="AP38" s="154" t="s">
        <v>456</v>
      </c>
      <c r="AQ38" s="25" t="s">
        <v>456</v>
      </c>
      <c r="AR38" s="11" t="str">
        <f t="shared" si="28"/>
        <v xml:space="preserve"> </v>
      </c>
      <c r="AS38" s="12" t="str">
        <f t="shared" si="29"/>
        <v xml:space="preserve"> </v>
      </c>
      <c r="AT38" s="25" t="str">
        <f t="shared" si="29"/>
        <v xml:space="preserve"> </v>
      </c>
      <c r="AU38" s="11" t="str">
        <f t="shared" si="29"/>
        <v xml:space="preserve"> </v>
      </c>
      <c r="AV38" s="12" t="str">
        <f t="shared" si="29"/>
        <v xml:space="preserve"> </v>
      </c>
      <c r="AW38" s="25" t="str">
        <f t="shared" si="29"/>
        <v xml:space="preserve"> </v>
      </c>
      <c r="AX38" s="11" t="str">
        <f t="shared" si="29"/>
        <v xml:space="preserve"> </v>
      </c>
      <c r="AY38" s="12" t="str">
        <f t="shared" si="29"/>
        <v xml:space="preserve"> </v>
      </c>
      <c r="AZ38" s="25" t="str">
        <f t="shared" si="29"/>
        <v xml:space="preserve"> </v>
      </c>
      <c r="BA38" s="11" t="str">
        <f t="shared" si="29"/>
        <v xml:space="preserve"> </v>
      </c>
      <c r="BB38" s="12" t="str">
        <f t="shared" si="29"/>
        <v xml:space="preserve"> </v>
      </c>
      <c r="BC38" s="25" t="str">
        <f t="shared" si="29"/>
        <v xml:space="preserve"> </v>
      </c>
      <c r="BD38" s="5">
        <f>IF(AI38=" ",0,IF(AI38="p",1,0)+IF(AL38="p",1,0)+IF(AO38="p",1,0)+IF(AR38="p",1,0)+IF(AU38="p",1,0)+IF(AX38="p",1,0)+IF(BA38="p",1,0))</f>
        <v>3</v>
      </c>
      <c r="BE38" s="6">
        <f>IF(AI38=" ",0,IF(AI38="am",1,0)+IF(AL38="am",1,0)+IF(AO38="am",1,0)+IF(AR38="am",1,0)+IF(AU38="am",1,0)+IF(AX38="am",1,0)+IF(BA38="am",1,0))</f>
        <v>0</v>
      </c>
      <c r="BF38" s="6">
        <f>IF(AJ38=" ",0,IF(AJ38="+",1,0)+IF(AM38="+",1,0)+IF(AP38="+",1,0)+IF(AS38="+",1,0)+IF(AV38="+",1,0)+IF(AY38="+",1,0)+IF(BB38="+",1,0))</f>
        <v>0</v>
      </c>
      <c r="BG38" s="6">
        <f t="shared" si="30"/>
        <v>0</v>
      </c>
      <c r="BH38" s="6">
        <f t="shared" si="30"/>
        <v>0</v>
      </c>
      <c r="BI38" s="7">
        <f>IF(AK38=" ",0,IF(AK38="~",1,0)+IF(AN38="~",1,0)+IF(AQ38="~",1,0)+IF(AT38="~",1,0)+IF(AW38="~",1,0)+IF(AZ38="~",1,0)+IF(BC38="~",1,0))</f>
        <v>3</v>
      </c>
      <c r="BJ38" s="36">
        <f>IF(BD38=7,10,IF(BD38=6,9.71+(BE38-1)*0.29,IF(BD38=5,9.13+(BE38-2)*0.29,IF(BD38=4,8.26+(BE38-3)*0.29,IF(BD38=3,7.1+(BE38-4)*0.29,IF(BD38=2,5.65+(BE38-5)*0.29,IF(BD38=1,3.91+(BE38-6)*0.29,IF(BE38=0,0,1.88+(BE38-7)*0.29))))))))</f>
        <v>5.9399999999999995</v>
      </c>
      <c r="BK38" s="14">
        <f>IF(BF38=7,10,IF(BF38=6,9.71+(BG38-1)*0.29,IF(BF38=5,9.13+(BG38-2)*0.29,IF(BF38=4,8.26+(BG38-3)*0.29,IF(BF38=3,7.1+(BG38-4)*0.29,IF(BF38=2,5.65+(BG38-5)*0.29,IF(BF38=1,3.91+(BG38-6)*0.29,IF(BG38=0,0,1.88+(BG38-7)*0.29))))))))</f>
        <v>0</v>
      </c>
      <c r="BL38" s="24">
        <f>IF(BH38=7,10,IF(BH38=6,9.71+(BI38-1)*0.29,IF(BH38=5,9.13+(BI38-2)*0.29,IF(BH38=4,8.26+(BI38-3)*0.29,IF(BH38=3,7.1+(BI38-4)*0.29,IF(BH38=2,5.65+(BI38-5)*0.29,IF(BH38=1,3.91+(BI38-6)*0.29,IF(BI38=0,0,1.88+(BI38-7)*0.29))))))))</f>
        <v>0.72</v>
      </c>
      <c r="BM38" s="14">
        <v>0</v>
      </c>
      <c r="BN38" s="15">
        <v>0</v>
      </c>
      <c r="BO38" s="16">
        <f>1.5+3</f>
        <v>4.5</v>
      </c>
      <c r="BP38" s="24">
        <f>(0.75*AD38+AE38+0.25*AF38+1.4*AG38+1.6*AH38)+(0.75*BJ38+BK38+0.25*BL38+1.4*BM38+1.6*BN38)+BO38</f>
        <v>27.844999999999999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21"/>
        <v>31</v>
      </c>
      <c r="B39" s="80" t="s">
        <v>423</v>
      </c>
      <c r="C39" s="11" t="s">
        <v>455</v>
      </c>
      <c r="D39" s="12" t="s">
        <v>456</v>
      </c>
      <c r="E39" s="25" t="s">
        <v>456</v>
      </c>
      <c r="F39" s="11" t="s">
        <v>455</v>
      </c>
      <c r="G39" s="12" t="s">
        <v>456</v>
      </c>
      <c r="H39" s="25" t="s">
        <v>456</v>
      </c>
      <c r="I39" s="11" t="s">
        <v>455</v>
      </c>
      <c r="J39" s="12" t="s">
        <v>456</v>
      </c>
      <c r="K39" s="25" t="s">
        <v>456</v>
      </c>
      <c r="L39" s="11" t="s">
        <v>455</v>
      </c>
      <c r="M39" s="12" t="s">
        <v>456</v>
      </c>
      <c r="N39" s="25" t="s">
        <v>456</v>
      </c>
      <c r="O39" s="11" t="s">
        <v>455</v>
      </c>
      <c r="P39" s="12" t="s">
        <v>456</v>
      </c>
      <c r="Q39" s="25" t="s">
        <v>456</v>
      </c>
      <c r="R39" s="11" t="s">
        <v>455</v>
      </c>
      <c r="S39" s="12" t="s">
        <v>456</v>
      </c>
      <c r="T39" s="25" t="s">
        <v>456</v>
      </c>
      <c r="U39" s="146" t="s">
        <v>455</v>
      </c>
      <c r="V39" s="147" t="s">
        <v>456</v>
      </c>
      <c r="W39" s="25" t="s">
        <v>456</v>
      </c>
      <c r="X39" s="5">
        <f>IF(C39=" ",0,IF(C39="p",1,0)+IF(F39="p",1,0)+IF(I39="p",1,0)+IF(L39="p",1,0)+IF(O39="p",1,0)+IF(R39="p",1,0)+IF(U39="p",1,0))</f>
        <v>7</v>
      </c>
      <c r="Y39" s="6">
        <f>IF(C39=" ",0,IF(C39="am",1,0)+IF(F39="am",1,0)+IF(I39="am",1,0)+IF(L39="am",1,0)+IF(O39="am",1,0)+IF(R39="am",1,0)+IF(U39="am",1,0))</f>
        <v>0</v>
      </c>
      <c r="Z39" s="6">
        <f>IF(D39=" ",0,IF(D39="+",1,0)+IF(G39="+",1,0)+IF(J39="+",1,0)+IF(M39="+",1,0)+IF(P39="+",1,0)+IF(S39="+",1,0)+IF(V39="+",1,0))</f>
        <v>0</v>
      </c>
      <c r="AA39" s="6">
        <f t="shared" si="27"/>
        <v>0</v>
      </c>
      <c r="AB39" s="6">
        <f t="shared" si="27"/>
        <v>0</v>
      </c>
      <c r="AC39" s="7">
        <f>IF(E39=" ",0,IF(E39="~",1,0)+IF(H39="~",1,0)+IF(K39="~",1,0)+IF(N39="~",1,0)+IF(Q39="~",1,0)+IF(T39="~",1,0)+IF(W39="~",1,0))</f>
        <v>7</v>
      </c>
      <c r="AD39" s="36">
        <f>IF(X39=7,10,IF(X39=6,9.71+(Y39-1)*0.29,IF(X39=5,9.13+(Y39-2)*0.29,IF(X39=4,8.26+(Y39-3)*0.29,IF(X39=3,7.1+(Y39-4)*0.29,IF(X39=2,5.65+(Y39-5)*0.29,IF(X39=1,3.91+(Y39-6)*0.29,IF(Y39=0,0,1.88+(Y39-7)*0.29))))))))</f>
        <v>10</v>
      </c>
      <c r="AE39" s="14">
        <f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>IF(AB39=7,10,IF(AB39=6,9.71+(AC39-1)*0.29,IF(AB39=5,9.13+(AC39-2)*0.29,IF(AB39=4,8.26+(AC39-3)*0.29,IF(AB39=3,7.1+(AC39-4)*0.29,IF(AB39=2,5.65+(AC39-5)*0.29,IF(AB39=1,3.91+(AC39-6)*0.29,IF(AC39=0,0,1.88+(AC39-7)*0.29))))))))</f>
        <v>1.88</v>
      </c>
      <c r="AG39" s="14">
        <v>3.9</v>
      </c>
      <c r="AH39" s="15">
        <v>1.9</v>
      </c>
      <c r="AI39" s="153" t="s">
        <v>455</v>
      </c>
      <c r="AJ39" s="154" t="s">
        <v>456</v>
      </c>
      <c r="AK39" s="25" t="s">
        <v>456</v>
      </c>
      <c r="AL39" s="153" t="s">
        <v>455</v>
      </c>
      <c r="AM39" s="154" t="s">
        <v>456</v>
      </c>
      <c r="AN39" s="25" t="s">
        <v>456</v>
      </c>
      <c r="AO39" s="153" t="s">
        <v>455</v>
      </c>
      <c r="AP39" s="154" t="s">
        <v>456</v>
      </c>
      <c r="AQ39" s="25" t="s">
        <v>456</v>
      </c>
      <c r="AR39" s="11" t="str">
        <f t="shared" si="28"/>
        <v xml:space="preserve"> </v>
      </c>
      <c r="AS39" s="12" t="str">
        <f t="shared" si="29"/>
        <v xml:space="preserve"> </v>
      </c>
      <c r="AT39" s="25" t="str">
        <f t="shared" si="29"/>
        <v xml:space="preserve"> </v>
      </c>
      <c r="AU39" s="11" t="str">
        <f t="shared" si="29"/>
        <v xml:space="preserve"> </v>
      </c>
      <c r="AV39" s="12" t="str">
        <f t="shared" si="29"/>
        <v xml:space="preserve"> </v>
      </c>
      <c r="AW39" s="25" t="str">
        <f t="shared" si="29"/>
        <v xml:space="preserve"> </v>
      </c>
      <c r="AX39" s="11" t="str">
        <f t="shared" si="29"/>
        <v xml:space="preserve"> </v>
      </c>
      <c r="AY39" s="12" t="str">
        <f t="shared" si="29"/>
        <v xml:space="preserve"> </v>
      </c>
      <c r="AZ39" s="25" t="str">
        <f t="shared" si="29"/>
        <v xml:space="preserve"> </v>
      </c>
      <c r="BA39" s="11" t="str">
        <f t="shared" si="29"/>
        <v xml:space="preserve"> </v>
      </c>
      <c r="BB39" s="12" t="str">
        <f t="shared" si="29"/>
        <v xml:space="preserve"> </v>
      </c>
      <c r="BC39" s="25" t="str">
        <f t="shared" si="29"/>
        <v xml:space="preserve"> </v>
      </c>
      <c r="BD39" s="5">
        <f>IF(AI39=" ",0,IF(AI39="p",1,0)+IF(AL39="p",1,0)+IF(AO39="p",1,0)+IF(AR39="p",1,0)+IF(AU39="p",1,0)+IF(AX39="p",1,0)+IF(BA39="p",1,0))</f>
        <v>3</v>
      </c>
      <c r="BE39" s="6">
        <f>IF(AI39=" ",0,IF(AI39="am",1,0)+IF(AL39="am",1,0)+IF(AO39="am",1,0)+IF(AR39="am",1,0)+IF(AU39="am",1,0)+IF(AX39="am",1,0)+IF(BA39="am",1,0))</f>
        <v>0</v>
      </c>
      <c r="BF39" s="6">
        <f>IF(AJ39=" ",0,IF(AJ39="+",1,0)+IF(AM39="+",1,0)+IF(AP39="+",1,0)+IF(AS39="+",1,0)+IF(AV39="+",1,0)+IF(AY39="+",1,0)+IF(BB39="+",1,0))</f>
        <v>0</v>
      </c>
      <c r="BG39" s="6">
        <f t="shared" si="30"/>
        <v>0</v>
      </c>
      <c r="BH39" s="6">
        <f t="shared" si="30"/>
        <v>0</v>
      </c>
      <c r="BI39" s="7">
        <f>IF(AK39=" ",0,IF(AK39="~",1,0)+IF(AN39="~",1,0)+IF(AQ39="~",1,0)+IF(AT39="~",1,0)+IF(AW39="~",1,0)+IF(AZ39="~",1,0)+IF(BC39="~",1,0))</f>
        <v>3</v>
      </c>
      <c r="BJ39" s="36">
        <f>IF(BD39=7,10,IF(BD39=6,9.71+(BE39-1)*0.29,IF(BD39=5,9.13+(BE39-2)*0.29,IF(BD39=4,8.26+(BE39-3)*0.29,IF(BD39=3,7.1+(BE39-4)*0.29,IF(BD39=2,5.65+(BE39-5)*0.29,IF(BD39=1,3.91+(BE39-6)*0.29,IF(BE39=0,0,1.88+(BE39-7)*0.29))))))))</f>
        <v>5.9399999999999995</v>
      </c>
      <c r="BK39" s="14">
        <f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>IF(BH39=7,10,IF(BH39=6,9.71+(BI39-1)*0.29,IF(BH39=5,9.13+(BI39-2)*0.29,IF(BH39=4,8.26+(BI39-3)*0.29,IF(BH39=3,7.1+(BI39-4)*0.29,IF(BH39=2,5.65+(BI39-5)*0.29,IF(BH39=1,3.91+(BI39-6)*0.29,IF(BI39=0,0,1.88+(BI39-7)*0.29))))))))</f>
        <v>0.72</v>
      </c>
      <c r="BM39" s="14">
        <v>0</v>
      </c>
      <c r="BN39" s="15">
        <v>0</v>
      </c>
      <c r="BO39" s="16">
        <f>1.5+3</f>
        <v>4.5</v>
      </c>
      <c r="BP39" s="24">
        <f>(0.75*AD39+AE39+0.25*AF39+1.4*AG39+1.6*AH39)+(0.75*BJ39+BK39+0.25*BL39+1.4*BM39+1.6*BN39)+BO39</f>
        <v>25.604999999999997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21"/>
        <v>32</v>
      </c>
      <c r="B40" s="80" t="str">
        <f t="shared" ref="B40:P40" si="31">" "</f>
        <v xml:space="preserve"> </v>
      </c>
      <c r="C40" s="11" t="str">
        <f t="shared" si="31"/>
        <v xml:space="preserve"> </v>
      </c>
      <c r="D40" s="12" t="str">
        <f t="shared" si="31"/>
        <v xml:space="preserve"> </v>
      </c>
      <c r="E40" s="25" t="str">
        <f t="shared" si="31"/>
        <v xml:space="preserve"> </v>
      </c>
      <c r="F40" s="11" t="str">
        <f t="shared" si="31"/>
        <v xml:space="preserve"> </v>
      </c>
      <c r="G40" s="12" t="str">
        <f t="shared" si="31"/>
        <v xml:space="preserve"> </v>
      </c>
      <c r="H40" s="25" t="str">
        <f t="shared" si="31"/>
        <v xml:space="preserve"> </v>
      </c>
      <c r="I40" s="11" t="str">
        <f t="shared" si="31"/>
        <v xml:space="preserve"> </v>
      </c>
      <c r="J40" s="12" t="str">
        <f t="shared" si="31"/>
        <v xml:space="preserve"> </v>
      </c>
      <c r="K40" s="25" t="str">
        <f t="shared" si="31"/>
        <v xml:space="preserve"> </v>
      </c>
      <c r="L40" s="11" t="str">
        <f t="shared" si="31"/>
        <v xml:space="preserve"> </v>
      </c>
      <c r="M40" s="12" t="str">
        <f t="shared" si="31"/>
        <v xml:space="preserve"> </v>
      </c>
      <c r="N40" s="25" t="str">
        <f t="shared" si="31"/>
        <v xml:space="preserve"> </v>
      </c>
      <c r="O40" s="11" t="str">
        <f t="shared" si="31"/>
        <v xml:space="preserve"> </v>
      </c>
      <c r="P40" s="12" t="str">
        <f t="shared" si="31"/>
        <v xml:space="preserve"> </v>
      </c>
      <c r="Q40" s="25" t="str">
        <f t="shared" ref="Q40:W43" si="32">" "</f>
        <v xml:space="preserve"> </v>
      </c>
      <c r="R40" s="11" t="str">
        <f t="shared" si="32"/>
        <v xml:space="preserve"> </v>
      </c>
      <c r="S40" s="12" t="str">
        <f t="shared" si="32"/>
        <v xml:space="preserve"> </v>
      </c>
      <c r="T40" s="25" t="str">
        <f t="shared" si="32"/>
        <v xml:space="preserve"> </v>
      </c>
      <c r="U40" s="11" t="str">
        <f t="shared" si="32"/>
        <v xml:space="preserve"> </v>
      </c>
      <c r="V40" s="12" t="str">
        <f t="shared" si="32"/>
        <v xml:space="preserve"> </v>
      </c>
      <c r="W40" s="25" t="str">
        <f t="shared" si="32"/>
        <v xml:space="preserve"> </v>
      </c>
      <c r="X40" s="5">
        <f t="shared" ref="X40:X42" si="33">IF(C40=" ",0,IF(C40="p",1,0)+IF(F40="p",1,0)+IF(I40="p",1,0)+IF(L40="p",1,0)+IF(O40="p",1,0)+IF(R40="p",1,0)+IF(U40="p",1,0))</f>
        <v>0</v>
      </c>
      <c r="Y40" s="6">
        <f t="shared" ref="Y40:Y42" si="34">IF(C40=" ",0,IF(C40="am",1,0)+IF(F40="am",1,0)+IF(I40="am",1,0)+IF(L40="am",1,0)+IF(O40="am",1,0)+IF(R40="am",1,0)+IF(U40="am",1,0))</f>
        <v>0</v>
      </c>
      <c r="Z40" s="6">
        <f t="shared" ref="Z40:Z42" si="35">IF(D40=" ",0,IF(D40="+",1,0)+IF(G40="+",1,0)+IF(J40="+",1,0)+IF(M40="+",1,0)+IF(P40="+",1,0)+IF(S40="+",1,0)+IF(V40="+",1,0))</f>
        <v>0</v>
      </c>
      <c r="AA40" s="6">
        <f t="shared" ref="AA40:AB42" si="36">IF(D40=" ",0,IF(D40="!",1,0)+IF(G40="!",1,0)+IF(J40="!",1,0)+IF(M40="!",1,0)+IF(P40="!",1,0)+IF(S40="!",1,0)+IF(V40="!",1,0))</f>
        <v>0</v>
      </c>
      <c r="AB40" s="6">
        <f t="shared" si="36"/>
        <v>0</v>
      </c>
      <c r="AC40" s="7">
        <f t="shared" ref="AC40:AC42" si="37">IF(E40=" ",0,IF(E40="~",1,0)+IF(H40="~",1,0)+IF(K40="~",1,0)+IF(N40="~",1,0)+IF(Q40="~",1,0)+IF(T40="~",1,0)+IF(W40="~",1,0))</f>
        <v>0</v>
      </c>
      <c r="AD40" s="36">
        <f t="shared" ref="AD40:AD42" si="38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:AE42" si="39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:AF42" si="40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ref="AI40:AW40" si="41">" "</f>
        <v xml:space="preserve"> </v>
      </c>
      <c r="AJ40" s="12" t="str">
        <f t="shared" si="41"/>
        <v xml:space="preserve"> </v>
      </c>
      <c r="AK40" s="25" t="str">
        <f t="shared" si="41"/>
        <v xml:space="preserve"> </v>
      </c>
      <c r="AL40" s="11" t="str">
        <f t="shared" si="41"/>
        <v xml:space="preserve"> </v>
      </c>
      <c r="AM40" s="12" t="str">
        <f t="shared" si="41"/>
        <v xml:space="preserve"> </v>
      </c>
      <c r="AN40" s="25" t="str">
        <f t="shared" si="41"/>
        <v xml:space="preserve"> </v>
      </c>
      <c r="AO40" s="11" t="str">
        <f t="shared" si="41"/>
        <v xml:space="preserve"> </v>
      </c>
      <c r="AP40" s="12" t="str">
        <f t="shared" si="41"/>
        <v xml:space="preserve"> </v>
      </c>
      <c r="AQ40" s="25" t="str">
        <f t="shared" si="41"/>
        <v xml:space="preserve"> </v>
      </c>
      <c r="AR40" s="11" t="str">
        <f t="shared" si="41"/>
        <v xml:space="preserve"> </v>
      </c>
      <c r="AS40" s="12" t="str">
        <f t="shared" si="41"/>
        <v xml:space="preserve"> </v>
      </c>
      <c r="AT40" s="25" t="str">
        <f t="shared" si="41"/>
        <v xml:space="preserve"> </v>
      </c>
      <c r="AU40" s="11" t="str">
        <f t="shared" si="41"/>
        <v xml:space="preserve"> </v>
      </c>
      <c r="AV40" s="12" t="str">
        <f t="shared" si="41"/>
        <v xml:space="preserve"> </v>
      </c>
      <c r="AW40" s="25" t="str">
        <f t="shared" si="41"/>
        <v xml:space="preserve"> </v>
      </c>
      <c r="AX40" s="11" t="str">
        <f t="shared" ref="AX40:BC43" si="42">" "</f>
        <v xml:space="preserve"> </v>
      </c>
      <c r="AY40" s="12" t="str">
        <f t="shared" si="42"/>
        <v xml:space="preserve"> </v>
      </c>
      <c r="AZ40" s="25" t="str">
        <f t="shared" si="42"/>
        <v xml:space="preserve"> </v>
      </c>
      <c r="BA40" s="11" t="str">
        <f t="shared" si="42"/>
        <v xml:space="preserve"> </v>
      </c>
      <c r="BB40" s="12" t="str">
        <f t="shared" si="42"/>
        <v xml:space="preserve"> </v>
      </c>
      <c r="BC40" s="25" t="str">
        <f t="shared" si="42"/>
        <v xml:space="preserve"> </v>
      </c>
      <c r="BD40" s="5">
        <f t="shared" ref="BD40:BD42" si="43">IF(AI40=" ",0,IF(AI40="p",1,0)+IF(AL40="p",1,0)+IF(AO40="p",1,0)+IF(AR40="p",1,0)+IF(AU40="p",1,0)+IF(AX40="p",1,0)+IF(BA40="p",1,0))</f>
        <v>0</v>
      </c>
      <c r="BE40" s="6">
        <f t="shared" ref="BE40:BE42" si="44">IF(AI40=" ",0,IF(AI40="am",1,0)+IF(AL40="am",1,0)+IF(AO40="am",1,0)+IF(AR40="am",1,0)+IF(AU40="am",1,0)+IF(AX40="am",1,0)+IF(BA40="am",1,0))</f>
        <v>0</v>
      </c>
      <c r="BF40" s="6">
        <f t="shared" ref="BF40:BF42" si="45">IF(AJ40=" ",0,IF(AJ40="+",1,0)+IF(AM40="+",1,0)+IF(AP40="+",1,0)+IF(AS40="+",1,0)+IF(AV40="+",1,0)+IF(AY40="+",1,0)+IF(BB40="+",1,0))</f>
        <v>0</v>
      </c>
      <c r="BG40" s="6">
        <f t="shared" ref="BG40:BH42" si="46">IF(AJ40=" ",0,IF(AJ40="!",1,0)+IF(AM40="!",1,0)+IF(AP40="!",1,0)+IF(AS40="!",1,0)+IF(AV40="!",1,0)+IF(AY40="!",1,0)+IF(BB40="!",1,0))</f>
        <v>0</v>
      </c>
      <c r="BH40" s="6">
        <f t="shared" si="46"/>
        <v>0</v>
      </c>
      <c r="BI40" s="7">
        <f t="shared" ref="BI40:BI42" si="47">IF(AK40=" ",0,IF(AK40="~",1,0)+IF(AN40="~",1,0)+IF(AQ40="~",1,0)+IF(AT40="~",1,0)+IF(AW40="~",1,0)+IF(AZ40="~",1,0)+IF(BC40="~",1,0))</f>
        <v>0</v>
      </c>
      <c r="BJ40" s="36">
        <f t="shared" ref="BJ40:BJ43" si="48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:BK43" si="49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:BL43" si="50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24">
        <f t="shared" ref="BP40:BP43" si="51">(0.75*AD40+AE40+0.25*AF40+1.4*AG40+1.6*AH40)+(0.75*BJ40+BK40+0.25*BL40+1.4*BM40+1.6*BN40)+BO40</f>
        <v>0</v>
      </c>
      <c r="BQ40" s="63"/>
      <c r="BR40" s="63"/>
      <c r="BS40" s="63"/>
      <c r="BT40" s="63"/>
      <c r="BU40" s="63"/>
      <c r="BV40" s="63"/>
      <c r="BW40" s="63"/>
    </row>
    <row r="41" spans="1:75" ht="12.75" customHeight="1">
      <c r="A41" s="2">
        <f t="shared" si="21"/>
        <v>33</v>
      </c>
      <c r="B41" s="80" t="str">
        <f t="shared" ref="B41:Q43" si="52">" "</f>
        <v xml:space="preserve"> </v>
      </c>
      <c r="C41" s="11" t="str">
        <f t="shared" si="52"/>
        <v xml:space="preserve"> </v>
      </c>
      <c r="D41" s="12" t="str">
        <f t="shared" si="52"/>
        <v xml:space="preserve"> </v>
      </c>
      <c r="E41" s="25" t="str">
        <f t="shared" si="52"/>
        <v xml:space="preserve"> </v>
      </c>
      <c r="F41" s="11" t="str">
        <f t="shared" si="52"/>
        <v xml:space="preserve"> </v>
      </c>
      <c r="G41" s="12" t="str">
        <f t="shared" si="52"/>
        <v xml:space="preserve"> </v>
      </c>
      <c r="H41" s="25" t="str">
        <f t="shared" si="52"/>
        <v xml:space="preserve"> </v>
      </c>
      <c r="I41" s="11" t="str">
        <f t="shared" si="52"/>
        <v xml:space="preserve"> </v>
      </c>
      <c r="J41" s="12" t="str">
        <f t="shared" si="52"/>
        <v xml:space="preserve"> </v>
      </c>
      <c r="K41" s="25" t="str">
        <f t="shared" si="52"/>
        <v xml:space="preserve"> </v>
      </c>
      <c r="L41" s="11" t="str">
        <f t="shared" si="52"/>
        <v xml:space="preserve"> </v>
      </c>
      <c r="M41" s="12" t="str">
        <f t="shared" si="52"/>
        <v xml:space="preserve"> </v>
      </c>
      <c r="N41" s="25" t="str">
        <f t="shared" si="52"/>
        <v xml:space="preserve"> </v>
      </c>
      <c r="O41" s="11" t="str">
        <f t="shared" si="52"/>
        <v xml:space="preserve"> </v>
      </c>
      <c r="P41" s="12" t="str">
        <f t="shared" si="52"/>
        <v xml:space="preserve"> </v>
      </c>
      <c r="Q41" s="25" t="str">
        <f t="shared" si="52"/>
        <v xml:space="preserve"> </v>
      </c>
      <c r="R41" s="11" t="str">
        <f t="shared" si="32"/>
        <v xml:space="preserve"> </v>
      </c>
      <c r="S41" s="12" t="str">
        <f t="shared" si="32"/>
        <v xml:space="preserve"> </v>
      </c>
      <c r="T41" s="25" t="str">
        <f t="shared" si="32"/>
        <v xml:space="preserve"> </v>
      </c>
      <c r="U41" s="11" t="str">
        <f t="shared" si="32"/>
        <v xml:space="preserve"> </v>
      </c>
      <c r="V41" s="12" t="str">
        <f t="shared" si="32"/>
        <v xml:space="preserve"> </v>
      </c>
      <c r="W41" s="25" t="str">
        <f t="shared" si="32"/>
        <v xml:space="preserve"> </v>
      </c>
      <c r="X41" s="5">
        <f t="shared" si="33"/>
        <v>0</v>
      </c>
      <c r="Y41" s="6">
        <f t="shared" si="34"/>
        <v>0</v>
      </c>
      <c r="Z41" s="6">
        <f t="shared" si="35"/>
        <v>0</v>
      </c>
      <c r="AA41" s="6">
        <f t="shared" si="36"/>
        <v>0</v>
      </c>
      <c r="AB41" s="6">
        <f t="shared" si="36"/>
        <v>0</v>
      </c>
      <c r="AC41" s="7">
        <f t="shared" si="37"/>
        <v>0</v>
      </c>
      <c r="AD41" s="36">
        <f t="shared" si="38"/>
        <v>0</v>
      </c>
      <c r="AE41" s="14">
        <f t="shared" si="39"/>
        <v>0</v>
      </c>
      <c r="AF41" s="24">
        <f t="shared" si="40"/>
        <v>0</v>
      </c>
      <c r="AG41" s="14">
        <v>0</v>
      </c>
      <c r="AH41" s="15">
        <v>0</v>
      </c>
      <c r="AI41" s="11" t="str">
        <f t="shared" ref="AI41:AX43" si="53">" "</f>
        <v xml:space="preserve"> </v>
      </c>
      <c r="AJ41" s="12" t="str">
        <f t="shared" si="53"/>
        <v xml:space="preserve"> </v>
      </c>
      <c r="AK41" s="25" t="str">
        <f t="shared" si="53"/>
        <v xml:space="preserve"> </v>
      </c>
      <c r="AL41" s="11" t="str">
        <f t="shared" si="53"/>
        <v xml:space="preserve"> </v>
      </c>
      <c r="AM41" s="12" t="str">
        <f t="shared" si="53"/>
        <v xml:space="preserve"> </v>
      </c>
      <c r="AN41" s="25" t="str">
        <f t="shared" si="53"/>
        <v xml:space="preserve"> </v>
      </c>
      <c r="AO41" s="11" t="str">
        <f t="shared" si="53"/>
        <v xml:space="preserve"> </v>
      </c>
      <c r="AP41" s="12" t="str">
        <f t="shared" si="53"/>
        <v xml:space="preserve"> </v>
      </c>
      <c r="AQ41" s="25" t="str">
        <f t="shared" si="53"/>
        <v xml:space="preserve"> </v>
      </c>
      <c r="AR41" s="11" t="str">
        <f t="shared" si="53"/>
        <v xml:space="preserve"> </v>
      </c>
      <c r="AS41" s="12" t="str">
        <f t="shared" si="53"/>
        <v xml:space="preserve"> </v>
      </c>
      <c r="AT41" s="25" t="str">
        <f t="shared" si="53"/>
        <v xml:space="preserve"> </v>
      </c>
      <c r="AU41" s="11" t="str">
        <f t="shared" si="53"/>
        <v xml:space="preserve"> </v>
      </c>
      <c r="AV41" s="12" t="str">
        <f t="shared" si="53"/>
        <v xml:space="preserve"> </v>
      </c>
      <c r="AW41" s="25" t="str">
        <f t="shared" si="53"/>
        <v xml:space="preserve"> </v>
      </c>
      <c r="AX41" s="11" t="str">
        <f t="shared" si="53"/>
        <v xml:space="preserve"> </v>
      </c>
      <c r="AY41" s="12" t="str">
        <f t="shared" si="42"/>
        <v xml:space="preserve"> </v>
      </c>
      <c r="AZ41" s="25" t="str">
        <f t="shared" si="42"/>
        <v xml:space="preserve"> </v>
      </c>
      <c r="BA41" s="11" t="str">
        <f t="shared" si="42"/>
        <v xml:space="preserve"> </v>
      </c>
      <c r="BB41" s="12" t="str">
        <f t="shared" si="42"/>
        <v xml:space="preserve"> </v>
      </c>
      <c r="BC41" s="25" t="str">
        <f t="shared" si="42"/>
        <v xml:space="preserve"> </v>
      </c>
      <c r="BD41" s="5">
        <f t="shared" si="43"/>
        <v>0</v>
      </c>
      <c r="BE41" s="6">
        <f t="shared" si="44"/>
        <v>0</v>
      </c>
      <c r="BF41" s="6">
        <f t="shared" si="45"/>
        <v>0</v>
      </c>
      <c r="BG41" s="6">
        <f t="shared" si="46"/>
        <v>0</v>
      </c>
      <c r="BH41" s="6">
        <f t="shared" si="46"/>
        <v>0</v>
      </c>
      <c r="BI41" s="7">
        <f t="shared" si="47"/>
        <v>0</v>
      </c>
      <c r="BJ41" s="36">
        <f t="shared" si="48"/>
        <v>0</v>
      </c>
      <c r="BK41" s="14">
        <f t="shared" si="49"/>
        <v>0</v>
      </c>
      <c r="BL41" s="24">
        <f t="shared" si="50"/>
        <v>0</v>
      </c>
      <c r="BM41" s="14">
        <v>0</v>
      </c>
      <c r="BN41" s="15">
        <v>0</v>
      </c>
      <c r="BO41" s="16"/>
      <c r="BP41" s="24">
        <f t="shared" si="51"/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21"/>
        <v>34</v>
      </c>
      <c r="B42" s="80" t="str">
        <f t="shared" si="52"/>
        <v xml:space="preserve"> </v>
      </c>
      <c r="C42" s="11" t="str">
        <f t="shared" si="52"/>
        <v xml:space="preserve"> </v>
      </c>
      <c r="D42" s="12" t="str">
        <f t="shared" si="52"/>
        <v xml:space="preserve"> </v>
      </c>
      <c r="E42" s="25" t="str">
        <f t="shared" si="52"/>
        <v xml:space="preserve"> </v>
      </c>
      <c r="F42" s="11" t="str">
        <f t="shared" si="52"/>
        <v xml:space="preserve"> </v>
      </c>
      <c r="G42" s="12" t="str">
        <f t="shared" si="52"/>
        <v xml:space="preserve"> </v>
      </c>
      <c r="H42" s="25" t="str">
        <f t="shared" si="52"/>
        <v xml:space="preserve"> </v>
      </c>
      <c r="I42" s="11" t="str">
        <f t="shared" si="52"/>
        <v xml:space="preserve"> </v>
      </c>
      <c r="J42" s="12" t="str">
        <f t="shared" si="52"/>
        <v xml:space="preserve"> </v>
      </c>
      <c r="K42" s="25" t="str">
        <f t="shared" si="52"/>
        <v xml:space="preserve"> </v>
      </c>
      <c r="L42" s="11" t="str">
        <f t="shared" si="52"/>
        <v xml:space="preserve"> </v>
      </c>
      <c r="M42" s="12" t="str">
        <f t="shared" si="52"/>
        <v xml:space="preserve"> </v>
      </c>
      <c r="N42" s="25" t="str">
        <f t="shared" si="52"/>
        <v xml:space="preserve"> </v>
      </c>
      <c r="O42" s="11" t="str">
        <f t="shared" si="52"/>
        <v xml:space="preserve"> </v>
      </c>
      <c r="P42" s="12" t="str">
        <f t="shared" si="52"/>
        <v xml:space="preserve"> </v>
      </c>
      <c r="Q42" s="25" t="str">
        <f t="shared" si="52"/>
        <v xml:space="preserve"> </v>
      </c>
      <c r="R42" s="11" t="str">
        <f t="shared" si="32"/>
        <v xml:space="preserve"> </v>
      </c>
      <c r="S42" s="12" t="str">
        <f t="shared" si="32"/>
        <v xml:space="preserve"> </v>
      </c>
      <c r="T42" s="25" t="str">
        <f t="shared" si="32"/>
        <v xml:space="preserve"> </v>
      </c>
      <c r="U42" s="11" t="str">
        <f t="shared" si="32"/>
        <v xml:space="preserve"> </v>
      </c>
      <c r="V42" s="12" t="str">
        <f t="shared" si="32"/>
        <v xml:space="preserve"> </v>
      </c>
      <c r="W42" s="25" t="str">
        <f t="shared" si="32"/>
        <v xml:space="preserve"> </v>
      </c>
      <c r="X42" s="5">
        <f t="shared" si="33"/>
        <v>0</v>
      </c>
      <c r="Y42" s="6">
        <f t="shared" si="34"/>
        <v>0</v>
      </c>
      <c r="Z42" s="6">
        <f t="shared" si="35"/>
        <v>0</v>
      </c>
      <c r="AA42" s="6">
        <f t="shared" si="36"/>
        <v>0</v>
      </c>
      <c r="AB42" s="6">
        <f t="shared" si="36"/>
        <v>0</v>
      </c>
      <c r="AC42" s="7">
        <f t="shared" si="37"/>
        <v>0</v>
      </c>
      <c r="AD42" s="36">
        <f t="shared" si="38"/>
        <v>0</v>
      </c>
      <c r="AE42" s="14">
        <f t="shared" si="39"/>
        <v>0</v>
      </c>
      <c r="AF42" s="24">
        <f t="shared" si="40"/>
        <v>0</v>
      </c>
      <c r="AG42" s="14">
        <v>0</v>
      </c>
      <c r="AH42" s="15">
        <v>0</v>
      </c>
      <c r="AI42" s="11" t="str">
        <f t="shared" si="53"/>
        <v xml:space="preserve"> </v>
      </c>
      <c r="AJ42" s="12" t="str">
        <f t="shared" si="53"/>
        <v xml:space="preserve"> </v>
      </c>
      <c r="AK42" s="25" t="str">
        <f t="shared" si="53"/>
        <v xml:space="preserve"> </v>
      </c>
      <c r="AL42" s="11" t="str">
        <f t="shared" si="53"/>
        <v xml:space="preserve"> </v>
      </c>
      <c r="AM42" s="12" t="str">
        <f t="shared" si="53"/>
        <v xml:space="preserve"> </v>
      </c>
      <c r="AN42" s="25" t="str">
        <f t="shared" si="53"/>
        <v xml:space="preserve"> </v>
      </c>
      <c r="AO42" s="11" t="str">
        <f t="shared" si="53"/>
        <v xml:space="preserve"> </v>
      </c>
      <c r="AP42" s="12" t="str">
        <f t="shared" si="53"/>
        <v xml:space="preserve"> </v>
      </c>
      <c r="AQ42" s="25" t="str">
        <f t="shared" si="53"/>
        <v xml:space="preserve"> </v>
      </c>
      <c r="AR42" s="11" t="str">
        <f t="shared" si="53"/>
        <v xml:space="preserve"> </v>
      </c>
      <c r="AS42" s="12" t="str">
        <f t="shared" si="53"/>
        <v xml:space="preserve"> </v>
      </c>
      <c r="AT42" s="25" t="str">
        <f t="shared" si="53"/>
        <v xml:space="preserve"> </v>
      </c>
      <c r="AU42" s="11" t="str">
        <f t="shared" si="53"/>
        <v xml:space="preserve"> </v>
      </c>
      <c r="AV42" s="12" t="str">
        <f t="shared" si="53"/>
        <v xml:space="preserve"> </v>
      </c>
      <c r="AW42" s="25" t="str">
        <f t="shared" si="53"/>
        <v xml:space="preserve"> </v>
      </c>
      <c r="AX42" s="11" t="str">
        <f t="shared" si="53"/>
        <v xml:space="preserve"> </v>
      </c>
      <c r="AY42" s="12" t="str">
        <f t="shared" si="42"/>
        <v xml:space="preserve"> </v>
      </c>
      <c r="AZ42" s="25" t="str">
        <f t="shared" si="42"/>
        <v xml:space="preserve"> </v>
      </c>
      <c r="BA42" s="11" t="str">
        <f t="shared" si="42"/>
        <v xml:space="preserve"> </v>
      </c>
      <c r="BB42" s="12" t="str">
        <f t="shared" si="42"/>
        <v xml:space="preserve"> </v>
      </c>
      <c r="BC42" s="25" t="str">
        <f t="shared" si="42"/>
        <v xml:space="preserve"> </v>
      </c>
      <c r="BD42" s="5">
        <f t="shared" si="43"/>
        <v>0</v>
      </c>
      <c r="BE42" s="6">
        <f t="shared" si="44"/>
        <v>0</v>
      </c>
      <c r="BF42" s="6">
        <f t="shared" si="45"/>
        <v>0</v>
      </c>
      <c r="BG42" s="6">
        <f t="shared" si="46"/>
        <v>0</v>
      </c>
      <c r="BH42" s="6">
        <f t="shared" si="46"/>
        <v>0</v>
      </c>
      <c r="BI42" s="7">
        <f t="shared" si="47"/>
        <v>0</v>
      </c>
      <c r="BJ42" s="36">
        <f t="shared" si="48"/>
        <v>0</v>
      </c>
      <c r="BK42" s="14">
        <f t="shared" si="49"/>
        <v>0</v>
      </c>
      <c r="BL42" s="24">
        <f t="shared" si="50"/>
        <v>0</v>
      </c>
      <c r="BM42" s="14">
        <v>0</v>
      </c>
      <c r="BN42" s="15">
        <v>0</v>
      </c>
      <c r="BO42" s="16"/>
      <c r="BP42" s="24">
        <f t="shared" si="51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21"/>
        <v>35</v>
      </c>
      <c r="B43" s="80" t="str">
        <f t="shared" si="52"/>
        <v xml:space="preserve"> </v>
      </c>
      <c r="C43" s="11" t="str">
        <f t="shared" si="52"/>
        <v xml:space="preserve"> </v>
      </c>
      <c r="D43" s="12" t="str">
        <f t="shared" si="52"/>
        <v xml:space="preserve"> </v>
      </c>
      <c r="E43" s="25" t="str">
        <f t="shared" si="52"/>
        <v xml:space="preserve"> </v>
      </c>
      <c r="F43" s="11" t="str">
        <f t="shared" si="52"/>
        <v xml:space="preserve"> </v>
      </c>
      <c r="G43" s="12" t="str">
        <f t="shared" si="52"/>
        <v xml:space="preserve"> </v>
      </c>
      <c r="H43" s="25" t="str">
        <f t="shared" si="52"/>
        <v xml:space="preserve"> </v>
      </c>
      <c r="I43" s="11" t="str">
        <f t="shared" si="52"/>
        <v xml:space="preserve"> </v>
      </c>
      <c r="J43" s="12" t="str">
        <f t="shared" si="52"/>
        <v xml:space="preserve"> </v>
      </c>
      <c r="K43" s="25" t="str">
        <f t="shared" si="52"/>
        <v xml:space="preserve"> </v>
      </c>
      <c r="L43" s="11" t="str">
        <f t="shared" si="52"/>
        <v xml:space="preserve"> </v>
      </c>
      <c r="M43" s="12" t="str">
        <f t="shared" si="52"/>
        <v xml:space="preserve"> </v>
      </c>
      <c r="N43" s="25" t="str">
        <f t="shared" si="52"/>
        <v xml:space="preserve"> </v>
      </c>
      <c r="O43" s="11" t="str">
        <f t="shared" si="52"/>
        <v xml:space="preserve"> </v>
      </c>
      <c r="P43" s="12" t="str">
        <f t="shared" si="52"/>
        <v xml:space="preserve"> </v>
      </c>
      <c r="Q43" s="25" t="str">
        <f t="shared" si="52"/>
        <v xml:space="preserve"> </v>
      </c>
      <c r="R43" s="11" t="str">
        <f t="shared" si="32"/>
        <v xml:space="preserve"> </v>
      </c>
      <c r="S43" s="12" t="str">
        <f t="shared" si="32"/>
        <v xml:space="preserve"> </v>
      </c>
      <c r="T43" s="25" t="str">
        <f t="shared" si="32"/>
        <v xml:space="preserve"> </v>
      </c>
      <c r="U43" s="11" t="str">
        <f t="shared" si="32"/>
        <v xml:space="preserve"> </v>
      </c>
      <c r="V43" s="12" t="str">
        <f t="shared" si="32"/>
        <v xml:space="preserve"> </v>
      </c>
      <c r="W43" s="25" t="str">
        <f t="shared" si="32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54">IF(D43=" ",0,IF(D43="!",1,0)+IF(G43="!",1,0)+IF(J43="!",1,0)+IF(M43="!",1,0)+IF(P43="!",1,0)+IF(S43="!",1,0)+IF(V43="!",1,0))</f>
        <v>0</v>
      </c>
      <c r="AB43" s="6">
        <f t="shared" si="54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53"/>
        <v xml:space="preserve"> </v>
      </c>
      <c r="AJ43" s="12" t="str">
        <f t="shared" si="53"/>
        <v xml:space="preserve"> </v>
      </c>
      <c r="AK43" s="25" t="str">
        <f t="shared" si="53"/>
        <v xml:space="preserve"> </v>
      </c>
      <c r="AL43" s="11" t="str">
        <f t="shared" si="53"/>
        <v xml:space="preserve"> </v>
      </c>
      <c r="AM43" s="12" t="str">
        <f t="shared" si="53"/>
        <v xml:space="preserve"> </v>
      </c>
      <c r="AN43" s="25" t="str">
        <f t="shared" si="53"/>
        <v xml:space="preserve"> </v>
      </c>
      <c r="AO43" s="11" t="str">
        <f t="shared" si="53"/>
        <v xml:space="preserve"> </v>
      </c>
      <c r="AP43" s="12" t="str">
        <f t="shared" si="53"/>
        <v xml:space="preserve"> </v>
      </c>
      <c r="AQ43" s="25" t="str">
        <f t="shared" si="53"/>
        <v xml:space="preserve"> </v>
      </c>
      <c r="AR43" s="11" t="str">
        <f t="shared" si="53"/>
        <v xml:space="preserve"> </v>
      </c>
      <c r="AS43" s="12" t="str">
        <f t="shared" si="53"/>
        <v xml:space="preserve"> </v>
      </c>
      <c r="AT43" s="25" t="str">
        <f t="shared" si="53"/>
        <v xml:space="preserve"> </v>
      </c>
      <c r="AU43" s="11" t="str">
        <f t="shared" si="53"/>
        <v xml:space="preserve"> </v>
      </c>
      <c r="AV43" s="12" t="str">
        <f t="shared" si="53"/>
        <v xml:space="preserve"> </v>
      </c>
      <c r="AW43" s="25" t="str">
        <f t="shared" si="53"/>
        <v xml:space="preserve"> </v>
      </c>
      <c r="AX43" s="11" t="str">
        <f t="shared" si="53"/>
        <v xml:space="preserve"> </v>
      </c>
      <c r="AY43" s="12" t="str">
        <f t="shared" si="42"/>
        <v xml:space="preserve"> </v>
      </c>
      <c r="AZ43" s="25" t="str">
        <f t="shared" si="42"/>
        <v xml:space="preserve"> </v>
      </c>
      <c r="BA43" s="11" t="str">
        <f t="shared" si="42"/>
        <v xml:space="preserve"> </v>
      </c>
      <c r="BB43" s="12" t="str">
        <f t="shared" si="42"/>
        <v xml:space="preserve"> </v>
      </c>
      <c r="BC43" s="25" t="str">
        <f t="shared" si="42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55">IF(AJ43=" ",0,IF(AJ43="!",1,0)+IF(AM43="!",1,0)+IF(AP43="!",1,0)+IF(AS43="!",1,0)+IF(AV43="!",1,0)+IF(AY43="!",1,0)+IF(BB43="!",1,0))</f>
        <v>0</v>
      </c>
      <c r="BH43" s="6">
        <f t="shared" si="55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48"/>
        <v>0</v>
      </c>
      <c r="BK43" s="14">
        <f t="shared" si="49"/>
        <v>0</v>
      </c>
      <c r="BL43" s="24">
        <f t="shared" si="50"/>
        <v>0</v>
      </c>
      <c r="BM43" s="14">
        <v>0</v>
      </c>
      <c r="BN43" s="15">
        <v>0</v>
      </c>
      <c r="BO43" s="16"/>
      <c r="BP43" s="24">
        <f t="shared" si="51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9">
    <sortCondition ref="B9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36.2851562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8.7109375" style="84" customWidth="1"/>
    <col min="71" max="74" width="8.28515625" style="84" customWidth="1"/>
    <col min="75" max="75" width="18.710937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565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424</v>
      </c>
      <c r="C9" s="11" t="s">
        <v>455</v>
      </c>
      <c r="D9" s="12" t="s">
        <v>459</v>
      </c>
      <c r="E9" s="25" t="s">
        <v>456</v>
      </c>
      <c r="F9" s="11" t="s">
        <v>455</v>
      </c>
      <c r="G9" s="12" t="s">
        <v>459</v>
      </c>
      <c r="H9" s="25" t="s">
        <v>456</v>
      </c>
      <c r="I9" s="11" t="s">
        <v>455</v>
      </c>
      <c r="J9" s="12" t="s">
        <v>459</v>
      </c>
      <c r="K9" s="25" t="s">
        <v>456</v>
      </c>
      <c r="L9" s="11" t="s">
        <v>455</v>
      </c>
      <c r="M9" s="12" t="s">
        <v>459</v>
      </c>
      <c r="N9" s="25" t="s">
        <v>456</v>
      </c>
      <c r="O9" s="11" t="s">
        <v>455</v>
      </c>
      <c r="P9" s="12" t="s">
        <v>457</v>
      </c>
      <c r="Q9" s="25" t="s">
        <v>456</v>
      </c>
      <c r="R9" s="11" t="s">
        <v>455</v>
      </c>
      <c r="S9" s="12" t="s">
        <v>456</v>
      </c>
      <c r="T9" s="25" t="s">
        <v>456</v>
      </c>
      <c r="U9" s="146" t="s">
        <v>455</v>
      </c>
      <c r="V9" s="147" t="s">
        <v>456</v>
      </c>
      <c r="W9" s="25" t="s">
        <v>456</v>
      </c>
      <c r="X9" s="5">
        <f t="shared" ref="X9:X39" si="0">IF(C9=" ",0,IF(C9="p",1,0)+IF(F9="p",1,0)+IF(I9="p",1,0)+IF(L9="p",1,0)+IF(O9="p",1,0)+IF(R9="p",1,0)+IF(U9="p",1,0))</f>
        <v>7</v>
      </c>
      <c r="Y9" s="6">
        <f t="shared" ref="Y9:Y39" si="1">IF(C9=" ",0,IF(C9="am",1,0)+IF(F9="am",1,0)+IF(I9="am",1,0)+IF(L9="am",1,0)+IF(O9="am",1,0)+IF(R9="am",1,0)+IF(U9="am",1,0))</f>
        <v>0</v>
      </c>
      <c r="Z9" s="6">
        <f t="shared" ref="Z9:Z39" si="2">IF(D9=" ",0,IF(D9="+",1,0)+IF(G9="+",1,0)+IF(J9="+",1,0)+IF(M9="+",1,0)+IF(P9="+",1,0)+IF(S9="+",1,0)+IF(V9="+",1,0))</f>
        <v>1</v>
      </c>
      <c r="AA9" s="6">
        <f t="shared" ref="AA9:AA39" si="3">IF(D9=" ",0,IF(D9="!",1,0)+IF(G9="!",1,0)+IF(J9="!",1,0)+IF(M9="!",1,0)+IF(P9="!",1,0)+IF(S9="!",1,0)+IF(V9="!",1,0))</f>
        <v>4</v>
      </c>
      <c r="AB9" s="6">
        <f t="shared" ref="AB9:AB39" si="4">IF(E9=" ",0,IF(E9="!",1,0)+IF(H9="!",1,0)+IF(K9="!",1,0)+IF(N9="!",1,0)+IF(Q9="!",1,0)+IF(T9="!",1,0)+IF(W9="!",1,0))</f>
        <v>0</v>
      </c>
      <c r="AC9" s="7">
        <f t="shared" ref="AC9:AC39" si="5">IF(E9=" ",0,IF(E9="~",1,0)+IF(H9="~",1,0)+IF(K9="~",1,0)+IF(N9="~",1,0)+IF(Q9="~",1,0)+IF(T9="~",1,0)+IF(W9="~",1,0))</f>
        <v>7</v>
      </c>
      <c r="AD9" s="36">
        <f t="shared" ref="AD9:AD39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39" si="7">IF(Z9=7,10,IF(Z9=6,9.71+(AA9-1)*0.29,IF(Z9=5,9.13+(AA9-2)*0.29,IF(Z9=4,8.26+(AA9-3)*0.29,IF(Z9=3,7.1+(AA9-4)*0.29,IF(Z9=2,5.65+(AA9-5)*0.29,IF(Z9=1,3.91+(AA9-6)*0.29,IF(AA9=0,0,1.88+(AA9-7)*0.29))))))))</f>
        <v>3.33</v>
      </c>
      <c r="AF9" s="24">
        <f t="shared" ref="AF9:AF36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5.0999999999999996</v>
      </c>
      <c r="AH9" s="15">
        <v>2</v>
      </c>
      <c r="AI9" s="153" t="s">
        <v>455</v>
      </c>
      <c r="AJ9" s="154" t="s">
        <v>456</v>
      </c>
      <c r="AK9" s="25" t="s">
        <v>456</v>
      </c>
      <c r="AL9" s="153" t="s">
        <v>455</v>
      </c>
      <c r="AM9" s="154" t="s">
        <v>457</v>
      </c>
      <c r="AN9" s="25" t="s">
        <v>456</v>
      </c>
      <c r="AO9" s="153" t="s">
        <v>455</v>
      </c>
      <c r="AP9" s="154" t="s">
        <v>456</v>
      </c>
      <c r="AQ9" s="25" t="s">
        <v>456</v>
      </c>
      <c r="AR9" s="11" t="str">
        <f t="shared" ref="AQ9:AR18" si="9">" "</f>
        <v xml:space="preserve"> </v>
      </c>
      <c r="AS9" s="12" t="str">
        <f t="shared" ref="AS9:BC18" si="10">" "</f>
        <v xml:space="preserve"> </v>
      </c>
      <c r="AT9" s="25" t="str">
        <f t="shared" si="10"/>
        <v xml:space="preserve"> </v>
      </c>
      <c r="AU9" s="11" t="str">
        <f t="shared" si="10"/>
        <v xml:space="preserve"> </v>
      </c>
      <c r="AV9" s="12" t="str">
        <f t="shared" si="10"/>
        <v xml:space="preserve"> </v>
      </c>
      <c r="AW9" s="25" t="str">
        <f t="shared" si="10"/>
        <v xml:space="preserve"> </v>
      </c>
      <c r="AX9" s="11" t="str">
        <f t="shared" si="10"/>
        <v xml:space="preserve"> </v>
      </c>
      <c r="AY9" s="12" t="str">
        <f t="shared" si="10"/>
        <v xml:space="preserve"> </v>
      </c>
      <c r="AZ9" s="25" t="str">
        <f t="shared" si="10"/>
        <v xml:space="preserve"> </v>
      </c>
      <c r="BA9" s="11" t="str">
        <f t="shared" si="10"/>
        <v xml:space="preserve"> </v>
      </c>
      <c r="BB9" s="12" t="str">
        <f t="shared" si="10"/>
        <v xml:space="preserve"> </v>
      </c>
      <c r="BC9" s="25" t="str">
        <f t="shared" si="10"/>
        <v xml:space="preserve"> </v>
      </c>
      <c r="BD9" s="5">
        <f t="shared" ref="BD9:BD39" si="11">IF(AI9=" ",0,IF(AI9="p",1,0)+IF(AL9="p",1,0)+IF(AO9="p",1,0)+IF(AR9="p",1,0)+IF(AU9="p",1,0)+IF(AX9="p",1,0)+IF(BA9="p",1,0))</f>
        <v>3</v>
      </c>
      <c r="BE9" s="6">
        <f t="shared" ref="BE9:BE39" si="12">IF(AI9=" ",0,IF(AI9="am",1,0)+IF(AL9="am",1,0)+IF(AO9="am",1,0)+IF(AR9="am",1,0)+IF(AU9="am",1,0)+IF(AX9="am",1,0)+IF(BA9="am",1,0))</f>
        <v>0</v>
      </c>
      <c r="BF9" s="6">
        <f t="shared" ref="BF9:BF39" si="13">IF(AJ9=" ",0,IF(AJ9="+",1,0)+IF(AM9="+",1,0)+IF(AP9="+",1,0)+IF(AS9="+",1,0)+IF(AV9="+",1,0)+IF(AY9="+",1,0)+IF(BB9="+",1,0))</f>
        <v>1</v>
      </c>
      <c r="BG9" s="6">
        <f t="shared" ref="BG9:BG39" si="14">IF(AJ9=" ",0,IF(AJ9="!",1,0)+IF(AM9="!",1,0)+IF(AP9="!",1,0)+IF(AS9="!",1,0)+IF(AV9="!",1,0)+IF(AY9="!",1,0)+IF(BB9="!",1,0))</f>
        <v>0</v>
      </c>
      <c r="BH9" s="6">
        <f t="shared" ref="BH9:BH39" si="15">IF(AK9=" ",0,IF(AK9="!",1,0)+IF(AN9="!",1,0)+IF(AQ9="!",1,0)+IF(AT9="!",1,0)+IF(AW9="!",1,0)+IF(AZ9="!",1,0)+IF(BC9="!",1,0))</f>
        <v>0</v>
      </c>
      <c r="BI9" s="7">
        <f t="shared" ref="BI9:BI39" si="16">IF(AK9=" ",0,IF(AK9="~",1,0)+IF(AN9="~",1,0)+IF(AQ9="~",1,0)+IF(AT9="~",1,0)+IF(AW9="~",1,0)+IF(AZ9="~",1,0)+IF(BC9="~",1,0))</f>
        <v>3</v>
      </c>
      <c r="BJ9" s="36">
        <f t="shared" ref="BJ9:BJ39" si="17"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 t="shared" ref="BK9:BK39" si="18">IF(BF9=7,10,IF(BF9=6,9.71+(BG9-1)*0.29,IF(BF9=5,9.13+(BG9-2)*0.29,IF(BF9=4,8.26+(BG9-3)*0.29,IF(BF9=3,7.1+(BG9-4)*0.29,IF(BF9=2,5.65+(BG9-5)*0.29,IF(BF9=1,3.91+(BG9-6)*0.29,IF(BG9=0,0,1.88+(BG9-7)*0.29))))))))</f>
        <v>2.1700000000000004</v>
      </c>
      <c r="BL9" s="24">
        <f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f>3*1.5+3+0.14</f>
        <v>7.64</v>
      </c>
      <c r="BP9" s="24">
        <f t="shared" ref="BP9:BP39" si="19">(0.75*AD9+AE9+0.25*AF9+1.4*AG9+1.6*AH9)+(0.75*BJ9+BK9+0.25*BL9+1.4*BM9+1.6*BN9)+BO9</f>
        <v>36.084999999999994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425</v>
      </c>
      <c r="C10" s="11" t="s">
        <v>455</v>
      </c>
      <c r="D10" s="12" t="s">
        <v>456</v>
      </c>
      <c r="E10" s="25" t="s">
        <v>456</v>
      </c>
      <c r="F10" s="11" t="s">
        <v>455</v>
      </c>
      <c r="G10" s="12" t="s">
        <v>456</v>
      </c>
      <c r="H10" s="25" t="s">
        <v>456</v>
      </c>
      <c r="I10" s="11" t="s">
        <v>455</v>
      </c>
      <c r="J10" s="12" t="s">
        <v>456</v>
      </c>
      <c r="K10" s="25" t="s">
        <v>456</v>
      </c>
      <c r="L10" s="11" t="s">
        <v>455</v>
      </c>
      <c r="M10" s="12" t="s">
        <v>456</v>
      </c>
      <c r="N10" s="25" t="s">
        <v>456</v>
      </c>
      <c r="O10" s="11" t="s">
        <v>455</v>
      </c>
      <c r="P10" s="12" t="s">
        <v>456</v>
      </c>
      <c r="Q10" s="25" t="s">
        <v>456</v>
      </c>
      <c r="R10" s="11" t="s">
        <v>455</v>
      </c>
      <c r="S10" s="12" t="s">
        <v>456</v>
      </c>
      <c r="T10" s="25" t="s">
        <v>456</v>
      </c>
      <c r="U10" s="146" t="s">
        <v>455</v>
      </c>
      <c r="V10" s="147" t="s">
        <v>456</v>
      </c>
      <c r="W10" s="25" t="s">
        <v>456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7</v>
      </c>
      <c r="AD10" s="36">
        <f t="shared" si="6"/>
        <v>10</v>
      </c>
      <c r="AE10" s="14">
        <f t="shared" si="7"/>
        <v>0</v>
      </c>
      <c r="AF10" s="24">
        <f t="shared" si="8"/>
        <v>1.88</v>
      </c>
      <c r="AG10" s="14">
        <v>5</v>
      </c>
      <c r="AH10" s="15">
        <v>2.2999999999999998</v>
      </c>
      <c r="AI10" s="153" t="s">
        <v>455</v>
      </c>
      <c r="AJ10" s="154" t="s">
        <v>456</v>
      </c>
      <c r="AK10" s="25" t="s">
        <v>456</v>
      </c>
      <c r="AL10" s="153" t="s">
        <v>455</v>
      </c>
      <c r="AM10" s="154" t="s">
        <v>456</v>
      </c>
      <c r="AN10" s="25">
        <v>0</v>
      </c>
      <c r="AO10" s="153" t="s">
        <v>455</v>
      </c>
      <c r="AP10" s="154" t="s">
        <v>456</v>
      </c>
      <c r="AQ10" s="25" t="s">
        <v>456</v>
      </c>
      <c r="AR10" s="11" t="str">
        <f t="shared" si="9"/>
        <v xml:space="preserve"> </v>
      </c>
      <c r="AS10" s="12" t="str">
        <f t="shared" si="10"/>
        <v xml:space="preserve"> </v>
      </c>
      <c r="AT10" s="25" t="str">
        <f t="shared" si="10"/>
        <v xml:space="preserve"> </v>
      </c>
      <c r="AU10" s="11" t="str">
        <f t="shared" si="10"/>
        <v xml:space="preserve"> </v>
      </c>
      <c r="AV10" s="12" t="str">
        <f t="shared" si="10"/>
        <v xml:space="preserve"> </v>
      </c>
      <c r="AW10" s="25" t="str">
        <f t="shared" si="10"/>
        <v xml:space="preserve"> </v>
      </c>
      <c r="AX10" s="11" t="str">
        <f t="shared" si="10"/>
        <v xml:space="preserve"> </v>
      </c>
      <c r="AY10" s="12" t="str">
        <f t="shared" si="10"/>
        <v xml:space="preserve"> </v>
      </c>
      <c r="AZ10" s="25" t="str">
        <f t="shared" si="10"/>
        <v xml:space="preserve"> </v>
      </c>
      <c r="BA10" s="11" t="str">
        <f t="shared" si="10"/>
        <v xml:space="preserve"> </v>
      </c>
      <c r="BB10" s="12" t="str">
        <f t="shared" si="10"/>
        <v xml:space="preserve"> </v>
      </c>
      <c r="BC10" s="25" t="str">
        <f t="shared" si="10"/>
        <v xml:space="preserve"> </v>
      </c>
      <c r="BD10" s="5">
        <f t="shared" si="11"/>
        <v>3</v>
      </c>
      <c r="BE10" s="6">
        <f t="shared" si="12"/>
        <v>0</v>
      </c>
      <c r="BF10" s="6">
        <f t="shared" si="13"/>
        <v>0</v>
      </c>
      <c r="BG10" s="6">
        <f t="shared" si="14"/>
        <v>0</v>
      </c>
      <c r="BH10" s="6">
        <f t="shared" si="15"/>
        <v>0</v>
      </c>
      <c r="BI10" s="7">
        <f t="shared" si="16"/>
        <v>2</v>
      </c>
      <c r="BJ10" s="36">
        <f t="shared" si="17"/>
        <v>5.9399999999999995</v>
      </c>
      <c r="BK10" s="14">
        <f t="shared" si="18"/>
        <v>0</v>
      </c>
      <c r="BL10" s="24">
        <f t="shared" ref="BL10:BL39" si="20">IF(BH10=7,10,IF(BH10=6,9.71+(BI10-1)*0.29,IF(BH10=5,9.13+(BI10-2)*0.29,IF(BH10=4,8.26+(BI10-3)*0.29,IF(BH10=3,7.1+(BI10-4)*0.29,IF(BH10=2,5.65+(BI10-5)*0.29,IF(BH10=1,3.91+(BI10-6)*0.29,IF(BI10=0,0,1.88+(BI10-7)*0.29))))))))</f>
        <v>0.42999999999999994</v>
      </c>
      <c r="BM10" s="14">
        <v>0</v>
      </c>
      <c r="BN10" s="15">
        <v>0</v>
      </c>
      <c r="BO10" s="16">
        <f>2*1+1.5+2*0.14+3</f>
        <v>6.78</v>
      </c>
      <c r="BP10" s="24">
        <f t="shared" si="19"/>
        <v>29.9925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426</v>
      </c>
      <c r="C11" s="11" t="s">
        <v>455</v>
      </c>
      <c r="D11" s="12" t="s">
        <v>456</v>
      </c>
      <c r="E11" s="25" t="s">
        <v>456</v>
      </c>
      <c r="F11" s="11" t="s">
        <v>455</v>
      </c>
      <c r="G11" s="12" t="s">
        <v>459</v>
      </c>
      <c r="H11" s="25" t="s">
        <v>456</v>
      </c>
      <c r="I11" s="11" t="s">
        <v>455</v>
      </c>
      <c r="J11" s="12" t="s">
        <v>456</v>
      </c>
      <c r="K11" s="25" t="s">
        <v>456</v>
      </c>
      <c r="L11" s="11" t="s">
        <v>455</v>
      </c>
      <c r="M11" s="12" t="s">
        <v>457</v>
      </c>
      <c r="N11" s="25" t="s">
        <v>456</v>
      </c>
      <c r="O11" s="11" t="s">
        <v>455</v>
      </c>
      <c r="P11" s="12" t="s">
        <v>459</v>
      </c>
      <c r="Q11" s="25" t="s">
        <v>456</v>
      </c>
      <c r="R11" s="11" t="s">
        <v>455</v>
      </c>
      <c r="S11" s="12" t="s">
        <v>456</v>
      </c>
      <c r="T11" s="25" t="s">
        <v>456</v>
      </c>
      <c r="U11" s="146" t="s">
        <v>455</v>
      </c>
      <c r="V11" s="147" t="s">
        <v>456</v>
      </c>
      <c r="W11" s="25" t="s">
        <v>456</v>
      </c>
      <c r="X11" s="5">
        <f t="shared" si="0"/>
        <v>7</v>
      </c>
      <c r="Y11" s="6">
        <f t="shared" si="1"/>
        <v>0</v>
      </c>
      <c r="Z11" s="6">
        <f t="shared" si="2"/>
        <v>1</v>
      </c>
      <c r="AA11" s="6">
        <f t="shared" si="3"/>
        <v>2</v>
      </c>
      <c r="AB11" s="6">
        <f t="shared" si="4"/>
        <v>0</v>
      </c>
      <c r="AC11" s="7">
        <f t="shared" si="5"/>
        <v>7</v>
      </c>
      <c r="AD11" s="36">
        <f t="shared" si="6"/>
        <v>10</v>
      </c>
      <c r="AE11" s="14">
        <f t="shared" si="7"/>
        <v>2.75</v>
      </c>
      <c r="AF11" s="24">
        <f>IF(AB11=7,10,IF(AB11=6,9.71+(AC11-1)*0.29,IF(AB11=5,9.13+(AC11-2)*0.29,IF(AB11=4,8.26+(AC11-3)*0.29,IF(AB11=3,7.1+(AC11-4)*0.29,IF(AB11=2,5.65+(AC11-5)*0.29,IF(AB11=1,3.91+(AC11-6)*0.29,IF(AC11=0,0,1.88+(AC11-7)*0.29))))))))+0.14</f>
        <v>2.02</v>
      </c>
      <c r="AG11" s="14">
        <v>7.5</v>
      </c>
      <c r="AH11" s="15">
        <v>2.7</v>
      </c>
      <c r="AI11" s="153" t="s">
        <v>455</v>
      </c>
      <c r="AJ11" s="154" t="s">
        <v>456</v>
      </c>
      <c r="AK11" s="25" t="s">
        <v>456</v>
      </c>
      <c r="AL11" s="153" t="s">
        <v>455</v>
      </c>
      <c r="AM11" s="154" t="s">
        <v>456</v>
      </c>
      <c r="AN11" s="25" t="s">
        <v>456</v>
      </c>
      <c r="AO11" s="153" t="s">
        <v>455</v>
      </c>
      <c r="AP11" s="154" t="s">
        <v>456</v>
      </c>
      <c r="AQ11" s="25" t="s">
        <v>456</v>
      </c>
      <c r="AR11" s="11" t="str">
        <f t="shared" si="9"/>
        <v xml:space="preserve"> </v>
      </c>
      <c r="AS11" s="12" t="str">
        <f t="shared" si="10"/>
        <v xml:space="preserve"> </v>
      </c>
      <c r="AT11" s="25" t="str">
        <f t="shared" si="10"/>
        <v xml:space="preserve"> </v>
      </c>
      <c r="AU11" s="11" t="str">
        <f t="shared" si="10"/>
        <v xml:space="preserve"> </v>
      </c>
      <c r="AV11" s="12" t="str">
        <f t="shared" si="10"/>
        <v xml:space="preserve"> </v>
      </c>
      <c r="AW11" s="25" t="str">
        <f t="shared" si="10"/>
        <v xml:space="preserve"> </v>
      </c>
      <c r="AX11" s="11" t="str">
        <f t="shared" si="10"/>
        <v xml:space="preserve"> </v>
      </c>
      <c r="AY11" s="12" t="str">
        <f t="shared" si="10"/>
        <v xml:space="preserve"> </v>
      </c>
      <c r="AZ11" s="25" t="str">
        <f t="shared" si="10"/>
        <v xml:space="preserve"> </v>
      </c>
      <c r="BA11" s="11" t="str">
        <f t="shared" si="10"/>
        <v xml:space="preserve"> </v>
      </c>
      <c r="BB11" s="12" t="str">
        <f t="shared" si="10"/>
        <v xml:space="preserve"> </v>
      </c>
      <c r="BC11" s="25" t="str">
        <f t="shared" si="10"/>
        <v xml:space="preserve"> </v>
      </c>
      <c r="BD11" s="5">
        <f t="shared" si="11"/>
        <v>3</v>
      </c>
      <c r="BE11" s="6">
        <f t="shared" si="12"/>
        <v>0</v>
      </c>
      <c r="BF11" s="6">
        <f t="shared" si="13"/>
        <v>0</v>
      </c>
      <c r="BG11" s="6">
        <f t="shared" si="14"/>
        <v>0</v>
      </c>
      <c r="BH11" s="6">
        <f t="shared" si="15"/>
        <v>0</v>
      </c>
      <c r="BI11" s="7">
        <f t="shared" si="16"/>
        <v>3</v>
      </c>
      <c r="BJ11" s="36">
        <f t="shared" si="17"/>
        <v>5.9399999999999995</v>
      </c>
      <c r="BK11" s="14">
        <f t="shared" si="18"/>
        <v>0</v>
      </c>
      <c r="BL11" s="24">
        <f t="shared" si="20"/>
        <v>0.72</v>
      </c>
      <c r="BM11" s="14">
        <v>0</v>
      </c>
      <c r="BN11" s="15">
        <v>0</v>
      </c>
      <c r="BO11" s="16">
        <f>5*0.14+4*1+0.5+1.5+3</f>
        <v>9.6999999999999993</v>
      </c>
      <c r="BP11" s="24">
        <f t="shared" si="19"/>
        <v>39.909999999999997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21">A11+1</f>
        <v>4</v>
      </c>
      <c r="B12" s="80" t="s">
        <v>427</v>
      </c>
      <c r="C12" s="11" t="s">
        <v>455</v>
      </c>
      <c r="D12" s="12" t="s">
        <v>457</v>
      </c>
      <c r="E12" s="25" t="s">
        <v>456</v>
      </c>
      <c r="F12" s="11" t="s">
        <v>455</v>
      </c>
      <c r="G12" s="12" t="s">
        <v>457</v>
      </c>
      <c r="H12" s="25" t="s">
        <v>456</v>
      </c>
      <c r="I12" s="11" t="s">
        <v>455</v>
      </c>
      <c r="J12" s="12" t="s">
        <v>457</v>
      </c>
      <c r="K12" s="25" t="s">
        <v>456</v>
      </c>
      <c r="L12" s="11" t="s">
        <v>455</v>
      </c>
      <c r="M12" s="12" t="s">
        <v>457</v>
      </c>
      <c r="N12" s="25" t="s">
        <v>456</v>
      </c>
      <c r="O12" s="11" t="s">
        <v>455</v>
      </c>
      <c r="P12" s="12" t="s">
        <v>457</v>
      </c>
      <c r="Q12" s="25" t="s">
        <v>456</v>
      </c>
      <c r="R12" s="11" t="s">
        <v>455</v>
      </c>
      <c r="S12" s="12" t="s">
        <v>457</v>
      </c>
      <c r="T12" s="25">
        <v>0</v>
      </c>
      <c r="U12" s="146" t="s">
        <v>455</v>
      </c>
      <c r="V12" s="147" t="s">
        <v>457</v>
      </c>
      <c r="W12" s="25" t="s">
        <v>456</v>
      </c>
      <c r="X12" s="5">
        <f t="shared" si="0"/>
        <v>7</v>
      </c>
      <c r="Y12" s="6">
        <f t="shared" si="1"/>
        <v>0</v>
      </c>
      <c r="Z12" s="6">
        <f t="shared" si="2"/>
        <v>7</v>
      </c>
      <c r="AA12" s="6">
        <f t="shared" si="3"/>
        <v>0</v>
      </c>
      <c r="AB12" s="6">
        <f t="shared" si="4"/>
        <v>0</v>
      </c>
      <c r="AC12" s="7">
        <f t="shared" si="5"/>
        <v>6</v>
      </c>
      <c r="AD12" s="36">
        <f t="shared" si="6"/>
        <v>10</v>
      </c>
      <c r="AE12" s="14">
        <f t="shared" si="7"/>
        <v>10</v>
      </c>
      <c r="AF12" s="24">
        <f t="shared" si="8"/>
        <v>1.5899999999999999</v>
      </c>
      <c r="AG12" s="14">
        <v>6</v>
      </c>
      <c r="AH12" s="15">
        <v>3.4</v>
      </c>
      <c r="AI12" s="153" t="s">
        <v>455</v>
      </c>
      <c r="AJ12" s="154" t="s">
        <v>456</v>
      </c>
      <c r="AK12" s="25">
        <v>0</v>
      </c>
      <c r="AL12" s="153" t="s">
        <v>455</v>
      </c>
      <c r="AM12" s="154" t="s">
        <v>457</v>
      </c>
      <c r="AN12" s="25">
        <v>0</v>
      </c>
      <c r="AO12" s="153" t="s">
        <v>455</v>
      </c>
      <c r="AP12" s="154" t="s">
        <v>457</v>
      </c>
      <c r="AQ12" s="25">
        <v>0</v>
      </c>
      <c r="AR12" s="11" t="str">
        <f t="shared" si="9"/>
        <v xml:space="preserve"> </v>
      </c>
      <c r="AS12" s="12" t="str">
        <f t="shared" si="10"/>
        <v xml:space="preserve"> </v>
      </c>
      <c r="AT12" s="25" t="str">
        <f t="shared" si="10"/>
        <v xml:space="preserve"> </v>
      </c>
      <c r="AU12" s="11" t="str">
        <f t="shared" si="10"/>
        <v xml:space="preserve"> </v>
      </c>
      <c r="AV12" s="12" t="str">
        <f t="shared" si="10"/>
        <v xml:space="preserve"> </v>
      </c>
      <c r="AW12" s="25" t="str">
        <f t="shared" si="10"/>
        <v xml:space="preserve"> </v>
      </c>
      <c r="AX12" s="11" t="str">
        <f t="shared" si="10"/>
        <v xml:space="preserve"> </v>
      </c>
      <c r="AY12" s="12" t="str">
        <f t="shared" si="10"/>
        <v xml:space="preserve"> </v>
      </c>
      <c r="AZ12" s="25" t="str">
        <f t="shared" si="10"/>
        <v xml:space="preserve"> </v>
      </c>
      <c r="BA12" s="11" t="str">
        <f t="shared" si="10"/>
        <v xml:space="preserve"> </v>
      </c>
      <c r="BB12" s="12" t="str">
        <f t="shared" si="10"/>
        <v xml:space="preserve"> </v>
      </c>
      <c r="BC12" s="25" t="str">
        <f t="shared" si="10"/>
        <v xml:space="preserve"> </v>
      </c>
      <c r="BD12" s="5">
        <f t="shared" si="11"/>
        <v>3</v>
      </c>
      <c r="BE12" s="6">
        <f t="shared" si="12"/>
        <v>0</v>
      </c>
      <c r="BF12" s="6">
        <f t="shared" si="13"/>
        <v>2</v>
      </c>
      <c r="BG12" s="6">
        <f t="shared" si="14"/>
        <v>0</v>
      </c>
      <c r="BH12" s="6">
        <f t="shared" si="15"/>
        <v>0</v>
      </c>
      <c r="BI12" s="7">
        <f t="shared" si="16"/>
        <v>0</v>
      </c>
      <c r="BJ12" s="36">
        <f t="shared" si="17"/>
        <v>5.9399999999999995</v>
      </c>
      <c r="BK12" s="14">
        <f t="shared" si="18"/>
        <v>4.2</v>
      </c>
      <c r="BL12" s="24">
        <f t="shared" si="20"/>
        <v>0</v>
      </c>
      <c r="BM12" s="14">
        <v>0</v>
      </c>
      <c r="BN12" s="15">
        <v>0</v>
      </c>
      <c r="BO12" s="16"/>
      <c r="BP12" s="24">
        <f t="shared" si="19"/>
        <v>40.392499999999998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21"/>
        <v>5</v>
      </c>
      <c r="B13" s="80" t="s">
        <v>471</v>
      </c>
      <c r="C13" s="11" t="s">
        <v>455</v>
      </c>
      <c r="D13" s="12" t="s">
        <v>456</v>
      </c>
      <c r="E13" s="25" t="s">
        <v>456</v>
      </c>
      <c r="F13" s="11" t="s">
        <v>455</v>
      </c>
      <c r="G13" s="12" t="s">
        <v>456</v>
      </c>
      <c r="H13" s="25" t="s">
        <v>456</v>
      </c>
      <c r="I13" s="11" t="s">
        <v>455</v>
      </c>
      <c r="J13" s="12" t="s">
        <v>456</v>
      </c>
      <c r="K13" s="25">
        <v>0</v>
      </c>
      <c r="L13" s="11" t="s">
        <v>455</v>
      </c>
      <c r="M13" s="12" t="s">
        <v>456</v>
      </c>
      <c r="N13" s="25" t="s">
        <v>456</v>
      </c>
      <c r="O13" s="11" t="s">
        <v>455</v>
      </c>
      <c r="P13" s="12" t="s">
        <v>456</v>
      </c>
      <c r="Q13" s="25">
        <v>0</v>
      </c>
      <c r="R13" s="11" t="s">
        <v>454</v>
      </c>
      <c r="S13" s="12">
        <v>0</v>
      </c>
      <c r="T13" s="25">
        <v>0</v>
      </c>
      <c r="U13" s="146" t="s">
        <v>455</v>
      </c>
      <c r="V13" s="147" t="s">
        <v>456</v>
      </c>
      <c r="W13" s="25">
        <v>0</v>
      </c>
      <c r="X13" s="5">
        <f t="shared" si="0"/>
        <v>6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3</v>
      </c>
      <c r="AD13" s="36">
        <f t="shared" si="6"/>
        <v>9.4200000000000017</v>
      </c>
      <c r="AE13" s="14">
        <f t="shared" si="7"/>
        <v>0</v>
      </c>
      <c r="AF13" s="24">
        <f t="shared" si="8"/>
        <v>0.72</v>
      </c>
      <c r="AG13" s="14">
        <v>3</v>
      </c>
      <c r="AH13" s="15">
        <v>2.2000000000000002</v>
      </c>
      <c r="AI13" s="153" t="s">
        <v>455</v>
      </c>
      <c r="AJ13" s="154" t="s">
        <v>456</v>
      </c>
      <c r="AK13" s="25">
        <v>0</v>
      </c>
      <c r="AL13" s="153" t="s">
        <v>455</v>
      </c>
      <c r="AM13" s="154" t="s">
        <v>456</v>
      </c>
      <c r="AN13" s="25">
        <v>0</v>
      </c>
      <c r="AO13" s="153" t="s">
        <v>455</v>
      </c>
      <c r="AP13" s="154" t="s">
        <v>456</v>
      </c>
      <c r="AQ13" s="25" t="s">
        <v>456</v>
      </c>
      <c r="AR13" s="11" t="str">
        <f t="shared" si="9"/>
        <v xml:space="preserve"> </v>
      </c>
      <c r="AS13" s="12" t="str">
        <f t="shared" si="10"/>
        <v xml:space="preserve"> </v>
      </c>
      <c r="AT13" s="25" t="str">
        <f t="shared" si="10"/>
        <v xml:space="preserve"> </v>
      </c>
      <c r="AU13" s="11" t="str">
        <f t="shared" si="10"/>
        <v xml:space="preserve"> </v>
      </c>
      <c r="AV13" s="12" t="str">
        <f t="shared" si="10"/>
        <v xml:space="preserve"> </v>
      </c>
      <c r="AW13" s="25" t="str">
        <f t="shared" si="10"/>
        <v xml:space="preserve"> </v>
      </c>
      <c r="AX13" s="11" t="str">
        <f t="shared" si="10"/>
        <v xml:space="preserve"> </v>
      </c>
      <c r="AY13" s="12" t="str">
        <f t="shared" si="10"/>
        <v xml:space="preserve"> </v>
      </c>
      <c r="AZ13" s="25" t="str">
        <f t="shared" si="10"/>
        <v xml:space="preserve"> </v>
      </c>
      <c r="BA13" s="11" t="str">
        <f t="shared" si="10"/>
        <v xml:space="preserve"> </v>
      </c>
      <c r="BB13" s="12" t="str">
        <f t="shared" si="10"/>
        <v xml:space="preserve"> </v>
      </c>
      <c r="BC13" s="25" t="str">
        <f t="shared" si="10"/>
        <v xml:space="preserve"> </v>
      </c>
      <c r="BD13" s="5">
        <f t="shared" si="11"/>
        <v>3</v>
      </c>
      <c r="BE13" s="6">
        <f t="shared" si="12"/>
        <v>0</v>
      </c>
      <c r="BF13" s="6">
        <f t="shared" si="13"/>
        <v>0</v>
      </c>
      <c r="BG13" s="6">
        <f t="shared" si="14"/>
        <v>0</v>
      </c>
      <c r="BH13" s="6">
        <f t="shared" si="15"/>
        <v>0</v>
      </c>
      <c r="BI13" s="7">
        <f t="shared" si="16"/>
        <v>1</v>
      </c>
      <c r="BJ13" s="36">
        <f t="shared" si="17"/>
        <v>5.9399999999999995</v>
      </c>
      <c r="BK13" s="14">
        <f t="shared" si="18"/>
        <v>0</v>
      </c>
      <c r="BL13" s="24">
        <f t="shared" si="20"/>
        <v>0.14000000000000012</v>
      </c>
      <c r="BM13" s="14">
        <v>0</v>
      </c>
      <c r="BN13" s="15">
        <v>0</v>
      </c>
      <c r="BO13" s="16">
        <f>2*1.5+3+0.14</f>
        <v>6.14</v>
      </c>
      <c r="BP13" s="24">
        <f t="shared" si="19"/>
        <v>25.594999999999999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21"/>
        <v>6</v>
      </c>
      <c r="B14" s="80" t="s">
        <v>428</v>
      </c>
      <c r="C14" s="11" t="s">
        <v>454</v>
      </c>
      <c r="D14" s="12">
        <v>0</v>
      </c>
      <c r="E14" s="25">
        <v>0</v>
      </c>
      <c r="F14" s="11" t="s">
        <v>454</v>
      </c>
      <c r="G14" s="12">
        <v>0</v>
      </c>
      <c r="H14" s="25">
        <v>0</v>
      </c>
      <c r="I14" s="11" t="s">
        <v>454</v>
      </c>
      <c r="J14" s="12">
        <v>0</v>
      </c>
      <c r="K14" s="25">
        <v>0</v>
      </c>
      <c r="L14" s="11" t="s">
        <v>454</v>
      </c>
      <c r="M14" s="12">
        <v>0</v>
      </c>
      <c r="N14" s="25">
        <v>0</v>
      </c>
      <c r="O14" s="11" t="s">
        <v>454</v>
      </c>
      <c r="P14" s="12">
        <v>0</v>
      </c>
      <c r="Q14" s="25">
        <v>0</v>
      </c>
      <c r="R14" s="11" t="s">
        <v>454</v>
      </c>
      <c r="S14" s="12">
        <v>0</v>
      </c>
      <c r="T14" s="25">
        <v>0</v>
      </c>
      <c r="U14" s="146" t="s">
        <v>454</v>
      </c>
      <c r="V14" s="147">
        <v>0</v>
      </c>
      <c r="W14" s="25">
        <v>0</v>
      </c>
      <c r="X14" s="5">
        <f t="shared" si="0"/>
        <v>0</v>
      </c>
      <c r="Y14" s="6">
        <f t="shared" si="1"/>
        <v>0</v>
      </c>
      <c r="Z14" s="6">
        <f t="shared" si="2"/>
        <v>0</v>
      </c>
      <c r="AA14" s="6">
        <f t="shared" si="3"/>
        <v>0</v>
      </c>
      <c r="AB14" s="6">
        <f t="shared" si="4"/>
        <v>0</v>
      </c>
      <c r="AC14" s="7">
        <f t="shared" si="5"/>
        <v>0</v>
      </c>
      <c r="AD14" s="36">
        <f t="shared" si="6"/>
        <v>0</v>
      </c>
      <c r="AE14" s="14">
        <f t="shared" si="7"/>
        <v>0</v>
      </c>
      <c r="AF14" s="24">
        <f t="shared" si="8"/>
        <v>0</v>
      </c>
      <c r="AG14" s="14">
        <v>0</v>
      </c>
      <c r="AH14" s="15">
        <v>0</v>
      </c>
      <c r="AI14" s="153" t="s">
        <v>454</v>
      </c>
      <c r="AJ14" s="154">
        <v>0</v>
      </c>
      <c r="AK14" s="25">
        <v>0</v>
      </c>
      <c r="AL14" s="153" t="s">
        <v>454</v>
      </c>
      <c r="AM14" s="154">
        <v>0</v>
      </c>
      <c r="AN14" s="25">
        <v>0</v>
      </c>
      <c r="AO14" s="153" t="s">
        <v>454</v>
      </c>
      <c r="AP14" s="154">
        <v>0</v>
      </c>
      <c r="AQ14" s="25">
        <v>0</v>
      </c>
      <c r="AR14" s="11" t="str">
        <f t="shared" si="9"/>
        <v xml:space="preserve"> </v>
      </c>
      <c r="AS14" s="12" t="str">
        <f t="shared" si="10"/>
        <v xml:space="preserve"> </v>
      </c>
      <c r="AT14" s="25" t="str">
        <f t="shared" si="10"/>
        <v xml:space="preserve"> </v>
      </c>
      <c r="AU14" s="11" t="str">
        <f t="shared" si="10"/>
        <v xml:space="preserve"> </v>
      </c>
      <c r="AV14" s="12" t="str">
        <f t="shared" si="10"/>
        <v xml:space="preserve"> </v>
      </c>
      <c r="AW14" s="25" t="str">
        <f t="shared" si="10"/>
        <v xml:space="preserve"> </v>
      </c>
      <c r="AX14" s="11" t="str">
        <f t="shared" si="10"/>
        <v xml:space="preserve"> </v>
      </c>
      <c r="AY14" s="12" t="str">
        <f t="shared" si="10"/>
        <v xml:space="preserve"> </v>
      </c>
      <c r="AZ14" s="25" t="str">
        <f t="shared" si="10"/>
        <v xml:space="preserve"> </v>
      </c>
      <c r="BA14" s="11" t="str">
        <f t="shared" si="10"/>
        <v xml:space="preserve"> </v>
      </c>
      <c r="BB14" s="12" t="str">
        <f t="shared" si="10"/>
        <v xml:space="preserve"> </v>
      </c>
      <c r="BC14" s="25" t="str">
        <f t="shared" si="10"/>
        <v xml:space="preserve"> </v>
      </c>
      <c r="BD14" s="5">
        <f t="shared" si="11"/>
        <v>0</v>
      </c>
      <c r="BE14" s="6">
        <f t="shared" si="12"/>
        <v>0</v>
      </c>
      <c r="BF14" s="6">
        <f t="shared" si="13"/>
        <v>0</v>
      </c>
      <c r="BG14" s="6">
        <f t="shared" si="14"/>
        <v>0</v>
      </c>
      <c r="BH14" s="6">
        <f t="shared" si="15"/>
        <v>0</v>
      </c>
      <c r="BI14" s="7">
        <f t="shared" si="16"/>
        <v>0</v>
      </c>
      <c r="BJ14" s="36">
        <f t="shared" si="17"/>
        <v>0</v>
      </c>
      <c r="BK14" s="14">
        <f t="shared" si="18"/>
        <v>0</v>
      </c>
      <c r="BL14" s="24">
        <f t="shared" si="20"/>
        <v>0</v>
      </c>
      <c r="BM14" s="14">
        <v>0</v>
      </c>
      <c r="BN14" s="15">
        <v>0</v>
      </c>
      <c r="BO14" s="16"/>
      <c r="BP14" s="24">
        <f t="shared" si="19"/>
        <v>0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21"/>
        <v>7</v>
      </c>
      <c r="B15" s="80" t="s">
        <v>429</v>
      </c>
      <c r="C15" s="11" t="s">
        <v>455</v>
      </c>
      <c r="D15" s="12" t="s">
        <v>456</v>
      </c>
      <c r="E15" s="25" t="s">
        <v>456</v>
      </c>
      <c r="F15" s="11" t="s">
        <v>455</v>
      </c>
      <c r="G15" s="12" t="s">
        <v>456</v>
      </c>
      <c r="H15" s="25" t="s">
        <v>456</v>
      </c>
      <c r="I15" s="11" t="s">
        <v>455</v>
      </c>
      <c r="J15" s="12" t="s">
        <v>456</v>
      </c>
      <c r="K15" s="25" t="s">
        <v>456</v>
      </c>
      <c r="L15" s="11" t="s">
        <v>455</v>
      </c>
      <c r="M15" s="12" t="s">
        <v>456</v>
      </c>
      <c r="N15" s="25" t="s">
        <v>456</v>
      </c>
      <c r="O15" s="11" t="s">
        <v>455</v>
      </c>
      <c r="P15" s="12" t="s">
        <v>456</v>
      </c>
      <c r="Q15" s="25" t="s">
        <v>456</v>
      </c>
      <c r="R15" s="11" t="s">
        <v>455</v>
      </c>
      <c r="S15" s="12" t="s">
        <v>456</v>
      </c>
      <c r="T15" s="25" t="s">
        <v>456</v>
      </c>
      <c r="U15" s="146" t="s">
        <v>455</v>
      </c>
      <c r="V15" s="147" t="s">
        <v>456</v>
      </c>
      <c r="W15" s="25" t="s">
        <v>456</v>
      </c>
      <c r="X15" s="5">
        <f t="shared" si="0"/>
        <v>7</v>
      </c>
      <c r="Y15" s="6">
        <f t="shared" si="1"/>
        <v>0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7">
        <f t="shared" si="5"/>
        <v>7</v>
      </c>
      <c r="AD15" s="36">
        <f t="shared" si="6"/>
        <v>10</v>
      </c>
      <c r="AE15" s="14">
        <f t="shared" si="7"/>
        <v>0</v>
      </c>
      <c r="AF15" s="24">
        <f>IF(AB15=7,10,IF(AB15=6,9.71+(AC15-1)*0.29,IF(AB15=5,9.13+(AC15-2)*0.29,IF(AB15=4,8.26+(AC15-3)*0.29,IF(AB15=3,7.1+(AC15-4)*0.29,IF(AB15=2,5.65+(AC15-5)*0.29,IF(AB15=1,3.91+(AC15-6)*0.29,IF(AC15=0,0,1.88+(AC15-7)*0.29))))))))+0.14</f>
        <v>2.02</v>
      </c>
      <c r="AG15" s="14">
        <v>4</v>
      </c>
      <c r="AH15" s="15">
        <v>2.2000000000000002</v>
      </c>
      <c r="AI15" s="153" t="s">
        <v>455</v>
      </c>
      <c r="AJ15" s="154" t="s">
        <v>456</v>
      </c>
      <c r="AK15" s="25" t="s">
        <v>456</v>
      </c>
      <c r="AL15" s="153" t="s">
        <v>455</v>
      </c>
      <c r="AM15" s="154" t="s">
        <v>456</v>
      </c>
      <c r="AN15" s="25" t="s">
        <v>456</v>
      </c>
      <c r="AO15" s="153" t="s">
        <v>455</v>
      </c>
      <c r="AP15" s="154" t="s">
        <v>456</v>
      </c>
      <c r="AQ15" s="25" t="s">
        <v>456</v>
      </c>
      <c r="AR15" s="11" t="str">
        <f t="shared" si="9"/>
        <v xml:space="preserve"> </v>
      </c>
      <c r="AS15" s="12" t="str">
        <f t="shared" si="10"/>
        <v xml:space="preserve"> </v>
      </c>
      <c r="AT15" s="25" t="str">
        <f t="shared" si="10"/>
        <v xml:space="preserve"> </v>
      </c>
      <c r="AU15" s="11" t="str">
        <f t="shared" si="10"/>
        <v xml:space="preserve"> </v>
      </c>
      <c r="AV15" s="12" t="str">
        <f t="shared" si="10"/>
        <v xml:space="preserve"> </v>
      </c>
      <c r="AW15" s="25" t="str">
        <f t="shared" si="10"/>
        <v xml:space="preserve"> </v>
      </c>
      <c r="AX15" s="11" t="str">
        <f t="shared" si="10"/>
        <v xml:space="preserve"> </v>
      </c>
      <c r="AY15" s="12" t="str">
        <f t="shared" si="10"/>
        <v xml:space="preserve"> </v>
      </c>
      <c r="AZ15" s="25" t="str">
        <f t="shared" si="10"/>
        <v xml:space="preserve"> </v>
      </c>
      <c r="BA15" s="11" t="str">
        <f t="shared" si="10"/>
        <v xml:space="preserve"> </v>
      </c>
      <c r="BB15" s="12" t="str">
        <f t="shared" si="10"/>
        <v xml:space="preserve"> </v>
      </c>
      <c r="BC15" s="25" t="str">
        <f t="shared" si="10"/>
        <v xml:space="preserve"> </v>
      </c>
      <c r="BD15" s="5">
        <f t="shared" si="11"/>
        <v>3</v>
      </c>
      <c r="BE15" s="6">
        <f t="shared" si="12"/>
        <v>0</v>
      </c>
      <c r="BF15" s="6">
        <f t="shared" si="13"/>
        <v>0</v>
      </c>
      <c r="BG15" s="6">
        <f t="shared" si="14"/>
        <v>0</v>
      </c>
      <c r="BH15" s="6">
        <f t="shared" si="15"/>
        <v>0</v>
      </c>
      <c r="BI15" s="7">
        <f t="shared" si="16"/>
        <v>3</v>
      </c>
      <c r="BJ15" s="36">
        <f t="shared" si="17"/>
        <v>5.9399999999999995</v>
      </c>
      <c r="BK15" s="14">
        <f t="shared" si="18"/>
        <v>0</v>
      </c>
      <c r="BL15" s="24">
        <f t="shared" si="20"/>
        <v>0.72</v>
      </c>
      <c r="BM15" s="14">
        <v>0</v>
      </c>
      <c r="BN15" s="15">
        <v>0</v>
      </c>
      <c r="BO15" s="16">
        <f>4*0.14+1+2+1.5+3</f>
        <v>8.06</v>
      </c>
      <c r="BP15" s="24">
        <f t="shared" si="19"/>
        <v>29.82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21"/>
        <v>8</v>
      </c>
      <c r="B16" s="80" t="s">
        <v>430</v>
      </c>
      <c r="C16" s="11" t="s">
        <v>455</v>
      </c>
      <c r="D16" s="12" t="s">
        <v>456</v>
      </c>
      <c r="E16" s="25" t="s">
        <v>456</v>
      </c>
      <c r="F16" s="11" t="s">
        <v>454</v>
      </c>
      <c r="G16" s="12">
        <v>0</v>
      </c>
      <c r="H16" s="25">
        <v>0</v>
      </c>
      <c r="I16" s="11" t="s">
        <v>455</v>
      </c>
      <c r="J16" s="12" t="s">
        <v>456</v>
      </c>
      <c r="K16" s="25" t="s">
        <v>456</v>
      </c>
      <c r="L16" s="11" t="s">
        <v>455</v>
      </c>
      <c r="M16" s="12" t="s">
        <v>456</v>
      </c>
      <c r="N16" s="25" t="s">
        <v>456</v>
      </c>
      <c r="O16" s="11" t="s">
        <v>455</v>
      </c>
      <c r="P16" s="12" t="s">
        <v>456</v>
      </c>
      <c r="Q16" s="25">
        <v>0</v>
      </c>
      <c r="R16" s="11" t="s">
        <v>455</v>
      </c>
      <c r="S16" s="12" t="s">
        <v>456</v>
      </c>
      <c r="T16" s="25">
        <v>0</v>
      </c>
      <c r="U16" s="146" t="s">
        <v>454</v>
      </c>
      <c r="V16" s="147">
        <v>0</v>
      </c>
      <c r="W16" s="25">
        <v>0</v>
      </c>
      <c r="X16" s="5">
        <f t="shared" si="0"/>
        <v>5</v>
      </c>
      <c r="Y16" s="6">
        <f t="shared" si="1"/>
        <v>0</v>
      </c>
      <c r="Z16" s="6">
        <f t="shared" si="2"/>
        <v>0</v>
      </c>
      <c r="AA16" s="6">
        <f t="shared" si="3"/>
        <v>0</v>
      </c>
      <c r="AB16" s="6">
        <f t="shared" si="4"/>
        <v>0</v>
      </c>
      <c r="AC16" s="7">
        <f t="shared" si="5"/>
        <v>3</v>
      </c>
      <c r="AD16" s="36">
        <f t="shared" si="6"/>
        <v>8.5500000000000007</v>
      </c>
      <c r="AE16" s="14">
        <f t="shared" si="7"/>
        <v>0</v>
      </c>
      <c r="AF16" s="24">
        <f t="shared" si="8"/>
        <v>0.72</v>
      </c>
      <c r="AG16" s="14">
        <v>2.4</v>
      </c>
      <c r="AH16" s="15">
        <v>1.7</v>
      </c>
      <c r="AI16" s="153" t="s">
        <v>454</v>
      </c>
      <c r="AJ16" s="154">
        <v>0</v>
      </c>
      <c r="AK16" s="25">
        <v>0</v>
      </c>
      <c r="AL16" s="153" t="s">
        <v>455</v>
      </c>
      <c r="AM16" s="154" t="s">
        <v>456</v>
      </c>
      <c r="AN16" s="25">
        <v>0</v>
      </c>
      <c r="AO16" s="153" t="s">
        <v>454</v>
      </c>
      <c r="AP16" s="154">
        <v>0</v>
      </c>
      <c r="AQ16" s="25">
        <v>0</v>
      </c>
      <c r="AR16" s="11" t="str">
        <f t="shared" si="9"/>
        <v xml:space="preserve"> </v>
      </c>
      <c r="AS16" s="12" t="str">
        <f t="shared" si="10"/>
        <v xml:space="preserve"> </v>
      </c>
      <c r="AT16" s="25" t="str">
        <f t="shared" si="10"/>
        <v xml:space="preserve"> </v>
      </c>
      <c r="AU16" s="11" t="str">
        <f t="shared" si="10"/>
        <v xml:space="preserve"> </v>
      </c>
      <c r="AV16" s="12" t="str">
        <f t="shared" si="10"/>
        <v xml:space="preserve"> </v>
      </c>
      <c r="AW16" s="25" t="str">
        <f t="shared" si="10"/>
        <v xml:space="preserve"> </v>
      </c>
      <c r="AX16" s="11" t="str">
        <f t="shared" si="10"/>
        <v xml:space="preserve"> </v>
      </c>
      <c r="AY16" s="12" t="str">
        <f t="shared" si="10"/>
        <v xml:space="preserve"> </v>
      </c>
      <c r="AZ16" s="25" t="str">
        <f t="shared" si="10"/>
        <v xml:space="preserve"> </v>
      </c>
      <c r="BA16" s="11" t="str">
        <f t="shared" si="10"/>
        <v xml:space="preserve"> </v>
      </c>
      <c r="BB16" s="12" t="str">
        <f t="shared" si="10"/>
        <v xml:space="preserve"> </v>
      </c>
      <c r="BC16" s="25" t="str">
        <f t="shared" si="10"/>
        <v xml:space="preserve"> </v>
      </c>
      <c r="BD16" s="5">
        <f t="shared" si="11"/>
        <v>1</v>
      </c>
      <c r="BE16" s="6">
        <f t="shared" si="12"/>
        <v>0</v>
      </c>
      <c r="BF16" s="6">
        <f t="shared" si="13"/>
        <v>0</v>
      </c>
      <c r="BG16" s="6">
        <f t="shared" si="14"/>
        <v>0</v>
      </c>
      <c r="BH16" s="6">
        <f t="shared" si="15"/>
        <v>0</v>
      </c>
      <c r="BI16" s="7">
        <f t="shared" si="16"/>
        <v>0</v>
      </c>
      <c r="BJ16" s="36">
        <f t="shared" si="17"/>
        <v>2.1700000000000004</v>
      </c>
      <c r="BK16" s="14">
        <f t="shared" si="18"/>
        <v>0</v>
      </c>
      <c r="BL16" s="24">
        <f t="shared" si="20"/>
        <v>0</v>
      </c>
      <c r="BM16" s="14">
        <v>0</v>
      </c>
      <c r="BN16" s="15">
        <v>0</v>
      </c>
      <c r="BO16" s="16"/>
      <c r="BP16" s="24">
        <f t="shared" si="19"/>
        <v>14.3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21"/>
        <v>9</v>
      </c>
      <c r="B17" s="80" t="s">
        <v>431</v>
      </c>
      <c r="C17" s="11" t="s">
        <v>455</v>
      </c>
      <c r="D17" s="12" t="s">
        <v>459</v>
      </c>
      <c r="E17" s="25" t="s">
        <v>456</v>
      </c>
      <c r="F17" s="11" t="s">
        <v>455</v>
      </c>
      <c r="G17" s="12" t="s">
        <v>459</v>
      </c>
      <c r="H17" s="25">
        <v>0</v>
      </c>
      <c r="I17" s="11" t="s">
        <v>455</v>
      </c>
      <c r="J17" s="12" t="s">
        <v>457</v>
      </c>
      <c r="K17" s="25" t="s">
        <v>456</v>
      </c>
      <c r="L17" s="11" t="s">
        <v>455</v>
      </c>
      <c r="M17" s="12" t="s">
        <v>459</v>
      </c>
      <c r="N17" s="25" t="s">
        <v>456</v>
      </c>
      <c r="O17" s="11" t="s">
        <v>455</v>
      </c>
      <c r="P17" s="12" t="s">
        <v>456</v>
      </c>
      <c r="Q17" s="25" t="s">
        <v>456</v>
      </c>
      <c r="R17" s="11" t="s">
        <v>455</v>
      </c>
      <c r="S17" s="12" t="s">
        <v>456</v>
      </c>
      <c r="T17" s="25">
        <v>0</v>
      </c>
      <c r="U17" s="146" t="s">
        <v>455</v>
      </c>
      <c r="V17" s="147" t="s">
        <v>457</v>
      </c>
      <c r="W17" s="25" t="s">
        <v>456</v>
      </c>
      <c r="X17" s="5">
        <f t="shared" si="0"/>
        <v>7</v>
      </c>
      <c r="Y17" s="6">
        <f t="shared" si="1"/>
        <v>0</v>
      </c>
      <c r="Z17" s="6">
        <f t="shared" si="2"/>
        <v>2</v>
      </c>
      <c r="AA17" s="6">
        <f t="shared" si="3"/>
        <v>3</v>
      </c>
      <c r="AB17" s="6">
        <f t="shared" si="4"/>
        <v>0</v>
      </c>
      <c r="AC17" s="7">
        <f t="shared" si="5"/>
        <v>5</v>
      </c>
      <c r="AD17" s="36">
        <f t="shared" si="6"/>
        <v>10</v>
      </c>
      <c r="AE17" s="14">
        <f t="shared" si="7"/>
        <v>5.07</v>
      </c>
      <c r="AF17" s="24">
        <f t="shared" si="8"/>
        <v>1.2999999999999998</v>
      </c>
      <c r="AG17" s="14">
        <v>5.5</v>
      </c>
      <c r="AH17" s="15">
        <v>2.1</v>
      </c>
      <c r="AI17" s="153" t="s">
        <v>455</v>
      </c>
      <c r="AJ17" s="154" t="s">
        <v>457</v>
      </c>
      <c r="AK17" s="25">
        <v>0</v>
      </c>
      <c r="AL17" s="153" t="s">
        <v>455</v>
      </c>
      <c r="AM17" s="154" t="s">
        <v>457</v>
      </c>
      <c r="AN17" s="25" t="s">
        <v>456</v>
      </c>
      <c r="AO17" s="153" t="s">
        <v>455</v>
      </c>
      <c r="AP17" s="154" t="s">
        <v>456</v>
      </c>
      <c r="AQ17" s="25" t="s">
        <v>456</v>
      </c>
      <c r="AR17" s="11" t="str">
        <f t="shared" si="9"/>
        <v xml:space="preserve"> </v>
      </c>
      <c r="AS17" s="12" t="str">
        <f t="shared" si="10"/>
        <v xml:space="preserve"> </v>
      </c>
      <c r="AT17" s="25" t="str">
        <f t="shared" si="10"/>
        <v xml:space="preserve"> </v>
      </c>
      <c r="AU17" s="11" t="str">
        <f t="shared" si="10"/>
        <v xml:space="preserve"> </v>
      </c>
      <c r="AV17" s="12" t="str">
        <f t="shared" si="10"/>
        <v xml:space="preserve"> </v>
      </c>
      <c r="AW17" s="25" t="str">
        <f t="shared" si="10"/>
        <v xml:space="preserve"> </v>
      </c>
      <c r="AX17" s="11" t="str">
        <f t="shared" si="10"/>
        <v xml:space="preserve"> </v>
      </c>
      <c r="AY17" s="12" t="str">
        <f t="shared" si="10"/>
        <v xml:space="preserve"> </v>
      </c>
      <c r="AZ17" s="25" t="str">
        <f t="shared" si="10"/>
        <v xml:space="preserve"> </v>
      </c>
      <c r="BA17" s="11" t="str">
        <f t="shared" si="10"/>
        <v xml:space="preserve"> </v>
      </c>
      <c r="BB17" s="12" t="str">
        <f t="shared" si="10"/>
        <v xml:space="preserve"> </v>
      </c>
      <c r="BC17" s="25" t="str">
        <f t="shared" si="10"/>
        <v xml:space="preserve"> </v>
      </c>
      <c r="BD17" s="5">
        <f t="shared" si="11"/>
        <v>3</v>
      </c>
      <c r="BE17" s="6">
        <f t="shared" si="12"/>
        <v>0</v>
      </c>
      <c r="BF17" s="6">
        <f t="shared" si="13"/>
        <v>2</v>
      </c>
      <c r="BG17" s="6">
        <f t="shared" si="14"/>
        <v>0</v>
      </c>
      <c r="BH17" s="6">
        <f t="shared" si="15"/>
        <v>0</v>
      </c>
      <c r="BI17" s="7">
        <f t="shared" si="16"/>
        <v>2</v>
      </c>
      <c r="BJ17" s="36">
        <f t="shared" si="17"/>
        <v>5.9399999999999995</v>
      </c>
      <c r="BK17" s="14">
        <f t="shared" si="18"/>
        <v>4.2</v>
      </c>
      <c r="BL17" s="24">
        <f t="shared" si="20"/>
        <v>0.42999999999999994</v>
      </c>
      <c r="BM17" s="14">
        <v>0</v>
      </c>
      <c r="BN17" s="15">
        <v>0</v>
      </c>
      <c r="BO17" s="16">
        <f>1+2*1.5+3</f>
        <v>7</v>
      </c>
      <c r="BP17" s="24">
        <f t="shared" si="19"/>
        <v>39.717500000000001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21"/>
        <v>10</v>
      </c>
      <c r="B18" s="80" t="s">
        <v>432</v>
      </c>
      <c r="C18" s="11" t="s">
        <v>455</v>
      </c>
      <c r="D18" s="12" t="s">
        <v>459</v>
      </c>
      <c r="E18" s="25" t="s">
        <v>456</v>
      </c>
      <c r="F18" s="11" t="s">
        <v>454</v>
      </c>
      <c r="G18" s="12">
        <v>0</v>
      </c>
      <c r="H18" s="25">
        <v>0</v>
      </c>
      <c r="I18" s="11" t="s">
        <v>455</v>
      </c>
      <c r="J18" s="12" t="s">
        <v>456</v>
      </c>
      <c r="K18" s="25">
        <v>0</v>
      </c>
      <c r="L18" s="11" t="s">
        <v>455</v>
      </c>
      <c r="M18" s="12" t="s">
        <v>456</v>
      </c>
      <c r="N18" s="25" t="s">
        <v>456</v>
      </c>
      <c r="O18" s="11" t="s">
        <v>455</v>
      </c>
      <c r="P18" s="12" t="s">
        <v>456</v>
      </c>
      <c r="Q18" s="25">
        <v>0</v>
      </c>
      <c r="R18" s="11" t="s">
        <v>455</v>
      </c>
      <c r="S18" s="12" t="s">
        <v>456</v>
      </c>
      <c r="T18" s="25">
        <v>0</v>
      </c>
      <c r="U18" s="146" t="s">
        <v>454</v>
      </c>
      <c r="V18" s="147">
        <v>0</v>
      </c>
      <c r="W18" s="25" t="s">
        <v>456</v>
      </c>
      <c r="X18" s="5">
        <f t="shared" si="0"/>
        <v>5</v>
      </c>
      <c r="Y18" s="6">
        <f t="shared" si="1"/>
        <v>0</v>
      </c>
      <c r="Z18" s="6">
        <f t="shared" si="2"/>
        <v>0</v>
      </c>
      <c r="AA18" s="6">
        <f t="shared" si="3"/>
        <v>1</v>
      </c>
      <c r="AB18" s="6">
        <f t="shared" si="4"/>
        <v>0</v>
      </c>
      <c r="AC18" s="7">
        <f t="shared" si="5"/>
        <v>3</v>
      </c>
      <c r="AD18" s="36">
        <f t="shared" si="6"/>
        <v>8.5500000000000007</v>
      </c>
      <c r="AE18" s="14">
        <f t="shared" si="7"/>
        <v>0.14000000000000012</v>
      </c>
      <c r="AF18" s="24">
        <f t="shared" si="8"/>
        <v>0.72</v>
      </c>
      <c r="AG18" s="14">
        <v>6.5</v>
      </c>
      <c r="AH18" s="15">
        <v>2.8</v>
      </c>
      <c r="AI18" s="153" t="s">
        <v>455</v>
      </c>
      <c r="AJ18" s="154" t="s">
        <v>456</v>
      </c>
      <c r="AK18" s="25" t="s">
        <v>456</v>
      </c>
      <c r="AL18" s="153" t="s">
        <v>454</v>
      </c>
      <c r="AM18" s="154">
        <v>0</v>
      </c>
      <c r="AN18" s="25">
        <v>0</v>
      </c>
      <c r="AO18" s="153" t="s">
        <v>455</v>
      </c>
      <c r="AP18" s="154" t="s">
        <v>456</v>
      </c>
      <c r="AQ18" s="25">
        <v>0</v>
      </c>
      <c r="AR18" s="11" t="str">
        <f t="shared" si="9"/>
        <v xml:space="preserve"> </v>
      </c>
      <c r="AS18" s="12" t="str">
        <f t="shared" si="10"/>
        <v xml:space="preserve"> </v>
      </c>
      <c r="AT18" s="25" t="str">
        <f t="shared" si="10"/>
        <v xml:space="preserve"> </v>
      </c>
      <c r="AU18" s="11" t="str">
        <f t="shared" si="10"/>
        <v xml:space="preserve"> </v>
      </c>
      <c r="AV18" s="12" t="str">
        <f t="shared" si="10"/>
        <v xml:space="preserve"> </v>
      </c>
      <c r="AW18" s="25" t="str">
        <f t="shared" si="10"/>
        <v xml:space="preserve"> </v>
      </c>
      <c r="AX18" s="11" t="str">
        <f t="shared" si="10"/>
        <v xml:space="preserve"> </v>
      </c>
      <c r="AY18" s="12" t="str">
        <f t="shared" si="10"/>
        <v xml:space="preserve"> </v>
      </c>
      <c r="AZ18" s="25" t="str">
        <f t="shared" si="10"/>
        <v xml:space="preserve"> </v>
      </c>
      <c r="BA18" s="11" t="str">
        <f t="shared" si="10"/>
        <v xml:space="preserve"> </v>
      </c>
      <c r="BB18" s="12" t="str">
        <f t="shared" si="10"/>
        <v xml:space="preserve"> </v>
      </c>
      <c r="BC18" s="25" t="str">
        <f t="shared" si="10"/>
        <v xml:space="preserve"> </v>
      </c>
      <c r="BD18" s="5">
        <f t="shared" si="11"/>
        <v>2</v>
      </c>
      <c r="BE18" s="6">
        <f t="shared" si="12"/>
        <v>0</v>
      </c>
      <c r="BF18" s="6">
        <f t="shared" si="13"/>
        <v>0</v>
      </c>
      <c r="BG18" s="6">
        <f t="shared" si="14"/>
        <v>0</v>
      </c>
      <c r="BH18" s="6">
        <f t="shared" si="15"/>
        <v>0</v>
      </c>
      <c r="BI18" s="7">
        <f t="shared" si="16"/>
        <v>1</v>
      </c>
      <c r="BJ18" s="36">
        <f t="shared" si="17"/>
        <v>4.2</v>
      </c>
      <c r="BK18" s="14">
        <f t="shared" si="18"/>
        <v>0</v>
      </c>
      <c r="BL18" s="24">
        <f t="shared" si="20"/>
        <v>0.14000000000000012</v>
      </c>
      <c r="BM18" s="14">
        <v>0</v>
      </c>
      <c r="BN18" s="15">
        <v>0</v>
      </c>
      <c r="BO18" s="16">
        <v>1.5</v>
      </c>
      <c r="BP18" s="24">
        <f t="shared" si="19"/>
        <v>24.997500000000002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21"/>
        <v>11</v>
      </c>
      <c r="B19" s="80" t="s">
        <v>473</v>
      </c>
      <c r="C19" s="11" t="s">
        <v>455</v>
      </c>
      <c r="D19" s="12" t="s">
        <v>456</v>
      </c>
      <c r="E19" s="25" t="s">
        <v>456</v>
      </c>
      <c r="F19" s="11" t="s">
        <v>455</v>
      </c>
      <c r="G19" s="12" t="s">
        <v>456</v>
      </c>
      <c r="H19" s="25" t="s">
        <v>456</v>
      </c>
      <c r="I19" s="11" t="s">
        <v>455</v>
      </c>
      <c r="J19" s="12" t="s">
        <v>456</v>
      </c>
      <c r="K19" s="25">
        <v>0</v>
      </c>
      <c r="L19" s="11" t="s">
        <v>455</v>
      </c>
      <c r="M19" s="12" t="s">
        <v>456</v>
      </c>
      <c r="N19" s="25" t="s">
        <v>456</v>
      </c>
      <c r="O19" s="11" t="s">
        <v>455</v>
      </c>
      <c r="P19" s="12" t="s">
        <v>456</v>
      </c>
      <c r="Q19" s="25" t="s">
        <v>456</v>
      </c>
      <c r="R19" s="11" t="s">
        <v>454</v>
      </c>
      <c r="S19" s="12">
        <v>0</v>
      </c>
      <c r="T19" s="25">
        <v>0</v>
      </c>
      <c r="U19" s="146" t="s">
        <v>455</v>
      </c>
      <c r="V19" s="147" t="s">
        <v>456</v>
      </c>
      <c r="W19" s="25" t="s">
        <v>456</v>
      </c>
      <c r="X19" s="5">
        <f t="shared" si="0"/>
        <v>6</v>
      </c>
      <c r="Y19" s="6">
        <f t="shared" si="1"/>
        <v>0</v>
      </c>
      <c r="Z19" s="6">
        <f t="shared" si="2"/>
        <v>0</v>
      </c>
      <c r="AA19" s="6">
        <f t="shared" si="3"/>
        <v>0</v>
      </c>
      <c r="AB19" s="6">
        <f t="shared" si="4"/>
        <v>0</v>
      </c>
      <c r="AC19" s="7">
        <f t="shared" si="5"/>
        <v>5</v>
      </c>
      <c r="AD19" s="36">
        <f t="shared" si="6"/>
        <v>9.4200000000000017</v>
      </c>
      <c r="AE19" s="14">
        <f t="shared" si="7"/>
        <v>0</v>
      </c>
      <c r="AF19" s="24">
        <f t="shared" si="8"/>
        <v>1.2999999999999998</v>
      </c>
      <c r="AG19" s="14">
        <v>2.4</v>
      </c>
      <c r="AH19" s="15">
        <v>1.8</v>
      </c>
      <c r="AI19" s="153" t="s">
        <v>454</v>
      </c>
      <c r="AJ19" s="154">
        <v>0</v>
      </c>
      <c r="AK19" s="25">
        <v>0</v>
      </c>
      <c r="AL19" s="153" t="s">
        <v>454</v>
      </c>
      <c r="AM19" s="154">
        <v>0</v>
      </c>
      <c r="AN19" s="25">
        <v>0</v>
      </c>
      <c r="AO19" s="153" t="s">
        <v>454</v>
      </c>
      <c r="AP19" s="154">
        <v>0</v>
      </c>
      <c r="AQ19" s="25">
        <v>0</v>
      </c>
      <c r="AR19" s="11" t="str">
        <f t="shared" ref="AQ19:AR28" si="22">" "</f>
        <v xml:space="preserve"> </v>
      </c>
      <c r="AS19" s="12" t="str">
        <f t="shared" ref="AS19:BC28" si="23">" "</f>
        <v xml:space="preserve"> </v>
      </c>
      <c r="AT19" s="25" t="str">
        <f t="shared" si="23"/>
        <v xml:space="preserve"> </v>
      </c>
      <c r="AU19" s="11" t="str">
        <f t="shared" si="23"/>
        <v xml:space="preserve"> </v>
      </c>
      <c r="AV19" s="12" t="str">
        <f t="shared" si="23"/>
        <v xml:space="preserve"> </v>
      </c>
      <c r="AW19" s="25" t="str">
        <f t="shared" si="23"/>
        <v xml:space="preserve"> </v>
      </c>
      <c r="AX19" s="11" t="str">
        <f t="shared" si="23"/>
        <v xml:space="preserve"> </v>
      </c>
      <c r="AY19" s="12" t="str">
        <f t="shared" si="23"/>
        <v xml:space="preserve"> </v>
      </c>
      <c r="AZ19" s="25" t="str">
        <f t="shared" si="23"/>
        <v xml:space="preserve"> </v>
      </c>
      <c r="BA19" s="11" t="str">
        <f t="shared" si="23"/>
        <v xml:space="preserve"> </v>
      </c>
      <c r="BB19" s="12" t="str">
        <f t="shared" si="23"/>
        <v xml:space="preserve"> </v>
      </c>
      <c r="BC19" s="25" t="str">
        <f t="shared" si="23"/>
        <v xml:space="preserve"> </v>
      </c>
      <c r="BD19" s="5">
        <f t="shared" si="11"/>
        <v>0</v>
      </c>
      <c r="BE19" s="6">
        <f t="shared" si="12"/>
        <v>0</v>
      </c>
      <c r="BF19" s="6">
        <f t="shared" si="13"/>
        <v>0</v>
      </c>
      <c r="BG19" s="6">
        <f t="shared" si="14"/>
        <v>0</v>
      </c>
      <c r="BH19" s="6">
        <f t="shared" si="15"/>
        <v>0</v>
      </c>
      <c r="BI19" s="7">
        <f t="shared" si="16"/>
        <v>0</v>
      </c>
      <c r="BJ19" s="36">
        <f t="shared" si="17"/>
        <v>0</v>
      </c>
      <c r="BK19" s="14">
        <f t="shared" si="18"/>
        <v>0</v>
      </c>
      <c r="BL19" s="24">
        <f t="shared" si="20"/>
        <v>0</v>
      </c>
      <c r="BM19" s="14">
        <v>0</v>
      </c>
      <c r="BN19" s="15">
        <v>0</v>
      </c>
      <c r="BO19" s="16">
        <v>1.5</v>
      </c>
      <c r="BP19" s="24">
        <f t="shared" si="19"/>
        <v>15.130000000000003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21"/>
        <v>12</v>
      </c>
      <c r="B20" s="80" t="s">
        <v>433</v>
      </c>
      <c r="C20" s="11" t="s">
        <v>455</v>
      </c>
      <c r="D20" s="12" t="s">
        <v>459</v>
      </c>
      <c r="E20" s="25" t="s">
        <v>456</v>
      </c>
      <c r="F20" s="11" t="s">
        <v>455</v>
      </c>
      <c r="G20" s="12" t="s">
        <v>459</v>
      </c>
      <c r="H20" s="25" t="s">
        <v>456</v>
      </c>
      <c r="I20" s="11" t="s">
        <v>455</v>
      </c>
      <c r="J20" s="12" t="s">
        <v>456</v>
      </c>
      <c r="K20" s="25" t="s">
        <v>456</v>
      </c>
      <c r="L20" s="11" t="s">
        <v>455</v>
      </c>
      <c r="M20" s="12" t="s">
        <v>456</v>
      </c>
      <c r="N20" s="25" t="s">
        <v>456</v>
      </c>
      <c r="O20" s="11" t="s">
        <v>455</v>
      </c>
      <c r="P20" s="12" t="s">
        <v>456</v>
      </c>
      <c r="Q20" s="25" t="s">
        <v>456</v>
      </c>
      <c r="R20" s="11" t="s">
        <v>455</v>
      </c>
      <c r="S20" s="12" t="s">
        <v>456</v>
      </c>
      <c r="T20" s="25" t="s">
        <v>456</v>
      </c>
      <c r="U20" s="146" t="s">
        <v>455</v>
      </c>
      <c r="V20" s="147" t="s">
        <v>456</v>
      </c>
      <c r="W20" s="25" t="s">
        <v>456</v>
      </c>
      <c r="X20" s="5">
        <f t="shared" si="0"/>
        <v>7</v>
      </c>
      <c r="Y20" s="6">
        <f t="shared" si="1"/>
        <v>0</v>
      </c>
      <c r="Z20" s="6">
        <f t="shared" si="2"/>
        <v>0</v>
      </c>
      <c r="AA20" s="6">
        <f t="shared" si="3"/>
        <v>2</v>
      </c>
      <c r="AB20" s="6">
        <f t="shared" si="4"/>
        <v>0</v>
      </c>
      <c r="AC20" s="7">
        <f t="shared" si="5"/>
        <v>7</v>
      </c>
      <c r="AD20" s="36">
        <f t="shared" si="6"/>
        <v>10</v>
      </c>
      <c r="AE20" s="14">
        <f t="shared" si="7"/>
        <v>0.42999999999999994</v>
      </c>
      <c r="AF20" s="24">
        <f>IF(AB20=7,10,IF(AB20=6,9.71+(AC20-1)*0.29,IF(AB20=5,9.13+(AC20-2)*0.29,IF(AB20=4,8.26+(AC20-3)*0.29,IF(AB20=3,7.1+(AC20-4)*0.29,IF(AB20=2,5.65+(AC20-5)*0.29,IF(AB20=1,3.91+(AC20-6)*0.29,IF(AC20=0,0,1.88+(AC20-7)*0.29))))))))+0.21</f>
        <v>2.09</v>
      </c>
      <c r="AG20" s="14">
        <v>5.5</v>
      </c>
      <c r="AH20" s="15">
        <v>2.2000000000000002</v>
      </c>
      <c r="AI20" s="153" t="s">
        <v>455</v>
      </c>
      <c r="AJ20" s="154" t="s">
        <v>456</v>
      </c>
      <c r="AK20" s="25" t="s">
        <v>456</v>
      </c>
      <c r="AL20" s="153" t="s">
        <v>455</v>
      </c>
      <c r="AM20" s="154" t="s">
        <v>456</v>
      </c>
      <c r="AN20" s="25" t="s">
        <v>456</v>
      </c>
      <c r="AO20" s="153" t="s">
        <v>455</v>
      </c>
      <c r="AP20" s="154" t="s">
        <v>456</v>
      </c>
      <c r="AQ20" s="25" t="s">
        <v>456</v>
      </c>
      <c r="AR20" s="11" t="str">
        <f t="shared" si="22"/>
        <v xml:space="preserve"> </v>
      </c>
      <c r="AS20" s="12" t="str">
        <f t="shared" si="23"/>
        <v xml:space="preserve"> </v>
      </c>
      <c r="AT20" s="25" t="str">
        <f t="shared" si="23"/>
        <v xml:space="preserve"> </v>
      </c>
      <c r="AU20" s="11" t="str">
        <f t="shared" si="23"/>
        <v xml:space="preserve"> </v>
      </c>
      <c r="AV20" s="12" t="str">
        <f t="shared" si="23"/>
        <v xml:space="preserve"> </v>
      </c>
      <c r="AW20" s="25" t="str">
        <f t="shared" si="23"/>
        <v xml:space="preserve"> </v>
      </c>
      <c r="AX20" s="11" t="str">
        <f t="shared" si="23"/>
        <v xml:space="preserve"> </v>
      </c>
      <c r="AY20" s="12" t="str">
        <f t="shared" si="23"/>
        <v xml:space="preserve"> </v>
      </c>
      <c r="AZ20" s="25" t="str">
        <f t="shared" si="23"/>
        <v xml:space="preserve"> </v>
      </c>
      <c r="BA20" s="11" t="str">
        <f t="shared" si="23"/>
        <v xml:space="preserve"> </v>
      </c>
      <c r="BB20" s="12" t="str">
        <f t="shared" si="23"/>
        <v xml:space="preserve"> </v>
      </c>
      <c r="BC20" s="25" t="str">
        <f t="shared" si="23"/>
        <v xml:space="preserve"> </v>
      </c>
      <c r="BD20" s="5">
        <f t="shared" si="11"/>
        <v>3</v>
      </c>
      <c r="BE20" s="6">
        <f t="shared" si="12"/>
        <v>0</v>
      </c>
      <c r="BF20" s="6">
        <f t="shared" si="13"/>
        <v>0</v>
      </c>
      <c r="BG20" s="6">
        <f t="shared" si="14"/>
        <v>0</v>
      </c>
      <c r="BH20" s="6">
        <f t="shared" si="15"/>
        <v>0</v>
      </c>
      <c r="BI20" s="7">
        <f t="shared" si="16"/>
        <v>3</v>
      </c>
      <c r="BJ20" s="36">
        <f t="shared" si="17"/>
        <v>5.9399999999999995</v>
      </c>
      <c r="BK20" s="14">
        <f t="shared" si="18"/>
        <v>0</v>
      </c>
      <c r="BL20" s="24">
        <f t="shared" si="20"/>
        <v>0.72</v>
      </c>
      <c r="BM20" s="14">
        <v>0</v>
      </c>
      <c r="BN20" s="15">
        <v>0</v>
      </c>
      <c r="BO20" s="16">
        <f>3*0.14+1+2+2*1.5+3</f>
        <v>9.42</v>
      </c>
      <c r="BP20" s="24">
        <f t="shared" si="19"/>
        <v>33.727499999999999</v>
      </c>
      <c r="BQ20" s="63"/>
      <c r="BR20" s="63"/>
      <c r="BS20" s="63"/>
      <c r="BT20" s="63"/>
      <c r="BU20" s="63"/>
      <c r="BV20" s="63"/>
      <c r="BW20" s="63"/>
      <c r="BY20" s="18"/>
      <c r="BZ20" s="21"/>
    </row>
    <row r="21" spans="1:78" ht="12.75" customHeight="1">
      <c r="A21" s="2">
        <f t="shared" si="21"/>
        <v>13</v>
      </c>
      <c r="B21" s="80" t="s">
        <v>434</v>
      </c>
      <c r="C21" s="11" t="s">
        <v>455</v>
      </c>
      <c r="D21" s="12" t="s">
        <v>456</v>
      </c>
      <c r="E21" s="25" t="s">
        <v>456</v>
      </c>
      <c r="F21" s="11" t="s">
        <v>455</v>
      </c>
      <c r="G21" s="12" t="s">
        <v>456</v>
      </c>
      <c r="H21" s="25" t="s">
        <v>456</v>
      </c>
      <c r="I21" s="11" t="s">
        <v>455</v>
      </c>
      <c r="J21" s="12" t="s">
        <v>459</v>
      </c>
      <c r="K21" s="25" t="s">
        <v>456</v>
      </c>
      <c r="L21" s="11" t="s">
        <v>455</v>
      </c>
      <c r="M21" s="12" t="s">
        <v>456</v>
      </c>
      <c r="N21" s="25" t="s">
        <v>456</v>
      </c>
      <c r="O21" s="11" t="s">
        <v>455</v>
      </c>
      <c r="P21" s="12" t="s">
        <v>456</v>
      </c>
      <c r="Q21" s="25" t="s">
        <v>456</v>
      </c>
      <c r="R21" s="11" t="s">
        <v>455</v>
      </c>
      <c r="S21" s="12" t="s">
        <v>456</v>
      </c>
      <c r="T21" s="25" t="s">
        <v>456</v>
      </c>
      <c r="U21" s="146" t="s">
        <v>455</v>
      </c>
      <c r="V21" s="147" t="s">
        <v>456</v>
      </c>
      <c r="W21" s="25" t="s">
        <v>456</v>
      </c>
      <c r="X21" s="5">
        <f t="shared" si="0"/>
        <v>7</v>
      </c>
      <c r="Y21" s="6">
        <f t="shared" si="1"/>
        <v>0</v>
      </c>
      <c r="Z21" s="6">
        <f t="shared" si="2"/>
        <v>0</v>
      </c>
      <c r="AA21" s="6">
        <f t="shared" si="3"/>
        <v>1</v>
      </c>
      <c r="AB21" s="6">
        <f t="shared" si="4"/>
        <v>0</v>
      </c>
      <c r="AC21" s="7">
        <f t="shared" si="5"/>
        <v>7</v>
      </c>
      <c r="AD21" s="36">
        <f t="shared" si="6"/>
        <v>10</v>
      </c>
      <c r="AE21" s="14">
        <f t="shared" si="7"/>
        <v>0.14000000000000012</v>
      </c>
      <c r="AF21" s="24">
        <f t="shared" si="8"/>
        <v>1.88</v>
      </c>
      <c r="AG21" s="14">
        <v>5.7</v>
      </c>
      <c r="AH21" s="15">
        <v>2.7</v>
      </c>
      <c r="AI21" s="153" t="s">
        <v>455</v>
      </c>
      <c r="AJ21" s="154" t="s">
        <v>456</v>
      </c>
      <c r="AK21" s="25" t="s">
        <v>456</v>
      </c>
      <c r="AL21" s="153" t="s">
        <v>455</v>
      </c>
      <c r="AM21" s="154" t="s">
        <v>456</v>
      </c>
      <c r="AN21" s="25">
        <v>0</v>
      </c>
      <c r="AO21" s="153" t="s">
        <v>455</v>
      </c>
      <c r="AP21" s="154" t="s">
        <v>456</v>
      </c>
      <c r="AQ21" s="25" t="s">
        <v>456</v>
      </c>
      <c r="AR21" s="11" t="str">
        <f t="shared" si="22"/>
        <v xml:space="preserve"> </v>
      </c>
      <c r="AS21" s="12" t="str">
        <f t="shared" si="23"/>
        <v xml:space="preserve"> </v>
      </c>
      <c r="AT21" s="25" t="str">
        <f t="shared" si="23"/>
        <v xml:space="preserve"> </v>
      </c>
      <c r="AU21" s="11" t="str">
        <f t="shared" si="23"/>
        <v xml:space="preserve"> </v>
      </c>
      <c r="AV21" s="12" t="str">
        <f t="shared" si="23"/>
        <v xml:space="preserve"> </v>
      </c>
      <c r="AW21" s="25" t="str">
        <f t="shared" si="23"/>
        <v xml:space="preserve"> </v>
      </c>
      <c r="AX21" s="11" t="str">
        <f t="shared" si="23"/>
        <v xml:space="preserve"> </v>
      </c>
      <c r="AY21" s="12" t="str">
        <f t="shared" si="23"/>
        <v xml:space="preserve"> </v>
      </c>
      <c r="AZ21" s="25" t="str">
        <f t="shared" si="23"/>
        <v xml:space="preserve"> </v>
      </c>
      <c r="BA21" s="11" t="str">
        <f t="shared" si="23"/>
        <v xml:space="preserve"> </v>
      </c>
      <c r="BB21" s="12" t="str">
        <f t="shared" si="23"/>
        <v xml:space="preserve"> </v>
      </c>
      <c r="BC21" s="25" t="str">
        <f t="shared" si="23"/>
        <v xml:space="preserve"> </v>
      </c>
      <c r="BD21" s="5">
        <f t="shared" si="11"/>
        <v>3</v>
      </c>
      <c r="BE21" s="6">
        <f t="shared" si="12"/>
        <v>0</v>
      </c>
      <c r="BF21" s="6">
        <f t="shared" si="13"/>
        <v>0</v>
      </c>
      <c r="BG21" s="6">
        <f t="shared" si="14"/>
        <v>0</v>
      </c>
      <c r="BH21" s="6">
        <f t="shared" si="15"/>
        <v>0</v>
      </c>
      <c r="BI21" s="7">
        <f t="shared" si="16"/>
        <v>2</v>
      </c>
      <c r="BJ21" s="36">
        <f t="shared" si="17"/>
        <v>5.9399999999999995</v>
      </c>
      <c r="BK21" s="14">
        <f t="shared" si="18"/>
        <v>0</v>
      </c>
      <c r="BL21" s="24">
        <f t="shared" si="20"/>
        <v>0.42999999999999994</v>
      </c>
      <c r="BM21" s="14">
        <v>0</v>
      </c>
      <c r="BN21" s="15">
        <v>0</v>
      </c>
      <c r="BO21" s="16">
        <f>3*0.14+2*1.5+1+3</f>
        <v>7.42</v>
      </c>
      <c r="BP21" s="24">
        <f t="shared" si="19"/>
        <v>32.392499999999998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21"/>
        <v>14</v>
      </c>
      <c r="B22" s="80" t="s">
        <v>435</v>
      </c>
      <c r="C22" s="11" t="s">
        <v>454</v>
      </c>
      <c r="D22" s="12">
        <v>0</v>
      </c>
      <c r="E22" s="25" t="s">
        <v>456</v>
      </c>
      <c r="F22" s="11" t="s">
        <v>455</v>
      </c>
      <c r="G22" s="12" t="s">
        <v>456</v>
      </c>
      <c r="H22" s="25" t="s">
        <v>456</v>
      </c>
      <c r="I22" s="11" t="s">
        <v>454</v>
      </c>
      <c r="J22" s="12">
        <v>0</v>
      </c>
      <c r="K22" s="25">
        <v>0</v>
      </c>
      <c r="L22" s="11" t="s">
        <v>455</v>
      </c>
      <c r="M22" s="12" t="s">
        <v>456</v>
      </c>
      <c r="N22" s="25" t="s">
        <v>456</v>
      </c>
      <c r="O22" s="11" t="s">
        <v>455</v>
      </c>
      <c r="P22" s="12" t="s">
        <v>456</v>
      </c>
      <c r="Q22" s="25" t="s">
        <v>456</v>
      </c>
      <c r="R22" s="11" t="s">
        <v>455</v>
      </c>
      <c r="S22" s="12" t="s">
        <v>456</v>
      </c>
      <c r="T22" s="25">
        <v>0</v>
      </c>
      <c r="U22" s="146" t="s">
        <v>455</v>
      </c>
      <c r="V22" s="147" t="s">
        <v>456</v>
      </c>
      <c r="W22" s="25" t="s">
        <v>456</v>
      </c>
      <c r="X22" s="5">
        <f t="shared" si="0"/>
        <v>5</v>
      </c>
      <c r="Y22" s="6">
        <f t="shared" si="1"/>
        <v>0</v>
      </c>
      <c r="Z22" s="6">
        <f t="shared" si="2"/>
        <v>0</v>
      </c>
      <c r="AA22" s="6">
        <f t="shared" si="3"/>
        <v>0</v>
      </c>
      <c r="AB22" s="6">
        <f t="shared" si="4"/>
        <v>0</v>
      </c>
      <c r="AC22" s="7">
        <f t="shared" si="5"/>
        <v>5</v>
      </c>
      <c r="AD22" s="36">
        <f t="shared" si="6"/>
        <v>8.5500000000000007</v>
      </c>
      <c r="AE22" s="14">
        <f t="shared" si="7"/>
        <v>0</v>
      </c>
      <c r="AF22" s="24">
        <f t="shared" si="8"/>
        <v>1.2999999999999998</v>
      </c>
      <c r="AG22" s="14">
        <v>3</v>
      </c>
      <c r="AH22" s="15">
        <v>1.7</v>
      </c>
      <c r="AI22" s="153" t="s">
        <v>454</v>
      </c>
      <c r="AJ22" s="154">
        <v>0</v>
      </c>
      <c r="AK22" s="25">
        <v>0</v>
      </c>
      <c r="AL22" s="153" t="s">
        <v>454</v>
      </c>
      <c r="AM22" s="154">
        <v>0</v>
      </c>
      <c r="AN22" s="25">
        <v>0</v>
      </c>
      <c r="AO22" s="153" t="s">
        <v>454</v>
      </c>
      <c r="AP22" s="154">
        <v>0</v>
      </c>
      <c r="AQ22" s="25">
        <v>0</v>
      </c>
      <c r="AR22" s="11" t="str">
        <f t="shared" si="22"/>
        <v xml:space="preserve"> </v>
      </c>
      <c r="AS22" s="12" t="str">
        <f t="shared" si="23"/>
        <v xml:space="preserve"> </v>
      </c>
      <c r="AT22" s="25" t="str">
        <f t="shared" si="23"/>
        <v xml:space="preserve"> </v>
      </c>
      <c r="AU22" s="11" t="str">
        <f t="shared" si="23"/>
        <v xml:space="preserve"> </v>
      </c>
      <c r="AV22" s="12" t="str">
        <f t="shared" si="23"/>
        <v xml:space="preserve"> </v>
      </c>
      <c r="AW22" s="25" t="str">
        <f t="shared" si="23"/>
        <v xml:space="preserve"> </v>
      </c>
      <c r="AX22" s="11" t="str">
        <f t="shared" si="23"/>
        <v xml:space="preserve"> </v>
      </c>
      <c r="AY22" s="12" t="str">
        <f t="shared" si="23"/>
        <v xml:space="preserve"> </v>
      </c>
      <c r="AZ22" s="25" t="str">
        <f t="shared" si="23"/>
        <v xml:space="preserve"> </v>
      </c>
      <c r="BA22" s="11" t="str">
        <f t="shared" si="23"/>
        <v xml:space="preserve"> </v>
      </c>
      <c r="BB22" s="12" t="str">
        <f t="shared" si="23"/>
        <v xml:space="preserve"> </v>
      </c>
      <c r="BC22" s="25" t="str">
        <f t="shared" si="23"/>
        <v xml:space="preserve"> </v>
      </c>
      <c r="BD22" s="5">
        <f t="shared" si="11"/>
        <v>0</v>
      </c>
      <c r="BE22" s="6">
        <f t="shared" si="12"/>
        <v>0</v>
      </c>
      <c r="BF22" s="6">
        <f t="shared" si="13"/>
        <v>0</v>
      </c>
      <c r="BG22" s="6">
        <f t="shared" si="14"/>
        <v>0</v>
      </c>
      <c r="BH22" s="6">
        <f t="shared" si="15"/>
        <v>0</v>
      </c>
      <c r="BI22" s="7">
        <f t="shared" si="16"/>
        <v>0</v>
      </c>
      <c r="BJ22" s="36">
        <f t="shared" si="17"/>
        <v>0</v>
      </c>
      <c r="BK22" s="14">
        <f t="shared" si="18"/>
        <v>0</v>
      </c>
      <c r="BL22" s="24">
        <f t="shared" si="20"/>
        <v>0</v>
      </c>
      <c r="BM22" s="14">
        <v>0</v>
      </c>
      <c r="BN22" s="15">
        <v>0</v>
      </c>
      <c r="BO22" s="16"/>
      <c r="BP22" s="24">
        <f t="shared" si="19"/>
        <v>13.657500000000001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21"/>
        <v>15</v>
      </c>
      <c r="B23" s="80" t="s">
        <v>86</v>
      </c>
      <c r="C23" s="11" t="s">
        <v>455</v>
      </c>
      <c r="D23" s="12" t="s">
        <v>456</v>
      </c>
      <c r="E23" s="25" t="s">
        <v>456</v>
      </c>
      <c r="F23" s="11" t="s">
        <v>455</v>
      </c>
      <c r="G23" s="12" t="s">
        <v>456</v>
      </c>
      <c r="H23" s="25" t="s">
        <v>456</v>
      </c>
      <c r="I23" s="11" t="s">
        <v>455</v>
      </c>
      <c r="J23" s="12" t="s">
        <v>456</v>
      </c>
      <c r="K23" s="25" t="s">
        <v>456</v>
      </c>
      <c r="L23" s="11" t="s">
        <v>455</v>
      </c>
      <c r="M23" s="12" t="s">
        <v>459</v>
      </c>
      <c r="N23" s="25" t="s">
        <v>456</v>
      </c>
      <c r="O23" s="11" t="s">
        <v>455</v>
      </c>
      <c r="P23" s="12" t="s">
        <v>456</v>
      </c>
      <c r="Q23" s="25" t="s">
        <v>456</v>
      </c>
      <c r="R23" s="11" t="s">
        <v>455</v>
      </c>
      <c r="S23" s="12" t="s">
        <v>456</v>
      </c>
      <c r="T23" s="25" t="s">
        <v>456</v>
      </c>
      <c r="U23" s="146" t="s">
        <v>455</v>
      </c>
      <c r="V23" s="147" t="s">
        <v>456</v>
      </c>
      <c r="W23" s="25" t="s">
        <v>456</v>
      </c>
      <c r="X23" s="5">
        <f t="shared" si="0"/>
        <v>7</v>
      </c>
      <c r="Y23" s="6">
        <f t="shared" si="1"/>
        <v>0</v>
      </c>
      <c r="Z23" s="6">
        <f t="shared" si="2"/>
        <v>0</v>
      </c>
      <c r="AA23" s="6">
        <f t="shared" si="3"/>
        <v>1</v>
      </c>
      <c r="AB23" s="6">
        <f t="shared" si="4"/>
        <v>0</v>
      </c>
      <c r="AC23" s="7">
        <f t="shared" si="5"/>
        <v>7</v>
      </c>
      <c r="AD23" s="36">
        <f t="shared" si="6"/>
        <v>10</v>
      </c>
      <c r="AE23" s="14">
        <f t="shared" si="7"/>
        <v>0.14000000000000012</v>
      </c>
      <c r="AF23" s="24">
        <f t="shared" si="8"/>
        <v>1.88</v>
      </c>
      <c r="AG23" s="14">
        <v>8.6</v>
      </c>
      <c r="AH23" s="15">
        <v>2.5</v>
      </c>
      <c r="AI23" s="153" t="s">
        <v>455</v>
      </c>
      <c r="AJ23" s="154" t="s">
        <v>456</v>
      </c>
      <c r="AK23" s="25" t="s">
        <v>456</v>
      </c>
      <c r="AL23" s="153" t="s">
        <v>455</v>
      </c>
      <c r="AM23" s="154" t="s">
        <v>456</v>
      </c>
      <c r="AN23" s="25" t="s">
        <v>456</v>
      </c>
      <c r="AO23" s="153" t="s">
        <v>455</v>
      </c>
      <c r="AP23" s="154" t="s">
        <v>456</v>
      </c>
      <c r="AQ23" s="25" t="s">
        <v>456</v>
      </c>
      <c r="AR23" s="11" t="str">
        <f t="shared" si="22"/>
        <v xml:space="preserve"> </v>
      </c>
      <c r="AS23" s="12" t="str">
        <f t="shared" si="23"/>
        <v xml:space="preserve"> </v>
      </c>
      <c r="AT23" s="25" t="str">
        <f t="shared" si="23"/>
        <v xml:space="preserve"> </v>
      </c>
      <c r="AU23" s="11" t="str">
        <f t="shared" si="23"/>
        <v xml:space="preserve"> </v>
      </c>
      <c r="AV23" s="12" t="str">
        <f t="shared" si="23"/>
        <v xml:space="preserve"> </v>
      </c>
      <c r="AW23" s="25" t="str">
        <f t="shared" si="23"/>
        <v xml:space="preserve"> </v>
      </c>
      <c r="AX23" s="11" t="str">
        <f t="shared" si="23"/>
        <v xml:space="preserve"> </v>
      </c>
      <c r="AY23" s="12" t="str">
        <f t="shared" si="23"/>
        <v xml:space="preserve"> </v>
      </c>
      <c r="AZ23" s="25" t="str">
        <f t="shared" si="23"/>
        <v xml:space="preserve"> </v>
      </c>
      <c r="BA23" s="11" t="str">
        <f t="shared" si="23"/>
        <v xml:space="preserve"> </v>
      </c>
      <c r="BB23" s="12" t="str">
        <f t="shared" si="23"/>
        <v xml:space="preserve"> </v>
      </c>
      <c r="BC23" s="25" t="str">
        <f t="shared" si="23"/>
        <v xml:space="preserve"> </v>
      </c>
      <c r="BD23" s="5">
        <f t="shared" si="11"/>
        <v>3</v>
      </c>
      <c r="BE23" s="6">
        <f t="shared" si="12"/>
        <v>0</v>
      </c>
      <c r="BF23" s="6">
        <f t="shared" si="13"/>
        <v>0</v>
      </c>
      <c r="BG23" s="6">
        <f t="shared" si="14"/>
        <v>0</v>
      </c>
      <c r="BH23" s="6">
        <f t="shared" si="15"/>
        <v>0</v>
      </c>
      <c r="BI23" s="7">
        <f t="shared" si="16"/>
        <v>3</v>
      </c>
      <c r="BJ23" s="36">
        <f t="shared" si="17"/>
        <v>5.9399999999999995</v>
      </c>
      <c r="BK23" s="14">
        <f t="shared" si="18"/>
        <v>0</v>
      </c>
      <c r="BL23" s="24">
        <f t="shared" si="20"/>
        <v>0.72</v>
      </c>
      <c r="BM23" s="14">
        <v>0</v>
      </c>
      <c r="BN23" s="15">
        <v>0</v>
      </c>
      <c r="BO23" s="16">
        <f>1+1.5+3</f>
        <v>5.5</v>
      </c>
      <c r="BP23" s="24">
        <f t="shared" si="19"/>
        <v>34.284999999999997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21"/>
        <v>16</v>
      </c>
      <c r="B24" s="80" t="s">
        <v>436</v>
      </c>
      <c r="C24" s="11" t="s">
        <v>455</v>
      </c>
      <c r="D24" s="12" t="s">
        <v>456</v>
      </c>
      <c r="E24" s="25">
        <v>0</v>
      </c>
      <c r="F24" s="11" t="s">
        <v>455</v>
      </c>
      <c r="G24" s="12" t="s">
        <v>456</v>
      </c>
      <c r="H24" s="25">
        <v>0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456</v>
      </c>
      <c r="N24" s="25" t="s">
        <v>456</v>
      </c>
      <c r="O24" s="11" t="s">
        <v>455</v>
      </c>
      <c r="P24" s="12" t="s">
        <v>456</v>
      </c>
      <c r="Q24" s="25">
        <v>0</v>
      </c>
      <c r="R24" s="11" t="s">
        <v>455</v>
      </c>
      <c r="S24" s="12" t="s">
        <v>456</v>
      </c>
      <c r="T24" s="25" t="s">
        <v>456</v>
      </c>
      <c r="U24" s="146" t="s">
        <v>455</v>
      </c>
      <c r="V24" s="147" t="s">
        <v>456</v>
      </c>
      <c r="W24" s="25" t="s">
        <v>456</v>
      </c>
      <c r="X24" s="5">
        <f t="shared" si="0"/>
        <v>7</v>
      </c>
      <c r="Y24" s="6">
        <f t="shared" si="1"/>
        <v>0</v>
      </c>
      <c r="Z24" s="6">
        <f t="shared" si="2"/>
        <v>0</v>
      </c>
      <c r="AA24" s="6">
        <f t="shared" si="3"/>
        <v>0</v>
      </c>
      <c r="AB24" s="6">
        <f t="shared" si="4"/>
        <v>0</v>
      </c>
      <c r="AC24" s="7">
        <f t="shared" si="5"/>
        <v>4</v>
      </c>
      <c r="AD24" s="36">
        <f t="shared" si="6"/>
        <v>10</v>
      </c>
      <c r="AE24" s="14">
        <f t="shared" si="7"/>
        <v>0</v>
      </c>
      <c r="AF24" s="24">
        <f t="shared" si="8"/>
        <v>1.01</v>
      </c>
      <c r="AG24" s="14">
        <v>2.2000000000000002</v>
      </c>
      <c r="AH24" s="15">
        <v>1.7</v>
      </c>
      <c r="AI24" s="153" t="s">
        <v>455</v>
      </c>
      <c r="AJ24" s="154" t="s">
        <v>456</v>
      </c>
      <c r="AK24" s="25">
        <v>0</v>
      </c>
      <c r="AL24" s="153" t="s">
        <v>455</v>
      </c>
      <c r="AM24" s="154" t="s">
        <v>456</v>
      </c>
      <c r="AN24" s="25">
        <v>0</v>
      </c>
      <c r="AO24" s="153" t="s">
        <v>455</v>
      </c>
      <c r="AP24" s="154" t="s">
        <v>456</v>
      </c>
      <c r="AQ24" s="25" t="s">
        <v>456</v>
      </c>
      <c r="AR24" s="11" t="str">
        <f t="shared" si="22"/>
        <v xml:space="preserve"> </v>
      </c>
      <c r="AS24" s="12" t="str">
        <f t="shared" si="23"/>
        <v xml:space="preserve"> </v>
      </c>
      <c r="AT24" s="25" t="str">
        <f t="shared" si="23"/>
        <v xml:space="preserve"> </v>
      </c>
      <c r="AU24" s="11" t="str">
        <f t="shared" si="23"/>
        <v xml:space="preserve"> </v>
      </c>
      <c r="AV24" s="12" t="str">
        <f t="shared" si="23"/>
        <v xml:space="preserve"> </v>
      </c>
      <c r="AW24" s="25" t="str">
        <f t="shared" si="23"/>
        <v xml:space="preserve"> </v>
      </c>
      <c r="AX24" s="11" t="str">
        <f t="shared" si="23"/>
        <v xml:space="preserve"> </v>
      </c>
      <c r="AY24" s="12" t="str">
        <f t="shared" si="23"/>
        <v xml:space="preserve"> </v>
      </c>
      <c r="AZ24" s="25" t="str">
        <f t="shared" si="23"/>
        <v xml:space="preserve"> </v>
      </c>
      <c r="BA24" s="11" t="str">
        <f t="shared" si="23"/>
        <v xml:space="preserve"> </v>
      </c>
      <c r="BB24" s="12" t="str">
        <f t="shared" si="23"/>
        <v xml:space="preserve"> </v>
      </c>
      <c r="BC24" s="25" t="str">
        <f t="shared" si="23"/>
        <v xml:space="preserve"> </v>
      </c>
      <c r="BD24" s="5">
        <f t="shared" si="11"/>
        <v>3</v>
      </c>
      <c r="BE24" s="6">
        <f t="shared" si="12"/>
        <v>0</v>
      </c>
      <c r="BF24" s="6">
        <f t="shared" si="13"/>
        <v>0</v>
      </c>
      <c r="BG24" s="6">
        <f t="shared" si="14"/>
        <v>0</v>
      </c>
      <c r="BH24" s="6">
        <f t="shared" si="15"/>
        <v>0</v>
      </c>
      <c r="BI24" s="7">
        <f t="shared" si="16"/>
        <v>1</v>
      </c>
      <c r="BJ24" s="36">
        <f t="shared" si="17"/>
        <v>5.9399999999999995</v>
      </c>
      <c r="BK24" s="14">
        <f t="shared" si="18"/>
        <v>0</v>
      </c>
      <c r="BL24" s="24">
        <f t="shared" si="20"/>
        <v>0.14000000000000012</v>
      </c>
      <c r="BM24" s="14">
        <v>0</v>
      </c>
      <c r="BN24" s="15">
        <v>0</v>
      </c>
      <c r="BO24" s="16">
        <f>1.5+3</f>
        <v>4.5</v>
      </c>
      <c r="BP24" s="24">
        <f t="shared" si="19"/>
        <v>22.5425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21"/>
        <v>17</v>
      </c>
      <c r="B25" s="80" t="s">
        <v>437</v>
      </c>
      <c r="C25" s="11" t="s">
        <v>455</v>
      </c>
      <c r="D25" s="12" t="s">
        <v>456</v>
      </c>
      <c r="E25" s="25" t="s">
        <v>456</v>
      </c>
      <c r="F25" s="11" t="s">
        <v>455</v>
      </c>
      <c r="G25" s="12" t="s">
        <v>456</v>
      </c>
      <c r="H25" s="25" t="s">
        <v>456</v>
      </c>
      <c r="I25" s="11" t="s">
        <v>455</v>
      </c>
      <c r="J25" s="12" t="s">
        <v>456</v>
      </c>
      <c r="K25" s="25" t="s">
        <v>456</v>
      </c>
      <c r="L25" s="11" t="s">
        <v>455</v>
      </c>
      <c r="M25" s="12" t="s">
        <v>456</v>
      </c>
      <c r="N25" s="25" t="s">
        <v>456</v>
      </c>
      <c r="O25" s="11" t="s">
        <v>455</v>
      </c>
      <c r="P25" s="12" t="s">
        <v>456</v>
      </c>
      <c r="Q25" s="25" t="s">
        <v>456</v>
      </c>
      <c r="R25" s="11" t="s">
        <v>455</v>
      </c>
      <c r="S25" s="12" t="s">
        <v>456</v>
      </c>
      <c r="T25" s="25" t="s">
        <v>456</v>
      </c>
      <c r="U25" s="146" t="s">
        <v>455</v>
      </c>
      <c r="V25" s="147" t="s">
        <v>456</v>
      </c>
      <c r="W25" s="25" t="s">
        <v>456</v>
      </c>
      <c r="X25" s="5">
        <f t="shared" si="0"/>
        <v>7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7">
        <f t="shared" si="5"/>
        <v>7</v>
      </c>
      <c r="AD25" s="36">
        <f t="shared" si="6"/>
        <v>10</v>
      </c>
      <c r="AE25" s="14">
        <f t="shared" si="7"/>
        <v>0</v>
      </c>
      <c r="AF25" s="24">
        <f>IF(AB25=7,10,IF(AB25=6,9.71+(AC25-1)*0.29,IF(AB25=5,9.13+(AC25-2)*0.29,IF(AB25=4,8.26+(AC25-3)*0.29,IF(AB25=3,7.1+(AC25-4)*0.29,IF(AB25=2,5.65+(AC25-5)*0.29,IF(AB25=1,3.91+(AC25-6)*0.29,IF(AC25=0,0,1.88+(AC25-7)*0.29))))))))+0.07</f>
        <v>1.95</v>
      </c>
      <c r="AG25" s="14">
        <v>2.2000000000000002</v>
      </c>
      <c r="AH25" s="15">
        <v>2</v>
      </c>
      <c r="AI25" s="153" t="s">
        <v>455</v>
      </c>
      <c r="AJ25" s="154" t="s">
        <v>456</v>
      </c>
      <c r="AK25" s="25" t="s">
        <v>456</v>
      </c>
      <c r="AL25" s="153" t="s">
        <v>455</v>
      </c>
      <c r="AM25" s="154" t="s">
        <v>456</v>
      </c>
      <c r="AN25" s="25" t="s">
        <v>456</v>
      </c>
      <c r="AO25" s="153" t="s">
        <v>455</v>
      </c>
      <c r="AP25" s="154" t="s">
        <v>456</v>
      </c>
      <c r="AQ25" s="25" t="s">
        <v>456</v>
      </c>
      <c r="AR25" s="11" t="str">
        <f t="shared" si="22"/>
        <v xml:space="preserve"> </v>
      </c>
      <c r="AS25" s="12" t="str">
        <f t="shared" si="23"/>
        <v xml:space="preserve"> </v>
      </c>
      <c r="AT25" s="25" t="str">
        <f t="shared" si="23"/>
        <v xml:space="preserve"> </v>
      </c>
      <c r="AU25" s="11" t="str">
        <f t="shared" si="23"/>
        <v xml:space="preserve"> </v>
      </c>
      <c r="AV25" s="12" t="str">
        <f t="shared" si="23"/>
        <v xml:space="preserve"> </v>
      </c>
      <c r="AW25" s="25" t="str">
        <f t="shared" si="23"/>
        <v xml:space="preserve"> </v>
      </c>
      <c r="AX25" s="11" t="str">
        <f t="shared" si="23"/>
        <v xml:space="preserve"> </v>
      </c>
      <c r="AY25" s="12" t="str">
        <f t="shared" si="23"/>
        <v xml:space="preserve"> </v>
      </c>
      <c r="AZ25" s="25" t="str">
        <f t="shared" si="23"/>
        <v xml:space="preserve"> </v>
      </c>
      <c r="BA25" s="11" t="str">
        <f t="shared" si="23"/>
        <v xml:space="preserve"> </v>
      </c>
      <c r="BB25" s="12" t="str">
        <f t="shared" si="23"/>
        <v xml:space="preserve"> </v>
      </c>
      <c r="BC25" s="25" t="str">
        <f t="shared" si="23"/>
        <v xml:space="preserve"> </v>
      </c>
      <c r="BD25" s="5">
        <f t="shared" si="11"/>
        <v>3</v>
      </c>
      <c r="BE25" s="6">
        <f t="shared" si="12"/>
        <v>0</v>
      </c>
      <c r="BF25" s="6">
        <f t="shared" si="13"/>
        <v>0</v>
      </c>
      <c r="BG25" s="6">
        <f t="shared" si="14"/>
        <v>0</v>
      </c>
      <c r="BH25" s="6">
        <f t="shared" si="15"/>
        <v>0</v>
      </c>
      <c r="BI25" s="7">
        <f t="shared" si="16"/>
        <v>3</v>
      </c>
      <c r="BJ25" s="36">
        <f t="shared" si="17"/>
        <v>5.9399999999999995</v>
      </c>
      <c r="BK25" s="14">
        <f t="shared" si="18"/>
        <v>0</v>
      </c>
      <c r="BL25" s="24">
        <f t="shared" si="20"/>
        <v>0.72</v>
      </c>
      <c r="BM25" s="14">
        <v>0</v>
      </c>
      <c r="BN25" s="15">
        <v>0</v>
      </c>
      <c r="BO25" s="16">
        <f>2*0.14+1.5+3</f>
        <v>4.78</v>
      </c>
      <c r="BP25" s="24">
        <f t="shared" si="19"/>
        <v>23.682499999999997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21"/>
        <v>18</v>
      </c>
      <c r="B26" s="80" t="s">
        <v>359</v>
      </c>
      <c r="C26" s="11" t="s">
        <v>455</v>
      </c>
      <c r="D26" s="12" t="s">
        <v>456</v>
      </c>
      <c r="E26" s="25" t="s">
        <v>456</v>
      </c>
      <c r="F26" s="11" t="s">
        <v>455</v>
      </c>
      <c r="G26" s="12" t="s">
        <v>456</v>
      </c>
      <c r="H26" s="25" t="s">
        <v>456</v>
      </c>
      <c r="I26" s="11" t="s">
        <v>455</v>
      </c>
      <c r="J26" s="12" t="s">
        <v>456</v>
      </c>
      <c r="K26" s="25">
        <v>0</v>
      </c>
      <c r="L26" s="11" t="s">
        <v>455</v>
      </c>
      <c r="M26" s="12" t="s">
        <v>456</v>
      </c>
      <c r="N26" s="25" t="s">
        <v>456</v>
      </c>
      <c r="O26" s="11" t="s">
        <v>455</v>
      </c>
      <c r="P26" s="12" t="s">
        <v>456</v>
      </c>
      <c r="Q26" s="25">
        <v>0</v>
      </c>
      <c r="R26" s="11" t="s">
        <v>454</v>
      </c>
      <c r="S26" s="12">
        <v>0</v>
      </c>
      <c r="T26" s="25" t="s">
        <v>456</v>
      </c>
      <c r="U26" s="146" t="s">
        <v>455</v>
      </c>
      <c r="V26" s="147" t="s">
        <v>456</v>
      </c>
      <c r="W26" s="25">
        <v>0</v>
      </c>
      <c r="X26" s="5">
        <f t="shared" si="0"/>
        <v>6</v>
      </c>
      <c r="Y26" s="6">
        <f t="shared" si="1"/>
        <v>0</v>
      </c>
      <c r="Z26" s="6">
        <f t="shared" si="2"/>
        <v>0</v>
      </c>
      <c r="AA26" s="6">
        <f t="shared" si="3"/>
        <v>0</v>
      </c>
      <c r="AB26" s="6">
        <f t="shared" si="4"/>
        <v>0</v>
      </c>
      <c r="AC26" s="7">
        <f t="shared" si="5"/>
        <v>4</v>
      </c>
      <c r="AD26" s="36">
        <f t="shared" si="6"/>
        <v>9.4200000000000017</v>
      </c>
      <c r="AE26" s="14">
        <f t="shared" si="7"/>
        <v>0</v>
      </c>
      <c r="AF26" s="24">
        <f t="shared" si="8"/>
        <v>1.01</v>
      </c>
      <c r="AG26" s="14">
        <v>3.4</v>
      </c>
      <c r="AH26" s="15">
        <v>1.8</v>
      </c>
      <c r="AI26" s="153" t="s">
        <v>454</v>
      </c>
      <c r="AJ26" s="154">
        <v>0</v>
      </c>
      <c r="AK26" s="25">
        <v>0</v>
      </c>
      <c r="AL26" s="153" t="s">
        <v>454</v>
      </c>
      <c r="AM26" s="154">
        <v>0</v>
      </c>
      <c r="AN26" s="25">
        <v>0</v>
      </c>
      <c r="AO26" s="153" t="s">
        <v>454</v>
      </c>
      <c r="AP26" s="154">
        <v>0</v>
      </c>
      <c r="AQ26" s="25">
        <v>0</v>
      </c>
      <c r="AR26" s="11" t="str">
        <f t="shared" si="22"/>
        <v xml:space="preserve"> </v>
      </c>
      <c r="AS26" s="12" t="str">
        <f t="shared" si="23"/>
        <v xml:space="preserve"> </v>
      </c>
      <c r="AT26" s="25" t="str">
        <f t="shared" si="23"/>
        <v xml:space="preserve"> </v>
      </c>
      <c r="AU26" s="11" t="str">
        <f t="shared" si="23"/>
        <v xml:space="preserve"> </v>
      </c>
      <c r="AV26" s="12" t="str">
        <f t="shared" si="23"/>
        <v xml:space="preserve"> </v>
      </c>
      <c r="AW26" s="25" t="str">
        <f t="shared" si="23"/>
        <v xml:space="preserve"> </v>
      </c>
      <c r="AX26" s="11" t="str">
        <f t="shared" si="23"/>
        <v xml:space="preserve"> </v>
      </c>
      <c r="AY26" s="12" t="str">
        <f t="shared" si="23"/>
        <v xml:space="preserve"> </v>
      </c>
      <c r="AZ26" s="25" t="str">
        <f t="shared" si="23"/>
        <v xml:space="preserve"> </v>
      </c>
      <c r="BA26" s="11" t="str">
        <f t="shared" si="23"/>
        <v xml:space="preserve"> </v>
      </c>
      <c r="BB26" s="12" t="str">
        <f t="shared" si="23"/>
        <v xml:space="preserve"> </v>
      </c>
      <c r="BC26" s="25" t="str">
        <f t="shared" si="23"/>
        <v xml:space="preserve"> </v>
      </c>
      <c r="BD26" s="5">
        <f t="shared" si="11"/>
        <v>0</v>
      </c>
      <c r="BE26" s="6">
        <f t="shared" si="12"/>
        <v>0</v>
      </c>
      <c r="BF26" s="6">
        <f t="shared" si="13"/>
        <v>0</v>
      </c>
      <c r="BG26" s="6">
        <f t="shared" si="14"/>
        <v>0</v>
      </c>
      <c r="BH26" s="6">
        <f t="shared" si="15"/>
        <v>0</v>
      </c>
      <c r="BI26" s="7">
        <f t="shared" si="16"/>
        <v>0</v>
      </c>
      <c r="BJ26" s="36">
        <f t="shared" si="17"/>
        <v>0</v>
      </c>
      <c r="BK26" s="14">
        <f t="shared" si="18"/>
        <v>0</v>
      </c>
      <c r="BL26" s="24">
        <f t="shared" si="20"/>
        <v>0</v>
      </c>
      <c r="BM26" s="14">
        <v>0</v>
      </c>
      <c r="BN26" s="15">
        <v>0</v>
      </c>
      <c r="BO26" s="16">
        <v>1.5</v>
      </c>
      <c r="BP26" s="24">
        <f t="shared" si="19"/>
        <v>16.457500000000003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21"/>
        <v>19</v>
      </c>
      <c r="B27" s="80" t="s">
        <v>484</v>
      </c>
      <c r="C27" s="11" t="s">
        <v>454</v>
      </c>
      <c r="D27" s="12">
        <v>0</v>
      </c>
      <c r="E27" s="25">
        <v>0</v>
      </c>
      <c r="F27" s="11" t="s">
        <v>455</v>
      </c>
      <c r="G27" s="12" t="s">
        <v>456</v>
      </c>
      <c r="H27" s="25">
        <v>0</v>
      </c>
      <c r="I27" s="11" t="s">
        <v>454</v>
      </c>
      <c r="J27" s="12">
        <v>0</v>
      </c>
      <c r="K27" s="25">
        <v>0</v>
      </c>
      <c r="L27" s="11" t="s">
        <v>454</v>
      </c>
      <c r="M27" s="12">
        <v>0</v>
      </c>
      <c r="N27" s="25">
        <v>0</v>
      </c>
      <c r="O27" s="11" t="s">
        <v>454</v>
      </c>
      <c r="P27" s="12">
        <v>0</v>
      </c>
      <c r="Q27" s="25">
        <v>0</v>
      </c>
      <c r="R27" s="11" t="s">
        <v>454</v>
      </c>
      <c r="S27" s="12">
        <v>0</v>
      </c>
      <c r="T27" s="25">
        <v>0</v>
      </c>
      <c r="U27" s="146" t="s">
        <v>454</v>
      </c>
      <c r="V27" s="147">
        <v>0</v>
      </c>
      <c r="W27" s="25">
        <v>0</v>
      </c>
      <c r="X27" s="5">
        <f t="shared" si="0"/>
        <v>1</v>
      </c>
      <c r="Y27" s="6">
        <f t="shared" si="1"/>
        <v>0</v>
      </c>
      <c r="Z27" s="6">
        <f t="shared" si="2"/>
        <v>0</v>
      </c>
      <c r="AA27" s="6">
        <f t="shared" si="3"/>
        <v>0</v>
      </c>
      <c r="AB27" s="6">
        <f t="shared" si="4"/>
        <v>0</v>
      </c>
      <c r="AC27" s="7">
        <f t="shared" si="5"/>
        <v>0</v>
      </c>
      <c r="AD27" s="36">
        <f t="shared" si="6"/>
        <v>2.1700000000000004</v>
      </c>
      <c r="AE27" s="14">
        <f t="shared" si="7"/>
        <v>0</v>
      </c>
      <c r="AF27" s="24">
        <f t="shared" si="8"/>
        <v>0</v>
      </c>
      <c r="AG27" s="14">
        <v>0</v>
      </c>
      <c r="AH27" s="15">
        <v>0</v>
      </c>
      <c r="AI27" s="153" t="s">
        <v>454</v>
      </c>
      <c r="AJ27" s="154">
        <v>0</v>
      </c>
      <c r="AK27" s="25">
        <v>0</v>
      </c>
      <c r="AL27" s="153" t="s">
        <v>454</v>
      </c>
      <c r="AM27" s="154">
        <v>0</v>
      </c>
      <c r="AN27" s="25">
        <v>0</v>
      </c>
      <c r="AO27" s="153" t="s">
        <v>454</v>
      </c>
      <c r="AP27" s="154">
        <v>0</v>
      </c>
      <c r="AQ27" s="25">
        <v>0</v>
      </c>
      <c r="AR27" s="11" t="str">
        <f t="shared" si="22"/>
        <v xml:space="preserve"> </v>
      </c>
      <c r="AS27" s="12" t="str">
        <f t="shared" si="23"/>
        <v xml:space="preserve"> </v>
      </c>
      <c r="AT27" s="25" t="str">
        <f t="shared" si="23"/>
        <v xml:space="preserve"> </v>
      </c>
      <c r="AU27" s="11" t="str">
        <f t="shared" si="23"/>
        <v xml:space="preserve"> </v>
      </c>
      <c r="AV27" s="12" t="str">
        <f t="shared" si="23"/>
        <v xml:space="preserve"> </v>
      </c>
      <c r="AW27" s="25" t="str">
        <f t="shared" si="23"/>
        <v xml:space="preserve"> </v>
      </c>
      <c r="AX27" s="11" t="str">
        <f t="shared" si="23"/>
        <v xml:space="preserve"> </v>
      </c>
      <c r="AY27" s="12" t="str">
        <f t="shared" si="23"/>
        <v xml:space="preserve"> </v>
      </c>
      <c r="AZ27" s="25" t="str">
        <f t="shared" si="23"/>
        <v xml:space="preserve"> </v>
      </c>
      <c r="BA27" s="11" t="str">
        <f t="shared" si="23"/>
        <v xml:space="preserve"> </v>
      </c>
      <c r="BB27" s="12" t="str">
        <f t="shared" si="23"/>
        <v xml:space="preserve"> </v>
      </c>
      <c r="BC27" s="25" t="str">
        <f t="shared" si="23"/>
        <v xml:space="preserve"> </v>
      </c>
      <c r="BD27" s="5">
        <f t="shared" si="11"/>
        <v>0</v>
      </c>
      <c r="BE27" s="6">
        <f t="shared" si="12"/>
        <v>0</v>
      </c>
      <c r="BF27" s="6">
        <f t="shared" si="13"/>
        <v>0</v>
      </c>
      <c r="BG27" s="6">
        <f t="shared" si="14"/>
        <v>0</v>
      </c>
      <c r="BH27" s="6">
        <f t="shared" si="15"/>
        <v>0</v>
      </c>
      <c r="BI27" s="7">
        <f t="shared" si="16"/>
        <v>0</v>
      </c>
      <c r="BJ27" s="36">
        <f t="shared" si="17"/>
        <v>0</v>
      </c>
      <c r="BK27" s="14">
        <f t="shared" si="18"/>
        <v>0</v>
      </c>
      <c r="BL27" s="24">
        <f t="shared" si="20"/>
        <v>0</v>
      </c>
      <c r="BM27" s="14">
        <v>0</v>
      </c>
      <c r="BN27" s="15">
        <v>0</v>
      </c>
      <c r="BO27" s="16"/>
      <c r="BP27" s="24">
        <f t="shared" si="19"/>
        <v>1.6275000000000004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21"/>
        <v>20</v>
      </c>
      <c r="B28" s="80" t="s">
        <v>439</v>
      </c>
      <c r="C28" s="11" t="s">
        <v>455</v>
      </c>
      <c r="D28" s="12" t="s">
        <v>459</v>
      </c>
      <c r="E28" s="25" t="s">
        <v>456</v>
      </c>
      <c r="F28" s="11" t="s">
        <v>455</v>
      </c>
      <c r="G28" s="12" t="s">
        <v>457</v>
      </c>
      <c r="H28" s="25" t="s">
        <v>456</v>
      </c>
      <c r="I28" s="11" t="s">
        <v>455</v>
      </c>
      <c r="J28" s="12" t="s">
        <v>459</v>
      </c>
      <c r="K28" s="25" t="s">
        <v>456</v>
      </c>
      <c r="L28" s="11" t="s">
        <v>455</v>
      </c>
      <c r="M28" s="12" t="s">
        <v>459</v>
      </c>
      <c r="N28" s="25" t="s">
        <v>456</v>
      </c>
      <c r="O28" s="11" t="s">
        <v>455</v>
      </c>
      <c r="P28" s="12" t="s">
        <v>457</v>
      </c>
      <c r="Q28" s="25" t="s">
        <v>456</v>
      </c>
      <c r="R28" s="11" t="s">
        <v>455</v>
      </c>
      <c r="S28" s="12" t="s">
        <v>459</v>
      </c>
      <c r="T28" s="25" t="s">
        <v>456</v>
      </c>
      <c r="U28" s="146" t="s">
        <v>455</v>
      </c>
      <c r="V28" s="147" t="s">
        <v>456</v>
      </c>
      <c r="W28" s="25" t="s">
        <v>456</v>
      </c>
      <c r="X28" s="5">
        <f t="shared" si="0"/>
        <v>7</v>
      </c>
      <c r="Y28" s="6">
        <f t="shared" si="1"/>
        <v>0</v>
      </c>
      <c r="Z28" s="6">
        <f t="shared" si="2"/>
        <v>2</v>
      </c>
      <c r="AA28" s="6">
        <f t="shared" si="3"/>
        <v>4</v>
      </c>
      <c r="AB28" s="6">
        <f t="shared" si="4"/>
        <v>0</v>
      </c>
      <c r="AC28" s="7">
        <f t="shared" si="5"/>
        <v>7</v>
      </c>
      <c r="AD28" s="36">
        <f t="shared" si="6"/>
        <v>10</v>
      </c>
      <c r="AE28" s="14">
        <f t="shared" si="7"/>
        <v>5.36</v>
      </c>
      <c r="AF28" s="24">
        <f>IF(AB28=7,10,IF(AB28=6,9.71+(AC28-1)*0.29,IF(AB28=5,9.13+(AC28-2)*0.29,IF(AB28=4,8.26+(AC28-3)*0.29,IF(AB28=3,7.1+(AC28-4)*0.29,IF(AB28=2,5.65+(AC28-5)*0.29,IF(AB28=1,3.91+(AC28-6)*0.29,IF(AC28=0,0,1.88+(AC28-7)*0.29))))))))+0.14</f>
        <v>2.02</v>
      </c>
      <c r="AG28" s="14">
        <v>5.2</v>
      </c>
      <c r="AH28" s="15">
        <v>1.8</v>
      </c>
      <c r="AI28" s="153" t="s">
        <v>455</v>
      </c>
      <c r="AJ28" s="154" t="s">
        <v>456</v>
      </c>
      <c r="AK28" s="25" t="s">
        <v>456</v>
      </c>
      <c r="AL28" s="153" t="s">
        <v>455</v>
      </c>
      <c r="AM28" s="154" t="s">
        <v>457</v>
      </c>
      <c r="AN28" s="25" t="s">
        <v>456</v>
      </c>
      <c r="AO28" s="153" t="s">
        <v>455</v>
      </c>
      <c r="AP28" s="154" t="s">
        <v>457</v>
      </c>
      <c r="AQ28" s="25" t="s">
        <v>456</v>
      </c>
      <c r="AR28" s="11" t="str">
        <f t="shared" si="22"/>
        <v xml:space="preserve"> </v>
      </c>
      <c r="AS28" s="12" t="str">
        <f t="shared" si="23"/>
        <v xml:space="preserve"> </v>
      </c>
      <c r="AT28" s="25" t="str">
        <f t="shared" si="23"/>
        <v xml:space="preserve"> </v>
      </c>
      <c r="AU28" s="11" t="str">
        <f t="shared" si="23"/>
        <v xml:space="preserve"> </v>
      </c>
      <c r="AV28" s="12" t="str">
        <f t="shared" si="23"/>
        <v xml:space="preserve"> </v>
      </c>
      <c r="AW28" s="25" t="str">
        <f t="shared" si="23"/>
        <v xml:space="preserve"> </v>
      </c>
      <c r="AX28" s="11" t="str">
        <f t="shared" si="23"/>
        <v xml:space="preserve"> </v>
      </c>
      <c r="AY28" s="12" t="str">
        <f t="shared" si="23"/>
        <v xml:space="preserve"> </v>
      </c>
      <c r="AZ28" s="25" t="str">
        <f t="shared" si="23"/>
        <v xml:space="preserve"> </v>
      </c>
      <c r="BA28" s="11" t="str">
        <f t="shared" si="23"/>
        <v xml:space="preserve"> </v>
      </c>
      <c r="BB28" s="12" t="str">
        <f t="shared" si="23"/>
        <v xml:space="preserve"> </v>
      </c>
      <c r="BC28" s="25" t="str">
        <f t="shared" si="23"/>
        <v xml:space="preserve"> </v>
      </c>
      <c r="BD28" s="5">
        <f t="shared" si="11"/>
        <v>3</v>
      </c>
      <c r="BE28" s="6">
        <f t="shared" si="12"/>
        <v>0</v>
      </c>
      <c r="BF28" s="6">
        <f t="shared" si="13"/>
        <v>2</v>
      </c>
      <c r="BG28" s="6">
        <f t="shared" si="14"/>
        <v>0</v>
      </c>
      <c r="BH28" s="6">
        <f t="shared" si="15"/>
        <v>0</v>
      </c>
      <c r="BI28" s="7">
        <f t="shared" si="16"/>
        <v>3</v>
      </c>
      <c r="BJ28" s="36">
        <f t="shared" si="17"/>
        <v>5.9399999999999995</v>
      </c>
      <c r="BK28" s="14">
        <f t="shared" si="18"/>
        <v>4.2</v>
      </c>
      <c r="BL28" s="24">
        <f t="shared" si="20"/>
        <v>0.72</v>
      </c>
      <c r="BM28" s="14">
        <v>0</v>
      </c>
      <c r="BN28" s="15">
        <v>0</v>
      </c>
      <c r="BO28" s="16">
        <f>3*0.14+1+3</f>
        <v>4.42</v>
      </c>
      <c r="BP28" s="24">
        <f t="shared" si="19"/>
        <v>36.78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21"/>
        <v>21</v>
      </c>
      <c r="B29" s="80" t="s">
        <v>440</v>
      </c>
      <c r="C29" s="11" t="s">
        <v>455</v>
      </c>
      <c r="D29" s="12" t="s">
        <v>456</v>
      </c>
      <c r="E29" s="25" t="s">
        <v>456</v>
      </c>
      <c r="F29" s="11" t="s">
        <v>455</v>
      </c>
      <c r="G29" s="12" t="s">
        <v>456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455</v>
      </c>
      <c r="M29" s="12" t="s">
        <v>456</v>
      </c>
      <c r="N29" s="25" t="s">
        <v>456</v>
      </c>
      <c r="O29" s="11" t="s">
        <v>455</v>
      </c>
      <c r="P29" s="12" t="s">
        <v>456</v>
      </c>
      <c r="Q29" s="25" t="s">
        <v>456</v>
      </c>
      <c r="R29" s="11" t="s">
        <v>455</v>
      </c>
      <c r="S29" s="12" t="s">
        <v>456</v>
      </c>
      <c r="T29" s="25" t="s">
        <v>456</v>
      </c>
      <c r="U29" s="146" t="s">
        <v>455</v>
      </c>
      <c r="V29" s="147" t="s">
        <v>456</v>
      </c>
      <c r="W29" s="25" t="s">
        <v>456</v>
      </c>
      <c r="X29" s="5">
        <f t="shared" si="0"/>
        <v>7</v>
      </c>
      <c r="Y29" s="6">
        <f t="shared" si="1"/>
        <v>0</v>
      </c>
      <c r="Z29" s="6">
        <f t="shared" si="2"/>
        <v>0</v>
      </c>
      <c r="AA29" s="6">
        <f t="shared" si="3"/>
        <v>0</v>
      </c>
      <c r="AB29" s="6">
        <f t="shared" si="4"/>
        <v>0</v>
      </c>
      <c r="AC29" s="7">
        <f t="shared" si="5"/>
        <v>7</v>
      </c>
      <c r="AD29" s="36">
        <f t="shared" si="6"/>
        <v>10</v>
      </c>
      <c r="AE29" s="14">
        <f t="shared" si="7"/>
        <v>0</v>
      </c>
      <c r="AF29" s="24">
        <f t="shared" si="8"/>
        <v>1.88</v>
      </c>
      <c r="AG29" s="14">
        <v>5.5</v>
      </c>
      <c r="AH29" s="15">
        <v>2.6</v>
      </c>
      <c r="AI29" s="153" t="s">
        <v>455</v>
      </c>
      <c r="AJ29" s="154" t="s">
        <v>456</v>
      </c>
      <c r="AK29" s="25" t="s">
        <v>456</v>
      </c>
      <c r="AL29" s="153" t="s">
        <v>455</v>
      </c>
      <c r="AM29" s="154" t="s">
        <v>456</v>
      </c>
      <c r="AN29" s="25" t="s">
        <v>456</v>
      </c>
      <c r="AO29" s="153" t="s">
        <v>455</v>
      </c>
      <c r="AP29" s="154" t="s">
        <v>456</v>
      </c>
      <c r="AQ29" s="25" t="s">
        <v>456</v>
      </c>
      <c r="AR29" s="11" t="str">
        <f t="shared" ref="AQ29:AR39" si="24">" "</f>
        <v xml:space="preserve"> </v>
      </c>
      <c r="AS29" s="12" t="str">
        <f t="shared" ref="AS29:BC39" si="25">" "</f>
        <v xml:space="preserve"> </v>
      </c>
      <c r="AT29" s="25" t="str">
        <f t="shared" si="25"/>
        <v xml:space="preserve"> </v>
      </c>
      <c r="AU29" s="11" t="str">
        <f t="shared" si="25"/>
        <v xml:space="preserve"> </v>
      </c>
      <c r="AV29" s="12" t="str">
        <f t="shared" si="25"/>
        <v xml:space="preserve"> </v>
      </c>
      <c r="AW29" s="25" t="str">
        <f t="shared" si="25"/>
        <v xml:space="preserve"> </v>
      </c>
      <c r="AX29" s="11" t="str">
        <f t="shared" si="25"/>
        <v xml:space="preserve"> </v>
      </c>
      <c r="AY29" s="12" t="str">
        <f t="shared" si="25"/>
        <v xml:space="preserve"> </v>
      </c>
      <c r="AZ29" s="25" t="str">
        <f t="shared" si="25"/>
        <v xml:space="preserve"> </v>
      </c>
      <c r="BA29" s="11" t="str">
        <f t="shared" si="25"/>
        <v xml:space="preserve"> </v>
      </c>
      <c r="BB29" s="12" t="str">
        <f t="shared" si="25"/>
        <v xml:space="preserve"> </v>
      </c>
      <c r="BC29" s="25" t="str">
        <f t="shared" si="25"/>
        <v xml:space="preserve"> </v>
      </c>
      <c r="BD29" s="5">
        <f t="shared" si="11"/>
        <v>3</v>
      </c>
      <c r="BE29" s="6">
        <f t="shared" si="12"/>
        <v>0</v>
      </c>
      <c r="BF29" s="6">
        <f t="shared" si="13"/>
        <v>0</v>
      </c>
      <c r="BG29" s="6">
        <f t="shared" si="14"/>
        <v>0</v>
      </c>
      <c r="BH29" s="6">
        <f t="shared" si="15"/>
        <v>0</v>
      </c>
      <c r="BI29" s="7">
        <f t="shared" si="16"/>
        <v>3</v>
      </c>
      <c r="BJ29" s="36">
        <f t="shared" si="17"/>
        <v>5.9399999999999995</v>
      </c>
      <c r="BK29" s="14">
        <f t="shared" si="18"/>
        <v>0</v>
      </c>
      <c r="BL29" s="24">
        <f t="shared" si="20"/>
        <v>0.72</v>
      </c>
      <c r="BM29" s="14">
        <v>0</v>
      </c>
      <c r="BN29" s="15">
        <v>0</v>
      </c>
      <c r="BO29" s="16">
        <f>1.5+0.14+3</f>
        <v>4.6400000000000006</v>
      </c>
      <c r="BP29" s="24">
        <f t="shared" si="19"/>
        <v>29.104999999999997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21"/>
        <v>22</v>
      </c>
      <c r="B30" s="80" t="s">
        <v>441</v>
      </c>
      <c r="C30" s="11" t="s">
        <v>455</v>
      </c>
      <c r="D30" s="12" t="s">
        <v>459</v>
      </c>
      <c r="E30" s="25" t="s">
        <v>456</v>
      </c>
      <c r="F30" s="11" t="s">
        <v>455</v>
      </c>
      <c r="G30" s="12" t="s">
        <v>456</v>
      </c>
      <c r="H30" s="25" t="s">
        <v>456</v>
      </c>
      <c r="I30" s="11" t="s">
        <v>455</v>
      </c>
      <c r="J30" s="12" t="s">
        <v>456</v>
      </c>
      <c r="K30" s="25" t="s">
        <v>456</v>
      </c>
      <c r="L30" s="11" t="s">
        <v>455</v>
      </c>
      <c r="M30" s="12" t="s">
        <v>456</v>
      </c>
      <c r="N30" s="25" t="s">
        <v>456</v>
      </c>
      <c r="O30" s="11" t="s">
        <v>455</v>
      </c>
      <c r="P30" s="12" t="s">
        <v>456</v>
      </c>
      <c r="Q30" s="25" t="s">
        <v>456</v>
      </c>
      <c r="R30" s="11" t="s">
        <v>455</v>
      </c>
      <c r="S30" s="12" t="s">
        <v>456</v>
      </c>
      <c r="T30" s="25" t="s">
        <v>456</v>
      </c>
      <c r="U30" s="146" t="s">
        <v>455</v>
      </c>
      <c r="V30" s="147" t="s">
        <v>457</v>
      </c>
      <c r="W30" s="25" t="s">
        <v>456</v>
      </c>
      <c r="X30" s="5">
        <f t="shared" si="0"/>
        <v>7</v>
      </c>
      <c r="Y30" s="6">
        <f t="shared" si="1"/>
        <v>0</v>
      </c>
      <c r="Z30" s="6">
        <f t="shared" si="2"/>
        <v>1</v>
      </c>
      <c r="AA30" s="6">
        <f t="shared" si="3"/>
        <v>1</v>
      </c>
      <c r="AB30" s="6">
        <f t="shared" si="4"/>
        <v>0</v>
      </c>
      <c r="AC30" s="7">
        <f t="shared" si="5"/>
        <v>7</v>
      </c>
      <c r="AD30" s="36">
        <f t="shared" si="6"/>
        <v>10</v>
      </c>
      <c r="AE30" s="14">
        <f t="shared" si="7"/>
        <v>2.46</v>
      </c>
      <c r="AF30" s="24">
        <f>IF(AB30=7,10,IF(AB30=6,9.71+(AC30-1)*0.29,IF(AB30=5,9.13+(AC30-2)*0.29,IF(AB30=4,8.26+(AC30-3)*0.29,IF(AB30=3,7.1+(AC30-4)*0.29,IF(AB30=2,5.65+(AC30-5)*0.29,IF(AB30=1,3.91+(AC30-6)*0.29,IF(AC30=0,0,1.88+(AC30-7)*0.29))))))))+0.14</f>
        <v>2.02</v>
      </c>
      <c r="AG30" s="14">
        <v>3.1</v>
      </c>
      <c r="AH30" s="15">
        <v>2.1</v>
      </c>
      <c r="AI30" s="153" t="s">
        <v>455</v>
      </c>
      <c r="AJ30" s="154" t="s">
        <v>456</v>
      </c>
      <c r="AK30" s="25" t="s">
        <v>456</v>
      </c>
      <c r="AL30" s="153" t="s">
        <v>455</v>
      </c>
      <c r="AM30" s="154" t="s">
        <v>456</v>
      </c>
      <c r="AN30" s="25" t="s">
        <v>456</v>
      </c>
      <c r="AO30" s="153" t="s">
        <v>455</v>
      </c>
      <c r="AP30" s="154" t="s">
        <v>459</v>
      </c>
      <c r="AQ30" s="25" t="s">
        <v>456</v>
      </c>
      <c r="AR30" s="11" t="str">
        <f t="shared" si="24"/>
        <v xml:space="preserve"> </v>
      </c>
      <c r="AS30" s="12" t="str">
        <f t="shared" si="25"/>
        <v xml:space="preserve"> </v>
      </c>
      <c r="AT30" s="25" t="str">
        <f t="shared" si="25"/>
        <v xml:space="preserve"> </v>
      </c>
      <c r="AU30" s="11" t="str">
        <f t="shared" si="25"/>
        <v xml:space="preserve"> </v>
      </c>
      <c r="AV30" s="12" t="str">
        <f t="shared" si="25"/>
        <v xml:space="preserve"> </v>
      </c>
      <c r="AW30" s="25" t="str">
        <f t="shared" si="25"/>
        <v xml:space="preserve"> </v>
      </c>
      <c r="AX30" s="11" t="str">
        <f t="shared" si="25"/>
        <v xml:space="preserve"> </v>
      </c>
      <c r="AY30" s="12" t="str">
        <f t="shared" si="25"/>
        <v xml:space="preserve"> </v>
      </c>
      <c r="AZ30" s="25" t="str">
        <f t="shared" si="25"/>
        <v xml:space="preserve"> </v>
      </c>
      <c r="BA30" s="11" t="str">
        <f t="shared" si="25"/>
        <v xml:space="preserve"> </v>
      </c>
      <c r="BB30" s="12" t="str">
        <f t="shared" si="25"/>
        <v xml:space="preserve"> </v>
      </c>
      <c r="BC30" s="25" t="str">
        <f t="shared" si="25"/>
        <v xml:space="preserve"> </v>
      </c>
      <c r="BD30" s="5">
        <f t="shared" si="11"/>
        <v>3</v>
      </c>
      <c r="BE30" s="6">
        <f t="shared" si="12"/>
        <v>0</v>
      </c>
      <c r="BF30" s="6">
        <f t="shared" si="13"/>
        <v>0</v>
      </c>
      <c r="BG30" s="6">
        <f t="shared" si="14"/>
        <v>1</v>
      </c>
      <c r="BH30" s="6">
        <f t="shared" si="15"/>
        <v>0</v>
      </c>
      <c r="BI30" s="7">
        <f t="shared" si="16"/>
        <v>3</v>
      </c>
      <c r="BJ30" s="36">
        <f t="shared" si="17"/>
        <v>5.9399999999999995</v>
      </c>
      <c r="BK30" s="14">
        <f t="shared" si="18"/>
        <v>0.14000000000000012</v>
      </c>
      <c r="BL30" s="24">
        <f t="shared" si="20"/>
        <v>0.72</v>
      </c>
      <c r="BM30" s="14">
        <v>0</v>
      </c>
      <c r="BN30" s="15">
        <v>0</v>
      </c>
      <c r="BO30" s="16">
        <f>3*0.14+1.5+3</f>
        <v>4.92</v>
      </c>
      <c r="BP30" s="24">
        <f t="shared" si="19"/>
        <v>27.860000000000007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21"/>
        <v>23</v>
      </c>
      <c r="B31" s="80" t="s">
        <v>442</v>
      </c>
      <c r="C31" s="11" t="s">
        <v>455</v>
      </c>
      <c r="D31" s="12" t="s">
        <v>456</v>
      </c>
      <c r="E31" s="25" t="s">
        <v>456</v>
      </c>
      <c r="F31" s="11" t="s">
        <v>455</v>
      </c>
      <c r="G31" s="12" t="s">
        <v>456</v>
      </c>
      <c r="H31" s="25" t="s">
        <v>456</v>
      </c>
      <c r="I31" s="11" t="s">
        <v>455</v>
      </c>
      <c r="J31" s="12" t="s">
        <v>456</v>
      </c>
      <c r="K31" s="25" t="s">
        <v>456</v>
      </c>
      <c r="L31" s="11" t="s">
        <v>455</v>
      </c>
      <c r="M31" s="12" t="s">
        <v>456</v>
      </c>
      <c r="N31" s="25" t="s">
        <v>456</v>
      </c>
      <c r="O31" s="11" t="s">
        <v>455</v>
      </c>
      <c r="P31" s="12" t="s">
        <v>456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46" t="s">
        <v>455</v>
      </c>
      <c r="V31" s="147" t="s">
        <v>456</v>
      </c>
      <c r="W31" s="25" t="s">
        <v>456</v>
      </c>
      <c r="X31" s="5">
        <f t="shared" si="0"/>
        <v>7</v>
      </c>
      <c r="Y31" s="6">
        <f t="shared" si="1"/>
        <v>0</v>
      </c>
      <c r="Z31" s="6">
        <f t="shared" si="2"/>
        <v>0</v>
      </c>
      <c r="AA31" s="6">
        <f t="shared" si="3"/>
        <v>0</v>
      </c>
      <c r="AB31" s="6">
        <f t="shared" si="4"/>
        <v>0</v>
      </c>
      <c r="AC31" s="7">
        <f t="shared" si="5"/>
        <v>7</v>
      </c>
      <c r="AD31" s="36">
        <f t="shared" si="6"/>
        <v>10</v>
      </c>
      <c r="AE31" s="14">
        <f t="shared" si="7"/>
        <v>0</v>
      </c>
      <c r="AF31" s="24">
        <f>IF(AB31=7,10,IF(AB31=6,9.71+(AC31-1)*0.29,IF(AB31=5,9.13+(AC31-2)*0.29,IF(AB31=4,8.26+(AC31-3)*0.29,IF(AB31=3,7.1+(AC31-4)*0.29,IF(AB31=2,5.65+(AC31-5)*0.29,IF(AB31=1,3.91+(AC31-6)*0.29,IF(AC31=0,0,1.88+(AC31-7)*0.29))))))))+0.14</f>
        <v>2.02</v>
      </c>
      <c r="AG31" s="14">
        <v>2.5</v>
      </c>
      <c r="AH31" s="15">
        <v>2</v>
      </c>
      <c r="AI31" s="153" t="s">
        <v>455</v>
      </c>
      <c r="AJ31" s="154" t="s">
        <v>456</v>
      </c>
      <c r="AK31" s="25" t="s">
        <v>456</v>
      </c>
      <c r="AL31" s="153" t="s">
        <v>455</v>
      </c>
      <c r="AM31" s="154" t="s">
        <v>456</v>
      </c>
      <c r="AN31" s="25" t="s">
        <v>456</v>
      </c>
      <c r="AO31" s="153" t="s">
        <v>455</v>
      </c>
      <c r="AP31" s="154" t="s">
        <v>456</v>
      </c>
      <c r="AQ31" s="25" t="s">
        <v>456</v>
      </c>
      <c r="AR31" s="11" t="str">
        <f t="shared" si="24"/>
        <v xml:space="preserve"> </v>
      </c>
      <c r="AS31" s="12" t="str">
        <f t="shared" si="25"/>
        <v xml:space="preserve"> </v>
      </c>
      <c r="AT31" s="25" t="str">
        <f t="shared" si="25"/>
        <v xml:space="preserve"> </v>
      </c>
      <c r="AU31" s="11" t="str">
        <f t="shared" si="25"/>
        <v xml:space="preserve"> </v>
      </c>
      <c r="AV31" s="12" t="str">
        <f t="shared" si="25"/>
        <v xml:space="preserve"> </v>
      </c>
      <c r="AW31" s="25" t="str">
        <f t="shared" si="25"/>
        <v xml:space="preserve"> </v>
      </c>
      <c r="AX31" s="11" t="str">
        <f t="shared" si="25"/>
        <v xml:space="preserve"> </v>
      </c>
      <c r="AY31" s="12" t="str">
        <f t="shared" si="25"/>
        <v xml:space="preserve"> </v>
      </c>
      <c r="AZ31" s="25" t="str">
        <f t="shared" si="25"/>
        <v xml:space="preserve"> </v>
      </c>
      <c r="BA31" s="11" t="str">
        <f t="shared" si="25"/>
        <v xml:space="preserve"> </v>
      </c>
      <c r="BB31" s="12" t="str">
        <f t="shared" si="25"/>
        <v xml:space="preserve"> </v>
      </c>
      <c r="BC31" s="25" t="str">
        <f t="shared" si="25"/>
        <v xml:space="preserve"> </v>
      </c>
      <c r="BD31" s="5">
        <f t="shared" si="11"/>
        <v>3</v>
      </c>
      <c r="BE31" s="6">
        <f t="shared" si="12"/>
        <v>0</v>
      </c>
      <c r="BF31" s="6">
        <f t="shared" si="13"/>
        <v>0</v>
      </c>
      <c r="BG31" s="6">
        <f t="shared" si="14"/>
        <v>0</v>
      </c>
      <c r="BH31" s="6">
        <f t="shared" si="15"/>
        <v>0</v>
      </c>
      <c r="BI31" s="7">
        <f t="shared" si="16"/>
        <v>3</v>
      </c>
      <c r="BJ31" s="36">
        <f t="shared" si="17"/>
        <v>5.9399999999999995</v>
      </c>
      <c r="BK31" s="14">
        <f t="shared" si="18"/>
        <v>0</v>
      </c>
      <c r="BL31" s="24">
        <f t="shared" si="20"/>
        <v>0.72</v>
      </c>
      <c r="BM31" s="14">
        <v>0</v>
      </c>
      <c r="BN31" s="15">
        <v>0</v>
      </c>
      <c r="BO31" s="16">
        <f>0.14+1+1.5+3</f>
        <v>5.6400000000000006</v>
      </c>
      <c r="BP31" s="24">
        <f t="shared" si="19"/>
        <v>24.980000000000004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21"/>
        <v>24</v>
      </c>
      <c r="B32" s="80" t="s">
        <v>443</v>
      </c>
      <c r="C32" s="11" t="s">
        <v>455</v>
      </c>
      <c r="D32" s="12" t="s">
        <v>456</v>
      </c>
      <c r="E32" s="25" t="s">
        <v>456</v>
      </c>
      <c r="F32" s="11" t="s">
        <v>455</v>
      </c>
      <c r="G32" s="12" t="s">
        <v>456</v>
      </c>
      <c r="H32" s="25" t="s">
        <v>456</v>
      </c>
      <c r="I32" s="11" t="s">
        <v>454</v>
      </c>
      <c r="J32" s="12">
        <v>0</v>
      </c>
      <c r="K32" s="25">
        <v>0</v>
      </c>
      <c r="L32" s="11" t="s">
        <v>454</v>
      </c>
      <c r="M32" s="12">
        <v>0</v>
      </c>
      <c r="N32" s="25" t="s">
        <v>456</v>
      </c>
      <c r="O32" s="11" t="s">
        <v>455</v>
      </c>
      <c r="P32" s="12" t="s">
        <v>456</v>
      </c>
      <c r="Q32" s="25">
        <v>0</v>
      </c>
      <c r="R32" s="11" t="s">
        <v>455</v>
      </c>
      <c r="S32" s="12" t="s">
        <v>456</v>
      </c>
      <c r="T32" s="25" t="s">
        <v>456</v>
      </c>
      <c r="U32" s="146" t="s">
        <v>455</v>
      </c>
      <c r="V32" s="147" t="s">
        <v>456</v>
      </c>
      <c r="W32" s="25" t="s">
        <v>456</v>
      </c>
      <c r="X32" s="5">
        <f t="shared" si="0"/>
        <v>5</v>
      </c>
      <c r="Y32" s="6">
        <f t="shared" si="1"/>
        <v>0</v>
      </c>
      <c r="Z32" s="6">
        <f t="shared" si="2"/>
        <v>0</v>
      </c>
      <c r="AA32" s="6">
        <f t="shared" si="3"/>
        <v>0</v>
      </c>
      <c r="AB32" s="6">
        <f t="shared" si="4"/>
        <v>0</v>
      </c>
      <c r="AC32" s="7">
        <f t="shared" si="5"/>
        <v>5</v>
      </c>
      <c r="AD32" s="36">
        <f t="shared" si="6"/>
        <v>8.5500000000000007</v>
      </c>
      <c r="AE32" s="14">
        <f t="shared" si="7"/>
        <v>0</v>
      </c>
      <c r="AF32" s="24">
        <f t="shared" si="8"/>
        <v>1.2999999999999998</v>
      </c>
      <c r="AG32" s="14">
        <v>3.6</v>
      </c>
      <c r="AH32" s="15">
        <v>2</v>
      </c>
      <c r="AI32" s="153" t="s">
        <v>455</v>
      </c>
      <c r="AJ32" s="154" t="s">
        <v>456</v>
      </c>
      <c r="AK32" s="25" t="s">
        <v>456</v>
      </c>
      <c r="AL32" s="153" t="s">
        <v>455</v>
      </c>
      <c r="AM32" s="154" t="s">
        <v>456</v>
      </c>
      <c r="AN32" s="25">
        <v>0</v>
      </c>
      <c r="AO32" s="153" t="s">
        <v>454</v>
      </c>
      <c r="AP32" s="154">
        <v>0</v>
      </c>
      <c r="AQ32" s="25" t="s">
        <v>456</v>
      </c>
      <c r="AR32" s="11" t="str">
        <f t="shared" si="24"/>
        <v xml:space="preserve"> </v>
      </c>
      <c r="AS32" s="12" t="str">
        <f t="shared" si="25"/>
        <v xml:space="preserve"> </v>
      </c>
      <c r="AT32" s="25" t="str">
        <f t="shared" si="25"/>
        <v xml:space="preserve"> </v>
      </c>
      <c r="AU32" s="11" t="str">
        <f t="shared" si="25"/>
        <v xml:space="preserve"> </v>
      </c>
      <c r="AV32" s="12" t="str">
        <f t="shared" si="25"/>
        <v xml:space="preserve"> </v>
      </c>
      <c r="AW32" s="25" t="str">
        <f t="shared" si="25"/>
        <v xml:space="preserve"> </v>
      </c>
      <c r="AX32" s="11" t="str">
        <f t="shared" si="25"/>
        <v xml:space="preserve"> </v>
      </c>
      <c r="AY32" s="12" t="str">
        <f t="shared" si="25"/>
        <v xml:space="preserve"> </v>
      </c>
      <c r="AZ32" s="25" t="str">
        <f t="shared" si="25"/>
        <v xml:space="preserve"> </v>
      </c>
      <c r="BA32" s="11" t="str">
        <f t="shared" si="25"/>
        <v xml:space="preserve"> </v>
      </c>
      <c r="BB32" s="12" t="str">
        <f t="shared" si="25"/>
        <v xml:space="preserve"> </v>
      </c>
      <c r="BC32" s="25" t="str">
        <f t="shared" si="25"/>
        <v xml:space="preserve"> </v>
      </c>
      <c r="BD32" s="5">
        <f t="shared" si="11"/>
        <v>2</v>
      </c>
      <c r="BE32" s="6">
        <f t="shared" si="12"/>
        <v>0</v>
      </c>
      <c r="BF32" s="6">
        <f t="shared" si="13"/>
        <v>0</v>
      </c>
      <c r="BG32" s="6">
        <f t="shared" si="14"/>
        <v>0</v>
      </c>
      <c r="BH32" s="6">
        <f t="shared" si="15"/>
        <v>0</v>
      </c>
      <c r="BI32" s="7">
        <f t="shared" si="16"/>
        <v>2</v>
      </c>
      <c r="BJ32" s="36">
        <f t="shared" si="17"/>
        <v>4.2</v>
      </c>
      <c r="BK32" s="14">
        <f t="shared" si="18"/>
        <v>0</v>
      </c>
      <c r="BL32" s="24">
        <f t="shared" si="20"/>
        <v>0.42999999999999994</v>
      </c>
      <c r="BM32" s="14">
        <v>0</v>
      </c>
      <c r="BN32" s="15">
        <v>0</v>
      </c>
      <c r="BO32" s="16">
        <f>1.5+0.14+3</f>
        <v>4.6400000000000006</v>
      </c>
      <c r="BP32" s="24">
        <f t="shared" si="19"/>
        <v>22.875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21"/>
        <v>25</v>
      </c>
      <c r="B33" s="80" t="s">
        <v>444</v>
      </c>
      <c r="C33" s="11" t="s">
        <v>455</v>
      </c>
      <c r="D33" s="12" t="s">
        <v>456</v>
      </c>
      <c r="E33" s="25" t="s">
        <v>456</v>
      </c>
      <c r="F33" s="11" t="s">
        <v>455</v>
      </c>
      <c r="G33" s="12" t="s">
        <v>456</v>
      </c>
      <c r="H33" s="25" t="s">
        <v>456</v>
      </c>
      <c r="I33" s="11" t="s">
        <v>455</v>
      </c>
      <c r="J33" s="12" t="s">
        <v>456</v>
      </c>
      <c r="K33" s="25" t="s">
        <v>456</v>
      </c>
      <c r="L33" s="11" t="s">
        <v>455</v>
      </c>
      <c r="M33" s="12" t="s">
        <v>456</v>
      </c>
      <c r="N33" s="25" t="s">
        <v>456</v>
      </c>
      <c r="O33" s="11" t="s">
        <v>455</v>
      </c>
      <c r="P33" s="12" t="s">
        <v>456</v>
      </c>
      <c r="Q33" s="25" t="s">
        <v>456</v>
      </c>
      <c r="R33" s="11" t="s">
        <v>455</v>
      </c>
      <c r="S33" s="12" t="s">
        <v>456</v>
      </c>
      <c r="T33" s="25" t="s">
        <v>456</v>
      </c>
      <c r="U33" s="146" t="s">
        <v>455</v>
      </c>
      <c r="V33" s="147" t="s">
        <v>456</v>
      </c>
      <c r="W33" s="25" t="s">
        <v>456</v>
      </c>
      <c r="X33" s="5">
        <f t="shared" si="0"/>
        <v>7</v>
      </c>
      <c r="Y33" s="6">
        <f t="shared" si="1"/>
        <v>0</v>
      </c>
      <c r="Z33" s="6">
        <f t="shared" si="2"/>
        <v>0</v>
      </c>
      <c r="AA33" s="6">
        <f t="shared" si="3"/>
        <v>0</v>
      </c>
      <c r="AB33" s="6">
        <f t="shared" si="4"/>
        <v>0</v>
      </c>
      <c r="AC33" s="7">
        <f t="shared" si="5"/>
        <v>7</v>
      </c>
      <c r="AD33" s="36">
        <f t="shared" si="6"/>
        <v>10</v>
      </c>
      <c r="AE33" s="14">
        <f t="shared" si="7"/>
        <v>0</v>
      </c>
      <c r="AF33" s="24">
        <f>IF(AB33=7,10,IF(AB33=6,9.71+(AC33-1)*0.29,IF(AB33=5,9.13+(AC33-2)*0.29,IF(AB33=4,8.26+(AC33-3)*0.29,IF(AB33=3,7.1+(AC33-4)*0.29,IF(AB33=2,5.65+(AC33-5)*0.29,IF(AB33=1,3.91+(AC33-6)*0.29,IF(AC33=0,0,1.88+(AC33-7)*0.29))))))))+0.14</f>
        <v>2.02</v>
      </c>
      <c r="AG33" s="14">
        <v>4.5999999999999996</v>
      </c>
      <c r="AH33" s="15">
        <v>2.2999999999999998</v>
      </c>
      <c r="AI33" s="153" t="s">
        <v>455</v>
      </c>
      <c r="AJ33" s="154" t="s">
        <v>456</v>
      </c>
      <c r="AK33" s="25" t="s">
        <v>456</v>
      </c>
      <c r="AL33" s="153" t="s">
        <v>455</v>
      </c>
      <c r="AM33" s="154" t="s">
        <v>456</v>
      </c>
      <c r="AN33" s="25" t="s">
        <v>456</v>
      </c>
      <c r="AO33" s="153" t="s">
        <v>455</v>
      </c>
      <c r="AP33" s="154" t="s">
        <v>456</v>
      </c>
      <c r="AQ33" s="25" t="s">
        <v>456</v>
      </c>
      <c r="AR33" s="11" t="str">
        <f t="shared" si="24"/>
        <v xml:space="preserve"> </v>
      </c>
      <c r="AS33" s="12" t="str">
        <f t="shared" si="25"/>
        <v xml:space="preserve"> </v>
      </c>
      <c r="AT33" s="25" t="str">
        <f t="shared" si="25"/>
        <v xml:space="preserve"> </v>
      </c>
      <c r="AU33" s="11" t="str">
        <f t="shared" si="25"/>
        <v xml:space="preserve"> </v>
      </c>
      <c r="AV33" s="12" t="str">
        <f t="shared" si="25"/>
        <v xml:space="preserve"> </v>
      </c>
      <c r="AW33" s="25" t="str">
        <f t="shared" si="25"/>
        <v xml:space="preserve"> </v>
      </c>
      <c r="AX33" s="11" t="str">
        <f t="shared" si="25"/>
        <v xml:space="preserve"> </v>
      </c>
      <c r="AY33" s="12" t="str">
        <f t="shared" si="25"/>
        <v xml:space="preserve"> </v>
      </c>
      <c r="AZ33" s="25" t="str">
        <f t="shared" si="25"/>
        <v xml:space="preserve"> </v>
      </c>
      <c r="BA33" s="11" t="str">
        <f t="shared" si="25"/>
        <v xml:space="preserve"> </v>
      </c>
      <c r="BB33" s="12" t="str">
        <f t="shared" si="25"/>
        <v xml:space="preserve"> </v>
      </c>
      <c r="BC33" s="25" t="str">
        <f t="shared" si="25"/>
        <v xml:space="preserve"> </v>
      </c>
      <c r="BD33" s="5">
        <f t="shared" si="11"/>
        <v>3</v>
      </c>
      <c r="BE33" s="6">
        <f t="shared" si="12"/>
        <v>0</v>
      </c>
      <c r="BF33" s="6">
        <f t="shared" si="13"/>
        <v>0</v>
      </c>
      <c r="BG33" s="6">
        <f t="shared" si="14"/>
        <v>0</v>
      </c>
      <c r="BH33" s="6">
        <f t="shared" si="15"/>
        <v>0</v>
      </c>
      <c r="BI33" s="7">
        <f t="shared" si="16"/>
        <v>3</v>
      </c>
      <c r="BJ33" s="36">
        <f t="shared" si="17"/>
        <v>5.9399999999999995</v>
      </c>
      <c r="BK33" s="14">
        <f t="shared" si="18"/>
        <v>0</v>
      </c>
      <c r="BL33" s="24">
        <f t="shared" si="20"/>
        <v>0.72</v>
      </c>
      <c r="BM33" s="14">
        <v>0</v>
      </c>
      <c r="BN33" s="15">
        <v>0</v>
      </c>
      <c r="BO33" s="16">
        <f>1+2+1.5+3*0.14+3</f>
        <v>7.92</v>
      </c>
      <c r="BP33" s="24">
        <f t="shared" si="19"/>
        <v>30.68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21"/>
        <v>26</v>
      </c>
      <c r="B34" s="80" t="s">
        <v>485</v>
      </c>
      <c r="C34" s="11" t="s">
        <v>455</v>
      </c>
      <c r="D34" s="12" t="s">
        <v>456</v>
      </c>
      <c r="E34" s="25" t="s">
        <v>456</v>
      </c>
      <c r="F34" s="11" t="s">
        <v>455</v>
      </c>
      <c r="G34" s="12" t="s">
        <v>456</v>
      </c>
      <c r="H34" s="25" t="s">
        <v>456</v>
      </c>
      <c r="I34" s="11" t="s">
        <v>455</v>
      </c>
      <c r="J34" s="12" t="s">
        <v>456</v>
      </c>
      <c r="K34" s="25" t="s">
        <v>456</v>
      </c>
      <c r="L34" s="11" t="s">
        <v>455</v>
      </c>
      <c r="M34" s="12" t="s">
        <v>456</v>
      </c>
      <c r="N34" s="25" t="s">
        <v>456</v>
      </c>
      <c r="O34" s="11" t="s">
        <v>455</v>
      </c>
      <c r="P34" s="12" t="s">
        <v>456</v>
      </c>
      <c r="Q34" s="25" t="s">
        <v>456</v>
      </c>
      <c r="R34" s="11" t="s">
        <v>455</v>
      </c>
      <c r="S34" s="12" t="s">
        <v>456</v>
      </c>
      <c r="T34" s="25" t="s">
        <v>456</v>
      </c>
      <c r="U34" s="146" t="s">
        <v>455</v>
      </c>
      <c r="V34" s="147" t="s">
        <v>456</v>
      </c>
      <c r="W34" s="25" t="s">
        <v>456</v>
      </c>
      <c r="X34" s="5">
        <f t="shared" si="0"/>
        <v>7</v>
      </c>
      <c r="Y34" s="6">
        <f t="shared" si="1"/>
        <v>0</v>
      </c>
      <c r="Z34" s="6">
        <f t="shared" si="2"/>
        <v>0</v>
      </c>
      <c r="AA34" s="6">
        <f t="shared" si="3"/>
        <v>0</v>
      </c>
      <c r="AB34" s="6">
        <f t="shared" si="4"/>
        <v>0</v>
      </c>
      <c r="AC34" s="7">
        <f t="shared" si="5"/>
        <v>7</v>
      </c>
      <c r="AD34" s="36">
        <f t="shared" si="6"/>
        <v>10</v>
      </c>
      <c r="AE34" s="14">
        <f t="shared" si="7"/>
        <v>0</v>
      </c>
      <c r="AF34" s="24">
        <f>IF(AB34=7,10,IF(AB34=6,9.71+(AC34-1)*0.29,IF(AB34=5,9.13+(AC34-2)*0.29,IF(AB34=4,8.26+(AC34-3)*0.29,IF(AB34=3,7.1+(AC34-4)*0.29,IF(AB34=2,5.65+(AC34-5)*0.29,IF(AB34=1,3.91+(AC34-6)*0.29,IF(AC34=0,0,1.88+(AC34-7)*0.29))))))))+0.07</f>
        <v>1.95</v>
      </c>
      <c r="AG34" s="14">
        <v>2.4</v>
      </c>
      <c r="AH34" s="15">
        <v>2</v>
      </c>
      <c r="AI34" s="153" t="s">
        <v>455</v>
      </c>
      <c r="AJ34" s="154" t="s">
        <v>456</v>
      </c>
      <c r="AK34" s="25" t="s">
        <v>456</v>
      </c>
      <c r="AL34" s="153" t="s">
        <v>455</v>
      </c>
      <c r="AM34" s="154" t="s">
        <v>456</v>
      </c>
      <c r="AN34" s="25" t="s">
        <v>456</v>
      </c>
      <c r="AO34" s="153" t="s">
        <v>455</v>
      </c>
      <c r="AP34" s="154" t="s">
        <v>456</v>
      </c>
      <c r="AQ34" s="25" t="s">
        <v>456</v>
      </c>
      <c r="AR34" s="11" t="str">
        <f t="shared" si="24"/>
        <v xml:space="preserve"> </v>
      </c>
      <c r="AS34" s="12" t="str">
        <f t="shared" si="25"/>
        <v xml:space="preserve"> </v>
      </c>
      <c r="AT34" s="25" t="str">
        <f t="shared" si="25"/>
        <v xml:space="preserve"> </v>
      </c>
      <c r="AU34" s="11" t="str">
        <f t="shared" si="25"/>
        <v xml:space="preserve"> </v>
      </c>
      <c r="AV34" s="12" t="str">
        <f t="shared" si="25"/>
        <v xml:space="preserve"> </v>
      </c>
      <c r="AW34" s="25" t="str">
        <f t="shared" si="25"/>
        <v xml:space="preserve"> </v>
      </c>
      <c r="AX34" s="11" t="str">
        <f t="shared" si="25"/>
        <v xml:space="preserve"> </v>
      </c>
      <c r="AY34" s="12" t="str">
        <f t="shared" si="25"/>
        <v xml:space="preserve"> </v>
      </c>
      <c r="AZ34" s="25" t="str">
        <f t="shared" si="25"/>
        <v xml:space="preserve"> </v>
      </c>
      <c r="BA34" s="11" t="str">
        <f t="shared" si="25"/>
        <v xml:space="preserve"> </v>
      </c>
      <c r="BB34" s="12" t="str">
        <f t="shared" si="25"/>
        <v xml:space="preserve"> </v>
      </c>
      <c r="BC34" s="25" t="str">
        <f t="shared" si="25"/>
        <v xml:space="preserve"> </v>
      </c>
      <c r="BD34" s="5">
        <f t="shared" si="11"/>
        <v>3</v>
      </c>
      <c r="BE34" s="6">
        <f t="shared" si="12"/>
        <v>0</v>
      </c>
      <c r="BF34" s="6">
        <f t="shared" si="13"/>
        <v>0</v>
      </c>
      <c r="BG34" s="6">
        <f t="shared" si="14"/>
        <v>0</v>
      </c>
      <c r="BH34" s="6">
        <f t="shared" si="15"/>
        <v>0</v>
      </c>
      <c r="BI34" s="7">
        <f t="shared" si="16"/>
        <v>3</v>
      </c>
      <c r="BJ34" s="36">
        <f t="shared" si="17"/>
        <v>5.9399999999999995</v>
      </c>
      <c r="BK34" s="14">
        <f t="shared" si="18"/>
        <v>0</v>
      </c>
      <c r="BL34" s="24">
        <f t="shared" si="20"/>
        <v>0.72</v>
      </c>
      <c r="BM34" s="14">
        <v>0</v>
      </c>
      <c r="BN34" s="15">
        <v>0</v>
      </c>
      <c r="BO34" s="16">
        <f>1.5+0.14+3</f>
        <v>4.6400000000000006</v>
      </c>
      <c r="BP34" s="24">
        <f t="shared" si="19"/>
        <v>23.822499999999998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21"/>
        <v>27</v>
      </c>
      <c r="B35" s="80" t="s">
        <v>445</v>
      </c>
      <c r="C35" s="11" t="s">
        <v>455</v>
      </c>
      <c r="D35" s="12" t="s">
        <v>456</v>
      </c>
      <c r="E35" s="25" t="s">
        <v>456</v>
      </c>
      <c r="F35" s="11" t="s">
        <v>455</v>
      </c>
      <c r="G35" s="12" t="s">
        <v>456</v>
      </c>
      <c r="H35" s="25">
        <v>0</v>
      </c>
      <c r="I35" s="11" t="s">
        <v>455</v>
      </c>
      <c r="J35" s="12" t="s">
        <v>456</v>
      </c>
      <c r="K35" s="25">
        <v>0</v>
      </c>
      <c r="L35" s="11" t="s">
        <v>455</v>
      </c>
      <c r="M35" s="12" t="s">
        <v>456</v>
      </c>
      <c r="N35" s="25" t="s">
        <v>456</v>
      </c>
      <c r="O35" s="11" t="s">
        <v>455</v>
      </c>
      <c r="P35" s="12" t="s">
        <v>456</v>
      </c>
      <c r="Q35" s="25" t="s">
        <v>456</v>
      </c>
      <c r="R35" s="11" t="s">
        <v>455</v>
      </c>
      <c r="S35" s="12" t="s">
        <v>456</v>
      </c>
      <c r="T35" s="25" t="s">
        <v>456</v>
      </c>
      <c r="U35" s="146" t="s">
        <v>455</v>
      </c>
      <c r="V35" s="147" t="s">
        <v>456</v>
      </c>
      <c r="W35" s="25" t="s">
        <v>456</v>
      </c>
      <c r="X35" s="5">
        <f t="shared" si="0"/>
        <v>7</v>
      </c>
      <c r="Y35" s="6">
        <f t="shared" si="1"/>
        <v>0</v>
      </c>
      <c r="Z35" s="6">
        <f t="shared" si="2"/>
        <v>0</v>
      </c>
      <c r="AA35" s="6">
        <f t="shared" si="3"/>
        <v>0</v>
      </c>
      <c r="AB35" s="6">
        <f t="shared" si="4"/>
        <v>0</v>
      </c>
      <c r="AC35" s="7">
        <f t="shared" si="5"/>
        <v>5</v>
      </c>
      <c r="AD35" s="36">
        <f t="shared" si="6"/>
        <v>10</v>
      </c>
      <c r="AE35" s="14">
        <f t="shared" si="7"/>
        <v>0</v>
      </c>
      <c r="AF35" s="24">
        <f t="shared" si="8"/>
        <v>1.2999999999999998</v>
      </c>
      <c r="AG35" s="14">
        <v>6.4</v>
      </c>
      <c r="AH35" s="15">
        <v>3.4</v>
      </c>
      <c r="AI35" s="153" t="s">
        <v>455</v>
      </c>
      <c r="AJ35" s="154" t="s">
        <v>456</v>
      </c>
      <c r="AK35" s="25">
        <v>0</v>
      </c>
      <c r="AL35" s="153" t="s">
        <v>454</v>
      </c>
      <c r="AM35" s="154">
        <v>0</v>
      </c>
      <c r="AN35" s="25">
        <v>0</v>
      </c>
      <c r="AO35" s="153" t="s">
        <v>455</v>
      </c>
      <c r="AP35" s="154" t="s">
        <v>456</v>
      </c>
      <c r="AQ35" s="25">
        <v>0</v>
      </c>
      <c r="AR35" s="11" t="str">
        <f t="shared" si="24"/>
        <v xml:space="preserve"> </v>
      </c>
      <c r="AS35" s="12" t="str">
        <f t="shared" si="25"/>
        <v xml:space="preserve"> </v>
      </c>
      <c r="AT35" s="25" t="str">
        <f t="shared" si="25"/>
        <v xml:space="preserve"> </v>
      </c>
      <c r="AU35" s="11" t="str">
        <f t="shared" si="25"/>
        <v xml:space="preserve"> </v>
      </c>
      <c r="AV35" s="12" t="str">
        <f t="shared" si="25"/>
        <v xml:space="preserve"> </v>
      </c>
      <c r="AW35" s="25" t="str">
        <f t="shared" si="25"/>
        <v xml:space="preserve"> </v>
      </c>
      <c r="AX35" s="11" t="str">
        <f t="shared" si="25"/>
        <v xml:space="preserve"> </v>
      </c>
      <c r="AY35" s="12" t="str">
        <f t="shared" si="25"/>
        <v xml:space="preserve"> </v>
      </c>
      <c r="AZ35" s="25" t="str">
        <f t="shared" si="25"/>
        <v xml:space="preserve"> </v>
      </c>
      <c r="BA35" s="11" t="str">
        <f t="shared" si="25"/>
        <v xml:space="preserve"> </v>
      </c>
      <c r="BB35" s="12" t="str">
        <f t="shared" si="25"/>
        <v xml:space="preserve"> </v>
      </c>
      <c r="BC35" s="25" t="str">
        <f t="shared" si="25"/>
        <v xml:space="preserve"> </v>
      </c>
      <c r="BD35" s="5">
        <f t="shared" si="11"/>
        <v>2</v>
      </c>
      <c r="BE35" s="6">
        <f t="shared" si="12"/>
        <v>0</v>
      </c>
      <c r="BF35" s="6">
        <f t="shared" si="13"/>
        <v>0</v>
      </c>
      <c r="BG35" s="6">
        <f t="shared" si="14"/>
        <v>0</v>
      </c>
      <c r="BH35" s="6">
        <f t="shared" si="15"/>
        <v>0</v>
      </c>
      <c r="BI35" s="7">
        <f t="shared" si="16"/>
        <v>0</v>
      </c>
      <c r="BJ35" s="36">
        <f t="shared" si="17"/>
        <v>4.2</v>
      </c>
      <c r="BK35" s="14">
        <f t="shared" si="18"/>
        <v>0</v>
      </c>
      <c r="BL35" s="24">
        <f t="shared" si="20"/>
        <v>0</v>
      </c>
      <c r="BM35" s="14">
        <v>0</v>
      </c>
      <c r="BN35" s="15">
        <v>0</v>
      </c>
      <c r="BO35" s="16"/>
      <c r="BP35" s="24">
        <f t="shared" si="19"/>
        <v>25.375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21"/>
        <v>28</v>
      </c>
      <c r="B36" s="80" t="s">
        <v>486</v>
      </c>
      <c r="C36" s="11" t="s">
        <v>455</v>
      </c>
      <c r="D36" s="12" t="s">
        <v>456</v>
      </c>
      <c r="E36" s="25" t="s">
        <v>456</v>
      </c>
      <c r="F36" s="11" t="s">
        <v>455</v>
      </c>
      <c r="G36" s="12" t="s">
        <v>456</v>
      </c>
      <c r="H36" s="25" t="s">
        <v>456</v>
      </c>
      <c r="I36" s="11" t="s">
        <v>455</v>
      </c>
      <c r="J36" s="12" t="s">
        <v>456</v>
      </c>
      <c r="K36" s="25" t="s">
        <v>456</v>
      </c>
      <c r="L36" s="11" t="s">
        <v>455</v>
      </c>
      <c r="M36" s="12" t="s">
        <v>456</v>
      </c>
      <c r="N36" s="25" t="s">
        <v>456</v>
      </c>
      <c r="O36" s="11" t="s">
        <v>455</v>
      </c>
      <c r="P36" s="12" t="s">
        <v>456</v>
      </c>
      <c r="Q36" s="25" t="s">
        <v>456</v>
      </c>
      <c r="R36" s="11" t="s">
        <v>455</v>
      </c>
      <c r="S36" s="12" t="s">
        <v>456</v>
      </c>
      <c r="T36" s="25" t="s">
        <v>456</v>
      </c>
      <c r="U36" s="146" t="s">
        <v>455</v>
      </c>
      <c r="V36" s="147" t="s">
        <v>456</v>
      </c>
      <c r="W36" s="25" t="s">
        <v>456</v>
      </c>
      <c r="X36" s="5">
        <f t="shared" si="0"/>
        <v>7</v>
      </c>
      <c r="Y36" s="6">
        <f t="shared" si="1"/>
        <v>0</v>
      </c>
      <c r="Z36" s="6">
        <f t="shared" si="2"/>
        <v>0</v>
      </c>
      <c r="AA36" s="6">
        <f t="shared" si="3"/>
        <v>0</v>
      </c>
      <c r="AB36" s="6">
        <f t="shared" si="4"/>
        <v>0</v>
      </c>
      <c r="AC36" s="7">
        <f t="shared" si="5"/>
        <v>7</v>
      </c>
      <c r="AD36" s="36">
        <f t="shared" si="6"/>
        <v>10</v>
      </c>
      <c r="AE36" s="14">
        <f t="shared" si="7"/>
        <v>0</v>
      </c>
      <c r="AF36" s="24">
        <f t="shared" si="8"/>
        <v>1.88</v>
      </c>
      <c r="AG36" s="14">
        <v>2.4</v>
      </c>
      <c r="AH36" s="15">
        <v>2</v>
      </c>
      <c r="AI36" s="153" t="s">
        <v>454</v>
      </c>
      <c r="AJ36" s="154">
        <v>0</v>
      </c>
      <c r="AK36" s="25">
        <v>0</v>
      </c>
      <c r="AL36" s="153" t="s">
        <v>454</v>
      </c>
      <c r="AM36" s="154">
        <v>0</v>
      </c>
      <c r="AN36" s="25">
        <v>0</v>
      </c>
      <c r="AO36" s="153" t="s">
        <v>454</v>
      </c>
      <c r="AP36" s="154">
        <v>0</v>
      </c>
      <c r="AQ36" s="25">
        <v>0</v>
      </c>
      <c r="AR36" s="11" t="str">
        <f t="shared" si="24"/>
        <v xml:space="preserve"> </v>
      </c>
      <c r="AS36" s="12" t="str">
        <f t="shared" si="25"/>
        <v xml:space="preserve"> </v>
      </c>
      <c r="AT36" s="25" t="str">
        <f t="shared" si="25"/>
        <v xml:space="preserve"> </v>
      </c>
      <c r="AU36" s="11" t="str">
        <f t="shared" si="25"/>
        <v xml:space="preserve"> </v>
      </c>
      <c r="AV36" s="12" t="str">
        <f t="shared" si="25"/>
        <v xml:space="preserve"> </v>
      </c>
      <c r="AW36" s="25" t="str">
        <f t="shared" si="25"/>
        <v xml:space="preserve"> </v>
      </c>
      <c r="AX36" s="11" t="str">
        <f t="shared" si="25"/>
        <v xml:space="preserve"> </v>
      </c>
      <c r="AY36" s="12" t="str">
        <f t="shared" si="25"/>
        <v xml:space="preserve"> </v>
      </c>
      <c r="AZ36" s="25" t="str">
        <f t="shared" si="25"/>
        <v xml:space="preserve"> </v>
      </c>
      <c r="BA36" s="11" t="str">
        <f t="shared" si="25"/>
        <v xml:space="preserve"> </v>
      </c>
      <c r="BB36" s="12" t="str">
        <f t="shared" si="25"/>
        <v xml:space="preserve"> </v>
      </c>
      <c r="BC36" s="25" t="str">
        <f t="shared" si="25"/>
        <v xml:space="preserve"> </v>
      </c>
      <c r="BD36" s="5">
        <f t="shared" si="11"/>
        <v>0</v>
      </c>
      <c r="BE36" s="6">
        <f t="shared" si="12"/>
        <v>0</v>
      </c>
      <c r="BF36" s="6">
        <f t="shared" si="13"/>
        <v>0</v>
      </c>
      <c r="BG36" s="6">
        <f t="shared" si="14"/>
        <v>0</v>
      </c>
      <c r="BH36" s="6">
        <f t="shared" si="15"/>
        <v>0</v>
      </c>
      <c r="BI36" s="7">
        <f t="shared" si="16"/>
        <v>0</v>
      </c>
      <c r="BJ36" s="36">
        <f t="shared" si="17"/>
        <v>0</v>
      </c>
      <c r="BK36" s="14">
        <f t="shared" si="18"/>
        <v>0</v>
      </c>
      <c r="BL36" s="24">
        <f t="shared" si="20"/>
        <v>0</v>
      </c>
      <c r="BM36" s="14">
        <v>0</v>
      </c>
      <c r="BN36" s="15">
        <v>0</v>
      </c>
      <c r="BO36" s="16">
        <v>1.5</v>
      </c>
      <c r="BP36" s="24">
        <f t="shared" si="19"/>
        <v>16.03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21"/>
        <v>29</v>
      </c>
      <c r="B37" s="80" t="s">
        <v>446</v>
      </c>
      <c r="C37" s="11" t="s">
        <v>455</v>
      </c>
      <c r="D37" s="12" t="s">
        <v>456</v>
      </c>
      <c r="E37" s="25" t="s">
        <v>456</v>
      </c>
      <c r="F37" s="11" t="s">
        <v>455</v>
      </c>
      <c r="G37" s="12" t="s">
        <v>456</v>
      </c>
      <c r="H37" s="25" t="s">
        <v>456</v>
      </c>
      <c r="I37" s="11" t="s">
        <v>455</v>
      </c>
      <c r="J37" s="12" t="s">
        <v>456</v>
      </c>
      <c r="K37" s="25" t="s">
        <v>456</v>
      </c>
      <c r="L37" s="11" t="s">
        <v>455</v>
      </c>
      <c r="M37" s="12" t="s">
        <v>456</v>
      </c>
      <c r="N37" s="25" t="s">
        <v>456</v>
      </c>
      <c r="O37" s="11" t="s">
        <v>455</v>
      </c>
      <c r="P37" s="12" t="s">
        <v>456</v>
      </c>
      <c r="Q37" s="25" t="s">
        <v>456</v>
      </c>
      <c r="R37" s="11" t="s">
        <v>455</v>
      </c>
      <c r="S37" s="12" t="s">
        <v>456</v>
      </c>
      <c r="T37" s="25" t="s">
        <v>456</v>
      </c>
      <c r="U37" s="146" t="s">
        <v>455</v>
      </c>
      <c r="V37" s="147" t="s">
        <v>456</v>
      </c>
      <c r="W37" s="25" t="s">
        <v>456</v>
      </c>
      <c r="X37" s="5">
        <f t="shared" si="0"/>
        <v>7</v>
      </c>
      <c r="Y37" s="6">
        <f t="shared" si="1"/>
        <v>0</v>
      </c>
      <c r="Z37" s="6">
        <f t="shared" si="2"/>
        <v>0</v>
      </c>
      <c r="AA37" s="6">
        <f t="shared" si="3"/>
        <v>0</v>
      </c>
      <c r="AB37" s="6">
        <f t="shared" si="4"/>
        <v>0</v>
      </c>
      <c r="AC37" s="7">
        <f t="shared" si="5"/>
        <v>7</v>
      </c>
      <c r="AD37" s="36">
        <f t="shared" si="6"/>
        <v>10</v>
      </c>
      <c r="AE37" s="14">
        <f t="shared" si="7"/>
        <v>0</v>
      </c>
      <c r="AF37" s="24">
        <f>IF(AB37=7,10,IF(AB37=6,9.71+(AC37-1)*0.29,IF(AB37=5,9.13+(AC37-2)*0.29,IF(AB37=4,8.26+(AC37-3)*0.29,IF(AB37=3,7.1+(AC37-4)*0.29,IF(AB37=2,5.65+(AC37-5)*0.29,IF(AB37=1,3.91+(AC37-6)*0.29,IF(AC37=0,0,1.88+(AC37-7)*0.29))))))))+0.14</f>
        <v>2.02</v>
      </c>
      <c r="AG37" s="14">
        <v>2.6</v>
      </c>
      <c r="AH37" s="15">
        <v>1.9</v>
      </c>
      <c r="AI37" s="153" t="s">
        <v>455</v>
      </c>
      <c r="AJ37" s="154" t="s">
        <v>456</v>
      </c>
      <c r="AK37" s="25" t="s">
        <v>456</v>
      </c>
      <c r="AL37" s="153" t="s">
        <v>455</v>
      </c>
      <c r="AM37" s="154" t="s">
        <v>456</v>
      </c>
      <c r="AN37" s="25" t="s">
        <v>456</v>
      </c>
      <c r="AO37" s="153" t="s">
        <v>455</v>
      </c>
      <c r="AP37" s="154" t="s">
        <v>456</v>
      </c>
      <c r="AQ37" s="25" t="s">
        <v>456</v>
      </c>
      <c r="AR37" s="11" t="str">
        <f t="shared" si="24"/>
        <v xml:space="preserve"> </v>
      </c>
      <c r="AS37" s="12" t="str">
        <f t="shared" si="25"/>
        <v xml:space="preserve"> </v>
      </c>
      <c r="AT37" s="25" t="str">
        <f t="shared" si="25"/>
        <v xml:space="preserve"> </v>
      </c>
      <c r="AU37" s="11" t="str">
        <f t="shared" si="25"/>
        <v xml:space="preserve"> </v>
      </c>
      <c r="AV37" s="12" t="str">
        <f t="shared" si="25"/>
        <v xml:space="preserve"> </v>
      </c>
      <c r="AW37" s="25" t="str">
        <f t="shared" si="25"/>
        <v xml:space="preserve"> </v>
      </c>
      <c r="AX37" s="11" t="str">
        <f t="shared" si="25"/>
        <v xml:space="preserve"> </v>
      </c>
      <c r="AY37" s="12" t="str">
        <f t="shared" si="25"/>
        <v xml:space="preserve"> </v>
      </c>
      <c r="AZ37" s="25" t="str">
        <f t="shared" si="25"/>
        <v xml:space="preserve"> </v>
      </c>
      <c r="BA37" s="11" t="str">
        <f t="shared" si="25"/>
        <v xml:space="preserve"> </v>
      </c>
      <c r="BB37" s="12" t="str">
        <f t="shared" si="25"/>
        <v xml:space="preserve"> </v>
      </c>
      <c r="BC37" s="25" t="str">
        <f t="shared" si="25"/>
        <v xml:space="preserve"> </v>
      </c>
      <c r="BD37" s="5">
        <f t="shared" si="11"/>
        <v>3</v>
      </c>
      <c r="BE37" s="6">
        <f t="shared" si="12"/>
        <v>0</v>
      </c>
      <c r="BF37" s="6">
        <f t="shared" si="13"/>
        <v>0</v>
      </c>
      <c r="BG37" s="6">
        <f t="shared" si="14"/>
        <v>0</v>
      </c>
      <c r="BH37" s="6">
        <f t="shared" si="15"/>
        <v>0</v>
      </c>
      <c r="BI37" s="7">
        <f t="shared" si="16"/>
        <v>3</v>
      </c>
      <c r="BJ37" s="36">
        <f t="shared" si="17"/>
        <v>5.9399999999999995</v>
      </c>
      <c r="BK37" s="14">
        <f t="shared" si="18"/>
        <v>0</v>
      </c>
      <c r="BL37" s="24">
        <f t="shared" si="20"/>
        <v>0.72</v>
      </c>
      <c r="BM37" s="14">
        <v>0</v>
      </c>
      <c r="BN37" s="15">
        <v>0</v>
      </c>
      <c r="BO37" s="16">
        <f>1+3</f>
        <v>4</v>
      </c>
      <c r="BP37" s="24">
        <f t="shared" si="19"/>
        <v>23.32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21"/>
        <v>30</v>
      </c>
      <c r="B38" s="80" t="s">
        <v>447</v>
      </c>
      <c r="C38" s="11" t="s">
        <v>455</v>
      </c>
      <c r="D38" s="12" t="s">
        <v>456</v>
      </c>
      <c r="E38" s="25" t="s">
        <v>456</v>
      </c>
      <c r="F38" s="11" t="s">
        <v>455</v>
      </c>
      <c r="G38" s="12" t="s">
        <v>456</v>
      </c>
      <c r="H38" s="25">
        <v>0</v>
      </c>
      <c r="I38" s="11" t="s">
        <v>455</v>
      </c>
      <c r="J38" s="12" t="s">
        <v>457</v>
      </c>
      <c r="K38" s="25" t="s">
        <v>456</v>
      </c>
      <c r="L38" s="11" t="s">
        <v>455</v>
      </c>
      <c r="M38" s="12" t="s">
        <v>457</v>
      </c>
      <c r="N38" s="25" t="s">
        <v>456</v>
      </c>
      <c r="O38" s="11" t="s">
        <v>455</v>
      </c>
      <c r="P38" s="12" t="s">
        <v>456</v>
      </c>
      <c r="Q38" s="25" t="s">
        <v>456</v>
      </c>
      <c r="R38" s="11" t="s">
        <v>461</v>
      </c>
      <c r="S38" s="12">
        <v>0</v>
      </c>
      <c r="T38" s="25" t="s">
        <v>461</v>
      </c>
      <c r="U38" s="146" t="s">
        <v>461</v>
      </c>
      <c r="V38" s="147">
        <v>0</v>
      </c>
      <c r="W38" s="25" t="s">
        <v>461</v>
      </c>
      <c r="X38" s="5">
        <f t="shared" si="0"/>
        <v>5</v>
      </c>
      <c r="Y38" s="6">
        <f t="shared" si="1"/>
        <v>2</v>
      </c>
      <c r="Z38" s="6">
        <f t="shared" si="2"/>
        <v>2</v>
      </c>
      <c r="AA38" s="6">
        <f t="shared" si="3"/>
        <v>0</v>
      </c>
      <c r="AB38" s="6">
        <f t="shared" si="4"/>
        <v>0</v>
      </c>
      <c r="AC38" s="7">
        <f t="shared" si="5"/>
        <v>4</v>
      </c>
      <c r="AD38" s="36">
        <f t="shared" si="6"/>
        <v>9.1300000000000008</v>
      </c>
      <c r="AE38" s="14">
        <f t="shared" si="7"/>
        <v>4.2</v>
      </c>
      <c r="AF38" s="24">
        <f>IF(AB38=7,10,IF(AB38=6,9.71+(AC38-1)*0.29,IF(AB38=5,9.13+(AC38-2)*0.29,IF(AB38=4,8.26+(AC38-3)*0.29,IF(AB38=3,7.1+(AC38-4)*0.29,IF(AB38=2,5.65+(AC38-5)*0.29,IF(AB38=1,3.91+(AC38-6)*0.29,IF(AC38=0,0,1.88+(AC38-7)*0.29))))))))+2*0.07</f>
        <v>1.1499999999999999</v>
      </c>
      <c r="AG38" s="14">
        <v>5.8</v>
      </c>
      <c r="AH38" s="15">
        <v>7</v>
      </c>
      <c r="AI38" s="153" t="s">
        <v>455</v>
      </c>
      <c r="AJ38" s="154" t="s">
        <v>456</v>
      </c>
      <c r="AK38" s="25" t="s">
        <v>456</v>
      </c>
      <c r="AL38" s="153" t="s">
        <v>455</v>
      </c>
      <c r="AM38" s="154" t="s">
        <v>456</v>
      </c>
      <c r="AN38" s="25" t="s">
        <v>456</v>
      </c>
      <c r="AO38" s="153" t="s">
        <v>455</v>
      </c>
      <c r="AP38" s="154" t="s">
        <v>457</v>
      </c>
      <c r="AQ38" s="25" t="s">
        <v>456</v>
      </c>
      <c r="AR38" s="11" t="str">
        <f t="shared" si="24"/>
        <v xml:space="preserve"> </v>
      </c>
      <c r="AS38" s="12" t="str">
        <f t="shared" si="25"/>
        <v xml:space="preserve"> </v>
      </c>
      <c r="AT38" s="25" t="str">
        <f t="shared" si="25"/>
        <v xml:space="preserve"> </v>
      </c>
      <c r="AU38" s="11" t="str">
        <f t="shared" si="25"/>
        <v xml:space="preserve"> </v>
      </c>
      <c r="AV38" s="12" t="str">
        <f t="shared" si="25"/>
        <v xml:space="preserve"> </v>
      </c>
      <c r="AW38" s="25" t="str">
        <f t="shared" si="25"/>
        <v xml:space="preserve"> </v>
      </c>
      <c r="AX38" s="11" t="str">
        <f t="shared" si="25"/>
        <v xml:space="preserve"> </v>
      </c>
      <c r="AY38" s="12" t="str">
        <f t="shared" si="25"/>
        <v xml:space="preserve"> </v>
      </c>
      <c r="AZ38" s="25" t="str">
        <f t="shared" si="25"/>
        <v xml:space="preserve"> </v>
      </c>
      <c r="BA38" s="11" t="str">
        <f t="shared" si="25"/>
        <v xml:space="preserve"> </v>
      </c>
      <c r="BB38" s="12" t="str">
        <f t="shared" si="25"/>
        <v xml:space="preserve"> </v>
      </c>
      <c r="BC38" s="25" t="str">
        <f t="shared" si="25"/>
        <v xml:space="preserve"> </v>
      </c>
      <c r="BD38" s="5">
        <f t="shared" si="11"/>
        <v>3</v>
      </c>
      <c r="BE38" s="6">
        <f t="shared" si="12"/>
        <v>0</v>
      </c>
      <c r="BF38" s="6">
        <f t="shared" si="13"/>
        <v>1</v>
      </c>
      <c r="BG38" s="6">
        <f t="shared" si="14"/>
        <v>0</v>
      </c>
      <c r="BH38" s="6">
        <f t="shared" si="15"/>
        <v>0</v>
      </c>
      <c r="BI38" s="7">
        <f t="shared" si="16"/>
        <v>3</v>
      </c>
      <c r="BJ38" s="36">
        <f t="shared" si="17"/>
        <v>5.9399999999999995</v>
      </c>
      <c r="BK38" s="14">
        <f t="shared" si="18"/>
        <v>2.1700000000000004</v>
      </c>
      <c r="BL38" s="24">
        <f t="shared" si="20"/>
        <v>0.72</v>
      </c>
      <c r="BM38" s="14">
        <v>0</v>
      </c>
      <c r="BN38" s="15">
        <v>0</v>
      </c>
      <c r="BO38" s="16">
        <f>2*1+2+0.25+1.5+2*2.5+1.75+3</f>
        <v>15.5</v>
      </c>
      <c r="BP38" s="24">
        <f t="shared" si="19"/>
        <v>52.96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21"/>
        <v>31</v>
      </c>
      <c r="B39" s="80" t="s">
        <v>448</v>
      </c>
      <c r="C39" s="11" t="s">
        <v>455</v>
      </c>
      <c r="D39" s="12" t="s">
        <v>456</v>
      </c>
      <c r="E39" s="25" t="s">
        <v>456</v>
      </c>
      <c r="F39" s="11" t="s">
        <v>455</v>
      </c>
      <c r="G39" s="12" t="s">
        <v>456</v>
      </c>
      <c r="H39" s="25" t="s">
        <v>456</v>
      </c>
      <c r="I39" s="11" t="s">
        <v>455</v>
      </c>
      <c r="J39" s="12" t="s">
        <v>456</v>
      </c>
      <c r="K39" s="25" t="s">
        <v>456</v>
      </c>
      <c r="L39" s="11" t="s">
        <v>455</v>
      </c>
      <c r="M39" s="12" t="s">
        <v>456</v>
      </c>
      <c r="N39" s="25" t="s">
        <v>456</v>
      </c>
      <c r="O39" s="11" t="s">
        <v>455</v>
      </c>
      <c r="P39" s="12" t="s">
        <v>456</v>
      </c>
      <c r="Q39" s="25" t="s">
        <v>456</v>
      </c>
      <c r="R39" s="11" t="s">
        <v>455</v>
      </c>
      <c r="S39" s="12" t="s">
        <v>456</v>
      </c>
      <c r="T39" s="25" t="s">
        <v>456</v>
      </c>
      <c r="U39" s="146" t="s">
        <v>455</v>
      </c>
      <c r="V39" s="147" t="s">
        <v>456</v>
      </c>
      <c r="W39" s="25" t="s">
        <v>456</v>
      </c>
      <c r="X39" s="5">
        <f t="shared" si="0"/>
        <v>7</v>
      </c>
      <c r="Y39" s="6">
        <f t="shared" si="1"/>
        <v>0</v>
      </c>
      <c r="Z39" s="6">
        <f t="shared" si="2"/>
        <v>0</v>
      </c>
      <c r="AA39" s="6">
        <f t="shared" si="3"/>
        <v>0</v>
      </c>
      <c r="AB39" s="6">
        <f t="shared" si="4"/>
        <v>0</v>
      </c>
      <c r="AC39" s="7">
        <f t="shared" si="5"/>
        <v>7</v>
      </c>
      <c r="AD39" s="36">
        <f t="shared" si="6"/>
        <v>10</v>
      </c>
      <c r="AE39" s="14">
        <f t="shared" si="7"/>
        <v>0</v>
      </c>
      <c r="AF39" s="24">
        <f>IF(AB39=7,10,IF(AB39=6,9.71+(AC39-1)*0.29,IF(AB39=5,9.13+(AC39-2)*0.29,IF(AB39=4,8.26+(AC39-3)*0.29,IF(AB39=3,7.1+(AC39-4)*0.29,IF(AB39=2,5.65+(AC39-5)*0.29,IF(AB39=1,3.91+(AC39-6)*0.29,IF(AC39=0,0,1.88+(AC39-7)*0.29))))))))+0.14</f>
        <v>2.02</v>
      </c>
      <c r="AG39" s="14">
        <v>2.9</v>
      </c>
      <c r="AH39" s="15">
        <v>2</v>
      </c>
      <c r="AI39" s="153" t="s">
        <v>455</v>
      </c>
      <c r="AJ39" s="154" t="s">
        <v>456</v>
      </c>
      <c r="AK39" s="25" t="s">
        <v>456</v>
      </c>
      <c r="AL39" s="153" t="s">
        <v>455</v>
      </c>
      <c r="AM39" s="154" t="s">
        <v>456</v>
      </c>
      <c r="AN39" s="25" t="s">
        <v>456</v>
      </c>
      <c r="AO39" s="153" t="s">
        <v>455</v>
      </c>
      <c r="AP39" s="154" t="s">
        <v>456</v>
      </c>
      <c r="AQ39" s="25" t="s">
        <v>456</v>
      </c>
      <c r="AR39" s="11" t="str">
        <f t="shared" si="24"/>
        <v xml:space="preserve"> </v>
      </c>
      <c r="AS39" s="12" t="str">
        <f t="shared" si="25"/>
        <v xml:space="preserve"> </v>
      </c>
      <c r="AT39" s="25" t="str">
        <f t="shared" si="25"/>
        <v xml:space="preserve"> </v>
      </c>
      <c r="AU39" s="11" t="str">
        <f t="shared" si="25"/>
        <v xml:space="preserve"> </v>
      </c>
      <c r="AV39" s="12" t="str">
        <f t="shared" si="25"/>
        <v xml:space="preserve"> </v>
      </c>
      <c r="AW39" s="25" t="str">
        <f t="shared" si="25"/>
        <v xml:space="preserve"> </v>
      </c>
      <c r="AX39" s="11" t="str">
        <f t="shared" si="25"/>
        <v xml:space="preserve"> </v>
      </c>
      <c r="AY39" s="12" t="str">
        <f t="shared" si="25"/>
        <v xml:space="preserve"> </v>
      </c>
      <c r="AZ39" s="25" t="str">
        <f t="shared" si="25"/>
        <v xml:space="preserve"> </v>
      </c>
      <c r="BA39" s="11" t="str">
        <f t="shared" si="25"/>
        <v xml:space="preserve"> </v>
      </c>
      <c r="BB39" s="12" t="str">
        <f t="shared" si="25"/>
        <v xml:space="preserve"> </v>
      </c>
      <c r="BC39" s="25" t="str">
        <f t="shared" si="25"/>
        <v xml:space="preserve"> </v>
      </c>
      <c r="BD39" s="5">
        <f t="shared" si="11"/>
        <v>3</v>
      </c>
      <c r="BE39" s="6">
        <f t="shared" si="12"/>
        <v>0</v>
      </c>
      <c r="BF39" s="6">
        <f t="shared" si="13"/>
        <v>0</v>
      </c>
      <c r="BG39" s="6">
        <f t="shared" si="14"/>
        <v>0</v>
      </c>
      <c r="BH39" s="6">
        <f t="shared" si="15"/>
        <v>0</v>
      </c>
      <c r="BI39" s="7">
        <f t="shared" si="16"/>
        <v>3</v>
      </c>
      <c r="BJ39" s="36">
        <f t="shared" si="17"/>
        <v>5.9399999999999995</v>
      </c>
      <c r="BK39" s="14">
        <f t="shared" si="18"/>
        <v>0</v>
      </c>
      <c r="BL39" s="24">
        <f t="shared" si="20"/>
        <v>0.72</v>
      </c>
      <c r="BM39" s="14">
        <v>0</v>
      </c>
      <c r="BN39" s="15">
        <v>0</v>
      </c>
      <c r="BO39" s="16">
        <f>2*0.14+1+2*1.5+3</f>
        <v>7.28</v>
      </c>
      <c r="BP39" s="24">
        <f t="shared" si="19"/>
        <v>27.18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21"/>
        <v>32</v>
      </c>
      <c r="B40" s="80" t="str">
        <f t="shared" ref="B40:Q43" si="26">" "</f>
        <v xml:space="preserve"> </v>
      </c>
      <c r="C40" s="11" t="str">
        <f t="shared" si="26"/>
        <v xml:space="preserve"> </v>
      </c>
      <c r="D40" s="12" t="str">
        <f t="shared" si="26"/>
        <v xml:space="preserve"> </v>
      </c>
      <c r="E40" s="25" t="str">
        <f t="shared" si="26"/>
        <v xml:space="preserve"> </v>
      </c>
      <c r="F40" s="11" t="str">
        <f t="shared" si="26"/>
        <v xml:space="preserve"> </v>
      </c>
      <c r="G40" s="12" t="str">
        <f t="shared" si="26"/>
        <v xml:space="preserve"> </v>
      </c>
      <c r="H40" s="25" t="str">
        <f t="shared" si="26"/>
        <v xml:space="preserve"> </v>
      </c>
      <c r="I40" s="11" t="str">
        <f t="shared" si="26"/>
        <v xml:space="preserve"> </v>
      </c>
      <c r="J40" s="12" t="str">
        <f t="shared" si="26"/>
        <v xml:space="preserve"> </v>
      </c>
      <c r="K40" s="25" t="str">
        <f t="shared" si="26"/>
        <v xml:space="preserve"> </v>
      </c>
      <c r="L40" s="11" t="str">
        <f t="shared" si="26"/>
        <v xml:space="preserve"> </v>
      </c>
      <c r="M40" s="12" t="str">
        <f t="shared" si="26"/>
        <v xml:space="preserve"> </v>
      </c>
      <c r="N40" s="25" t="str">
        <f t="shared" si="26"/>
        <v xml:space="preserve"> </v>
      </c>
      <c r="O40" s="11" t="str">
        <f t="shared" si="26"/>
        <v xml:space="preserve"> </v>
      </c>
      <c r="P40" s="12" t="str">
        <f t="shared" si="26"/>
        <v xml:space="preserve"> </v>
      </c>
      <c r="Q40" s="25" t="str">
        <f t="shared" si="26"/>
        <v xml:space="preserve"> </v>
      </c>
      <c r="R40" s="11" t="str">
        <f t="shared" ref="R40:W43" si="27">" "</f>
        <v xml:space="preserve"> </v>
      </c>
      <c r="S40" s="12" t="str">
        <f t="shared" si="27"/>
        <v xml:space="preserve"> </v>
      </c>
      <c r="T40" s="25" t="str">
        <f t="shared" si="27"/>
        <v xml:space="preserve"> </v>
      </c>
      <c r="U40" s="11" t="str">
        <f t="shared" si="27"/>
        <v xml:space="preserve"> </v>
      </c>
      <c r="V40" s="12" t="str">
        <f t="shared" si="27"/>
        <v xml:space="preserve"> </v>
      </c>
      <c r="W40" s="25" t="str">
        <f t="shared" si="27"/>
        <v xml:space="preserve"> </v>
      </c>
      <c r="X40" s="5">
        <f t="shared" ref="X40" si="28">IF(C40=" ",0,IF(C40="p",1,0)+IF(F40="p",1,0)+IF(I40="p",1,0)+IF(L40="p",1,0)+IF(O40="p",1,0)+IF(R40="p",1,0)+IF(U40="p",1,0))</f>
        <v>0</v>
      </c>
      <c r="Y40" s="6">
        <f t="shared" ref="Y40" si="29">IF(C40=" ",0,IF(C40="am",1,0)+IF(F40="am",1,0)+IF(I40="am",1,0)+IF(L40="am",1,0)+IF(O40="am",1,0)+IF(R40="am",1,0)+IF(U40="am",1,0))</f>
        <v>0</v>
      </c>
      <c r="Z40" s="6">
        <f t="shared" ref="Z40" si="30">IF(D40=" ",0,IF(D40="+",1,0)+IF(G40="+",1,0)+IF(J40="+",1,0)+IF(M40="+",1,0)+IF(P40="+",1,0)+IF(S40="+",1,0)+IF(V40="+",1,0))</f>
        <v>0</v>
      </c>
      <c r="AA40" s="6">
        <f t="shared" ref="AA40" si="31">IF(D40=" ",0,IF(D40="!",1,0)+IF(G40="!",1,0)+IF(J40="!",1,0)+IF(M40="!",1,0)+IF(P40="!",1,0)+IF(S40="!",1,0)+IF(V40="!",1,0))</f>
        <v>0</v>
      </c>
      <c r="AB40" s="6">
        <f t="shared" ref="AB40" si="32">IF(E40=" ",0,IF(E40="!",1,0)+IF(H40="!",1,0)+IF(K40="!",1,0)+IF(N40="!",1,0)+IF(Q40="!",1,0)+IF(T40="!",1,0)+IF(W40="!",1,0))</f>
        <v>0</v>
      </c>
      <c r="AC40" s="7">
        <f t="shared" ref="AC40" si="33">IF(E40=" ",0,IF(E40="~",1,0)+IF(H40="~",1,0)+IF(K40="~",1,0)+IF(N40="~",1,0)+IF(Q40="~",1,0)+IF(T40="~",1,0)+IF(W40="~",1,0))</f>
        <v>0</v>
      </c>
      <c r="AD40" s="36">
        <f t="shared" ref="AD40" si="34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" si="35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" si="36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ref="AI40:AX43" si="37">" "</f>
        <v xml:space="preserve"> </v>
      </c>
      <c r="AJ40" s="12" t="str">
        <f t="shared" si="37"/>
        <v xml:space="preserve"> </v>
      </c>
      <c r="AK40" s="25" t="str">
        <f t="shared" si="37"/>
        <v xml:space="preserve"> </v>
      </c>
      <c r="AL40" s="11" t="str">
        <f t="shared" si="37"/>
        <v xml:space="preserve"> </v>
      </c>
      <c r="AM40" s="12" t="str">
        <f t="shared" si="37"/>
        <v xml:space="preserve"> </v>
      </c>
      <c r="AN40" s="25" t="str">
        <f t="shared" si="37"/>
        <v xml:space="preserve"> </v>
      </c>
      <c r="AO40" s="11" t="str">
        <f t="shared" si="37"/>
        <v xml:space="preserve"> </v>
      </c>
      <c r="AP40" s="12" t="str">
        <f t="shared" si="37"/>
        <v xml:space="preserve"> </v>
      </c>
      <c r="AQ40" s="25" t="str">
        <f t="shared" si="37"/>
        <v xml:space="preserve"> </v>
      </c>
      <c r="AR40" s="11" t="str">
        <f t="shared" si="37"/>
        <v xml:space="preserve"> </v>
      </c>
      <c r="AS40" s="12" t="str">
        <f t="shared" si="37"/>
        <v xml:space="preserve"> </v>
      </c>
      <c r="AT40" s="25" t="str">
        <f t="shared" si="37"/>
        <v xml:space="preserve"> </v>
      </c>
      <c r="AU40" s="11" t="str">
        <f t="shared" si="37"/>
        <v xml:space="preserve"> </v>
      </c>
      <c r="AV40" s="12" t="str">
        <f t="shared" si="37"/>
        <v xml:space="preserve"> </v>
      </c>
      <c r="AW40" s="25" t="str">
        <f t="shared" si="37"/>
        <v xml:space="preserve"> </v>
      </c>
      <c r="AX40" s="11" t="str">
        <f t="shared" si="37"/>
        <v xml:space="preserve"> </v>
      </c>
      <c r="AY40" s="12" t="str">
        <f t="shared" ref="AY40:BC43" si="38">" "</f>
        <v xml:space="preserve"> </v>
      </c>
      <c r="AZ40" s="25" t="str">
        <f t="shared" si="38"/>
        <v xml:space="preserve"> </v>
      </c>
      <c r="BA40" s="11" t="str">
        <f t="shared" si="38"/>
        <v xml:space="preserve"> </v>
      </c>
      <c r="BB40" s="12" t="str">
        <f t="shared" si="38"/>
        <v xml:space="preserve"> </v>
      </c>
      <c r="BC40" s="25" t="str">
        <f t="shared" si="38"/>
        <v xml:space="preserve"> </v>
      </c>
      <c r="BD40" s="5">
        <f t="shared" ref="BD40" si="39">IF(AI40=" ",0,IF(AI40="p",1,0)+IF(AL40="p",1,0)+IF(AO40="p",1,0)+IF(AR40="p",1,0)+IF(AU40="p",1,0)+IF(AX40="p",1,0)+IF(BA40="p",1,0))</f>
        <v>0</v>
      </c>
      <c r="BE40" s="6">
        <f t="shared" ref="BE40" si="40">IF(AI40=" ",0,IF(AI40="am",1,0)+IF(AL40="am",1,0)+IF(AO40="am",1,0)+IF(AR40="am",1,0)+IF(AU40="am",1,0)+IF(AX40="am",1,0)+IF(BA40="am",1,0))</f>
        <v>0</v>
      </c>
      <c r="BF40" s="6">
        <f t="shared" ref="BF40" si="41">IF(AJ40=" ",0,IF(AJ40="+",1,0)+IF(AM40="+",1,0)+IF(AP40="+",1,0)+IF(AS40="+",1,0)+IF(AV40="+",1,0)+IF(AY40="+",1,0)+IF(BB40="+",1,0))</f>
        <v>0</v>
      </c>
      <c r="BG40" s="6">
        <f t="shared" ref="BG40" si="42">IF(AJ40=" ",0,IF(AJ40="!",1,0)+IF(AM40="!",1,0)+IF(AP40="!",1,0)+IF(AS40="!",1,0)+IF(AV40="!",1,0)+IF(AY40="!",1,0)+IF(BB40="!",1,0))</f>
        <v>0</v>
      </c>
      <c r="BH40" s="6">
        <f t="shared" ref="BH40" si="43">IF(AK40=" ",0,IF(AK40="!",1,0)+IF(AN40="!",1,0)+IF(AQ40="!",1,0)+IF(AT40="!",1,0)+IF(AW40="!",1,0)+IF(AZ40="!",1,0)+IF(BC40="!",1,0))</f>
        <v>0</v>
      </c>
      <c r="BI40" s="7">
        <f t="shared" ref="BI40" si="44">IF(AK40=" ",0,IF(AK40="~",1,0)+IF(AN40="~",1,0)+IF(AQ40="~",1,0)+IF(AT40="~",1,0)+IF(AW40="~",1,0)+IF(AZ40="~",1,0)+IF(BC40="~",1,0))</f>
        <v>0</v>
      </c>
      <c r="BJ40" s="36">
        <f t="shared" ref="BJ40" si="45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" si="46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" si="47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24">
        <f t="shared" ref="BP40" si="48">(0.75*AD40+AE40+0.25*AF40+1.4*AG40+1.6*AH40)+(0.75*BJ40+BK40+0.25*BL40+1.4*BM40+1.6*BN40)+BO40</f>
        <v>0</v>
      </c>
      <c r="BQ40" s="63"/>
      <c r="BR40" s="63"/>
      <c r="BS40" s="63"/>
      <c r="BT40" s="63"/>
      <c r="BU40" s="63"/>
      <c r="BV40" s="63"/>
      <c r="BW40" s="63"/>
    </row>
    <row r="41" spans="1:75" ht="12.75" customHeight="1">
      <c r="A41" s="2">
        <f t="shared" si="21"/>
        <v>33</v>
      </c>
      <c r="B41" s="80" t="str">
        <f t="shared" si="26"/>
        <v xml:space="preserve"> </v>
      </c>
      <c r="C41" s="11" t="str">
        <f t="shared" si="26"/>
        <v xml:space="preserve"> </v>
      </c>
      <c r="D41" s="12" t="str">
        <f t="shared" si="26"/>
        <v xml:space="preserve"> </v>
      </c>
      <c r="E41" s="25" t="str">
        <f t="shared" si="26"/>
        <v xml:space="preserve"> </v>
      </c>
      <c r="F41" s="11" t="str">
        <f t="shared" si="26"/>
        <v xml:space="preserve"> </v>
      </c>
      <c r="G41" s="12" t="str">
        <f t="shared" si="26"/>
        <v xml:space="preserve"> </v>
      </c>
      <c r="H41" s="25" t="str">
        <f t="shared" si="26"/>
        <v xml:space="preserve"> </v>
      </c>
      <c r="I41" s="11" t="str">
        <f t="shared" si="26"/>
        <v xml:space="preserve"> </v>
      </c>
      <c r="J41" s="12" t="str">
        <f t="shared" si="26"/>
        <v xml:space="preserve"> </v>
      </c>
      <c r="K41" s="25" t="str">
        <f t="shared" si="26"/>
        <v xml:space="preserve"> </v>
      </c>
      <c r="L41" s="11" t="str">
        <f t="shared" si="26"/>
        <v xml:space="preserve"> </v>
      </c>
      <c r="M41" s="12" t="str">
        <f t="shared" si="26"/>
        <v xml:space="preserve"> </v>
      </c>
      <c r="N41" s="25" t="str">
        <f t="shared" si="26"/>
        <v xml:space="preserve"> </v>
      </c>
      <c r="O41" s="11" t="str">
        <f t="shared" si="26"/>
        <v xml:space="preserve"> </v>
      </c>
      <c r="P41" s="12" t="str">
        <f t="shared" si="26"/>
        <v xml:space="preserve"> </v>
      </c>
      <c r="Q41" s="25" t="str">
        <f t="shared" si="26"/>
        <v xml:space="preserve"> </v>
      </c>
      <c r="R41" s="11" t="str">
        <f t="shared" si="27"/>
        <v xml:space="preserve"> </v>
      </c>
      <c r="S41" s="12" t="str">
        <f t="shared" si="27"/>
        <v xml:space="preserve"> </v>
      </c>
      <c r="T41" s="25" t="str">
        <f t="shared" si="27"/>
        <v xml:space="preserve"> </v>
      </c>
      <c r="U41" s="11" t="str">
        <f t="shared" si="27"/>
        <v xml:space="preserve"> </v>
      </c>
      <c r="V41" s="12" t="str">
        <f t="shared" si="27"/>
        <v xml:space="preserve"> </v>
      </c>
      <c r="W41" s="25" t="str">
        <f t="shared" si="27"/>
        <v xml:space="preserve"> </v>
      </c>
      <c r="X41" s="5">
        <f t="shared" ref="X41:X42" si="49">IF(C41=" ",0,IF(C41="p",1,0)+IF(F41="p",1,0)+IF(I41="p",1,0)+IF(L41="p",1,0)+IF(O41="p",1,0)+IF(R41="p",1,0)+IF(U41="p",1,0))</f>
        <v>0</v>
      </c>
      <c r="Y41" s="6">
        <f t="shared" ref="Y41:Y42" si="50">IF(C41=" ",0,IF(C41="am",1,0)+IF(F41="am",1,0)+IF(I41="am",1,0)+IF(L41="am",1,0)+IF(O41="am",1,0)+IF(R41="am",1,0)+IF(U41="am",1,0))</f>
        <v>0</v>
      </c>
      <c r="Z41" s="6">
        <f t="shared" ref="Z41:Z42" si="51">IF(D41=" ",0,IF(D41="+",1,0)+IF(G41="+",1,0)+IF(J41="+",1,0)+IF(M41="+",1,0)+IF(P41="+",1,0)+IF(S41="+",1,0)+IF(V41="+",1,0))</f>
        <v>0</v>
      </c>
      <c r="AA41" s="6">
        <f t="shared" ref="AA41:AB42" si="52">IF(D41=" ",0,IF(D41="!",1,0)+IF(G41="!",1,0)+IF(J41="!",1,0)+IF(M41="!",1,0)+IF(P41="!",1,0)+IF(S41="!",1,0)+IF(V41="!",1,0))</f>
        <v>0</v>
      </c>
      <c r="AB41" s="6">
        <f t="shared" si="52"/>
        <v>0</v>
      </c>
      <c r="AC41" s="7">
        <f t="shared" ref="AC41:AC42" si="53">IF(E41=" ",0,IF(E41="~",1,0)+IF(H41="~",1,0)+IF(K41="~",1,0)+IF(N41="~",1,0)+IF(Q41="~",1,0)+IF(T41="~",1,0)+IF(W41="~",1,0))</f>
        <v>0</v>
      </c>
      <c r="AD41" s="36">
        <f t="shared" ref="AD41:AD42" si="54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:AE42" si="55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:AF42" si="56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si="37"/>
        <v xml:space="preserve"> </v>
      </c>
      <c r="AJ41" s="12" t="str">
        <f t="shared" si="37"/>
        <v xml:space="preserve"> </v>
      </c>
      <c r="AK41" s="25" t="str">
        <f t="shared" si="37"/>
        <v xml:space="preserve"> </v>
      </c>
      <c r="AL41" s="11" t="str">
        <f t="shared" si="37"/>
        <v xml:space="preserve"> </v>
      </c>
      <c r="AM41" s="12" t="str">
        <f t="shared" si="37"/>
        <v xml:space="preserve"> </v>
      </c>
      <c r="AN41" s="25" t="str">
        <f t="shared" si="37"/>
        <v xml:space="preserve"> </v>
      </c>
      <c r="AO41" s="11" t="str">
        <f t="shared" si="37"/>
        <v xml:space="preserve"> </v>
      </c>
      <c r="AP41" s="12" t="str">
        <f t="shared" si="37"/>
        <v xml:space="preserve"> </v>
      </c>
      <c r="AQ41" s="25" t="str">
        <f t="shared" si="37"/>
        <v xml:space="preserve"> </v>
      </c>
      <c r="AR41" s="11" t="str">
        <f t="shared" si="37"/>
        <v xml:space="preserve"> </v>
      </c>
      <c r="AS41" s="12" t="str">
        <f t="shared" si="37"/>
        <v xml:space="preserve"> </v>
      </c>
      <c r="AT41" s="25" t="str">
        <f t="shared" si="37"/>
        <v xml:space="preserve"> </v>
      </c>
      <c r="AU41" s="11" t="str">
        <f t="shared" si="37"/>
        <v xml:space="preserve"> </v>
      </c>
      <c r="AV41" s="12" t="str">
        <f t="shared" si="37"/>
        <v xml:space="preserve"> </v>
      </c>
      <c r="AW41" s="25" t="str">
        <f t="shared" si="37"/>
        <v xml:space="preserve"> </v>
      </c>
      <c r="AX41" s="11" t="str">
        <f t="shared" si="37"/>
        <v xml:space="preserve"> </v>
      </c>
      <c r="AY41" s="12" t="str">
        <f t="shared" si="38"/>
        <v xml:space="preserve"> </v>
      </c>
      <c r="AZ41" s="25" t="str">
        <f t="shared" si="38"/>
        <v xml:space="preserve"> </v>
      </c>
      <c r="BA41" s="11" t="str">
        <f t="shared" si="38"/>
        <v xml:space="preserve"> </v>
      </c>
      <c r="BB41" s="12" t="str">
        <f t="shared" si="38"/>
        <v xml:space="preserve"> </v>
      </c>
      <c r="BC41" s="25" t="str">
        <f t="shared" si="38"/>
        <v xml:space="preserve"> </v>
      </c>
      <c r="BD41" s="5">
        <f t="shared" ref="BD41:BD42" si="57">IF(AI41=" ",0,IF(AI41="p",1,0)+IF(AL41="p",1,0)+IF(AO41="p",1,0)+IF(AR41="p",1,0)+IF(AU41="p",1,0)+IF(AX41="p",1,0)+IF(BA41="p",1,0))</f>
        <v>0</v>
      </c>
      <c r="BE41" s="6">
        <f t="shared" ref="BE41:BE42" si="58">IF(AI41=" ",0,IF(AI41="am",1,0)+IF(AL41="am",1,0)+IF(AO41="am",1,0)+IF(AR41="am",1,0)+IF(AU41="am",1,0)+IF(AX41="am",1,0)+IF(BA41="am",1,0))</f>
        <v>0</v>
      </c>
      <c r="BF41" s="6">
        <f t="shared" ref="BF41:BF42" si="59">IF(AJ41=" ",0,IF(AJ41="+",1,0)+IF(AM41="+",1,0)+IF(AP41="+",1,0)+IF(AS41="+",1,0)+IF(AV41="+",1,0)+IF(AY41="+",1,0)+IF(BB41="+",1,0))</f>
        <v>0</v>
      </c>
      <c r="BG41" s="6">
        <f t="shared" ref="BG41:BH42" si="60">IF(AJ41=" ",0,IF(AJ41="!",1,0)+IF(AM41="!",1,0)+IF(AP41="!",1,0)+IF(AS41="!",1,0)+IF(AV41="!",1,0)+IF(AY41="!",1,0)+IF(BB41="!",1,0))</f>
        <v>0</v>
      </c>
      <c r="BH41" s="6">
        <f t="shared" si="60"/>
        <v>0</v>
      </c>
      <c r="BI41" s="7">
        <f t="shared" ref="BI41:BI42" si="61">IF(AK41=" ",0,IF(AK41="~",1,0)+IF(AN41="~",1,0)+IF(AQ41="~",1,0)+IF(AT41="~",1,0)+IF(AW41="~",1,0)+IF(AZ41="~",1,0)+IF(BC41="~",1,0))</f>
        <v>0</v>
      </c>
      <c r="BJ41" s="36">
        <f t="shared" ref="BJ41:BJ43" si="62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:BK43" si="63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:BL43" si="64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24">
        <f t="shared" ref="BP41:BP43" si="65">(0.75*AD41+AE41+0.25*AF41+1.4*AG41+1.6*AH41)+(0.75*BJ41+BK41+0.25*BL41+1.4*BM41+1.6*BN41)+BO41</f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21"/>
        <v>34</v>
      </c>
      <c r="B42" s="80" t="str">
        <f t="shared" si="26"/>
        <v xml:space="preserve"> </v>
      </c>
      <c r="C42" s="11" t="str">
        <f t="shared" si="26"/>
        <v xml:space="preserve"> </v>
      </c>
      <c r="D42" s="12" t="str">
        <f t="shared" si="26"/>
        <v xml:space="preserve"> </v>
      </c>
      <c r="E42" s="25" t="str">
        <f t="shared" si="26"/>
        <v xml:space="preserve"> </v>
      </c>
      <c r="F42" s="11" t="str">
        <f t="shared" si="26"/>
        <v xml:space="preserve"> </v>
      </c>
      <c r="G42" s="12" t="str">
        <f t="shared" si="26"/>
        <v xml:space="preserve"> </v>
      </c>
      <c r="H42" s="25" t="str">
        <f t="shared" si="26"/>
        <v xml:space="preserve"> </v>
      </c>
      <c r="I42" s="11" t="str">
        <f t="shared" si="26"/>
        <v xml:space="preserve"> </v>
      </c>
      <c r="J42" s="12" t="str">
        <f t="shared" si="26"/>
        <v xml:space="preserve"> </v>
      </c>
      <c r="K42" s="25" t="str">
        <f t="shared" si="26"/>
        <v xml:space="preserve"> </v>
      </c>
      <c r="L42" s="11" t="str">
        <f t="shared" si="26"/>
        <v xml:space="preserve"> </v>
      </c>
      <c r="M42" s="12" t="str">
        <f t="shared" si="26"/>
        <v xml:space="preserve"> </v>
      </c>
      <c r="N42" s="25" t="str">
        <f t="shared" si="26"/>
        <v xml:space="preserve"> </v>
      </c>
      <c r="O42" s="11" t="str">
        <f t="shared" si="26"/>
        <v xml:space="preserve"> </v>
      </c>
      <c r="P42" s="12" t="str">
        <f t="shared" si="26"/>
        <v xml:space="preserve"> </v>
      </c>
      <c r="Q42" s="25" t="str">
        <f t="shared" si="26"/>
        <v xml:space="preserve"> </v>
      </c>
      <c r="R42" s="11" t="str">
        <f t="shared" si="27"/>
        <v xml:space="preserve"> </v>
      </c>
      <c r="S42" s="12" t="str">
        <f t="shared" si="27"/>
        <v xml:space="preserve"> </v>
      </c>
      <c r="T42" s="25" t="str">
        <f t="shared" si="27"/>
        <v xml:space="preserve"> </v>
      </c>
      <c r="U42" s="11" t="str">
        <f t="shared" si="27"/>
        <v xml:space="preserve"> </v>
      </c>
      <c r="V42" s="12" t="str">
        <f t="shared" si="27"/>
        <v xml:space="preserve"> </v>
      </c>
      <c r="W42" s="25" t="str">
        <f t="shared" si="27"/>
        <v xml:space="preserve"> </v>
      </c>
      <c r="X42" s="5">
        <f t="shared" si="49"/>
        <v>0</v>
      </c>
      <c r="Y42" s="6">
        <f t="shared" si="50"/>
        <v>0</v>
      </c>
      <c r="Z42" s="6">
        <f t="shared" si="51"/>
        <v>0</v>
      </c>
      <c r="AA42" s="6">
        <f t="shared" si="52"/>
        <v>0</v>
      </c>
      <c r="AB42" s="6">
        <f t="shared" si="52"/>
        <v>0</v>
      </c>
      <c r="AC42" s="7">
        <f t="shared" si="53"/>
        <v>0</v>
      </c>
      <c r="AD42" s="36">
        <f t="shared" si="54"/>
        <v>0</v>
      </c>
      <c r="AE42" s="14">
        <f t="shared" si="55"/>
        <v>0</v>
      </c>
      <c r="AF42" s="24">
        <f t="shared" si="56"/>
        <v>0</v>
      </c>
      <c r="AG42" s="14">
        <v>0</v>
      </c>
      <c r="AH42" s="15">
        <v>0</v>
      </c>
      <c r="AI42" s="11" t="str">
        <f t="shared" si="37"/>
        <v xml:space="preserve"> </v>
      </c>
      <c r="AJ42" s="12" t="str">
        <f t="shared" si="37"/>
        <v xml:space="preserve"> </v>
      </c>
      <c r="AK42" s="25" t="str">
        <f t="shared" si="37"/>
        <v xml:space="preserve"> </v>
      </c>
      <c r="AL42" s="11" t="str">
        <f t="shared" si="37"/>
        <v xml:space="preserve"> </v>
      </c>
      <c r="AM42" s="12" t="str">
        <f t="shared" si="37"/>
        <v xml:space="preserve"> </v>
      </c>
      <c r="AN42" s="25" t="str">
        <f t="shared" si="37"/>
        <v xml:space="preserve"> </v>
      </c>
      <c r="AO42" s="11" t="str">
        <f t="shared" si="37"/>
        <v xml:space="preserve"> </v>
      </c>
      <c r="AP42" s="12" t="str">
        <f t="shared" si="37"/>
        <v xml:space="preserve"> </v>
      </c>
      <c r="AQ42" s="25" t="str">
        <f t="shared" si="37"/>
        <v xml:space="preserve"> </v>
      </c>
      <c r="AR42" s="11" t="str">
        <f t="shared" si="37"/>
        <v xml:space="preserve"> </v>
      </c>
      <c r="AS42" s="12" t="str">
        <f t="shared" si="37"/>
        <v xml:space="preserve"> </v>
      </c>
      <c r="AT42" s="25" t="str">
        <f t="shared" si="37"/>
        <v xml:space="preserve"> </v>
      </c>
      <c r="AU42" s="11" t="str">
        <f t="shared" si="37"/>
        <v xml:space="preserve"> </v>
      </c>
      <c r="AV42" s="12" t="str">
        <f t="shared" si="37"/>
        <v xml:space="preserve"> </v>
      </c>
      <c r="AW42" s="25" t="str">
        <f t="shared" si="37"/>
        <v xml:space="preserve"> </v>
      </c>
      <c r="AX42" s="11" t="str">
        <f t="shared" si="37"/>
        <v xml:space="preserve"> </v>
      </c>
      <c r="AY42" s="12" t="str">
        <f t="shared" si="38"/>
        <v xml:space="preserve"> </v>
      </c>
      <c r="AZ42" s="25" t="str">
        <f t="shared" si="38"/>
        <v xml:space="preserve"> </v>
      </c>
      <c r="BA42" s="11" t="str">
        <f t="shared" si="38"/>
        <v xml:space="preserve"> </v>
      </c>
      <c r="BB42" s="12" t="str">
        <f t="shared" si="38"/>
        <v xml:space="preserve"> </v>
      </c>
      <c r="BC42" s="25" t="str">
        <f t="shared" si="38"/>
        <v xml:space="preserve"> </v>
      </c>
      <c r="BD42" s="5">
        <f t="shared" si="57"/>
        <v>0</v>
      </c>
      <c r="BE42" s="6">
        <f t="shared" si="58"/>
        <v>0</v>
      </c>
      <c r="BF42" s="6">
        <f t="shared" si="59"/>
        <v>0</v>
      </c>
      <c r="BG42" s="6">
        <f t="shared" si="60"/>
        <v>0</v>
      </c>
      <c r="BH42" s="6">
        <f t="shared" si="60"/>
        <v>0</v>
      </c>
      <c r="BI42" s="7">
        <f t="shared" si="61"/>
        <v>0</v>
      </c>
      <c r="BJ42" s="36">
        <f t="shared" si="62"/>
        <v>0</v>
      </c>
      <c r="BK42" s="14">
        <f t="shared" si="63"/>
        <v>0</v>
      </c>
      <c r="BL42" s="24">
        <f t="shared" si="64"/>
        <v>0</v>
      </c>
      <c r="BM42" s="14">
        <v>0</v>
      </c>
      <c r="BN42" s="15">
        <v>0</v>
      </c>
      <c r="BO42" s="16"/>
      <c r="BP42" s="24">
        <f t="shared" si="65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21"/>
        <v>35</v>
      </c>
      <c r="B43" s="80" t="str">
        <f t="shared" si="26"/>
        <v xml:space="preserve"> </v>
      </c>
      <c r="C43" s="11" t="str">
        <f t="shared" si="26"/>
        <v xml:space="preserve"> </v>
      </c>
      <c r="D43" s="12" t="str">
        <f t="shared" si="26"/>
        <v xml:space="preserve"> </v>
      </c>
      <c r="E43" s="25" t="str">
        <f t="shared" si="26"/>
        <v xml:space="preserve"> </v>
      </c>
      <c r="F43" s="11" t="str">
        <f t="shared" si="26"/>
        <v xml:space="preserve"> </v>
      </c>
      <c r="G43" s="12" t="str">
        <f t="shared" si="26"/>
        <v xml:space="preserve"> </v>
      </c>
      <c r="H43" s="25" t="str">
        <f t="shared" si="26"/>
        <v xml:space="preserve"> </v>
      </c>
      <c r="I43" s="11" t="str">
        <f t="shared" si="26"/>
        <v xml:space="preserve"> </v>
      </c>
      <c r="J43" s="12" t="str">
        <f t="shared" si="26"/>
        <v xml:space="preserve"> </v>
      </c>
      <c r="K43" s="25" t="str">
        <f t="shared" si="26"/>
        <v xml:space="preserve"> </v>
      </c>
      <c r="L43" s="11" t="str">
        <f t="shared" si="26"/>
        <v xml:space="preserve"> </v>
      </c>
      <c r="M43" s="12" t="str">
        <f t="shared" si="26"/>
        <v xml:space="preserve"> </v>
      </c>
      <c r="N43" s="25" t="str">
        <f t="shared" si="26"/>
        <v xml:space="preserve"> </v>
      </c>
      <c r="O43" s="11" t="str">
        <f t="shared" si="26"/>
        <v xml:space="preserve"> </v>
      </c>
      <c r="P43" s="12" t="str">
        <f t="shared" si="26"/>
        <v xml:space="preserve"> </v>
      </c>
      <c r="Q43" s="25" t="str">
        <f t="shared" si="26"/>
        <v xml:space="preserve"> </v>
      </c>
      <c r="R43" s="11" t="str">
        <f t="shared" si="27"/>
        <v xml:space="preserve"> </v>
      </c>
      <c r="S43" s="12" t="str">
        <f t="shared" si="27"/>
        <v xml:space="preserve"> </v>
      </c>
      <c r="T43" s="25" t="str">
        <f t="shared" si="27"/>
        <v xml:space="preserve"> </v>
      </c>
      <c r="U43" s="11" t="str">
        <f t="shared" si="27"/>
        <v xml:space="preserve"> </v>
      </c>
      <c r="V43" s="12" t="str">
        <f t="shared" si="27"/>
        <v xml:space="preserve"> </v>
      </c>
      <c r="W43" s="25" t="str">
        <f t="shared" si="27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66">IF(D43=" ",0,IF(D43="!",1,0)+IF(G43="!",1,0)+IF(J43="!",1,0)+IF(M43="!",1,0)+IF(P43="!",1,0)+IF(S43="!",1,0)+IF(V43="!",1,0))</f>
        <v>0</v>
      </c>
      <c r="AB43" s="6">
        <f t="shared" si="66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37"/>
        <v xml:space="preserve"> </v>
      </c>
      <c r="AJ43" s="12" t="str">
        <f t="shared" si="37"/>
        <v xml:space="preserve"> </v>
      </c>
      <c r="AK43" s="25" t="str">
        <f t="shared" si="37"/>
        <v xml:space="preserve"> </v>
      </c>
      <c r="AL43" s="11" t="str">
        <f t="shared" si="37"/>
        <v xml:space="preserve"> </v>
      </c>
      <c r="AM43" s="12" t="str">
        <f t="shared" si="37"/>
        <v xml:space="preserve"> </v>
      </c>
      <c r="AN43" s="25" t="str">
        <f t="shared" si="37"/>
        <v xml:space="preserve"> </v>
      </c>
      <c r="AO43" s="11" t="str">
        <f t="shared" si="37"/>
        <v xml:space="preserve"> </v>
      </c>
      <c r="AP43" s="12" t="str">
        <f t="shared" si="37"/>
        <v xml:space="preserve"> </v>
      </c>
      <c r="AQ43" s="25" t="str">
        <f t="shared" si="37"/>
        <v xml:space="preserve"> </v>
      </c>
      <c r="AR43" s="11" t="str">
        <f t="shared" si="37"/>
        <v xml:space="preserve"> </v>
      </c>
      <c r="AS43" s="12" t="str">
        <f t="shared" si="37"/>
        <v xml:space="preserve"> </v>
      </c>
      <c r="AT43" s="25" t="str">
        <f t="shared" si="37"/>
        <v xml:space="preserve"> </v>
      </c>
      <c r="AU43" s="11" t="str">
        <f t="shared" si="37"/>
        <v xml:space="preserve"> </v>
      </c>
      <c r="AV43" s="12" t="str">
        <f t="shared" si="37"/>
        <v xml:space="preserve"> </v>
      </c>
      <c r="AW43" s="25" t="str">
        <f t="shared" si="37"/>
        <v xml:space="preserve"> </v>
      </c>
      <c r="AX43" s="11" t="str">
        <f t="shared" si="37"/>
        <v xml:space="preserve"> </v>
      </c>
      <c r="AY43" s="12" t="str">
        <f t="shared" si="38"/>
        <v xml:space="preserve"> </v>
      </c>
      <c r="AZ43" s="25" t="str">
        <f t="shared" si="38"/>
        <v xml:space="preserve"> </v>
      </c>
      <c r="BA43" s="11" t="str">
        <f t="shared" si="38"/>
        <v xml:space="preserve"> </v>
      </c>
      <c r="BB43" s="12" t="str">
        <f t="shared" si="38"/>
        <v xml:space="preserve"> </v>
      </c>
      <c r="BC43" s="25" t="str">
        <f t="shared" si="38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67">IF(AJ43=" ",0,IF(AJ43="!",1,0)+IF(AM43="!",1,0)+IF(AP43="!",1,0)+IF(AS43="!",1,0)+IF(AV43="!",1,0)+IF(AY43="!",1,0)+IF(BB43="!",1,0))</f>
        <v>0</v>
      </c>
      <c r="BH43" s="6">
        <f t="shared" si="67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62"/>
        <v>0</v>
      </c>
      <c r="BK43" s="14">
        <f t="shared" si="63"/>
        <v>0</v>
      </c>
      <c r="BL43" s="24">
        <f t="shared" si="64"/>
        <v>0</v>
      </c>
      <c r="BM43" s="14">
        <v>0</v>
      </c>
      <c r="BN43" s="15">
        <v>0</v>
      </c>
      <c r="BO43" s="16"/>
      <c r="BP43" s="24">
        <f t="shared" si="65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9">
    <sortCondition ref="B9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Z69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46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9.7109375" style="84" customWidth="1"/>
    <col min="71" max="74" width="8.28515625" style="84" customWidth="1"/>
    <col min="75" max="75" width="19.7109375" style="84" customWidth="1"/>
    <col min="76" max="76" width="3.85546875" style="84" customWidth="1"/>
    <col min="77" max="77" width="48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566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512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459</v>
      </c>
      <c r="H9" s="25">
        <v>0</v>
      </c>
      <c r="I9" s="11" t="s">
        <v>455</v>
      </c>
      <c r="J9" s="12" t="s">
        <v>456</v>
      </c>
      <c r="K9" s="25">
        <v>0</v>
      </c>
      <c r="L9" s="11" t="s">
        <v>455</v>
      </c>
      <c r="M9" s="12" t="s">
        <v>457</v>
      </c>
      <c r="N9" s="25" t="s">
        <v>456</v>
      </c>
      <c r="O9" s="11" t="s">
        <v>455</v>
      </c>
      <c r="P9" s="12" t="s">
        <v>457</v>
      </c>
      <c r="Q9" s="25" t="s">
        <v>456</v>
      </c>
      <c r="R9" s="11" t="s">
        <v>455</v>
      </c>
      <c r="S9" s="12" t="s">
        <v>457</v>
      </c>
      <c r="T9" s="25" t="s">
        <v>456</v>
      </c>
      <c r="U9" s="11" t="s">
        <v>455</v>
      </c>
      <c r="V9" s="12" t="s">
        <v>456</v>
      </c>
      <c r="W9" s="25" t="s">
        <v>456</v>
      </c>
      <c r="X9" s="5">
        <f>IF(C9=" ",0,IF(C9="p",1,0)+IF(F9="p",1,0)+IF(I9="p",1,0)+IF(L9="p",1,0)+IF(O9="p",1,0)+IF(R9="p",1,0)+IF(U9="p",1,0))</f>
        <v>7</v>
      </c>
      <c r="Y9" s="6">
        <f>IF(C9=" ",0,IF(C9="am",1,0)+IF(F9="am",1,0)+IF(I9="am",1,0)+IF(L9="am",1,0)+IF(O9="am",1,0)+IF(R9="am",1,0)+IF(U9="am",1,0))</f>
        <v>0</v>
      </c>
      <c r="Z9" s="6">
        <f>IF(D9=" ",0,IF(D9="+",1,0)+IF(G9="+",1,0)+IF(J9="+",1,0)+IF(M9="+",1,0)+IF(P9="+",1,0)+IF(S9="+",1,0)+IF(V9="+",1,0))</f>
        <v>3</v>
      </c>
      <c r="AA9" s="6">
        <f>IF(D9=" ",0,IF(D9="!",1,0)+IF(G9="!",1,0)+IF(J9="!",1,0)+IF(M9="!",1,0)+IF(P9="!",1,0)+IF(S9="!",1,0)+IF(V9="!",1,0))</f>
        <v>1</v>
      </c>
      <c r="AB9" s="6">
        <f>IF(E9=" ",0,IF(E9="!",1,0)+IF(H9="!",1,0)+IF(K9="!",1,0)+IF(N9="!",1,0)+IF(Q9="!",1,0)+IF(T9="!",1,0)+IF(W9="!",1,0))</f>
        <v>0</v>
      </c>
      <c r="AC9" s="7">
        <f>IF(E9=" ",0,IF(E9="~",1,0)+IF(H9="~",1,0)+IF(K9="~",1,0)+IF(N9="~",1,0)+IF(Q9="~",1,0)+IF(T9="~",1,0)+IF(W9="~",1,0))</f>
        <v>5</v>
      </c>
      <c r="AD9" s="36">
        <f>IF(X9=7,10,IF(X9=6,9.71+(Y9-1)*0.29,IF(X9=5,9.13+(Y9-2)*0.29,IF(X9=4,8.26+(Y9-3)*0.29,IF(X9=3,7.1+(Y9-4)*0.29,IF(X9=2,5.65+(Y9-5)*0.29,IF(X9=1,3.91+(Y9-6)*0.29,IF(Y9=0,0,1.88+(Y9-7)*0.29))))))))</f>
        <v>10</v>
      </c>
      <c r="AE9" s="14">
        <f>IF(Z9=7,10,IF(Z9=6,9.71+(AA9-1)*0.29,IF(Z9=5,9.13+(AA9-2)*0.29,IF(Z9=4,8.26+(AA9-3)*0.29,IF(Z9=3,7.1+(AA9-4)*0.29,IF(Z9=2,5.65+(AA9-5)*0.29,IF(Z9=1,3.91+(AA9-6)*0.29,IF(AA9=0,0,1.88+(AA9-7)*0.29))))))))</f>
        <v>6.2299999999999995</v>
      </c>
      <c r="AF9" s="24">
        <f>IF(AB9=7,10,IF(AB9=6,9.71+(AC9-1)*0.29,IF(AB9=5,9.13+(AC9-2)*0.29,IF(AB9=4,8.26+(AC9-3)*0.29,IF(AB9=3,7.1+(AC9-4)*0.29,IF(AB9=2,5.65+(AC9-5)*0.29,IF(AB9=1,3.91+(AC9-6)*0.29,IF(AC9=0,0,1.88+(AC9-7)*0.29))))))))</f>
        <v>1.2999999999999998</v>
      </c>
      <c r="AG9" s="14">
        <v>2.7</v>
      </c>
      <c r="AH9" s="15">
        <v>1.6</v>
      </c>
      <c r="AI9" s="11" t="s">
        <v>455</v>
      </c>
      <c r="AJ9" s="12" t="s">
        <v>457</v>
      </c>
      <c r="AK9" s="25" t="s">
        <v>456</v>
      </c>
      <c r="AL9" s="11" t="s">
        <v>455</v>
      </c>
      <c r="AM9" s="12" t="s">
        <v>456</v>
      </c>
      <c r="AN9" s="25">
        <v>0</v>
      </c>
      <c r="AO9" s="11" t="s">
        <v>455</v>
      </c>
      <c r="AP9" s="12" t="s">
        <v>457</v>
      </c>
      <c r="AQ9" s="25" t="s">
        <v>456</v>
      </c>
      <c r="AR9" s="11" t="str">
        <f t="shared" ref="AQ9:AR10" si="0">" "</f>
        <v xml:space="preserve"> </v>
      </c>
      <c r="AS9" s="12" t="str">
        <f t="shared" ref="AS9:BC10" si="1">" "</f>
        <v xml:space="preserve"> </v>
      </c>
      <c r="AT9" s="25" t="str">
        <f t="shared" si="1"/>
        <v xml:space="preserve"> </v>
      </c>
      <c r="AU9" s="11" t="str">
        <f t="shared" si="1"/>
        <v xml:space="preserve"> </v>
      </c>
      <c r="AV9" s="12" t="str">
        <f t="shared" si="1"/>
        <v xml:space="preserve"> </v>
      </c>
      <c r="AW9" s="25" t="str">
        <f t="shared" si="1"/>
        <v xml:space="preserve"> </v>
      </c>
      <c r="AX9" s="11" t="str">
        <f t="shared" si="1"/>
        <v xml:space="preserve"> </v>
      </c>
      <c r="AY9" s="12" t="str">
        <f t="shared" si="1"/>
        <v xml:space="preserve"> </v>
      </c>
      <c r="AZ9" s="25" t="str">
        <f t="shared" si="1"/>
        <v xml:space="preserve"> </v>
      </c>
      <c r="BA9" s="11" t="str">
        <f t="shared" si="1"/>
        <v xml:space="preserve"> </v>
      </c>
      <c r="BB9" s="12" t="str">
        <f t="shared" si="1"/>
        <v xml:space="preserve"> </v>
      </c>
      <c r="BC9" s="25" t="str">
        <f t="shared" si="1"/>
        <v xml:space="preserve"> </v>
      </c>
      <c r="BD9" s="5">
        <f>IF(AI9=" ",0,IF(AI9="p",1,0)+IF(AL9="p",1,0)+IF(AO9="p",1,0)+IF(AR9="p",1,0)+IF(AU9="p",1,0)+IF(AX9="p",1,0)+IF(BA9="p",1,0))</f>
        <v>3</v>
      </c>
      <c r="BE9" s="6">
        <f>IF(AI9=" ",0,IF(AI9="am",1,0)+IF(AL9="am",1,0)+IF(AO9="am",1,0)+IF(AR9="am",1,0)+IF(AU9="am",1,0)+IF(AX9="am",1,0)+IF(BA9="am",1,0))</f>
        <v>0</v>
      </c>
      <c r="BF9" s="6">
        <f>IF(AJ9=" ",0,IF(AJ9="+",1,0)+IF(AM9="+",1,0)+IF(AP9="+",1,0)+IF(AS9="+",1,0)+IF(AV9="+",1,0)+IF(AY9="+",1,0)+IF(BB9="+",1,0))</f>
        <v>2</v>
      </c>
      <c r="BG9" s="6">
        <f>IF(AJ9=" ",0,IF(AJ9="!",1,0)+IF(AM9="!",1,0)+IF(AP9="!",1,0)+IF(AS9="!",1,0)+IF(AV9="!",1,0)+IF(AY9="!",1,0)+IF(BB9="!",1,0))</f>
        <v>0</v>
      </c>
      <c r="BH9" s="6">
        <f>IF(AK9=" ",0,IF(AK9="!",1,0)+IF(AN9="!",1,0)+IF(AQ9="!",1,0)+IF(AT9="!",1,0)+IF(AW9="!",1,0)+IF(AZ9="!",1,0)+IF(BC9="!",1,0))</f>
        <v>0</v>
      </c>
      <c r="BI9" s="7">
        <f>IF(AK9=" ",0,IF(AK9="~",1,0)+IF(AN9="~",1,0)+IF(AQ9="~",1,0)+IF(AT9="~",1,0)+IF(AW9="~",1,0)+IF(AZ9="~",1,0)+IF(BC9="~",1,0))</f>
        <v>2</v>
      </c>
      <c r="BJ9" s="36">
        <f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>IF(BF9=7,10,IF(BF9=6,9.71+(BG9-1)*0.29,IF(BF9=5,9.13+(BG9-2)*0.29,IF(BF9=4,8.26+(BG9-3)*0.29,IF(BF9=3,7.1+(BG9-4)*0.29,IF(BF9=2,5.65+(BG9-5)*0.29,IF(BF9=1,3.91+(BG9-6)*0.29,IF(BG9=0,0,1.88+(BG9-7)*0.29))))))))</f>
        <v>4.2</v>
      </c>
      <c r="BL9" s="24">
        <f>IF(BH9=7,10,IF(BH9=6,9.71+(BI9-1)*0.29,IF(BH9=5,9.13+(BI9-2)*0.29,IF(BH9=4,8.26+(BI9-3)*0.29,IF(BH9=3,7.1+(BI9-4)*0.29,IF(BH9=2,5.65+(BI9-5)*0.29,IF(BH9=1,3.91+(BI9-6)*0.29,IF(BI9=0,0,1.88+(BI9-7)*0.29))))))))</f>
        <v>0.42999999999999994</v>
      </c>
      <c r="BM9" s="14">
        <v>0</v>
      </c>
      <c r="BN9" s="15">
        <v>0</v>
      </c>
      <c r="BO9" s="16">
        <f>1.5+3</f>
        <v>4.5</v>
      </c>
      <c r="BP9" s="24">
        <f t="shared" ref="BP9:BP31" si="2">(0.75*AD9+AE9+0.25*AF9+1.4*AG9+1.6*AH9)+(0.75*BJ9+BK9+0.25*BL9+1.4*BM9+1.6*BN9)+BO9</f>
        <v>33.657500000000006</v>
      </c>
      <c r="BQ9" s="63"/>
      <c r="BR9" s="63"/>
      <c r="BS9" s="63"/>
      <c r="BT9" s="63"/>
      <c r="BU9" s="63"/>
      <c r="BV9" s="63"/>
      <c r="BW9" s="63"/>
      <c r="BY9" s="110"/>
      <c r="BZ9" s="19"/>
    </row>
    <row r="10" spans="1:78" ht="12.75" customHeight="1">
      <c r="A10" s="2">
        <f>A9+1</f>
        <v>2</v>
      </c>
      <c r="B10" s="117" t="s">
        <v>568</v>
      </c>
      <c r="C10" s="11" t="s">
        <v>454</v>
      </c>
      <c r="D10" s="12">
        <v>0</v>
      </c>
      <c r="E10" s="25">
        <v>0</v>
      </c>
      <c r="F10" s="11" t="s">
        <v>455</v>
      </c>
      <c r="G10" s="12" t="s">
        <v>457</v>
      </c>
      <c r="H10" s="25">
        <v>0</v>
      </c>
      <c r="I10" s="11" t="s">
        <v>455</v>
      </c>
      <c r="J10" s="12" t="s">
        <v>456</v>
      </c>
      <c r="K10" s="25">
        <v>0</v>
      </c>
      <c r="L10" s="11" t="s">
        <v>455</v>
      </c>
      <c r="M10" s="12" t="s">
        <v>459</v>
      </c>
      <c r="N10" s="25" t="s">
        <v>456</v>
      </c>
      <c r="O10" s="11" t="s">
        <v>455</v>
      </c>
      <c r="P10" s="12" t="s">
        <v>457</v>
      </c>
      <c r="Q10" s="25">
        <v>0</v>
      </c>
      <c r="R10" s="11" t="s">
        <v>455</v>
      </c>
      <c r="S10" s="12" t="s">
        <v>456</v>
      </c>
      <c r="T10" s="25">
        <v>0</v>
      </c>
      <c r="U10" s="11" t="s">
        <v>455</v>
      </c>
      <c r="V10" s="12" t="s">
        <v>456</v>
      </c>
      <c r="W10" s="25">
        <v>0</v>
      </c>
      <c r="X10" s="5">
        <f>IF(C10=" ",0,IF(C10="p",1,0)+IF(F10="p",1,0)+IF(I10="p",1,0)+IF(L10="p",1,0)+IF(O10="p",1,0)+IF(R10="p",1,0)+IF(U10="p",1,0))</f>
        <v>6</v>
      </c>
      <c r="Y10" s="6">
        <f>IF(C10=" ",0,IF(C10="am",1,0)+IF(F10="am",1,0)+IF(I10="am",1,0)+IF(L10="am",1,0)+IF(O10="am",1,0)+IF(R10="am",1,0)+IF(U10="am",1,0))</f>
        <v>0</v>
      </c>
      <c r="Z10" s="6">
        <f>IF(D10=" ",0,IF(D10="+",1,0)+IF(G10="+",1,0)+IF(J10="+",1,0)+IF(M10="+",1,0)+IF(P10="+",1,0)+IF(S10="+",1,0)+IF(V10="+",1,0))</f>
        <v>2</v>
      </c>
      <c r="AA10" s="6">
        <f>IF(D10=" ",0,IF(D10="!",1,0)+IF(G10="!",1,0)+IF(J10="!",1,0)+IF(M10="!",1,0)+IF(P10="!",1,0)+IF(S10="!",1,0)+IF(V10="!",1,0))</f>
        <v>1</v>
      </c>
      <c r="AB10" s="6">
        <f>IF(E10=" ",0,IF(E10="!",1,0)+IF(H10="!",1,0)+IF(K10="!",1,0)+IF(N10="!",1,0)+IF(Q10="!",1,0)+IF(T10="!",1,0)+IF(W10="!",1,0))</f>
        <v>0</v>
      </c>
      <c r="AC10" s="7">
        <f>IF(E10=" ",0,IF(E10="~",1,0)+IF(H10="~",1,0)+IF(K10="~",1,0)+IF(N10="~",1,0)+IF(Q10="~",1,0)+IF(T10="~",1,0)+IF(W10="~",1,0))</f>
        <v>1</v>
      </c>
      <c r="AD10" s="36">
        <f>IF(X10=7,10,IF(X10=6,9.71+(Y10-1)*0.29,IF(X10=5,9.13+(Y10-2)*0.29,IF(X10=4,8.26+(Y10-3)*0.29,IF(X10=3,7.1+(Y10-4)*0.29,IF(X10=2,5.65+(Y10-5)*0.29,IF(X10=1,3.91+(Y10-6)*0.29,IF(Y10=0,0,1.88+(Y10-7)*0.29))))))))</f>
        <v>9.4200000000000017</v>
      </c>
      <c r="AE10" s="14">
        <f>IF(Z10=7,10,IF(Z10=6,9.71+(AA10-1)*0.29,IF(Z10=5,9.13+(AA10-2)*0.29,IF(Z10=4,8.26+(AA10-3)*0.29,IF(Z10=3,7.1+(AA10-4)*0.29,IF(Z10=2,5.65+(AA10-5)*0.29,IF(Z10=1,3.91+(AA10-6)*0.29,IF(AA10=0,0,1.88+(AA10-7)*0.29))))))))</f>
        <v>4.49</v>
      </c>
      <c r="AF10" s="24">
        <f>IF(AB10=7,10,IF(AB10=6,9.71+(AC10-1)*0.29,IF(AB10=5,9.13+(AC10-2)*0.29,IF(AB10=4,8.26+(AC10-3)*0.29,IF(AB10=3,7.1+(AC10-4)*0.29,IF(AB10=2,5.65+(AC10-5)*0.29,IF(AB10=1,3.91+(AC10-6)*0.29,IF(AC10=0,0,1.88+(AC10-7)*0.29))))))))</f>
        <v>0.14000000000000012</v>
      </c>
      <c r="AG10" s="14">
        <v>2.8</v>
      </c>
      <c r="AH10" s="15">
        <v>1.9</v>
      </c>
      <c r="AI10" s="11" t="s">
        <v>455</v>
      </c>
      <c r="AJ10" s="12" t="s">
        <v>456</v>
      </c>
      <c r="AK10" s="25">
        <v>0</v>
      </c>
      <c r="AL10" s="11" t="s">
        <v>455</v>
      </c>
      <c r="AM10" s="12" t="s">
        <v>457</v>
      </c>
      <c r="AN10" s="25">
        <v>0</v>
      </c>
      <c r="AO10" s="11" t="s">
        <v>455</v>
      </c>
      <c r="AP10" s="12" t="s">
        <v>459</v>
      </c>
      <c r="AQ10" s="25" t="s">
        <v>456</v>
      </c>
      <c r="AR10" s="11" t="str">
        <f t="shared" si="0"/>
        <v xml:space="preserve"> </v>
      </c>
      <c r="AS10" s="12" t="str">
        <f t="shared" si="1"/>
        <v xml:space="preserve"> </v>
      </c>
      <c r="AT10" s="25" t="str">
        <f t="shared" si="1"/>
        <v xml:space="preserve"> </v>
      </c>
      <c r="AU10" s="11" t="str">
        <f t="shared" si="1"/>
        <v xml:space="preserve"> </v>
      </c>
      <c r="AV10" s="12" t="str">
        <f t="shared" si="1"/>
        <v xml:space="preserve"> </v>
      </c>
      <c r="AW10" s="25" t="str">
        <f t="shared" si="1"/>
        <v xml:space="preserve"> </v>
      </c>
      <c r="AX10" s="11" t="str">
        <f t="shared" si="1"/>
        <v xml:space="preserve"> </v>
      </c>
      <c r="AY10" s="12" t="str">
        <f t="shared" si="1"/>
        <v xml:space="preserve"> </v>
      </c>
      <c r="AZ10" s="25" t="str">
        <f t="shared" si="1"/>
        <v xml:space="preserve"> </v>
      </c>
      <c r="BA10" s="11" t="str">
        <f t="shared" si="1"/>
        <v xml:space="preserve"> </v>
      </c>
      <c r="BB10" s="12" t="str">
        <f t="shared" si="1"/>
        <v xml:space="preserve"> </v>
      </c>
      <c r="BC10" s="25" t="str">
        <f t="shared" si="1"/>
        <v xml:space="preserve"> </v>
      </c>
      <c r="BD10" s="5">
        <f>IF(AI10=" ",0,IF(AI10="p",1,0)+IF(AL10="p",1,0)+IF(AO10="p",1,0)+IF(AR10="p",1,0)+IF(AU10="p",1,0)+IF(AX10="p",1,0)+IF(BA10="p",1,0))</f>
        <v>3</v>
      </c>
      <c r="BE10" s="6">
        <f>IF(AI10=" ",0,IF(AI10="am",1,0)+IF(AL10="am",1,0)+IF(AO10="am",1,0)+IF(AR10="am",1,0)+IF(AU10="am",1,0)+IF(AX10="am",1,0)+IF(BA10="am",1,0))</f>
        <v>0</v>
      </c>
      <c r="BF10" s="6">
        <f>IF(AJ10=" ",0,IF(AJ10="+",1,0)+IF(AM10="+",1,0)+IF(AP10="+",1,0)+IF(AS10="+",1,0)+IF(AV10="+",1,0)+IF(AY10="+",1,0)+IF(BB10="+",1,0))</f>
        <v>1</v>
      </c>
      <c r="BG10" s="6">
        <f>IF(AJ10=" ",0,IF(AJ10="!",1,0)+IF(AM10="!",1,0)+IF(AP10="!",1,0)+IF(AS10="!",1,0)+IF(AV10="!",1,0)+IF(AY10="!",1,0)+IF(BB10="!",1,0))</f>
        <v>1</v>
      </c>
      <c r="BH10" s="6">
        <f>IF(AK10=" ",0,IF(AK10="!",1,0)+IF(AN10="!",1,0)+IF(AQ10="!",1,0)+IF(AT10="!",1,0)+IF(AW10="!",1,0)+IF(AZ10="!",1,0)+IF(BC10="!",1,0))</f>
        <v>0</v>
      </c>
      <c r="BI10" s="7">
        <f>IF(AK10=" ",0,IF(AK10="~",1,0)+IF(AN10="~",1,0)+IF(AQ10="~",1,0)+IF(AT10="~",1,0)+IF(AW10="~",1,0)+IF(AZ10="~",1,0)+IF(BC10="~",1,0))</f>
        <v>1</v>
      </c>
      <c r="BJ10" s="36">
        <f>IF(BD10=7,10,IF(BD10=6,9.71+(BE10-1)*0.29,IF(BD10=5,9.13+(BE10-2)*0.29,IF(BD10=4,8.26+(BE10-3)*0.29,IF(BD10=3,7.1+(BE10-4)*0.29,IF(BD10=2,5.65+(BE10-5)*0.29,IF(BD10=1,3.91+(BE10-6)*0.29,IF(BE10=0,0,1.88+(BE10-7)*0.29))))))))</f>
        <v>5.9399999999999995</v>
      </c>
      <c r="BK10" s="14">
        <f>IF(BF10=7,10,IF(BF10=6,9.71+(BG10-1)*0.29,IF(BF10=5,9.13+(BG10-2)*0.29,IF(BF10=4,8.26+(BG10-3)*0.29,IF(BF10=3,7.1+(BG10-4)*0.29,IF(BF10=2,5.65+(BG10-5)*0.29,IF(BF10=1,3.91+(BG10-6)*0.29,IF(BG10=0,0,1.88+(BG10-7)*0.29))))))))</f>
        <v>2.46</v>
      </c>
      <c r="BL10" s="24">
        <f>IF(BH10=7,10,IF(BH10=6,9.71+(BI10-1)*0.29,IF(BH10=5,9.13+(BI10-2)*0.29,IF(BH10=4,8.26+(BI10-3)*0.29,IF(BH10=3,7.1+(BI10-4)*0.29,IF(BH10=2,5.65+(BI10-5)*0.29,IF(BH10=1,3.91+(BI10-6)*0.29,IF(BI10=0,0,1.88+(BI10-7)*0.29))))))))</f>
        <v>0.14000000000000012</v>
      </c>
      <c r="BM10" s="14">
        <v>0</v>
      </c>
      <c r="BN10" s="15">
        <v>0</v>
      </c>
      <c r="BO10" s="16">
        <f>1+1.5+3+0.14</f>
        <v>5.64</v>
      </c>
      <c r="BP10" s="24">
        <f t="shared" si="2"/>
        <v>31.14</v>
      </c>
      <c r="BQ10" s="63"/>
      <c r="BR10" s="63"/>
      <c r="BS10" s="63"/>
      <c r="BT10" s="63"/>
      <c r="BU10" s="63"/>
      <c r="BV10" s="63"/>
      <c r="BW10" s="63"/>
      <c r="BY10" s="116"/>
      <c r="BZ10" s="19"/>
    </row>
    <row r="11" spans="1:78" ht="12.75" customHeight="1">
      <c r="A11" s="2">
        <f t="shared" ref="A11:A66" si="3">A10+1</f>
        <v>3</v>
      </c>
      <c r="B11" s="111" t="s">
        <v>577</v>
      </c>
      <c r="C11" s="103" t="s">
        <v>450</v>
      </c>
      <c r="D11" s="104" t="s">
        <v>450</v>
      </c>
      <c r="E11" s="105" t="s">
        <v>450</v>
      </c>
      <c r="F11" s="103" t="s">
        <v>450</v>
      </c>
      <c r="G11" s="104" t="s">
        <v>450</v>
      </c>
      <c r="H11" s="105" t="s">
        <v>450</v>
      </c>
      <c r="I11" s="103" t="s">
        <v>450</v>
      </c>
      <c r="J11" s="104" t="s">
        <v>450</v>
      </c>
      <c r="K11" s="105" t="s">
        <v>450</v>
      </c>
      <c r="L11" s="106" t="s">
        <v>450</v>
      </c>
      <c r="M11" s="107" t="s">
        <v>450</v>
      </c>
      <c r="N11" s="108" t="s">
        <v>450</v>
      </c>
      <c r="O11" s="103" t="s">
        <v>450</v>
      </c>
      <c r="P11" s="104" t="s">
        <v>450</v>
      </c>
      <c r="Q11" s="105" t="s">
        <v>450</v>
      </c>
      <c r="R11" s="103" t="s">
        <v>450</v>
      </c>
      <c r="S11" s="104" t="s">
        <v>450</v>
      </c>
      <c r="T11" s="105" t="s">
        <v>450</v>
      </c>
      <c r="U11" s="103" t="s">
        <v>450</v>
      </c>
      <c r="V11" s="104" t="s">
        <v>450</v>
      </c>
      <c r="W11" s="105" t="s">
        <v>450</v>
      </c>
      <c r="X11" s="103" t="s">
        <v>450</v>
      </c>
      <c r="Y11" s="104" t="s">
        <v>450</v>
      </c>
      <c r="Z11" s="104" t="s">
        <v>450</v>
      </c>
      <c r="AA11" s="104" t="s">
        <v>450</v>
      </c>
      <c r="AB11" s="104" t="s">
        <v>450</v>
      </c>
      <c r="AC11" s="105" t="s">
        <v>450</v>
      </c>
      <c r="AD11" s="36">
        <v>9.4200000000000017</v>
      </c>
      <c r="AE11" s="14">
        <v>0</v>
      </c>
      <c r="AF11" s="24">
        <v>1.2999999999999998</v>
      </c>
      <c r="AG11" s="14">
        <v>3.6</v>
      </c>
      <c r="AH11" s="15">
        <v>1.9</v>
      </c>
      <c r="AI11" s="103" t="s">
        <v>450</v>
      </c>
      <c r="AJ11" s="104" t="s">
        <v>450</v>
      </c>
      <c r="AK11" s="105" t="s">
        <v>450</v>
      </c>
      <c r="AL11" s="103" t="s">
        <v>450</v>
      </c>
      <c r="AM11" s="104" t="s">
        <v>450</v>
      </c>
      <c r="AN11" s="105" t="s">
        <v>450</v>
      </c>
      <c r="AO11" s="103" t="s">
        <v>450</v>
      </c>
      <c r="AP11" s="104" t="s">
        <v>450</v>
      </c>
      <c r="AQ11" s="105" t="s">
        <v>450</v>
      </c>
      <c r="AR11" s="106" t="s">
        <v>450</v>
      </c>
      <c r="AS11" s="107" t="s">
        <v>450</v>
      </c>
      <c r="AT11" s="108" t="s">
        <v>450</v>
      </c>
      <c r="AU11" s="103" t="s">
        <v>450</v>
      </c>
      <c r="AV11" s="104" t="s">
        <v>450</v>
      </c>
      <c r="AW11" s="105" t="s">
        <v>450</v>
      </c>
      <c r="AX11" s="103" t="s">
        <v>450</v>
      </c>
      <c r="AY11" s="104" t="s">
        <v>450</v>
      </c>
      <c r="AZ11" s="105" t="s">
        <v>450</v>
      </c>
      <c r="BA11" s="103" t="s">
        <v>450</v>
      </c>
      <c r="BB11" s="104" t="s">
        <v>450</v>
      </c>
      <c r="BC11" s="105" t="s">
        <v>450</v>
      </c>
      <c r="BD11" s="103" t="s">
        <v>450</v>
      </c>
      <c r="BE11" s="104" t="s">
        <v>450</v>
      </c>
      <c r="BF11" s="104" t="s">
        <v>450</v>
      </c>
      <c r="BG11" s="104" t="s">
        <v>450</v>
      </c>
      <c r="BH11" s="104" t="s">
        <v>450</v>
      </c>
      <c r="BI11" s="105" t="s">
        <v>450</v>
      </c>
      <c r="BJ11" s="36">
        <v>9.4200000000000017</v>
      </c>
      <c r="BK11" s="14">
        <v>2.1700000000000004</v>
      </c>
      <c r="BL11" s="24">
        <v>1.5899999999999999</v>
      </c>
      <c r="BM11" s="14">
        <v>0</v>
      </c>
      <c r="BN11" s="15">
        <v>0</v>
      </c>
      <c r="BO11" s="16">
        <v>1.5</v>
      </c>
      <c r="BP11" s="24">
        <f t="shared" si="2"/>
        <v>26.602500000000003</v>
      </c>
      <c r="BQ11" s="63"/>
      <c r="BR11" s="63"/>
      <c r="BS11" s="63"/>
      <c r="BT11" s="63"/>
      <c r="BU11" s="63"/>
      <c r="BV11" s="63"/>
      <c r="BW11" s="63"/>
      <c r="BY11" s="120" t="s">
        <v>458</v>
      </c>
      <c r="BZ11" s="20"/>
    </row>
    <row r="12" spans="1:78" ht="12.75" customHeight="1">
      <c r="A12" s="2">
        <f t="shared" si="3"/>
        <v>4</v>
      </c>
      <c r="B12" s="111" t="s">
        <v>578</v>
      </c>
      <c r="C12" s="11" t="s">
        <v>454</v>
      </c>
      <c r="D12" s="12">
        <v>0</v>
      </c>
      <c r="E12" s="25" t="str">
        <f>"---"</f>
        <v>---</v>
      </c>
      <c r="F12" s="11" t="s">
        <v>454</v>
      </c>
      <c r="G12" s="12">
        <v>0</v>
      </c>
      <c r="H12" s="25" t="str">
        <f>"---"</f>
        <v>---</v>
      </c>
      <c r="I12" s="11" t="s">
        <v>455</v>
      </c>
      <c r="J12" s="12" t="s">
        <v>456</v>
      </c>
      <c r="K12" s="25" t="str">
        <f>"---"</f>
        <v>---</v>
      </c>
      <c r="L12" s="11" t="s">
        <v>455</v>
      </c>
      <c r="M12" s="12" t="s">
        <v>456</v>
      </c>
      <c r="N12" s="25" t="str">
        <f>"---"</f>
        <v>---</v>
      </c>
      <c r="O12" s="11" t="s">
        <v>455</v>
      </c>
      <c r="P12" s="12" t="s">
        <v>456</v>
      </c>
      <c r="Q12" s="25" t="str">
        <f>"---"</f>
        <v>---</v>
      </c>
      <c r="R12" s="11" t="s">
        <v>455</v>
      </c>
      <c r="S12" s="12" t="s">
        <v>456</v>
      </c>
      <c r="T12" s="25" t="str">
        <f>"---"</f>
        <v>---</v>
      </c>
      <c r="U12" s="11" t="s">
        <v>455</v>
      </c>
      <c r="V12" s="12" t="s">
        <v>456</v>
      </c>
      <c r="W12" s="25" t="str">
        <f>"---"</f>
        <v>---</v>
      </c>
      <c r="X12" s="5">
        <f>IF(C12=" ",0,IF(C12="p",1,0)+IF(F12="p",1,0)+IF(I12="p",1,0)+IF(L12="p",1,0)+IF(O12="p",1,0)+IF(R12="p",1,0)+IF(U12="p",1,0))</f>
        <v>5</v>
      </c>
      <c r="Y12" s="6">
        <f>IF(C12=" ",0,IF(C12="am",1,0)+IF(F12="am",1,0)+IF(I12="am",1,0)+IF(L12="am",1,0)+IF(O12="am",1,0)+IF(R12="am",1,0)+IF(U12="am",1,0))</f>
        <v>0</v>
      </c>
      <c r="Z12" s="6">
        <f>IF(D12=" ",0,IF(D12="+",1,0)+IF(G12="+",1,0)+IF(J12="+",1,0)+IF(M12="+",1,0)+IF(P12="+",1,0)+IF(S12="+",1,0)+IF(V12="+",1,0))</f>
        <v>0</v>
      </c>
      <c r="AA12" s="6">
        <f>IF(D12=" ",0,IF(D12="!",1,0)+IF(G12="!",1,0)+IF(J12="!",1,0)+IF(M12="!",1,0)+IF(P12="!",1,0)+IF(S12="!",1,0)+IF(V12="!",1,0))</f>
        <v>0</v>
      </c>
      <c r="AB12" s="12" t="str">
        <f>"---"</f>
        <v>---</v>
      </c>
      <c r="AC12" s="25" t="str">
        <f>"---"</f>
        <v>---</v>
      </c>
      <c r="AD12" s="36">
        <f>IF(X12=7,10,IF(X12=6,9.71+(Y12-1)*0.29,IF(X12=5,9.13+(Y12-2)*0.29,IF(X12=4,8.26+(Y12-3)*0.29,IF(X12=3,7.1+(Y12-4)*0.29,IF(X12=2,5.65+(Y12-5)*0.29,IF(X12=1,3.91+(Y12-6)*0.29,IF(Y12=0,0,1.88+(Y12-7)*0.29))))))))</f>
        <v>8.5500000000000007</v>
      </c>
      <c r="AE12" s="14">
        <f>IF(Z12=7,10,IF(Z12=6,9.71+(AA12-1)*0.29,IF(Z12=5,9.13+(AA12-2)*0.29,IF(Z12=4,8.26+(AA12-3)*0.29,IF(Z12=3,7.1+(AA12-4)*0.29,IF(Z12=2,5.65+(AA12-5)*0.29,IF(Z12=1,3.91+(AA12-6)*0.29,IF(AA12=0,0,1.88+(AA12-7)*0.29))))))))</f>
        <v>0</v>
      </c>
      <c r="AF12" s="24">
        <v>1.88</v>
      </c>
      <c r="AG12" s="14">
        <v>5</v>
      </c>
      <c r="AH12" s="15">
        <v>2</v>
      </c>
      <c r="AI12" s="11" t="s">
        <v>454</v>
      </c>
      <c r="AJ12" s="12">
        <v>0</v>
      </c>
      <c r="AK12" s="25" t="str">
        <f>"---"</f>
        <v>---</v>
      </c>
      <c r="AL12" s="11" t="s">
        <v>455</v>
      </c>
      <c r="AM12" s="12" t="s">
        <v>456</v>
      </c>
      <c r="AN12" s="25" t="str">
        <f>"---"</f>
        <v>---</v>
      </c>
      <c r="AO12" s="11" t="s">
        <v>455</v>
      </c>
      <c r="AP12" s="12" t="s">
        <v>456</v>
      </c>
      <c r="AQ12" s="25" t="str">
        <f>"---"</f>
        <v>---</v>
      </c>
      <c r="AR12" s="11" t="str">
        <f t="shared" ref="AR12:AS12" si="4">" "</f>
        <v xml:space="preserve"> </v>
      </c>
      <c r="AS12" s="12" t="str">
        <f t="shared" si="4"/>
        <v xml:space="preserve"> </v>
      </c>
      <c r="AT12" s="25" t="str">
        <f>"---"</f>
        <v>---</v>
      </c>
      <c r="AU12" s="11" t="str">
        <f t="shared" ref="AU12:AV12" si="5">" "</f>
        <v xml:space="preserve"> </v>
      </c>
      <c r="AV12" s="12" t="str">
        <f t="shared" si="5"/>
        <v xml:space="preserve"> </v>
      </c>
      <c r="AW12" s="25" t="str">
        <f>"---"</f>
        <v>---</v>
      </c>
      <c r="AX12" s="11" t="str">
        <f t="shared" ref="AX12:AY12" si="6">" "</f>
        <v xml:space="preserve"> </v>
      </c>
      <c r="AY12" s="12" t="str">
        <f t="shared" si="6"/>
        <v xml:space="preserve"> </v>
      </c>
      <c r="AZ12" s="25" t="str">
        <f>"---"</f>
        <v>---</v>
      </c>
      <c r="BA12" s="11" t="str">
        <f t="shared" ref="BA12:BB12" si="7">" "</f>
        <v xml:space="preserve"> </v>
      </c>
      <c r="BB12" s="12" t="str">
        <f t="shared" si="7"/>
        <v xml:space="preserve"> </v>
      </c>
      <c r="BC12" s="25" t="str">
        <f>"---"</f>
        <v>---</v>
      </c>
      <c r="BD12" s="5">
        <f>IF(AI12=" ",0,IF(AI12="p",1,0)+IF(AL12="p",1,0)+IF(AO12="p",1,0)+IF(AR12="p",1,0)+IF(AU12="p",1,0)+IF(AX12="p",1,0)+IF(BA12="p",1,0))</f>
        <v>2</v>
      </c>
      <c r="BE12" s="6">
        <f>IF(AI12=" ",0,IF(AI12="am",1,0)+IF(AL12="am",1,0)+IF(AO12="am",1,0)+IF(AR12="am",1,0)+IF(AU12="am",1,0)+IF(AX12="am",1,0)+IF(BA12="am",1,0))</f>
        <v>0</v>
      </c>
      <c r="BF12" s="6">
        <f>IF(AJ12=" ",0,IF(AJ12="+",1,0)+IF(AM12="+",1,0)+IF(AP12="+",1,0)+IF(AS12="+",1,0)+IF(AV12="+",1,0)+IF(AY12="+",1,0)+IF(BB12="+",1,0))</f>
        <v>0</v>
      </c>
      <c r="BG12" s="6">
        <f>IF(AJ12=" ",0,IF(AJ12="!",1,0)+IF(AM12="!",1,0)+IF(AP12="!",1,0)+IF(AS12="!",1,0)+IF(AV12="!",1,0)+IF(AY12="!",1,0)+IF(BB12="!",1,0))</f>
        <v>0</v>
      </c>
      <c r="BH12" s="12" t="str">
        <f>"---"</f>
        <v>---</v>
      </c>
      <c r="BI12" s="25" t="str">
        <f>"---"</f>
        <v>---</v>
      </c>
      <c r="BJ12" s="36">
        <f>IF(BD12=7,10,IF(BD12=6,9.71+(BE12-1)*0.29,IF(BD12=5,9.13+(BE12-2)*0.29,IF(BD12=4,8.26+(BE12-3)*0.29,IF(BD12=3,7.1+(BE12-4)*0.29,IF(BD12=2,5.65+(BE12-5)*0.29,IF(BD12=1,3.91+(BE12-6)*0.29,IF(BE12=0,0,1.88+(BE12-7)*0.29))))))))</f>
        <v>4.2</v>
      </c>
      <c r="BK12" s="14">
        <f>IF(BF12=7,10,IF(BF12=6,9.71+(BG12-1)*0.29,IF(BF12=5,9.13+(BG12-2)*0.29,IF(BF12=4,8.26+(BG12-3)*0.29,IF(BF12=3,7.1+(BG12-4)*0.29,IF(BF12=2,5.65+(BG12-5)*0.29,IF(BF12=1,3.91+(BG12-6)*0.29,IF(BG12=0,0,1.88+(BG12-7)*0.29))))))))</f>
        <v>0</v>
      </c>
      <c r="BL12" s="24">
        <v>1.88</v>
      </c>
      <c r="BM12" s="14">
        <v>0</v>
      </c>
      <c r="BN12" s="15">
        <v>0</v>
      </c>
      <c r="BO12" s="16"/>
      <c r="BP12" s="24">
        <f t="shared" si="2"/>
        <v>20.702500000000001</v>
      </c>
      <c r="BQ12" s="63"/>
      <c r="BR12" s="63"/>
      <c r="BS12" s="63"/>
      <c r="BT12" s="63"/>
      <c r="BU12" s="63"/>
      <c r="BV12" s="63"/>
      <c r="BW12" s="63"/>
      <c r="BY12" s="129" t="s">
        <v>536</v>
      </c>
      <c r="BZ12" s="21"/>
    </row>
    <row r="13" spans="1:78" ht="12.75" customHeight="1">
      <c r="A13" s="2">
        <f t="shared" si="3"/>
        <v>5</v>
      </c>
      <c r="B13" s="80" t="s">
        <v>505</v>
      </c>
      <c r="C13" s="103" t="s">
        <v>450</v>
      </c>
      <c r="D13" s="104" t="s">
        <v>450</v>
      </c>
      <c r="E13" s="105" t="s">
        <v>450</v>
      </c>
      <c r="F13" s="103" t="s">
        <v>450</v>
      </c>
      <c r="G13" s="104" t="s">
        <v>450</v>
      </c>
      <c r="H13" s="105" t="s">
        <v>450</v>
      </c>
      <c r="I13" s="103" t="s">
        <v>450</v>
      </c>
      <c r="J13" s="104" t="s">
        <v>450</v>
      </c>
      <c r="K13" s="105" t="s">
        <v>450</v>
      </c>
      <c r="L13" s="106" t="s">
        <v>450</v>
      </c>
      <c r="M13" s="107" t="s">
        <v>450</v>
      </c>
      <c r="N13" s="108" t="s">
        <v>450</v>
      </c>
      <c r="O13" s="103" t="s">
        <v>450</v>
      </c>
      <c r="P13" s="104" t="s">
        <v>450</v>
      </c>
      <c r="Q13" s="105" t="s">
        <v>450</v>
      </c>
      <c r="R13" s="103" t="s">
        <v>450</v>
      </c>
      <c r="S13" s="104" t="s">
        <v>450</v>
      </c>
      <c r="T13" s="105" t="s">
        <v>450</v>
      </c>
      <c r="U13" s="103" t="s">
        <v>450</v>
      </c>
      <c r="V13" s="104" t="s">
        <v>450</v>
      </c>
      <c r="W13" s="105" t="s">
        <v>450</v>
      </c>
      <c r="X13" s="103" t="s">
        <v>450</v>
      </c>
      <c r="Y13" s="104" t="s">
        <v>450</v>
      </c>
      <c r="Z13" s="104" t="s">
        <v>450</v>
      </c>
      <c r="AA13" s="104" t="s">
        <v>450</v>
      </c>
      <c r="AB13" s="104" t="s">
        <v>450</v>
      </c>
      <c r="AC13" s="105" t="s">
        <v>450</v>
      </c>
      <c r="AD13" s="36">
        <v>10</v>
      </c>
      <c r="AE13" s="14">
        <v>0</v>
      </c>
      <c r="AF13" s="24">
        <v>1.88</v>
      </c>
      <c r="AG13" s="14">
        <v>2.8</v>
      </c>
      <c r="AH13" s="15">
        <v>2</v>
      </c>
      <c r="AI13" s="103" t="s">
        <v>450</v>
      </c>
      <c r="AJ13" s="104" t="s">
        <v>450</v>
      </c>
      <c r="AK13" s="105" t="s">
        <v>450</v>
      </c>
      <c r="AL13" s="103" t="s">
        <v>450</v>
      </c>
      <c r="AM13" s="104" t="s">
        <v>450</v>
      </c>
      <c r="AN13" s="105" t="s">
        <v>450</v>
      </c>
      <c r="AO13" s="103" t="s">
        <v>450</v>
      </c>
      <c r="AP13" s="104" t="s">
        <v>450</v>
      </c>
      <c r="AQ13" s="105" t="s">
        <v>450</v>
      </c>
      <c r="AR13" s="106" t="s">
        <v>450</v>
      </c>
      <c r="AS13" s="107" t="s">
        <v>450</v>
      </c>
      <c r="AT13" s="108" t="s">
        <v>450</v>
      </c>
      <c r="AU13" s="103" t="s">
        <v>450</v>
      </c>
      <c r="AV13" s="104" t="s">
        <v>450</v>
      </c>
      <c r="AW13" s="105" t="s">
        <v>450</v>
      </c>
      <c r="AX13" s="103" t="s">
        <v>450</v>
      </c>
      <c r="AY13" s="104" t="s">
        <v>450</v>
      </c>
      <c r="AZ13" s="105" t="s">
        <v>450</v>
      </c>
      <c r="BA13" s="103" t="s">
        <v>450</v>
      </c>
      <c r="BB13" s="104" t="s">
        <v>450</v>
      </c>
      <c r="BC13" s="105" t="s">
        <v>450</v>
      </c>
      <c r="BD13" s="103" t="s">
        <v>450</v>
      </c>
      <c r="BE13" s="104" t="s">
        <v>450</v>
      </c>
      <c r="BF13" s="104" t="s">
        <v>450</v>
      </c>
      <c r="BG13" s="104" t="s">
        <v>450</v>
      </c>
      <c r="BH13" s="104" t="s">
        <v>450</v>
      </c>
      <c r="BI13" s="105" t="s">
        <v>450</v>
      </c>
      <c r="BJ13" s="36">
        <v>10</v>
      </c>
      <c r="BK13" s="14">
        <v>0</v>
      </c>
      <c r="BL13" s="24">
        <v>2.02</v>
      </c>
      <c r="BM13" s="14">
        <v>0</v>
      </c>
      <c r="BN13" s="15">
        <v>0</v>
      </c>
      <c r="BO13" s="16">
        <f>4.2+0.14+3</f>
        <v>7.34</v>
      </c>
      <c r="BP13" s="24">
        <f t="shared" si="2"/>
        <v>30.434999999999999</v>
      </c>
      <c r="BQ13" s="63"/>
      <c r="BR13" s="63"/>
      <c r="BS13" s="63"/>
      <c r="BT13" s="63"/>
      <c r="BU13" s="63"/>
      <c r="BV13" s="63"/>
      <c r="BW13" s="63"/>
      <c r="BY13" s="127" t="s">
        <v>458</v>
      </c>
      <c r="BZ13" s="19"/>
    </row>
    <row r="14" spans="1:78" ht="12.75" customHeight="1">
      <c r="A14" s="2">
        <f t="shared" si="3"/>
        <v>6</v>
      </c>
      <c r="B14" s="80" t="s">
        <v>497</v>
      </c>
      <c r="C14" s="11" t="s">
        <v>455</v>
      </c>
      <c r="D14" s="12" t="s">
        <v>456</v>
      </c>
      <c r="E14" s="25">
        <v>0</v>
      </c>
      <c r="F14" s="11" t="s">
        <v>455</v>
      </c>
      <c r="G14" s="12" t="s">
        <v>459</v>
      </c>
      <c r="H14" s="25">
        <v>0</v>
      </c>
      <c r="I14" s="11" t="s">
        <v>455</v>
      </c>
      <c r="J14" s="12" t="s">
        <v>456</v>
      </c>
      <c r="K14" s="25">
        <v>0</v>
      </c>
      <c r="L14" s="11" t="s">
        <v>455</v>
      </c>
      <c r="M14" s="12" t="s">
        <v>459</v>
      </c>
      <c r="N14" s="25" t="s">
        <v>456</v>
      </c>
      <c r="O14" s="11" t="s">
        <v>455</v>
      </c>
      <c r="P14" s="12" t="s">
        <v>459</v>
      </c>
      <c r="Q14" s="25">
        <v>0</v>
      </c>
      <c r="R14" s="11" t="s">
        <v>455</v>
      </c>
      <c r="S14" s="12" t="s">
        <v>456</v>
      </c>
      <c r="T14" s="25">
        <v>0</v>
      </c>
      <c r="U14" s="11" t="s">
        <v>455</v>
      </c>
      <c r="V14" s="12" t="s">
        <v>456</v>
      </c>
      <c r="W14" s="25">
        <v>0</v>
      </c>
      <c r="X14" s="5">
        <f>IF(C14=" ",0,IF(C14="p",1,0)+IF(F14="p",1,0)+IF(I14="p",1,0)+IF(L14="p",1,0)+IF(O14="p",1,0)+IF(R14="p",1,0)+IF(U14="p",1,0))</f>
        <v>7</v>
      </c>
      <c r="Y14" s="6">
        <f>IF(C14=" ",0,IF(C14="am",1,0)+IF(F14="am",1,0)+IF(I14="am",1,0)+IF(L14="am",1,0)+IF(O14="am",1,0)+IF(R14="am",1,0)+IF(U14="am",1,0))</f>
        <v>0</v>
      </c>
      <c r="Z14" s="6">
        <f>IF(D14=" ",0,IF(D14="+",1,0)+IF(G14="+",1,0)+IF(J14="+",1,0)+IF(M14="+",1,0)+IF(P14="+",1,0)+IF(S14="+",1,0)+IF(V14="+",1,0))</f>
        <v>0</v>
      </c>
      <c r="AA14" s="6">
        <f>IF(D14=" ",0,IF(D14="!",1,0)+IF(G14="!",1,0)+IF(J14="!",1,0)+IF(M14="!",1,0)+IF(P14="!",1,0)+IF(S14="!",1,0)+IF(V14="!",1,0))</f>
        <v>3</v>
      </c>
      <c r="AB14" s="7">
        <f>IF(E14=" ",0,IF(E14="!",1,0)+IF(H14="!",1,0)+IF(K14="!",1,0)+IF(N14="!",1,0)+IF(Q14="!",1,0)+IF(T14="!",1,0)+IF(W14="!",1,0))</f>
        <v>0</v>
      </c>
      <c r="AC14" s="7">
        <f>IF(E14=" ",0,IF(E14="~",1,0)+IF(H14="~",1,0)+IF(K14="~",1,0)+IF(N14="~",1,0)+IF(Q14="~",1,0)+IF(T14="~",1,0)+IF(W14="~",1,0))</f>
        <v>1</v>
      </c>
      <c r="AD14" s="36">
        <f>IF(X14=7,10,IF(X14=6,9.71+(Y14-1)*0.29,IF(X14=5,9.13+(Y14-2)*0.29,IF(X14=4,8.26+(Y14-3)*0.29,IF(X14=3,7.1+(Y14-4)*0.29,IF(X14=2,5.65+(Y14-5)*0.29,IF(X14=1,3.91+(Y14-6)*0.29,IF(Y14=0,0,1.88+(Y14-7)*0.29))))))))</f>
        <v>10</v>
      </c>
      <c r="AE14" s="14">
        <f>IF(Z14=7,10,IF(Z14=6,9.71+(AA14-1)*0.29,IF(Z14=5,9.13+(AA14-2)*0.29,IF(Z14=4,8.26+(AA14-3)*0.29,IF(Z14=3,7.1+(AA14-4)*0.29,IF(Z14=2,5.65+(AA14-5)*0.29,IF(Z14=1,3.91+(AA14-6)*0.29,IF(AA14=0,0,1.88+(AA14-7)*0.29))))))))</f>
        <v>0.72</v>
      </c>
      <c r="AF14" s="24">
        <f>IF(AB14=7,10,IF(AB14=6,9.71+(AC14-1)*0.29,IF(AB14=5,9.13+(AC14-2)*0.29,IF(AB14=4,8.26+(AC14-3)*0.29,IF(AB14=3,7.1+(AC14-4)*0.29,IF(AB14=2,5.65+(AC14-5)*0.29,IF(AB14=1,3.91+(AC14-6)*0.29,IF(AC14=0,0,1.88+(AC14-7)*0.29))))))))</f>
        <v>0.14000000000000012</v>
      </c>
      <c r="AG14" s="14">
        <v>4.2</v>
      </c>
      <c r="AH14" s="15">
        <v>1.7</v>
      </c>
      <c r="AI14" s="11" t="s">
        <v>455</v>
      </c>
      <c r="AJ14" s="12" t="s">
        <v>456</v>
      </c>
      <c r="AK14" s="25">
        <v>0</v>
      </c>
      <c r="AL14" s="11" t="s">
        <v>455</v>
      </c>
      <c r="AM14" s="12" t="s">
        <v>457</v>
      </c>
      <c r="AN14" s="25">
        <v>0</v>
      </c>
      <c r="AO14" s="11" t="s">
        <v>455</v>
      </c>
      <c r="AP14" s="12" t="s">
        <v>457</v>
      </c>
      <c r="AQ14" s="25">
        <v>0</v>
      </c>
      <c r="AR14" s="11" t="str">
        <f t="shared" ref="AQ14:BC14" si="8">" "</f>
        <v xml:space="preserve"> </v>
      </c>
      <c r="AS14" s="12" t="str">
        <f t="shared" si="8"/>
        <v xml:space="preserve"> </v>
      </c>
      <c r="AT14" s="25" t="str">
        <f t="shared" si="8"/>
        <v xml:space="preserve"> </v>
      </c>
      <c r="AU14" s="11" t="str">
        <f t="shared" si="8"/>
        <v xml:space="preserve"> </v>
      </c>
      <c r="AV14" s="12" t="str">
        <f t="shared" si="8"/>
        <v xml:space="preserve"> </v>
      </c>
      <c r="AW14" s="25" t="str">
        <f t="shared" si="8"/>
        <v xml:space="preserve"> </v>
      </c>
      <c r="AX14" s="11" t="str">
        <f t="shared" si="8"/>
        <v xml:space="preserve"> </v>
      </c>
      <c r="AY14" s="12" t="str">
        <f t="shared" si="8"/>
        <v xml:space="preserve"> </v>
      </c>
      <c r="AZ14" s="25" t="str">
        <f t="shared" si="8"/>
        <v xml:space="preserve"> </v>
      </c>
      <c r="BA14" s="11" t="str">
        <f t="shared" si="8"/>
        <v xml:space="preserve"> </v>
      </c>
      <c r="BB14" s="12" t="str">
        <f t="shared" si="8"/>
        <v xml:space="preserve"> </v>
      </c>
      <c r="BC14" s="25" t="str">
        <f t="shared" si="8"/>
        <v xml:space="preserve"> </v>
      </c>
      <c r="BD14" s="5">
        <f>IF(AI14=" ",0,IF(AI14="p",1,0)+IF(AL14="p",1,0)+IF(AO14="p",1,0)+IF(AR14="p",1,0)+IF(AU14="p",1,0)+IF(AX14="p",1,0)+IF(BA14="p",1,0))</f>
        <v>3</v>
      </c>
      <c r="BE14" s="6">
        <f>IF(AI14=" ",0,IF(AI14="am",1,0)+IF(AL14="am",1,0)+IF(AO14="am",1,0)+IF(AR14="am",1,0)+IF(AU14="am",1,0)+IF(AX14="am",1,0)+IF(BA14="am",1,0))</f>
        <v>0</v>
      </c>
      <c r="BF14" s="6">
        <f>IF(AJ14=" ",0,IF(AJ14="+",1,0)+IF(AM14="+",1,0)+IF(AP14="+",1,0)+IF(AS14="+",1,0)+IF(AV14="+",1,0)+IF(AY14="+",1,0)+IF(BB14="+",1,0))</f>
        <v>2</v>
      </c>
      <c r="BG14" s="6">
        <f>IF(AJ14=" ",0,IF(AJ14="!",1,0)+IF(AM14="!",1,0)+IF(AP14="!",1,0)+IF(AS14="!",1,0)+IF(AV14="!",1,0)+IF(AY14="!",1,0)+IF(BB14="!",1,0))</f>
        <v>0</v>
      </c>
      <c r="BH14" s="7">
        <f>IF(AK14=" ",0,IF(AK14="!",1,0)+IF(AN14="!",1,0)+IF(AQ14="!",1,0)+IF(AT14="!",1,0)+IF(AW14="!",1,0)+IF(AZ14="!",1,0)+IF(BC14="!",1,0))</f>
        <v>0</v>
      </c>
      <c r="BI14" s="7">
        <f>IF(AK14=" ",0,IF(AK14="~",1,0)+IF(AN14="~",1,0)+IF(AQ14="~",1,0)+IF(AT14="~",1,0)+IF(AW14="~",1,0)+IF(AZ14="~",1,0)+IF(BC14="~",1,0))</f>
        <v>0</v>
      </c>
      <c r="BJ14" s="36">
        <f>IF(BD14=7,10,IF(BD14=6,9.71+(BE14-1)*0.29,IF(BD14=5,9.13+(BE14-2)*0.29,IF(BD14=4,8.26+(BE14-3)*0.29,IF(BD14=3,7.1+(BE14-4)*0.29,IF(BD14=2,5.65+(BE14-5)*0.29,IF(BD14=1,3.91+(BE14-6)*0.29,IF(BE14=0,0,1.88+(BE14-7)*0.29))))))))</f>
        <v>5.9399999999999995</v>
      </c>
      <c r="BK14" s="14">
        <f>IF(BF14=7,10,IF(BF14=6,9.71+(BG14-1)*0.29,IF(BF14=5,9.13+(BG14-2)*0.29,IF(BF14=4,8.26+(BG14-3)*0.29,IF(BF14=3,7.1+(BG14-4)*0.29,IF(BF14=2,5.65+(BG14-5)*0.29,IF(BF14=1,3.91+(BG14-6)*0.29,IF(BG14=0,0,1.88+(BG14-7)*0.29))))))))</f>
        <v>4.2</v>
      </c>
      <c r="BL14" s="24">
        <f>IF(BH14=7,10,IF(BH14=6,9.71+(BI14-1)*0.29,IF(BH14=5,9.13+(BI14-2)*0.29,IF(BH14=4,8.26+(BI14-3)*0.29,IF(BH14=3,7.1+(BI14-4)*0.29,IF(BH14=2,5.65+(BI14-5)*0.29,IF(BH14=1,3.91+(BI14-6)*0.29,IF(BI14=0,0,1.88+(BI14-7)*0.29))))))))</f>
        <v>0</v>
      </c>
      <c r="BM14" s="14">
        <v>0</v>
      </c>
      <c r="BN14" s="15">
        <v>0</v>
      </c>
      <c r="BO14" s="16">
        <v>1</v>
      </c>
      <c r="BP14" s="24">
        <f t="shared" si="2"/>
        <v>26.51</v>
      </c>
      <c r="BQ14" s="63"/>
      <c r="BR14" s="63"/>
      <c r="BS14" s="63"/>
      <c r="BT14" s="63"/>
      <c r="BU14" s="63"/>
      <c r="BV14" s="63"/>
      <c r="BW14" s="63"/>
      <c r="BY14" s="22"/>
      <c r="BZ14" s="21"/>
    </row>
    <row r="15" spans="1:78" ht="12.75" customHeight="1">
      <c r="A15" s="2">
        <f t="shared" si="3"/>
        <v>7</v>
      </c>
      <c r="B15" s="111" t="s">
        <v>571</v>
      </c>
      <c r="C15" s="103" t="s">
        <v>450</v>
      </c>
      <c r="D15" s="104" t="s">
        <v>450</v>
      </c>
      <c r="E15" s="105" t="s">
        <v>450</v>
      </c>
      <c r="F15" s="103" t="s">
        <v>450</v>
      </c>
      <c r="G15" s="104" t="s">
        <v>450</v>
      </c>
      <c r="H15" s="105" t="s">
        <v>450</v>
      </c>
      <c r="I15" s="103" t="s">
        <v>450</v>
      </c>
      <c r="J15" s="104" t="s">
        <v>450</v>
      </c>
      <c r="K15" s="105" t="s">
        <v>450</v>
      </c>
      <c r="L15" s="106" t="s">
        <v>450</v>
      </c>
      <c r="M15" s="107" t="s">
        <v>450</v>
      </c>
      <c r="N15" s="108" t="s">
        <v>450</v>
      </c>
      <c r="O15" s="103" t="s">
        <v>450</v>
      </c>
      <c r="P15" s="104" t="s">
        <v>450</v>
      </c>
      <c r="Q15" s="105" t="s">
        <v>450</v>
      </c>
      <c r="R15" s="103" t="s">
        <v>450</v>
      </c>
      <c r="S15" s="104" t="s">
        <v>450</v>
      </c>
      <c r="T15" s="105" t="s">
        <v>450</v>
      </c>
      <c r="U15" s="103" t="s">
        <v>450</v>
      </c>
      <c r="V15" s="104" t="s">
        <v>450</v>
      </c>
      <c r="W15" s="105" t="s">
        <v>450</v>
      </c>
      <c r="X15" s="103" t="s">
        <v>450</v>
      </c>
      <c r="Y15" s="104" t="s">
        <v>450</v>
      </c>
      <c r="Z15" s="104" t="s">
        <v>450</v>
      </c>
      <c r="AA15" s="104" t="s">
        <v>450</v>
      </c>
      <c r="AB15" s="104" t="s">
        <v>450</v>
      </c>
      <c r="AC15" s="105" t="s">
        <v>450</v>
      </c>
      <c r="AD15" s="36">
        <v>10</v>
      </c>
      <c r="AE15" s="14">
        <v>0</v>
      </c>
      <c r="AF15" s="24">
        <v>1.88</v>
      </c>
      <c r="AG15" s="14">
        <v>2.6</v>
      </c>
      <c r="AH15" s="15">
        <v>1.8</v>
      </c>
      <c r="AI15" s="103" t="s">
        <v>450</v>
      </c>
      <c r="AJ15" s="104" t="s">
        <v>450</v>
      </c>
      <c r="AK15" s="105" t="s">
        <v>450</v>
      </c>
      <c r="AL15" s="103" t="s">
        <v>450</v>
      </c>
      <c r="AM15" s="104" t="s">
        <v>450</v>
      </c>
      <c r="AN15" s="105" t="s">
        <v>450</v>
      </c>
      <c r="AO15" s="103" t="s">
        <v>450</v>
      </c>
      <c r="AP15" s="104" t="s">
        <v>450</v>
      </c>
      <c r="AQ15" s="105" t="s">
        <v>450</v>
      </c>
      <c r="AR15" s="106" t="s">
        <v>450</v>
      </c>
      <c r="AS15" s="107" t="s">
        <v>450</v>
      </c>
      <c r="AT15" s="108" t="s">
        <v>450</v>
      </c>
      <c r="AU15" s="103" t="s">
        <v>450</v>
      </c>
      <c r="AV15" s="104" t="s">
        <v>450</v>
      </c>
      <c r="AW15" s="105" t="s">
        <v>450</v>
      </c>
      <c r="AX15" s="103" t="s">
        <v>450</v>
      </c>
      <c r="AY15" s="104" t="s">
        <v>450</v>
      </c>
      <c r="AZ15" s="105" t="s">
        <v>450</v>
      </c>
      <c r="BA15" s="103" t="s">
        <v>450</v>
      </c>
      <c r="BB15" s="104" t="s">
        <v>450</v>
      </c>
      <c r="BC15" s="105" t="s">
        <v>450</v>
      </c>
      <c r="BD15" s="103" t="s">
        <v>450</v>
      </c>
      <c r="BE15" s="104" t="s">
        <v>450</v>
      </c>
      <c r="BF15" s="104" t="s">
        <v>450</v>
      </c>
      <c r="BG15" s="104" t="s">
        <v>450</v>
      </c>
      <c r="BH15" s="104" t="s">
        <v>450</v>
      </c>
      <c r="BI15" s="105" t="s">
        <v>450</v>
      </c>
      <c r="BJ15" s="36">
        <v>9.4200000000000017</v>
      </c>
      <c r="BK15" s="14">
        <v>0.14000000000000012</v>
      </c>
      <c r="BL15" s="24">
        <v>1.73</v>
      </c>
      <c r="BM15" s="14">
        <v>0</v>
      </c>
      <c r="BN15" s="15">
        <v>0</v>
      </c>
      <c r="BO15" s="16">
        <f>2*1+2.17+0.14</f>
        <v>4.3099999999999996</v>
      </c>
      <c r="BP15" s="24">
        <f t="shared" si="2"/>
        <v>26.4375</v>
      </c>
      <c r="BQ15" s="63"/>
      <c r="BR15" s="63"/>
      <c r="BS15" s="63"/>
      <c r="BT15" s="63"/>
      <c r="BU15" s="63"/>
      <c r="BV15" s="63"/>
      <c r="BW15" s="63"/>
      <c r="BY15" s="127" t="s">
        <v>458</v>
      </c>
      <c r="BZ15" s="21"/>
    </row>
    <row r="16" spans="1:78" ht="12.75" customHeight="1">
      <c r="A16" s="2">
        <f t="shared" si="3"/>
        <v>8</v>
      </c>
      <c r="B16" s="80" t="s">
        <v>524</v>
      </c>
      <c r="C16" s="103" t="s">
        <v>450</v>
      </c>
      <c r="D16" s="104" t="s">
        <v>450</v>
      </c>
      <c r="E16" s="105" t="s">
        <v>450</v>
      </c>
      <c r="F16" s="103" t="s">
        <v>450</v>
      </c>
      <c r="G16" s="104" t="s">
        <v>450</v>
      </c>
      <c r="H16" s="105" t="s">
        <v>450</v>
      </c>
      <c r="I16" s="103" t="s">
        <v>450</v>
      </c>
      <c r="J16" s="104" t="s">
        <v>450</v>
      </c>
      <c r="K16" s="105" t="s">
        <v>450</v>
      </c>
      <c r="L16" s="106" t="s">
        <v>450</v>
      </c>
      <c r="M16" s="107" t="s">
        <v>450</v>
      </c>
      <c r="N16" s="108" t="s">
        <v>450</v>
      </c>
      <c r="O16" s="103" t="s">
        <v>450</v>
      </c>
      <c r="P16" s="104" t="s">
        <v>450</v>
      </c>
      <c r="Q16" s="105" t="s">
        <v>450</v>
      </c>
      <c r="R16" s="103" t="s">
        <v>450</v>
      </c>
      <c r="S16" s="104" t="s">
        <v>450</v>
      </c>
      <c r="T16" s="105" t="s">
        <v>450</v>
      </c>
      <c r="U16" s="103" t="s">
        <v>450</v>
      </c>
      <c r="V16" s="104" t="s">
        <v>450</v>
      </c>
      <c r="W16" s="105" t="s">
        <v>450</v>
      </c>
      <c r="X16" s="103" t="s">
        <v>450</v>
      </c>
      <c r="Y16" s="104" t="s">
        <v>450</v>
      </c>
      <c r="Z16" s="104" t="s">
        <v>450</v>
      </c>
      <c r="AA16" s="104" t="s">
        <v>450</v>
      </c>
      <c r="AB16" s="104" t="s">
        <v>450</v>
      </c>
      <c r="AC16" s="105" t="s">
        <v>450</v>
      </c>
      <c r="AD16" s="36">
        <v>9.4200000000000017</v>
      </c>
      <c r="AE16" s="14">
        <v>0.14000000000000012</v>
      </c>
      <c r="AF16" s="24">
        <v>1.5899999999999999</v>
      </c>
      <c r="AG16" s="14">
        <v>4.8</v>
      </c>
      <c r="AH16" s="15">
        <v>1.6</v>
      </c>
      <c r="AI16" s="103" t="s">
        <v>450</v>
      </c>
      <c r="AJ16" s="104" t="s">
        <v>450</v>
      </c>
      <c r="AK16" s="105" t="s">
        <v>450</v>
      </c>
      <c r="AL16" s="103" t="s">
        <v>450</v>
      </c>
      <c r="AM16" s="104" t="s">
        <v>450</v>
      </c>
      <c r="AN16" s="105" t="s">
        <v>450</v>
      </c>
      <c r="AO16" s="103" t="s">
        <v>450</v>
      </c>
      <c r="AP16" s="104" t="s">
        <v>450</v>
      </c>
      <c r="AQ16" s="105" t="s">
        <v>450</v>
      </c>
      <c r="AR16" s="106" t="s">
        <v>450</v>
      </c>
      <c r="AS16" s="107" t="s">
        <v>450</v>
      </c>
      <c r="AT16" s="108" t="s">
        <v>450</v>
      </c>
      <c r="AU16" s="103" t="s">
        <v>450</v>
      </c>
      <c r="AV16" s="104" t="s">
        <v>450</v>
      </c>
      <c r="AW16" s="105" t="s">
        <v>450</v>
      </c>
      <c r="AX16" s="103" t="s">
        <v>450</v>
      </c>
      <c r="AY16" s="104" t="s">
        <v>450</v>
      </c>
      <c r="AZ16" s="105" t="s">
        <v>450</v>
      </c>
      <c r="BA16" s="103" t="s">
        <v>450</v>
      </c>
      <c r="BB16" s="104" t="s">
        <v>450</v>
      </c>
      <c r="BC16" s="105" t="s">
        <v>450</v>
      </c>
      <c r="BD16" s="103" t="s">
        <v>450</v>
      </c>
      <c r="BE16" s="104" t="s">
        <v>450</v>
      </c>
      <c r="BF16" s="104" t="s">
        <v>450</v>
      </c>
      <c r="BG16" s="104" t="s">
        <v>450</v>
      </c>
      <c r="BH16" s="104" t="s">
        <v>450</v>
      </c>
      <c r="BI16" s="105" t="s">
        <v>450</v>
      </c>
      <c r="BJ16" s="36">
        <v>10</v>
      </c>
      <c r="BK16" s="14">
        <v>0</v>
      </c>
      <c r="BL16" s="24">
        <v>1.73</v>
      </c>
      <c r="BM16" s="14">
        <v>0</v>
      </c>
      <c r="BN16" s="15">
        <v>0</v>
      </c>
      <c r="BO16" s="16">
        <f>4*1+3*0.14+2+0.5+11.37+1.5+3</f>
        <v>22.79</v>
      </c>
      <c r="BP16" s="24">
        <f t="shared" si="2"/>
        <v>47.605000000000004</v>
      </c>
      <c r="BQ16" s="63"/>
      <c r="BR16" s="63"/>
      <c r="BS16" s="63"/>
      <c r="BT16" s="63"/>
      <c r="BU16" s="63"/>
      <c r="BV16" s="63"/>
      <c r="BW16" s="63"/>
      <c r="BY16" s="145" t="s">
        <v>458</v>
      </c>
      <c r="BZ16" s="20"/>
    </row>
    <row r="17" spans="1:78" ht="12.75" customHeight="1">
      <c r="A17" s="2">
        <f t="shared" si="3"/>
        <v>9</v>
      </c>
      <c r="B17" s="80" t="s">
        <v>518</v>
      </c>
      <c r="C17" s="11" t="s">
        <v>455</v>
      </c>
      <c r="D17" s="12" t="s">
        <v>456</v>
      </c>
      <c r="E17" s="25" t="str">
        <f>"---"</f>
        <v>---</v>
      </c>
      <c r="F17" s="11" t="s">
        <v>455</v>
      </c>
      <c r="G17" s="12" t="s">
        <v>456</v>
      </c>
      <c r="H17" s="25" t="str">
        <f>"---"</f>
        <v>---</v>
      </c>
      <c r="I17" s="11" t="s">
        <v>455</v>
      </c>
      <c r="J17" s="12" t="s">
        <v>456</v>
      </c>
      <c r="K17" s="25" t="str">
        <f>"---"</f>
        <v>---</v>
      </c>
      <c r="L17" s="11" t="s">
        <v>455</v>
      </c>
      <c r="M17" s="12" t="s">
        <v>456</v>
      </c>
      <c r="N17" s="25" t="str">
        <f>"---"</f>
        <v>---</v>
      </c>
      <c r="O17" s="11" t="s">
        <v>454</v>
      </c>
      <c r="P17" s="12">
        <v>0</v>
      </c>
      <c r="Q17" s="25" t="str">
        <f>"---"</f>
        <v>---</v>
      </c>
      <c r="R17" s="11" t="s">
        <v>455</v>
      </c>
      <c r="S17" s="12" t="s">
        <v>456</v>
      </c>
      <c r="T17" s="25" t="str">
        <f>"---"</f>
        <v>---</v>
      </c>
      <c r="U17" s="11" t="s">
        <v>455</v>
      </c>
      <c r="V17" s="12" t="s">
        <v>456</v>
      </c>
      <c r="W17" s="25" t="str">
        <f>"---"</f>
        <v>---</v>
      </c>
      <c r="X17" s="5">
        <f>IF(C17=" ",0,IF(C17="p",1,0)+IF(F17="p",1,0)+IF(I17="p",1,0)+IF(L17="p",1,0)+IF(O17="p",1,0)+IF(R17="p",1,0)+IF(U17="p",1,0))</f>
        <v>6</v>
      </c>
      <c r="Y17" s="6">
        <f>IF(C17=" ",0,IF(C17="am",1,0)+IF(F17="am",1,0)+IF(I17="am",1,0)+IF(L17="am",1,0)+IF(O17="am",1,0)+IF(R17="am",1,0)+IF(U17="am",1,0))</f>
        <v>0</v>
      </c>
      <c r="Z17" s="6">
        <f>IF(D17=" ",0,IF(D17="+",1,0)+IF(G17="+",1,0)+IF(J17="+",1,0)+IF(M17="+",1,0)+IF(P17="+",1,0)+IF(S17="+",1,0)+IF(V17="+",1,0))</f>
        <v>0</v>
      </c>
      <c r="AA17" s="6">
        <f>IF(D17=" ",0,IF(D17="!",1,0)+IF(G17="!",1,0)+IF(J17="!",1,0)+IF(M17="!",1,0)+IF(P17="!",1,0)+IF(S17="!",1,0)+IF(V17="!",1,0))</f>
        <v>0</v>
      </c>
      <c r="AB17" s="12" t="str">
        <f>"---"</f>
        <v>---</v>
      </c>
      <c r="AC17" s="25" t="str">
        <f>"---"</f>
        <v>---</v>
      </c>
      <c r="AD17" s="36">
        <f>IF(X17=7,10,IF(X17=6,9.71+(Y17-1)*0.29,IF(X17=5,9.13+(Y17-2)*0.29,IF(X17=4,8.26+(Y17-3)*0.29,IF(X17=3,7.1+(Y17-4)*0.29,IF(X17=2,5.65+(Y17-5)*0.29,IF(X17=1,3.91+(Y17-6)*0.29,IF(Y17=0,0,1.88+(Y17-7)*0.29))))))))</f>
        <v>9.4200000000000017</v>
      </c>
      <c r="AE17" s="14">
        <f>IF(Z17=7,10,IF(Z17=6,9.71+(AA17-1)*0.29,IF(Z17=5,9.13+(AA17-2)*0.29,IF(Z17=4,8.26+(AA17-3)*0.29,IF(Z17=3,7.1+(AA17-4)*0.29,IF(Z17=2,5.65+(AA17-5)*0.29,IF(Z17=1,3.91+(AA17-6)*0.29,IF(AA17=0,0,1.88+(AA17-7)*0.29))))))))</f>
        <v>0</v>
      </c>
      <c r="AF17" s="24">
        <v>1.3</v>
      </c>
      <c r="AG17" s="14">
        <v>4.8</v>
      </c>
      <c r="AH17" s="15">
        <v>2</v>
      </c>
      <c r="AI17" s="11" t="s">
        <v>455</v>
      </c>
      <c r="AJ17" s="12" t="s">
        <v>456</v>
      </c>
      <c r="AK17" s="25" t="str">
        <f>"---"</f>
        <v>---</v>
      </c>
      <c r="AL17" s="11" t="s">
        <v>455</v>
      </c>
      <c r="AM17" s="12" t="s">
        <v>456</v>
      </c>
      <c r="AN17" s="25" t="str">
        <f>"---"</f>
        <v>---</v>
      </c>
      <c r="AO17" s="11" t="s">
        <v>455</v>
      </c>
      <c r="AP17" s="12" t="s">
        <v>456</v>
      </c>
      <c r="AQ17" s="25" t="str">
        <f>"---"</f>
        <v>---</v>
      </c>
      <c r="AR17" s="11" t="str">
        <f t="shared" ref="AR17:AS19" si="9">" "</f>
        <v xml:space="preserve"> </v>
      </c>
      <c r="AS17" s="12" t="str">
        <f t="shared" si="9"/>
        <v xml:space="preserve"> </v>
      </c>
      <c r="AT17" s="25" t="str">
        <f>"---"</f>
        <v>---</v>
      </c>
      <c r="AU17" s="11" t="str">
        <f t="shared" ref="AU17:AV19" si="10">" "</f>
        <v xml:space="preserve"> </v>
      </c>
      <c r="AV17" s="12" t="str">
        <f t="shared" si="10"/>
        <v xml:space="preserve"> </v>
      </c>
      <c r="AW17" s="25" t="str">
        <f>"---"</f>
        <v>---</v>
      </c>
      <c r="AX17" s="11" t="str">
        <f t="shared" ref="AX17:AY19" si="11">" "</f>
        <v xml:space="preserve"> </v>
      </c>
      <c r="AY17" s="12" t="str">
        <f t="shared" si="11"/>
        <v xml:space="preserve"> </v>
      </c>
      <c r="AZ17" s="25" t="str">
        <f>"---"</f>
        <v>---</v>
      </c>
      <c r="BA17" s="11" t="str">
        <f t="shared" ref="BA17:BB19" si="12">" "</f>
        <v xml:space="preserve"> </v>
      </c>
      <c r="BB17" s="12" t="str">
        <f t="shared" si="12"/>
        <v xml:space="preserve"> </v>
      </c>
      <c r="BC17" s="25" t="str">
        <f>"---"</f>
        <v>---</v>
      </c>
      <c r="BD17" s="5">
        <f>IF(AI17=" ",0,IF(AI17="p",1,0)+IF(AL17="p",1,0)+IF(AO17="p",1,0)+IF(AR17="p",1,0)+IF(AU17="p",1,0)+IF(AX17="p",1,0)+IF(BA17="p",1,0))</f>
        <v>3</v>
      </c>
      <c r="BE17" s="6">
        <f>IF(AI17=" ",0,IF(AI17="am",1,0)+IF(AL17="am",1,0)+IF(AO17="am",1,0)+IF(AR17="am",1,0)+IF(AU17="am",1,0)+IF(AX17="am",1,0)+IF(BA17="am",1,0))</f>
        <v>0</v>
      </c>
      <c r="BF17" s="6">
        <f>IF(AJ17=" ",0,IF(AJ17="+",1,0)+IF(AM17="+",1,0)+IF(AP17="+",1,0)+IF(AS17="+",1,0)+IF(AV17="+",1,0)+IF(AY17="+",1,0)+IF(BB17="+",1,0))</f>
        <v>0</v>
      </c>
      <c r="BG17" s="6">
        <f>IF(AJ17=" ",0,IF(AJ17="!",1,0)+IF(AM17="!",1,0)+IF(AP17="!",1,0)+IF(AS17="!",1,0)+IF(AV17="!",1,0)+IF(AY17="!",1,0)+IF(BB17="!",1,0))</f>
        <v>0</v>
      </c>
      <c r="BH17" s="12" t="str">
        <f>"---"</f>
        <v>---</v>
      </c>
      <c r="BI17" s="25" t="str">
        <f>"---"</f>
        <v>---</v>
      </c>
      <c r="BJ17" s="36">
        <f>IF(BD17=7,10,IF(BD17=6,9.71+(BE17-1)*0.29,IF(BD17=5,9.13+(BE17-2)*0.29,IF(BD17=4,8.26+(BE17-3)*0.29,IF(BD17=3,7.1+(BE17-4)*0.29,IF(BD17=2,5.65+(BE17-5)*0.29,IF(BD17=1,3.91+(BE17-6)*0.29,IF(BE17=0,0,1.88+(BE17-7)*0.29))))))))</f>
        <v>5.9399999999999995</v>
      </c>
      <c r="BK17" s="14">
        <f>IF(BF17=7,10,IF(BF17=6,9.71+(BG17-1)*0.29,IF(BF17=5,9.13+(BG17-2)*0.29,IF(BF17=4,8.26+(BG17-3)*0.29,IF(BF17=3,7.1+(BG17-4)*0.29,IF(BF17=2,5.65+(BG17-5)*0.29,IF(BF17=1,3.91+(BG17-6)*0.29,IF(BG17=0,0,1.88+(BG17-7)*0.29))))))))</f>
        <v>0</v>
      </c>
      <c r="BL17" s="24">
        <v>0.43</v>
      </c>
      <c r="BM17" s="14">
        <v>0</v>
      </c>
      <c r="BN17" s="15">
        <v>0</v>
      </c>
      <c r="BO17" s="16">
        <f>2*0.14+3</f>
        <v>3.2800000000000002</v>
      </c>
      <c r="BP17" s="24">
        <f t="shared" si="2"/>
        <v>25.152500000000003</v>
      </c>
      <c r="BQ17" s="63"/>
      <c r="BR17" s="63"/>
      <c r="BS17" s="63"/>
      <c r="BT17" s="63"/>
      <c r="BU17" s="63"/>
      <c r="BV17" s="63"/>
      <c r="BW17" s="63"/>
      <c r="BY17" s="127" t="s">
        <v>536</v>
      </c>
      <c r="BZ17" s="21"/>
    </row>
    <row r="18" spans="1:78" ht="12.75" customHeight="1">
      <c r="A18" s="2">
        <f t="shared" si="3"/>
        <v>10</v>
      </c>
      <c r="B18" s="80" t="s">
        <v>567</v>
      </c>
      <c r="C18" s="11" t="s">
        <v>454</v>
      </c>
      <c r="D18" s="12">
        <v>0</v>
      </c>
      <c r="E18" s="25">
        <v>0</v>
      </c>
      <c r="F18" s="11" t="s">
        <v>455</v>
      </c>
      <c r="G18" s="12" t="s">
        <v>456</v>
      </c>
      <c r="H18" s="25">
        <v>0</v>
      </c>
      <c r="I18" s="11" t="s">
        <v>455</v>
      </c>
      <c r="J18" s="12" t="s">
        <v>456</v>
      </c>
      <c r="K18" s="25">
        <v>0</v>
      </c>
      <c r="L18" s="11" t="s">
        <v>455</v>
      </c>
      <c r="M18" s="12" t="s">
        <v>456</v>
      </c>
      <c r="N18" s="25" t="s">
        <v>456</v>
      </c>
      <c r="O18" s="11" t="s">
        <v>455</v>
      </c>
      <c r="P18" s="12" t="s">
        <v>456</v>
      </c>
      <c r="Q18" s="25">
        <v>0</v>
      </c>
      <c r="R18" s="11" t="s">
        <v>454</v>
      </c>
      <c r="S18" s="12">
        <v>0</v>
      </c>
      <c r="T18" s="25">
        <v>0</v>
      </c>
      <c r="U18" s="11" t="s">
        <v>455</v>
      </c>
      <c r="V18" s="12" t="s">
        <v>456</v>
      </c>
      <c r="W18" s="25">
        <v>0</v>
      </c>
      <c r="X18" s="5">
        <f>IF(C18=" ",0,IF(C18="p",1,0)+IF(F18="p",1,0)+IF(I18="p",1,0)+IF(L18="p",1,0)+IF(O18="p",1,0)+IF(R18="p",1,0)+IF(U18="p",1,0))</f>
        <v>5</v>
      </c>
      <c r="Y18" s="6">
        <f>IF(C18=" ",0,IF(C18="am",1,0)+IF(F18="am",1,0)+IF(I18="am",1,0)+IF(L18="am",1,0)+IF(O18="am",1,0)+IF(R18="am",1,0)+IF(U18="am",1,0))</f>
        <v>0</v>
      </c>
      <c r="Z18" s="6">
        <f>IF(D18=" ",0,IF(D18="+",1,0)+IF(G18="+",1,0)+IF(J18="+",1,0)+IF(M18="+",1,0)+IF(P18="+",1,0)+IF(S18="+",1,0)+IF(V18="+",1,0))</f>
        <v>0</v>
      </c>
      <c r="AA18" s="6">
        <f>IF(D18=" ",0,IF(D18="!",1,0)+IF(G18="!",1,0)+IF(J18="!",1,0)+IF(M18="!",1,0)+IF(P18="!",1,0)+IF(S18="!",1,0)+IF(V18="!",1,0))</f>
        <v>0</v>
      </c>
      <c r="AB18" s="6">
        <f>IF(E18=" ",0,IF(E18="!",1,0)+IF(H18="!",1,0)+IF(K18="!",1,0)+IF(N18="!",1,0)+IF(Q18="!",1,0)+IF(T18="!",1,0)+IF(W18="!",1,0))</f>
        <v>0</v>
      </c>
      <c r="AC18" s="7">
        <f>IF(E18=" ",0,IF(E18="~",1,0)+IF(H18="~",1,0)+IF(K18="~",1,0)+IF(N18="~",1,0)+IF(Q18="~",1,0)+IF(T18="~",1,0)+IF(W18="~",1,0))</f>
        <v>1</v>
      </c>
      <c r="AD18" s="36">
        <f>IF(X18=7,10,IF(X18=6,9.71+(Y18-1)*0.29,IF(X18=5,9.13+(Y18-2)*0.29,IF(X18=4,8.26+(Y18-3)*0.29,IF(X18=3,7.1+(Y18-4)*0.29,IF(X18=2,5.65+(Y18-5)*0.29,IF(X18=1,3.91+(Y18-6)*0.29,IF(Y18=0,0,1.88+(Y18-7)*0.29))))))))</f>
        <v>8.5500000000000007</v>
      </c>
      <c r="AE18" s="14">
        <f>IF(Z18=7,10,IF(Z18=6,9.71+(AA18-1)*0.29,IF(Z18=5,9.13+(AA18-2)*0.29,IF(Z18=4,8.26+(AA18-3)*0.29,IF(Z18=3,7.1+(AA18-4)*0.29,IF(Z18=2,5.65+(AA18-5)*0.29,IF(Z18=1,3.91+(AA18-6)*0.29,IF(AA18=0,0,1.88+(AA18-7)*0.29))))))))</f>
        <v>0</v>
      </c>
      <c r="AF18" s="24">
        <f>IF(AB18=7,10,IF(AB18=6,9.71+(AC18-1)*0.29,IF(AB18=5,9.13+(AC18-2)*0.29,IF(AB18=4,8.26+(AC18-3)*0.29,IF(AB18=3,7.1+(AC18-4)*0.29,IF(AB18=2,5.65+(AC18-5)*0.29,IF(AB18=1,3.91+(AC18-6)*0.29,IF(AC18=0,0,1.88+(AC18-7)*0.29))))))))</f>
        <v>0.14000000000000012</v>
      </c>
      <c r="AG18" s="14">
        <v>3.2</v>
      </c>
      <c r="AH18" s="15">
        <v>1.6</v>
      </c>
      <c r="AI18" s="11" t="s">
        <v>455</v>
      </c>
      <c r="AJ18" s="12" t="s">
        <v>456</v>
      </c>
      <c r="AK18" s="25">
        <v>0</v>
      </c>
      <c r="AL18" s="11" t="s">
        <v>455</v>
      </c>
      <c r="AM18" s="12" t="s">
        <v>456</v>
      </c>
      <c r="AN18" s="25">
        <v>0</v>
      </c>
      <c r="AO18" s="11" t="s">
        <v>455</v>
      </c>
      <c r="AP18" s="12" t="s">
        <v>456</v>
      </c>
      <c r="AQ18" s="25" t="s">
        <v>456</v>
      </c>
      <c r="AR18" s="11" t="str">
        <f t="shared" si="9"/>
        <v xml:space="preserve"> </v>
      </c>
      <c r="AS18" s="12" t="str">
        <f t="shared" si="9"/>
        <v xml:space="preserve"> </v>
      </c>
      <c r="AT18" s="25" t="str">
        <f>" "</f>
        <v xml:space="preserve"> </v>
      </c>
      <c r="AU18" s="11" t="str">
        <f t="shared" si="10"/>
        <v xml:space="preserve"> </v>
      </c>
      <c r="AV18" s="12" t="str">
        <f t="shared" si="10"/>
        <v xml:space="preserve"> </v>
      </c>
      <c r="AW18" s="25" t="str">
        <f>" "</f>
        <v xml:space="preserve"> </v>
      </c>
      <c r="AX18" s="11" t="str">
        <f t="shared" si="11"/>
        <v xml:space="preserve"> </v>
      </c>
      <c r="AY18" s="12" t="str">
        <f t="shared" si="11"/>
        <v xml:space="preserve"> </v>
      </c>
      <c r="AZ18" s="25" t="str">
        <f>" "</f>
        <v xml:space="preserve"> </v>
      </c>
      <c r="BA18" s="11" t="str">
        <f t="shared" si="12"/>
        <v xml:space="preserve"> </v>
      </c>
      <c r="BB18" s="12" t="str">
        <f t="shared" si="12"/>
        <v xml:space="preserve"> </v>
      </c>
      <c r="BC18" s="25" t="str">
        <f>" "</f>
        <v xml:space="preserve"> </v>
      </c>
      <c r="BD18" s="5">
        <f>IF(AI18=" ",0,IF(AI18="p",1,0)+IF(AL18="p",1,0)+IF(AO18="p",1,0)+IF(AR18="p",1,0)+IF(AU18="p",1,0)+IF(AX18="p",1,0)+IF(BA18="p",1,0))</f>
        <v>3</v>
      </c>
      <c r="BE18" s="6">
        <f>IF(AI18=" ",0,IF(AI18="am",1,0)+IF(AL18="am",1,0)+IF(AO18="am",1,0)+IF(AR18="am",1,0)+IF(AU18="am",1,0)+IF(AX18="am",1,0)+IF(BA18="am",1,0))</f>
        <v>0</v>
      </c>
      <c r="BF18" s="6">
        <f>IF(AJ18=" ",0,IF(AJ18="+",1,0)+IF(AM18="+",1,0)+IF(AP18="+",1,0)+IF(AS18="+",1,0)+IF(AV18="+",1,0)+IF(AY18="+",1,0)+IF(BB18="+",1,0))</f>
        <v>0</v>
      </c>
      <c r="BG18" s="6">
        <f>IF(AJ18=" ",0,IF(AJ18="!",1,0)+IF(AM18="!",1,0)+IF(AP18="!",1,0)+IF(AS18="!",1,0)+IF(AV18="!",1,0)+IF(AY18="!",1,0)+IF(BB18="!",1,0))</f>
        <v>0</v>
      </c>
      <c r="BH18" s="6">
        <f>IF(AK18=" ",0,IF(AK18="!",1,0)+IF(AN18="!",1,0)+IF(AQ18="!",1,0)+IF(AT18="!",1,0)+IF(AW18="!",1,0)+IF(AZ18="!",1,0)+IF(BC18="!",1,0))</f>
        <v>0</v>
      </c>
      <c r="BI18" s="7">
        <f>IF(AK18=" ",0,IF(AK18="~",1,0)+IF(AN18="~",1,0)+IF(AQ18="~",1,0)+IF(AT18="~",1,0)+IF(AW18="~",1,0)+IF(AZ18="~",1,0)+IF(BC18="~",1,0))</f>
        <v>1</v>
      </c>
      <c r="BJ18" s="36">
        <f>IF(BD18=7,10,IF(BD18=6,9.71+(BE18-1)*0.29,IF(BD18=5,9.13+(BE18-2)*0.29,IF(BD18=4,8.26+(BE18-3)*0.29,IF(BD18=3,7.1+(BE18-4)*0.29,IF(BD18=2,5.65+(BE18-5)*0.29,IF(BD18=1,3.91+(BE18-6)*0.29,IF(BE18=0,0,1.88+(BE18-7)*0.29))))))))</f>
        <v>5.9399999999999995</v>
      </c>
      <c r="BK18" s="14">
        <f>IF(BF18=7,10,IF(BF18=6,9.71+(BG18-1)*0.29,IF(BF18=5,9.13+(BG18-2)*0.29,IF(BF18=4,8.26+(BG18-3)*0.29,IF(BF18=3,7.1+(BG18-4)*0.29,IF(BF18=2,5.65+(BG18-5)*0.29,IF(BF18=1,3.91+(BG18-6)*0.29,IF(BG18=0,0,1.88+(BG18-7)*0.29))))))))</f>
        <v>0</v>
      </c>
      <c r="BL18" s="24">
        <f>IF(BH18=7,10,IF(BH18=6,9.71+(BI18-1)*0.29,IF(BH18=5,9.13+(BI18-2)*0.29,IF(BH18=4,8.26+(BI18-3)*0.29,IF(BH18=3,7.1+(BI18-4)*0.29,IF(BH18=2,5.65+(BI18-5)*0.29,IF(BH18=1,3.91+(BI18-6)*0.29,IF(BI18=0,0,1.88+(BI18-7)*0.29))))))))</f>
        <v>0.14000000000000012</v>
      </c>
      <c r="BM18" s="14">
        <v>0</v>
      </c>
      <c r="BN18" s="15">
        <v>0</v>
      </c>
      <c r="BO18" s="16">
        <f>1.5+3</f>
        <v>4.5</v>
      </c>
      <c r="BP18" s="24">
        <f t="shared" si="2"/>
        <v>22.477499999999999</v>
      </c>
      <c r="BQ18" s="63"/>
      <c r="BR18" s="63"/>
      <c r="BS18" s="63"/>
      <c r="BT18" s="63"/>
      <c r="BU18" s="63"/>
      <c r="BV18" s="63"/>
      <c r="BW18" s="63"/>
      <c r="BY18" s="113"/>
      <c r="BZ18" s="21"/>
    </row>
    <row r="19" spans="1:78" ht="12.75" customHeight="1">
      <c r="A19" s="2">
        <f t="shared" si="3"/>
        <v>11</v>
      </c>
      <c r="B19" s="80" t="s">
        <v>534</v>
      </c>
      <c r="C19" s="11" t="s">
        <v>455</v>
      </c>
      <c r="D19" s="12" t="s">
        <v>456</v>
      </c>
      <c r="E19" s="25" t="str">
        <f>"---"</f>
        <v>---</v>
      </c>
      <c r="F19" s="11" t="s">
        <v>455</v>
      </c>
      <c r="G19" s="12" t="s">
        <v>456</v>
      </c>
      <c r="H19" s="25" t="str">
        <f>"---"</f>
        <v>---</v>
      </c>
      <c r="I19" s="11" t="s">
        <v>455</v>
      </c>
      <c r="J19" s="12" t="s">
        <v>456</v>
      </c>
      <c r="K19" s="25" t="str">
        <f>"---"</f>
        <v>---</v>
      </c>
      <c r="L19" s="11" t="s">
        <v>455</v>
      </c>
      <c r="M19" s="12" t="s">
        <v>456</v>
      </c>
      <c r="N19" s="25" t="str">
        <f>"---"</f>
        <v>---</v>
      </c>
      <c r="O19" s="11" t="s">
        <v>455</v>
      </c>
      <c r="P19" s="12" t="s">
        <v>456</v>
      </c>
      <c r="Q19" s="25" t="str">
        <f>"---"</f>
        <v>---</v>
      </c>
      <c r="R19" s="11" t="s">
        <v>455</v>
      </c>
      <c r="S19" s="12" t="s">
        <v>456</v>
      </c>
      <c r="T19" s="25" t="str">
        <f>"---"</f>
        <v>---</v>
      </c>
      <c r="U19" s="11" t="s">
        <v>454</v>
      </c>
      <c r="V19" s="12">
        <v>0</v>
      </c>
      <c r="W19" s="25" t="str">
        <f>"---"</f>
        <v>---</v>
      </c>
      <c r="X19" s="5">
        <f>IF(C19=" ",0,IF(C19="p",1,0)+IF(F19="p",1,0)+IF(I19="p",1,0)+IF(L19="p",1,0)+IF(O19="p",1,0)+IF(R19="p",1,0)+IF(U19="p",1,0))</f>
        <v>6</v>
      </c>
      <c r="Y19" s="6">
        <f>IF(C19=" ",0,IF(C19="am",1,0)+IF(F19="am",1,0)+IF(I19="am",1,0)+IF(L19="am",1,0)+IF(O19="am",1,0)+IF(R19="am",1,0)+IF(U19="am",1,0))</f>
        <v>0</v>
      </c>
      <c r="Z19" s="6">
        <f>IF(D19=" ",0,IF(D19="+",1,0)+IF(G19="+",1,0)+IF(J19="+",1,0)+IF(M19="+",1,0)+IF(P19="+",1,0)+IF(S19="+",1,0)+IF(V19="+",1,0))</f>
        <v>0</v>
      </c>
      <c r="AA19" s="6">
        <f>IF(D19=" ",0,IF(D19="!",1,0)+IF(G19="!",1,0)+IF(J19="!",1,0)+IF(M19="!",1,0)+IF(P19="!",1,0)+IF(S19="!",1,0)+IF(V19="!",1,0))</f>
        <v>0</v>
      </c>
      <c r="AB19" s="12" t="str">
        <f>"---"</f>
        <v>---</v>
      </c>
      <c r="AC19" s="25" t="str">
        <f>"---"</f>
        <v>---</v>
      </c>
      <c r="AD19" s="36">
        <f>IF(X19=7,10,IF(X19=6,9.71+(Y19-1)*0.29,IF(X19=5,9.13+(Y19-2)*0.29,IF(X19=4,8.26+(Y19-3)*0.29,IF(X19=3,7.1+(Y19-4)*0.29,IF(X19=2,5.65+(Y19-5)*0.29,IF(X19=1,3.91+(Y19-6)*0.29,IF(Y19=0,0,1.88+(Y19-7)*0.29))))))))</f>
        <v>9.4200000000000017</v>
      </c>
      <c r="AE19" s="14">
        <f>IF(Z19=7,10,IF(Z19=6,9.71+(AA19-1)*0.29,IF(Z19=5,9.13+(AA19-2)*0.29,IF(Z19=4,8.26+(AA19-3)*0.29,IF(Z19=3,7.1+(AA19-4)*0.29,IF(Z19=2,5.65+(AA19-5)*0.29,IF(Z19=1,3.91+(AA19-6)*0.29,IF(AA19=0,0,1.88+(AA19-7)*0.29))))))))</f>
        <v>0</v>
      </c>
      <c r="AF19" s="24">
        <v>1.3</v>
      </c>
      <c r="AG19" s="14">
        <v>3.6</v>
      </c>
      <c r="AH19" s="15">
        <v>2</v>
      </c>
      <c r="AI19" s="11" t="s">
        <v>454</v>
      </c>
      <c r="AJ19" s="12">
        <v>0</v>
      </c>
      <c r="AK19" s="25" t="str">
        <f>"---"</f>
        <v>---</v>
      </c>
      <c r="AL19" s="11" t="s">
        <v>455</v>
      </c>
      <c r="AM19" s="12" t="s">
        <v>456</v>
      </c>
      <c r="AN19" s="25" t="str">
        <f>"---"</f>
        <v>---</v>
      </c>
      <c r="AO19" s="11" t="s">
        <v>455</v>
      </c>
      <c r="AP19" s="12" t="s">
        <v>456</v>
      </c>
      <c r="AQ19" s="25" t="str">
        <f>"---"</f>
        <v>---</v>
      </c>
      <c r="AR19" s="11" t="str">
        <f t="shared" si="9"/>
        <v xml:space="preserve"> </v>
      </c>
      <c r="AS19" s="12" t="str">
        <f t="shared" si="9"/>
        <v xml:space="preserve"> </v>
      </c>
      <c r="AT19" s="25" t="str">
        <f>"---"</f>
        <v>---</v>
      </c>
      <c r="AU19" s="11" t="str">
        <f t="shared" si="10"/>
        <v xml:space="preserve"> </v>
      </c>
      <c r="AV19" s="12" t="str">
        <f t="shared" si="10"/>
        <v xml:space="preserve"> </v>
      </c>
      <c r="AW19" s="25" t="str">
        <f>"---"</f>
        <v>---</v>
      </c>
      <c r="AX19" s="11" t="str">
        <f t="shared" si="11"/>
        <v xml:space="preserve"> </v>
      </c>
      <c r="AY19" s="12" t="str">
        <f t="shared" si="11"/>
        <v xml:space="preserve"> </v>
      </c>
      <c r="AZ19" s="25" t="str">
        <f>"---"</f>
        <v>---</v>
      </c>
      <c r="BA19" s="11" t="str">
        <f t="shared" si="12"/>
        <v xml:space="preserve"> </v>
      </c>
      <c r="BB19" s="12" t="str">
        <f t="shared" si="12"/>
        <v xml:space="preserve"> </v>
      </c>
      <c r="BC19" s="25" t="str">
        <f>"---"</f>
        <v>---</v>
      </c>
      <c r="BD19" s="5">
        <f>IF(AI19=" ",0,IF(AI19="p",1,0)+IF(AL19="p",1,0)+IF(AO19="p",1,0)+IF(AR19="p",1,0)+IF(AU19="p",1,0)+IF(AX19="p",1,0)+IF(BA19="p",1,0))</f>
        <v>2</v>
      </c>
      <c r="BE19" s="6">
        <f>IF(AI19=" ",0,IF(AI19="am",1,0)+IF(AL19="am",1,0)+IF(AO19="am",1,0)+IF(AR19="am",1,0)+IF(AU19="am",1,0)+IF(AX19="am",1,0)+IF(BA19="am",1,0))</f>
        <v>0</v>
      </c>
      <c r="BF19" s="6">
        <f>IF(AJ19=" ",0,IF(AJ19="+",1,0)+IF(AM19="+",1,0)+IF(AP19="+",1,0)+IF(AS19="+",1,0)+IF(AV19="+",1,0)+IF(AY19="+",1,0)+IF(BB19="+",1,0))</f>
        <v>0</v>
      </c>
      <c r="BG19" s="6">
        <f>IF(AJ19=" ",0,IF(AJ19="!",1,0)+IF(AM19="!",1,0)+IF(AP19="!",1,0)+IF(AS19="!",1,0)+IF(AV19="!",1,0)+IF(AY19="!",1,0)+IF(BB19="!",1,0))</f>
        <v>0</v>
      </c>
      <c r="BH19" s="12" t="str">
        <f>"---"</f>
        <v>---</v>
      </c>
      <c r="BI19" s="25" t="str">
        <f>"---"</f>
        <v>---</v>
      </c>
      <c r="BJ19" s="36">
        <f>IF(BD19=7,10,IF(BD19=6,9.71+(BE19-1)*0.29,IF(BD19=5,9.13+(BE19-2)*0.29,IF(BD19=4,8.26+(BE19-3)*0.29,IF(BD19=3,7.1+(BE19-4)*0.29,IF(BD19=2,5.65+(BE19-5)*0.29,IF(BD19=1,3.91+(BE19-6)*0.29,IF(BE19=0,0,1.88+(BE19-7)*0.29))))))))</f>
        <v>4.2</v>
      </c>
      <c r="BK19" s="14">
        <f>IF(BF19=7,10,IF(BF19=6,9.71+(BG19-1)*0.29,IF(BF19=5,9.13+(BG19-2)*0.29,IF(BF19=4,8.26+(BG19-3)*0.29,IF(BF19=3,7.1+(BG19-4)*0.29,IF(BF19=2,5.65+(BG19-5)*0.29,IF(BF19=1,3.91+(BG19-6)*0.29,IF(BG19=0,0,1.88+(BG19-7)*0.29))))))))</f>
        <v>0</v>
      </c>
      <c r="BL19" s="24">
        <v>1.01</v>
      </c>
      <c r="BM19" s="14">
        <v>0</v>
      </c>
      <c r="BN19" s="15">
        <v>0</v>
      </c>
      <c r="BO19" s="16">
        <v>0.14000000000000001</v>
      </c>
      <c r="BP19" s="24">
        <f t="shared" si="2"/>
        <v>19.172500000000003</v>
      </c>
      <c r="BQ19" s="63"/>
      <c r="BR19" s="63"/>
      <c r="BS19" s="63"/>
      <c r="BT19" s="63"/>
      <c r="BU19" s="63"/>
      <c r="BV19" s="63"/>
      <c r="BW19" s="63"/>
      <c r="BY19" s="116" t="s">
        <v>536</v>
      </c>
      <c r="BZ19" s="21"/>
    </row>
    <row r="20" spans="1:78" ht="12.75" customHeight="1">
      <c r="A20" s="2">
        <f t="shared" si="3"/>
        <v>12</v>
      </c>
      <c r="B20" s="111" t="s">
        <v>500</v>
      </c>
      <c r="C20" s="103" t="s">
        <v>450</v>
      </c>
      <c r="D20" s="104" t="s">
        <v>450</v>
      </c>
      <c r="E20" s="105" t="s">
        <v>450</v>
      </c>
      <c r="F20" s="103" t="s">
        <v>450</v>
      </c>
      <c r="G20" s="104" t="s">
        <v>450</v>
      </c>
      <c r="H20" s="105" t="s">
        <v>450</v>
      </c>
      <c r="I20" s="103" t="s">
        <v>450</v>
      </c>
      <c r="J20" s="104" t="s">
        <v>450</v>
      </c>
      <c r="K20" s="105" t="s">
        <v>450</v>
      </c>
      <c r="L20" s="106" t="s">
        <v>450</v>
      </c>
      <c r="M20" s="107" t="s">
        <v>450</v>
      </c>
      <c r="N20" s="108" t="s">
        <v>450</v>
      </c>
      <c r="O20" s="103" t="s">
        <v>450</v>
      </c>
      <c r="P20" s="104" t="s">
        <v>450</v>
      </c>
      <c r="Q20" s="105" t="s">
        <v>450</v>
      </c>
      <c r="R20" s="103" t="s">
        <v>450</v>
      </c>
      <c r="S20" s="104" t="s">
        <v>450</v>
      </c>
      <c r="T20" s="105" t="s">
        <v>450</v>
      </c>
      <c r="U20" s="103" t="s">
        <v>450</v>
      </c>
      <c r="V20" s="104" t="s">
        <v>450</v>
      </c>
      <c r="W20" s="105" t="s">
        <v>450</v>
      </c>
      <c r="X20" s="103" t="s">
        <v>450</v>
      </c>
      <c r="Y20" s="104" t="s">
        <v>450</v>
      </c>
      <c r="Z20" s="104" t="s">
        <v>450</v>
      </c>
      <c r="AA20" s="104" t="s">
        <v>450</v>
      </c>
      <c r="AB20" s="104" t="s">
        <v>450</v>
      </c>
      <c r="AC20" s="105" t="s">
        <v>450</v>
      </c>
      <c r="AD20" s="36">
        <v>9.4200000000000017</v>
      </c>
      <c r="AE20" s="14">
        <v>0</v>
      </c>
      <c r="AF20" s="24">
        <v>2.02</v>
      </c>
      <c r="AG20" s="14">
        <v>3.5</v>
      </c>
      <c r="AH20" s="15">
        <v>1.9</v>
      </c>
      <c r="AI20" s="103" t="s">
        <v>450</v>
      </c>
      <c r="AJ20" s="104" t="s">
        <v>450</v>
      </c>
      <c r="AK20" s="105" t="s">
        <v>450</v>
      </c>
      <c r="AL20" s="103" t="s">
        <v>450</v>
      </c>
      <c r="AM20" s="104" t="s">
        <v>450</v>
      </c>
      <c r="AN20" s="105" t="s">
        <v>450</v>
      </c>
      <c r="AO20" s="103" t="s">
        <v>450</v>
      </c>
      <c r="AP20" s="104" t="s">
        <v>450</v>
      </c>
      <c r="AQ20" s="105" t="s">
        <v>450</v>
      </c>
      <c r="AR20" s="106" t="s">
        <v>450</v>
      </c>
      <c r="AS20" s="107" t="s">
        <v>450</v>
      </c>
      <c r="AT20" s="108" t="s">
        <v>450</v>
      </c>
      <c r="AU20" s="103" t="s">
        <v>450</v>
      </c>
      <c r="AV20" s="104" t="s">
        <v>450</v>
      </c>
      <c r="AW20" s="105" t="s">
        <v>450</v>
      </c>
      <c r="AX20" s="103" t="s">
        <v>450</v>
      </c>
      <c r="AY20" s="104" t="s">
        <v>450</v>
      </c>
      <c r="AZ20" s="105" t="s">
        <v>450</v>
      </c>
      <c r="BA20" s="103" t="s">
        <v>450</v>
      </c>
      <c r="BB20" s="104" t="s">
        <v>450</v>
      </c>
      <c r="BC20" s="105" t="s">
        <v>450</v>
      </c>
      <c r="BD20" s="103" t="s">
        <v>450</v>
      </c>
      <c r="BE20" s="104" t="s">
        <v>450</v>
      </c>
      <c r="BF20" s="104" t="s">
        <v>450</v>
      </c>
      <c r="BG20" s="104" t="s">
        <v>450</v>
      </c>
      <c r="BH20" s="104" t="s">
        <v>450</v>
      </c>
      <c r="BI20" s="105" t="s">
        <v>450</v>
      </c>
      <c r="BJ20" s="36">
        <v>9.4200000000000017</v>
      </c>
      <c r="BK20" s="14">
        <v>0</v>
      </c>
      <c r="BL20" s="24">
        <v>2.2999999999999998</v>
      </c>
      <c r="BM20" s="14">
        <v>0</v>
      </c>
      <c r="BN20" s="15">
        <v>0</v>
      </c>
      <c r="BO20" s="16">
        <f>4.34+3*0.14+1+3</f>
        <v>8.76</v>
      </c>
      <c r="BP20" s="24">
        <f t="shared" si="2"/>
        <v>31.910000000000004</v>
      </c>
      <c r="BQ20" s="63"/>
      <c r="BR20" s="63"/>
      <c r="BS20" s="63"/>
      <c r="BT20" s="63"/>
      <c r="BU20" s="63"/>
      <c r="BV20" s="63"/>
      <c r="BW20" s="63"/>
      <c r="BY20" s="118" t="s">
        <v>458</v>
      </c>
      <c r="BZ20" s="21"/>
    </row>
    <row r="21" spans="1:78" ht="12.75" customHeight="1">
      <c r="A21" s="2">
        <f t="shared" si="3"/>
        <v>13</v>
      </c>
      <c r="B21" s="80" t="s">
        <v>513</v>
      </c>
      <c r="C21" s="103" t="s">
        <v>450</v>
      </c>
      <c r="D21" s="104" t="s">
        <v>450</v>
      </c>
      <c r="E21" s="105" t="s">
        <v>450</v>
      </c>
      <c r="F21" s="103" t="s">
        <v>450</v>
      </c>
      <c r="G21" s="104" t="s">
        <v>450</v>
      </c>
      <c r="H21" s="105" t="s">
        <v>450</v>
      </c>
      <c r="I21" s="103" t="s">
        <v>450</v>
      </c>
      <c r="J21" s="104" t="s">
        <v>450</v>
      </c>
      <c r="K21" s="105" t="s">
        <v>450</v>
      </c>
      <c r="L21" s="106" t="s">
        <v>450</v>
      </c>
      <c r="M21" s="107" t="s">
        <v>450</v>
      </c>
      <c r="N21" s="108" t="s">
        <v>450</v>
      </c>
      <c r="O21" s="103" t="s">
        <v>450</v>
      </c>
      <c r="P21" s="104" t="s">
        <v>450</v>
      </c>
      <c r="Q21" s="105" t="s">
        <v>450</v>
      </c>
      <c r="R21" s="103" t="s">
        <v>450</v>
      </c>
      <c r="S21" s="104" t="s">
        <v>450</v>
      </c>
      <c r="T21" s="105" t="s">
        <v>450</v>
      </c>
      <c r="U21" s="103" t="s">
        <v>450</v>
      </c>
      <c r="V21" s="104" t="s">
        <v>450</v>
      </c>
      <c r="W21" s="105" t="s">
        <v>450</v>
      </c>
      <c r="X21" s="103" t="s">
        <v>450</v>
      </c>
      <c r="Y21" s="104" t="s">
        <v>450</v>
      </c>
      <c r="Z21" s="104" t="s">
        <v>450</v>
      </c>
      <c r="AA21" s="104" t="s">
        <v>450</v>
      </c>
      <c r="AB21" s="104" t="s">
        <v>450</v>
      </c>
      <c r="AC21" s="105" t="s">
        <v>450</v>
      </c>
      <c r="AD21" s="36">
        <v>10</v>
      </c>
      <c r="AE21" s="14">
        <v>0</v>
      </c>
      <c r="AF21" s="24">
        <v>1.5899999999999999</v>
      </c>
      <c r="AG21" s="14">
        <v>6.5</v>
      </c>
      <c r="AH21" s="15">
        <v>2.2000000000000002</v>
      </c>
      <c r="AI21" s="103" t="s">
        <v>450</v>
      </c>
      <c r="AJ21" s="104" t="s">
        <v>450</v>
      </c>
      <c r="AK21" s="105" t="s">
        <v>450</v>
      </c>
      <c r="AL21" s="103" t="s">
        <v>450</v>
      </c>
      <c r="AM21" s="104" t="s">
        <v>450</v>
      </c>
      <c r="AN21" s="105" t="s">
        <v>450</v>
      </c>
      <c r="AO21" s="103" t="s">
        <v>450</v>
      </c>
      <c r="AP21" s="104" t="s">
        <v>450</v>
      </c>
      <c r="AQ21" s="105" t="s">
        <v>450</v>
      </c>
      <c r="AR21" s="106" t="s">
        <v>450</v>
      </c>
      <c r="AS21" s="107" t="s">
        <v>450</v>
      </c>
      <c r="AT21" s="108" t="s">
        <v>450</v>
      </c>
      <c r="AU21" s="103" t="s">
        <v>450</v>
      </c>
      <c r="AV21" s="104" t="s">
        <v>450</v>
      </c>
      <c r="AW21" s="105" t="s">
        <v>450</v>
      </c>
      <c r="AX21" s="103" t="s">
        <v>450</v>
      </c>
      <c r="AY21" s="104" t="s">
        <v>450</v>
      </c>
      <c r="AZ21" s="105" t="s">
        <v>450</v>
      </c>
      <c r="BA21" s="103" t="s">
        <v>450</v>
      </c>
      <c r="BB21" s="104" t="s">
        <v>450</v>
      </c>
      <c r="BC21" s="105" t="s">
        <v>450</v>
      </c>
      <c r="BD21" s="103" t="s">
        <v>450</v>
      </c>
      <c r="BE21" s="104" t="s">
        <v>450</v>
      </c>
      <c r="BF21" s="104" t="s">
        <v>450</v>
      </c>
      <c r="BG21" s="104" t="s">
        <v>450</v>
      </c>
      <c r="BH21" s="104" t="s">
        <v>450</v>
      </c>
      <c r="BI21" s="105" t="s">
        <v>450</v>
      </c>
      <c r="BJ21" s="36">
        <v>10</v>
      </c>
      <c r="BK21" s="14">
        <v>0</v>
      </c>
      <c r="BL21" s="24">
        <v>1.88</v>
      </c>
      <c r="BM21" s="14">
        <v>0</v>
      </c>
      <c r="BN21" s="15">
        <v>0</v>
      </c>
      <c r="BO21" s="16">
        <f>6+2.5+3*0.14+3</f>
        <v>11.92</v>
      </c>
      <c r="BP21" s="24">
        <f t="shared" si="2"/>
        <v>40.407499999999999</v>
      </c>
      <c r="BQ21" s="63"/>
      <c r="BR21" s="63"/>
      <c r="BS21" s="63"/>
      <c r="BT21" s="63"/>
      <c r="BU21" s="63"/>
      <c r="BV21" s="63"/>
      <c r="BW21" s="63"/>
      <c r="BY21" s="122" t="s">
        <v>458</v>
      </c>
      <c r="BZ21" s="19"/>
    </row>
    <row r="22" spans="1:78" ht="12.75" customHeight="1">
      <c r="A22" s="2">
        <f t="shared" si="3"/>
        <v>14</v>
      </c>
      <c r="B22" s="80" t="s">
        <v>522</v>
      </c>
      <c r="C22" s="103" t="s">
        <v>450</v>
      </c>
      <c r="D22" s="104" t="s">
        <v>450</v>
      </c>
      <c r="E22" s="105" t="s">
        <v>450</v>
      </c>
      <c r="F22" s="103" t="s">
        <v>450</v>
      </c>
      <c r="G22" s="104" t="s">
        <v>450</v>
      </c>
      <c r="H22" s="105" t="s">
        <v>450</v>
      </c>
      <c r="I22" s="103" t="s">
        <v>450</v>
      </c>
      <c r="J22" s="104" t="s">
        <v>450</v>
      </c>
      <c r="K22" s="105" t="s">
        <v>450</v>
      </c>
      <c r="L22" s="106" t="s">
        <v>450</v>
      </c>
      <c r="M22" s="107" t="s">
        <v>450</v>
      </c>
      <c r="N22" s="108" t="s">
        <v>450</v>
      </c>
      <c r="O22" s="103" t="s">
        <v>450</v>
      </c>
      <c r="P22" s="104" t="s">
        <v>450</v>
      </c>
      <c r="Q22" s="105" t="s">
        <v>450</v>
      </c>
      <c r="R22" s="103" t="s">
        <v>450</v>
      </c>
      <c r="S22" s="104" t="s">
        <v>450</v>
      </c>
      <c r="T22" s="105" t="s">
        <v>450</v>
      </c>
      <c r="U22" s="103" t="s">
        <v>450</v>
      </c>
      <c r="V22" s="104" t="s">
        <v>450</v>
      </c>
      <c r="W22" s="105" t="s">
        <v>450</v>
      </c>
      <c r="X22" s="103" t="s">
        <v>450</v>
      </c>
      <c r="Y22" s="104" t="s">
        <v>450</v>
      </c>
      <c r="Z22" s="104" t="s">
        <v>450</v>
      </c>
      <c r="AA22" s="104" t="s">
        <v>450</v>
      </c>
      <c r="AB22" s="104" t="s">
        <v>450</v>
      </c>
      <c r="AC22" s="105" t="s">
        <v>450</v>
      </c>
      <c r="AD22" s="36">
        <v>10</v>
      </c>
      <c r="AE22" s="14">
        <v>0</v>
      </c>
      <c r="AF22" s="24">
        <v>1.5899999999999999</v>
      </c>
      <c r="AG22" s="14">
        <v>7</v>
      </c>
      <c r="AH22" s="15">
        <v>2.2999999999999998</v>
      </c>
      <c r="AI22" s="103" t="s">
        <v>450</v>
      </c>
      <c r="AJ22" s="104" t="s">
        <v>450</v>
      </c>
      <c r="AK22" s="105" t="s">
        <v>450</v>
      </c>
      <c r="AL22" s="103" t="s">
        <v>450</v>
      </c>
      <c r="AM22" s="104" t="s">
        <v>450</v>
      </c>
      <c r="AN22" s="105" t="s">
        <v>450</v>
      </c>
      <c r="AO22" s="103" t="s">
        <v>450</v>
      </c>
      <c r="AP22" s="104" t="s">
        <v>450</v>
      </c>
      <c r="AQ22" s="105" t="s">
        <v>450</v>
      </c>
      <c r="AR22" s="106" t="s">
        <v>450</v>
      </c>
      <c r="AS22" s="107" t="s">
        <v>450</v>
      </c>
      <c r="AT22" s="108" t="s">
        <v>450</v>
      </c>
      <c r="AU22" s="103" t="s">
        <v>450</v>
      </c>
      <c r="AV22" s="104" t="s">
        <v>450</v>
      </c>
      <c r="AW22" s="105" t="s">
        <v>450</v>
      </c>
      <c r="AX22" s="103" t="s">
        <v>450</v>
      </c>
      <c r="AY22" s="104" t="s">
        <v>450</v>
      </c>
      <c r="AZ22" s="105" t="s">
        <v>450</v>
      </c>
      <c r="BA22" s="103" t="s">
        <v>450</v>
      </c>
      <c r="BB22" s="104" t="s">
        <v>450</v>
      </c>
      <c r="BC22" s="105" t="s">
        <v>450</v>
      </c>
      <c r="BD22" s="103" t="s">
        <v>450</v>
      </c>
      <c r="BE22" s="104" t="s">
        <v>450</v>
      </c>
      <c r="BF22" s="104" t="s">
        <v>450</v>
      </c>
      <c r="BG22" s="104" t="s">
        <v>450</v>
      </c>
      <c r="BH22" s="104" t="s">
        <v>450</v>
      </c>
      <c r="BI22" s="105" t="s">
        <v>450</v>
      </c>
      <c r="BJ22" s="36">
        <v>10</v>
      </c>
      <c r="BK22" s="14">
        <v>0</v>
      </c>
      <c r="BL22" s="24">
        <v>1.73</v>
      </c>
      <c r="BM22" s="14">
        <v>0</v>
      </c>
      <c r="BN22" s="15">
        <v>0</v>
      </c>
      <c r="BO22" s="16">
        <f>2*2.17+6*0.14+7*1+2+0.5+4*1.5</f>
        <v>20.68</v>
      </c>
      <c r="BP22" s="24">
        <f t="shared" si="2"/>
        <v>49.989999999999995</v>
      </c>
      <c r="BQ22" s="63"/>
      <c r="BR22" s="63"/>
      <c r="BS22" s="63"/>
      <c r="BT22" s="63"/>
      <c r="BU22" s="63"/>
      <c r="BV22" s="63"/>
      <c r="BW22" s="63"/>
      <c r="BY22" s="127" t="s">
        <v>458</v>
      </c>
      <c r="BZ22" s="21"/>
    </row>
    <row r="23" spans="1:78" s="113" customFormat="1" ht="12.75" customHeight="1">
      <c r="A23" s="2">
        <f t="shared" si="3"/>
        <v>15</v>
      </c>
      <c r="B23" s="80" t="s">
        <v>582</v>
      </c>
      <c r="C23" s="11" t="s">
        <v>454</v>
      </c>
      <c r="D23" s="12">
        <v>0</v>
      </c>
      <c r="E23" s="25">
        <v>0</v>
      </c>
      <c r="F23" s="11" t="s">
        <v>454</v>
      </c>
      <c r="G23" s="12">
        <v>0</v>
      </c>
      <c r="H23" s="25">
        <v>0</v>
      </c>
      <c r="I23" s="11" t="s">
        <v>454</v>
      </c>
      <c r="J23" s="12">
        <v>0</v>
      </c>
      <c r="K23" s="25">
        <v>0</v>
      </c>
      <c r="L23" s="11" t="s">
        <v>455</v>
      </c>
      <c r="M23" s="12" t="s">
        <v>457</v>
      </c>
      <c r="N23" s="25" t="s">
        <v>456</v>
      </c>
      <c r="O23" s="11" t="s">
        <v>455</v>
      </c>
      <c r="P23" s="12" t="s">
        <v>457</v>
      </c>
      <c r="Q23" s="25">
        <v>0</v>
      </c>
      <c r="R23" s="11" t="s">
        <v>454</v>
      </c>
      <c r="S23" s="12">
        <v>0</v>
      </c>
      <c r="T23" s="25">
        <v>0</v>
      </c>
      <c r="U23" s="11" t="s">
        <v>455</v>
      </c>
      <c r="V23" s="12" t="s">
        <v>456</v>
      </c>
      <c r="W23" s="25">
        <v>0</v>
      </c>
      <c r="X23" s="5">
        <f t="shared" ref="X23:X28" si="13">IF(C23=" ",0,IF(C23="p",1,0)+IF(F23="p",1,0)+IF(I23="p",1,0)+IF(L23="p",1,0)+IF(O23="p",1,0)+IF(R23="p",1,0)+IF(U23="p",1,0))</f>
        <v>3</v>
      </c>
      <c r="Y23" s="6">
        <f t="shared" ref="Y23:Y28" si="14">IF(C23=" ",0,IF(C23="am",1,0)+IF(F23="am",1,0)+IF(I23="am",1,0)+IF(L23="am",1,0)+IF(O23="am",1,0)+IF(R23="am",1,0)+IF(U23="am",1,0))</f>
        <v>0</v>
      </c>
      <c r="Z23" s="6">
        <f t="shared" ref="Z23:Z28" si="15">IF(D23=" ",0,IF(D23="+",1,0)+IF(G23="+",1,0)+IF(J23="+",1,0)+IF(M23="+",1,0)+IF(P23="+",1,0)+IF(S23="+",1,0)+IF(V23="+",1,0))</f>
        <v>2</v>
      </c>
      <c r="AA23" s="6">
        <f>IF(D23=" ",0,IF(D23="!",1,0)+IF(G23="!",1,0)+IF(J23="!",1,0)+IF(M23="!",1,0)+IF(P23="!",1,0)+IF(S23="!",1,0)+IF(V23="!",1,0))</f>
        <v>0</v>
      </c>
      <c r="AB23" s="6">
        <f>IF(E23=" ",0,IF(E23="!",1,0)+IF(H23="!",1,0)+IF(K23="!",1,0)+IF(N23="!",1,0)+IF(Q23="!",1,0)+IF(T23="!",1,0)+IF(W23="!",1,0))</f>
        <v>0</v>
      </c>
      <c r="AC23" s="7">
        <f t="shared" ref="AC23:AC28" si="16">IF(E23=" ",0,IF(E23="~",1,0)+IF(H23="~",1,0)+IF(K23="~",1,0)+IF(N23="~",1,0)+IF(Q23="~",1,0)+IF(T23="~",1,0)+IF(W23="~",1,0))</f>
        <v>1</v>
      </c>
      <c r="AD23" s="36">
        <f t="shared" ref="AD23:AD28" si="17">IF(X23=7,10,IF(X23=6,9.71+(Y23-1)*0.29,IF(X23=5,9.13+(Y23-2)*0.29,IF(X23=4,8.26+(Y23-3)*0.29,IF(X23=3,7.1+(Y23-4)*0.29,IF(X23=2,5.65+(Y23-5)*0.29,IF(X23=1,3.91+(Y23-6)*0.29,IF(Y23=0,0,1.88+(Y23-7)*0.29))))))))</f>
        <v>5.9399999999999995</v>
      </c>
      <c r="AE23" s="14">
        <f t="shared" ref="AE23:AE28" si="18">IF(Z23=7,10,IF(Z23=6,9.71+(AA23-1)*0.29,IF(Z23=5,9.13+(AA23-2)*0.29,IF(Z23=4,8.26+(AA23-3)*0.29,IF(Z23=3,7.1+(AA23-4)*0.29,IF(Z23=2,5.65+(AA23-5)*0.29,IF(Z23=1,3.91+(AA23-6)*0.29,IF(AA23=0,0,1.88+(AA23-7)*0.29))))))))</f>
        <v>4.2</v>
      </c>
      <c r="AF23" s="24">
        <f t="shared" ref="AF23:AF28" si="19">IF(AB23=7,10,IF(AB23=6,9.71+(AC23-1)*0.29,IF(AB23=5,9.13+(AC23-2)*0.29,IF(AB23=4,8.26+(AC23-3)*0.29,IF(AB23=3,7.1+(AC23-4)*0.29,IF(AB23=2,5.65+(AC23-5)*0.29,IF(AB23=1,3.91+(AC23-6)*0.29,IF(AC23=0,0,1.88+(AC23-7)*0.29))))))))</f>
        <v>0.14000000000000012</v>
      </c>
      <c r="AG23" s="14">
        <v>6.4</v>
      </c>
      <c r="AH23" s="15">
        <v>2.6</v>
      </c>
      <c r="AI23" s="11" t="s">
        <v>455</v>
      </c>
      <c r="AJ23" s="12" t="s">
        <v>457</v>
      </c>
      <c r="AK23" s="25">
        <v>0</v>
      </c>
      <c r="AL23" s="11" t="s">
        <v>455</v>
      </c>
      <c r="AM23" s="12" t="s">
        <v>457</v>
      </c>
      <c r="AN23" s="25">
        <v>0</v>
      </c>
      <c r="AO23" s="11" t="s">
        <v>455</v>
      </c>
      <c r="AP23" s="12" t="s">
        <v>457</v>
      </c>
      <c r="AQ23" s="25">
        <v>0</v>
      </c>
      <c r="AR23" s="11" t="str">
        <f t="shared" ref="AR23:AS23" si="20">" "</f>
        <v xml:space="preserve"> </v>
      </c>
      <c r="AS23" s="12" t="str">
        <f t="shared" si="20"/>
        <v xml:space="preserve"> </v>
      </c>
      <c r="AT23" s="25" t="str">
        <f>" "</f>
        <v xml:space="preserve"> </v>
      </c>
      <c r="AU23" s="11" t="str">
        <f t="shared" ref="AU23:AV23" si="21">" "</f>
        <v xml:space="preserve"> </v>
      </c>
      <c r="AV23" s="12" t="str">
        <f t="shared" si="21"/>
        <v xml:space="preserve"> </v>
      </c>
      <c r="AW23" s="25" t="str">
        <f>" "</f>
        <v xml:space="preserve"> </v>
      </c>
      <c r="AX23" s="11" t="str">
        <f t="shared" ref="AX23:AY23" si="22">" "</f>
        <v xml:space="preserve"> </v>
      </c>
      <c r="AY23" s="12" t="str">
        <f t="shared" si="22"/>
        <v xml:space="preserve"> </v>
      </c>
      <c r="AZ23" s="25" t="str">
        <f>" "</f>
        <v xml:space="preserve"> </v>
      </c>
      <c r="BA23" s="11" t="str">
        <f t="shared" ref="BA23:BB23" si="23">" "</f>
        <v xml:space="preserve"> </v>
      </c>
      <c r="BB23" s="12" t="str">
        <f t="shared" si="23"/>
        <v xml:space="preserve"> </v>
      </c>
      <c r="BC23" s="25" t="str">
        <f>" "</f>
        <v xml:space="preserve"> </v>
      </c>
      <c r="BD23" s="5">
        <f t="shared" ref="BD23:BD28" si="24">IF(AI23=" ",0,IF(AI23="p",1,0)+IF(AL23="p",1,0)+IF(AO23="p",1,0)+IF(AR23="p",1,0)+IF(AU23="p",1,0)+IF(AX23="p",1,0)+IF(BA23="p",1,0))</f>
        <v>3</v>
      </c>
      <c r="BE23" s="6">
        <f t="shared" ref="BE23:BE28" si="25">IF(AI23=" ",0,IF(AI23="am",1,0)+IF(AL23="am",1,0)+IF(AO23="am",1,0)+IF(AR23="am",1,0)+IF(AU23="am",1,0)+IF(AX23="am",1,0)+IF(BA23="am",1,0))</f>
        <v>0</v>
      </c>
      <c r="BF23" s="6">
        <f t="shared" ref="BF23:BF28" si="26">IF(AJ23=" ",0,IF(AJ23="+",1,0)+IF(AM23="+",1,0)+IF(AP23="+",1,0)+IF(AS23="+",1,0)+IF(AV23="+",1,0)+IF(AY23="+",1,0)+IF(BB23="+",1,0))</f>
        <v>3</v>
      </c>
      <c r="BG23" s="6">
        <f>IF(AJ23=" ",0,IF(AJ23="!",1,0)+IF(AM23="!",1,0)+IF(AP23="!",1,0)+IF(AS23="!",1,0)+IF(AV23="!",1,0)+IF(AY23="!",1,0)+IF(BB23="!",1,0))</f>
        <v>0</v>
      </c>
      <c r="BH23" s="6">
        <f>IF(AK23=" ",0,IF(AK23="!",1,0)+IF(AN23="!",1,0)+IF(AQ23="!",1,0)+IF(AT23="!",1,0)+IF(AW23="!",1,0)+IF(AZ23="!",1,0)+IF(BC23="!",1,0))</f>
        <v>0</v>
      </c>
      <c r="BI23" s="7">
        <f t="shared" ref="BI23:BI28" si="27">IF(AK23=" ",0,IF(AK23="~",1,0)+IF(AN23="~",1,0)+IF(AQ23="~",1,0)+IF(AT23="~",1,0)+IF(AW23="~",1,0)+IF(AZ23="~",1,0)+IF(BC23="~",1,0))</f>
        <v>0</v>
      </c>
      <c r="BJ23" s="36">
        <f t="shared" ref="BJ23:BJ28" si="28">IF(BD23=7,10,IF(BD23=6,9.71+(BE23-1)*0.29,IF(BD23=5,9.13+(BE23-2)*0.29,IF(BD23=4,8.26+(BE23-3)*0.29,IF(BD23=3,7.1+(BE23-4)*0.29,IF(BD23=2,5.65+(BE23-5)*0.29,IF(BD23=1,3.91+(BE23-6)*0.29,IF(BE23=0,0,1.88+(BE23-7)*0.29))))))))</f>
        <v>5.9399999999999995</v>
      </c>
      <c r="BK23" s="14">
        <f t="shared" ref="BK23:BK28" si="29">IF(BF23=7,10,IF(BF23=6,9.71+(BG23-1)*0.29,IF(BF23=5,9.13+(BG23-2)*0.29,IF(BF23=4,8.26+(BG23-3)*0.29,IF(BF23=3,7.1+(BG23-4)*0.29,IF(BF23=2,5.65+(BG23-5)*0.29,IF(BF23=1,3.91+(BG23-6)*0.29,IF(BG23=0,0,1.88+(BG23-7)*0.29))))))))</f>
        <v>5.9399999999999995</v>
      </c>
      <c r="BL23" s="24">
        <f t="shared" ref="BL23:BL28" si="30">IF(BH23=7,10,IF(BH23=6,9.71+(BI23-1)*0.29,IF(BH23=5,9.13+(BI23-2)*0.29,IF(BH23=4,8.26+(BI23-3)*0.29,IF(BH23=3,7.1+(BI23-4)*0.29,IF(BH23=2,5.65+(BI23-5)*0.29,IF(BH23=1,3.91+(BI23-6)*0.29,IF(BI23=0,0,1.88+(BI23-7)*0.29))))))))</f>
        <v>0</v>
      </c>
      <c r="BM23" s="14">
        <v>0</v>
      </c>
      <c r="BN23" s="15">
        <v>0</v>
      </c>
      <c r="BO23" s="16">
        <f>1</f>
        <v>1</v>
      </c>
      <c r="BP23" s="24">
        <f t="shared" si="2"/>
        <v>33.204999999999998</v>
      </c>
      <c r="BQ23" s="63"/>
      <c r="BR23" s="63"/>
      <c r="BS23" s="63"/>
      <c r="BT23" s="63"/>
      <c r="BU23" s="63"/>
      <c r="BV23" s="63"/>
      <c r="BW23" s="63"/>
      <c r="BY23" s="134"/>
      <c r="BZ23" s="21"/>
    </row>
    <row r="24" spans="1:78" ht="12.75" customHeight="1">
      <c r="A24" s="2">
        <f t="shared" si="3"/>
        <v>16</v>
      </c>
      <c r="B24" s="80" t="s">
        <v>515</v>
      </c>
      <c r="C24" s="11" t="s">
        <v>455</v>
      </c>
      <c r="D24" s="12" t="s">
        <v>457</v>
      </c>
      <c r="E24" s="25">
        <v>0</v>
      </c>
      <c r="F24" s="11" t="s">
        <v>455</v>
      </c>
      <c r="G24" s="12" t="s">
        <v>456</v>
      </c>
      <c r="H24" s="25">
        <v>0</v>
      </c>
      <c r="I24" s="11" t="s">
        <v>455</v>
      </c>
      <c r="J24" s="12" t="s">
        <v>456</v>
      </c>
      <c r="K24" s="25">
        <v>0</v>
      </c>
      <c r="L24" s="11" t="s">
        <v>455</v>
      </c>
      <c r="M24" s="12" t="s">
        <v>459</v>
      </c>
      <c r="N24" s="25" t="s">
        <v>456</v>
      </c>
      <c r="O24" s="11" t="s">
        <v>455</v>
      </c>
      <c r="P24" s="12" t="s">
        <v>457</v>
      </c>
      <c r="Q24" s="25">
        <v>0</v>
      </c>
      <c r="R24" s="11" t="s">
        <v>455</v>
      </c>
      <c r="S24" s="12" t="s">
        <v>456</v>
      </c>
      <c r="T24" s="25">
        <v>0</v>
      </c>
      <c r="U24" s="11" t="s">
        <v>455</v>
      </c>
      <c r="V24" s="12" t="s">
        <v>459</v>
      </c>
      <c r="W24" s="25">
        <v>0</v>
      </c>
      <c r="X24" s="5">
        <f t="shared" si="13"/>
        <v>7</v>
      </c>
      <c r="Y24" s="6">
        <f t="shared" si="14"/>
        <v>0</v>
      </c>
      <c r="Z24" s="6">
        <f t="shared" si="15"/>
        <v>2</v>
      </c>
      <c r="AA24" s="6">
        <f t="shared" ref="AA24:AB28" si="31">IF(D24=" ",0,IF(D24="!",1,0)+IF(G24="!",1,0)+IF(J24="!",1,0)+IF(M24="!",1,0)+IF(P24="!",1,0)+IF(S24="!",1,0)+IF(V24="!",1,0))</f>
        <v>2</v>
      </c>
      <c r="AB24" s="6">
        <f t="shared" si="31"/>
        <v>0</v>
      </c>
      <c r="AC24" s="7">
        <f t="shared" si="16"/>
        <v>1</v>
      </c>
      <c r="AD24" s="36">
        <f t="shared" si="17"/>
        <v>10</v>
      </c>
      <c r="AE24" s="14">
        <f t="shared" si="18"/>
        <v>4.78</v>
      </c>
      <c r="AF24" s="24">
        <f t="shared" si="19"/>
        <v>0.14000000000000012</v>
      </c>
      <c r="AG24" s="14">
        <v>2.6</v>
      </c>
      <c r="AH24" s="15">
        <v>1.5</v>
      </c>
      <c r="AI24" s="11" t="s">
        <v>455</v>
      </c>
      <c r="AJ24" s="12" t="s">
        <v>456</v>
      </c>
      <c r="AK24" s="25">
        <v>0</v>
      </c>
      <c r="AL24" s="11" t="s">
        <v>461</v>
      </c>
      <c r="AM24" s="12">
        <v>0</v>
      </c>
      <c r="AN24" s="25">
        <v>0</v>
      </c>
      <c r="AO24" s="11" t="s">
        <v>455</v>
      </c>
      <c r="AP24" s="12" t="s">
        <v>457</v>
      </c>
      <c r="AQ24" s="25" t="s">
        <v>456</v>
      </c>
      <c r="AR24" s="11" t="str">
        <f t="shared" ref="AQ24:AR28" si="32">" "</f>
        <v xml:space="preserve"> </v>
      </c>
      <c r="AS24" s="12" t="str">
        <f t="shared" ref="AS24:BC28" si="33">" "</f>
        <v xml:space="preserve"> </v>
      </c>
      <c r="AT24" s="25" t="str">
        <f t="shared" si="33"/>
        <v xml:space="preserve"> </v>
      </c>
      <c r="AU24" s="11" t="str">
        <f t="shared" si="33"/>
        <v xml:space="preserve"> </v>
      </c>
      <c r="AV24" s="12" t="str">
        <f t="shared" si="33"/>
        <v xml:space="preserve"> </v>
      </c>
      <c r="AW24" s="25" t="str">
        <f t="shared" si="33"/>
        <v xml:space="preserve"> </v>
      </c>
      <c r="AX24" s="11" t="str">
        <f t="shared" si="33"/>
        <v xml:space="preserve"> </v>
      </c>
      <c r="AY24" s="12" t="str">
        <f t="shared" si="33"/>
        <v xml:space="preserve"> </v>
      </c>
      <c r="AZ24" s="25" t="str">
        <f t="shared" si="33"/>
        <v xml:space="preserve"> </v>
      </c>
      <c r="BA24" s="11" t="str">
        <f t="shared" si="33"/>
        <v xml:space="preserve"> </v>
      </c>
      <c r="BB24" s="12" t="str">
        <f t="shared" si="33"/>
        <v xml:space="preserve"> </v>
      </c>
      <c r="BC24" s="25" t="str">
        <f t="shared" si="33"/>
        <v xml:space="preserve"> </v>
      </c>
      <c r="BD24" s="5">
        <f t="shared" si="24"/>
        <v>2</v>
      </c>
      <c r="BE24" s="6">
        <f t="shared" si="25"/>
        <v>1</v>
      </c>
      <c r="BF24" s="6">
        <f t="shared" si="26"/>
        <v>1</v>
      </c>
      <c r="BG24" s="6">
        <f t="shared" ref="BG24:BH28" si="34">IF(AJ24=" ",0,IF(AJ24="!",1,0)+IF(AM24="!",1,0)+IF(AP24="!",1,0)+IF(AS24="!",1,0)+IF(AV24="!",1,0)+IF(AY24="!",1,0)+IF(BB24="!",1,0))</f>
        <v>0</v>
      </c>
      <c r="BH24" s="6">
        <f t="shared" si="34"/>
        <v>0</v>
      </c>
      <c r="BI24" s="7">
        <f t="shared" si="27"/>
        <v>1</v>
      </c>
      <c r="BJ24" s="36">
        <f t="shared" si="28"/>
        <v>4.49</v>
      </c>
      <c r="BK24" s="14">
        <f t="shared" si="29"/>
        <v>2.1700000000000004</v>
      </c>
      <c r="BL24" s="24">
        <f t="shared" si="30"/>
        <v>0.14000000000000012</v>
      </c>
      <c r="BM24" s="14">
        <v>0</v>
      </c>
      <c r="BN24" s="15">
        <v>0</v>
      </c>
      <c r="BO24" s="16">
        <v>3</v>
      </c>
      <c r="BP24" s="24">
        <f t="shared" si="2"/>
        <v>26.927500000000006</v>
      </c>
      <c r="BQ24" s="63"/>
      <c r="BR24" s="63"/>
      <c r="BS24" s="63"/>
      <c r="BT24" s="63"/>
      <c r="BU24" s="63"/>
      <c r="BV24" s="63"/>
      <c r="BW24" s="63"/>
      <c r="BY24" s="113"/>
      <c r="BZ24" s="21"/>
    </row>
    <row r="25" spans="1:78" ht="12.75" customHeight="1">
      <c r="A25" s="2">
        <f t="shared" si="3"/>
        <v>17</v>
      </c>
      <c r="B25" s="80" t="s">
        <v>540</v>
      </c>
      <c r="C25" s="103" t="s">
        <v>450</v>
      </c>
      <c r="D25" s="104" t="s">
        <v>450</v>
      </c>
      <c r="E25" s="105" t="s">
        <v>450</v>
      </c>
      <c r="F25" s="103" t="s">
        <v>450</v>
      </c>
      <c r="G25" s="104" t="s">
        <v>450</v>
      </c>
      <c r="H25" s="105" t="s">
        <v>450</v>
      </c>
      <c r="I25" s="103" t="s">
        <v>450</v>
      </c>
      <c r="J25" s="104" t="s">
        <v>450</v>
      </c>
      <c r="K25" s="105" t="s">
        <v>450</v>
      </c>
      <c r="L25" s="106" t="s">
        <v>450</v>
      </c>
      <c r="M25" s="107" t="s">
        <v>450</v>
      </c>
      <c r="N25" s="108" t="s">
        <v>450</v>
      </c>
      <c r="O25" s="103" t="s">
        <v>450</v>
      </c>
      <c r="P25" s="104" t="s">
        <v>450</v>
      </c>
      <c r="Q25" s="105" t="s">
        <v>450</v>
      </c>
      <c r="R25" s="103" t="s">
        <v>450</v>
      </c>
      <c r="S25" s="104" t="s">
        <v>450</v>
      </c>
      <c r="T25" s="105" t="s">
        <v>450</v>
      </c>
      <c r="U25" s="103" t="s">
        <v>450</v>
      </c>
      <c r="V25" s="104" t="s">
        <v>450</v>
      </c>
      <c r="W25" s="105" t="s">
        <v>450</v>
      </c>
      <c r="X25" s="103" t="s">
        <v>450</v>
      </c>
      <c r="Y25" s="104" t="s">
        <v>450</v>
      </c>
      <c r="Z25" s="104" t="s">
        <v>450</v>
      </c>
      <c r="AA25" s="104" t="s">
        <v>450</v>
      </c>
      <c r="AB25" s="104" t="s">
        <v>450</v>
      </c>
      <c r="AC25" s="105" t="s">
        <v>450</v>
      </c>
      <c r="AD25" s="36">
        <v>7.68</v>
      </c>
      <c r="AE25" s="14">
        <v>0</v>
      </c>
      <c r="AF25" s="24">
        <v>1.5899999999999999</v>
      </c>
      <c r="AG25" s="14">
        <v>2.8</v>
      </c>
      <c r="AH25" s="15">
        <v>0</v>
      </c>
      <c r="AI25" s="103" t="s">
        <v>450</v>
      </c>
      <c r="AJ25" s="104" t="s">
        <v>450</v>
      </c>
      <c r="AK25" s="105" t="s">
        <v>450</v>
      </c>
      <c r="AL25" s="103" t="s">
        <v>450</v>
      </c>
      <c r="AM25" s="104" t="s">
        <v>450</v>
      </c>
      <c r="AN25" s="105" t="s">
        <v>450</v>
      </c>
      <c r="AO25" s="103" t="s">
        <v>450</v>
      </c>
      <c r="AP25" s="104" t="s">
        <v>450</v>
      </c>
      <c r="AQ25" s="105" t="s">
        <v>450</v>
      </c>
      <c r="AR25" s="106" t="s">
        <v>450</v>
      </c>
      <c r="AS25" s="107" t="s">
        <v>450</v>
      </c>
      <c r="AT25" s="108" t="s">
        <v>450</v>
      </c>
      <c r="AU25" s="103" t="s">
        <v>450</v>
      </c>
      <c r="AV25" s="104" t="s">
        <v>450</v>
      </c>
      <c r="AW25" s="105" t="s">
        <v>450</v>
      </c>
      <c r="AX25" s="103" t="s">
        <v>450</v>
      </c>
      <c r="AY25" s="104" t="s">
        <v>450</v>
      </c>
      <c r="AZ25" s="105" t="s">
        <v>450</v>
      </c>
      <c r="BA25" s="103" t="s">
        <v>450</v>
      </c>
      <c r="BB25" s="104" t="s">
        <v>450</v>
      </c>
      <c r="BC25" s="105" t="s">
        <v>450</v>
      </c>
      <c r="BD25" s="103" t="s">
        <v>450</v>
      </c>
      <c r="BE25" s="104" t="s">
        <v>450</v>
      </c>
      <c r="BF25" s="104" t="s">
        <v>450</v>
      </c>
      <c r="BG25" s="104" t="s">
        <v>450</v>
      </c>
      <c r="BH25" s="104" t="s">
        <v>450</v>
      </c>
      <c r="BI25" s="105" t="s">
        <v>450</v>
      </c>
      <c r="BJ25" s="36">
        <v>5.9399999999999995</v>
      </c>
      <c r="BK25" s="14">
        <v>0</v>
      </c>
      <c r="BL25" s="24">
        <v>1.5899999999999999</v>
      </c>
      <c r="BM25" s="14">
        <v>0</v>
      </c>
      <c r="BN25" s="15">
        <v>0</v>
      </c>
      <c r="BO25" s="16">
        <f>6.95+3*0.14+1.5</f>
        <v>8.870000000000001</v>
      </c>
      <c r="BP25" s="24">
        <f t="shared" si="2"/>
        <v>23.8</v>
      </c>
      <c r="BQ25" s="63"/>
      <c r="BR25" s="63"/>
      <c r="BS25" s="63"/>
      <c r="BT25" s="63"/>
      <c r="BU25" s="63"/>
      <c r="BV25" s="63"/>
      <c r="BW25" s="63"/>
      <c r="BY25" s="138" t="s">
        <v>458</v>
      </c>
      <c r="BZ25" s="21"/>
    </row>
    <row r="26" spans="1:78" ht="12.75" customHeight="1">
      <c r="A26" s="2">
        <f t="shared" si="3"/>
        <v>18</v>
      </c>
      <c r="B26" s="80" t="s">
        <v>516</v>
      </c>
      <c r="C26" s="11" t="s">
        <v>455</v>
      </c>
      <c r="D26" s="12" t="s">
        <v>456</v>
      </c>
      <c r="E26" s="25" t="s">
        <v>456</v>
      </c>
      <c r="F26" s="11" t="s">
        <v>455</v>
      </c>
      <c r="G26" s="12" t="s">
        <v>459</v>
      </c>
      <c r="H26" s="25" t="s">
        <v>456</v>
      </c>
      <c r="I26" s="11" t="s">
        <v>455</v>
      </c>
      <c r="J26" s="12" t="s">
        <v>456</v>
      </c>
      <c r="K26" s="25" t="s">
        <v>456</v>
      </c>
      <c r="L26" s="11" t="s">
        <v>455</v>
      </c>
      <c r="M26" s="12" t="s">
        <v>459</v>
      </c>
      <c r="N26" s="25" t="s">
        <v>456</v>
      </c>
      <c r="O26" s="11" t="s">
        <v>455</v>
      </c>
      <c r="P26" s="12" t="s">
        <v>457</v>
      </c>
      <c r="Q26" s="25">
        <v>0</v>
      </c>
      <c r="R26" s="11" t="s">
        <v>455</v>
      </c>
      <c r="S26" s="12" t="s">
        <v>456</v>
      </c>
      <c r="T26" s="25" t="s">
        <v>456</v>
      </c>
      <c r="U26" s="11" t="s">
        <v>455</v>
      </c>
      <c r="V26" s="12" t="s">
        <v>456</v>
      </c>
      <c r="W26" s="25">
        <v>0</v>
      </c>
      <c r="X26" s="5">
        <f t="shared" si="13"/>
        <v>7</v>
      </c>
      <c r="Y26" s="6">
        <f t="shared" si="14"/>
        <v>0</v>
      </c>
      <c r="Z26" s="6">
        <f t="shared" si="15"/>
        <v>1</v>
      </c>
      <c r="AA26" s="6">
        <f t="shared" si="31"/>
        <v>2</v>
      </c>
      <c r="AB26" s="6">
        <f t="shared" si="31"/>
        <v>0</v>
      </c>
      <c r="AC26" s="7">
        <f t="shared" si="16"/>
        <v>5</v>
      </c>
      <c r="AD26" s="36">
        <f t="shared" si="17"/>
        <v>10</v>
      </c>
      <c r="AE26" s="14">
        <f t="shared" si="18"/>
        <v>2.75</v>
      </c>
      <c r="AF26" s="24">
        <f t="shared" si="19"/>
        <v>1.2999999999999998</v>
      </c>
      <c r="AG26" s="14">
        <v>4.3</v>
      </c>
      <c r="AH26" s="15">
        <v>1.7</v>
      </c>
      <c r="AI26" s="11" t="s">
        <v>455</v>
      </c>
      <c r="AJ26" s="12" t="s">
        <v>456</v>
      </c>
      <c r="AK26" s="25">
        <v>0</v>
      </c>
      <c r="AL26" s="11" t="s">
        <v>455</v>
      </c>
      <c r="AM26" s="12" t="s">
        <v>457</v>
      </c>
      <c r="AN26" s="25">
        <v>0</v>
      </c>
      <c r="AO26" s="11" t="s">
        <v>455</v>
      </c>
      <c r="AP26" s="12" t="s">
        <v>456</v>
      </c>
      <c r="AQ26" s="25" t="s">
        <v>456</v>
      </c>
      <c r="AR26" s="11" t="str">
        <f t="shared" si="32"/>
        <v xml:space="preserve"> </v>
      </c>
      <c r="AS26" s="12" t="str">
        <f t="shared" si="33"/>
        <v xml:space="preserve"> </v>
      </c>
      <c r="AT26" s="25" t="str">
        <f t="shared" si="33"/>
        <v xml:space="preserve"> </v>
      </c>
      <c r="AU26" s="11" t="str">
        <f t="shared" si="33"/>
        <v xml:space="preserve"> </v>
      </c>
      <c r="AV26" s="12" t="str">
        <f t="shared" si="33"/>
        <v xml:space="preserve"> </v>
      </c>
      <c r="AW26" s="25" t="str">
        <f t="shared" si="33"/>
        <v xml:space="preserve"> </v>
      </c>
      <c r="AX26" s="11" t="str">
        <f t="shared" si="33"/>
        <v xml:space="preserve"> </v>
      </c>
      <c r="AY26" s="12" t="str">
        <f t="shared" si="33"/>
        <v xml:space="preserve"> </v>
      </c>
      <c r="AZ26" s="25" t="str">
        <f t="shared" si="33"/>
        <v xml:space="preserve"> </v>
      </c>
      <c r="BA26" s="11" t="str">
        <f t="shared" si="33"/>
        <v xml:space="preserve"> </v>
      </c>
      <c r="BB26" s="12" t="str">
        <f t="shared" si="33"/>
        <v xml:space="preserve"> </v>
      </c>
      <c r="BC26" s="25" t="str">
        <f t="shared" si="33"/>
        <v xml:space="preserve"> </v>
      </c>
      <c r="BD26" s="5">
        <f t="shared" si="24"/>
        <v>3</v>
      </c>
      <c r="BE26" s="6">
        <f t="shared" si="25"/>
        <v>0</v>
      </c>
      <c r="BF26" s="6">
        <f t="shared" si="26"/>
        <v>1</v>
      </c>
      <c r="BG26" s="6">
        <f t="shared" si="34"/>
        <v>0</v>
      </c>
      <c r="BH26" s="6">
        <f t="shared" si="34"/>
        <v>0</v>
      </c>
      <c r="BI26" s="7">
        <f t="shared" si="27"/>
        <v>1</v>
      </c>
      <c r="BJ26" s="36">
        <f t="shared" si="28"/>
        <v>5.9399999999999995</v>
      </c>
      <c r="BK26" s="14">
        <f t="shared" si="29"/>
        <v>2.1700000000000004</v>
      </c>
      <c r="BL26" s="24">
        <f t="shared" si="30"/>
        <v>0.14000000000000012</v>
      </c>
      <c r="BM26" s="14">
        <v>0</v>
      </c>
      <c r="BN26" s="15">
        <v>0</v>
      </c>
      <c r="BO26" s="16">
        <f>1.5+3+0.14</f>
        <v>4.6399999999999997</v>
      </c>
      <c r="BP26" s="24">
        <f t="shared" si="2"/>
        <v>30.614999999999998</v>
      </c>
      <c r="BQ26" s="63"/>
      <c r="BR26" s="63"/>
      <c r="BS26" s="63"/>
      <c r="BT26" s="63"/>
      <c r="BU26" s="63"/>
      <c r="BV26" s="63"/>
      <c r="BW26" s="63"/>
      <c r="BY26" s="113"/>
    </row>
    <row r="27" spans="1:78" ht="12.75" customHeight="1">
      <c r="A27" s="2">
        <f t="shared" si="3"/>
        <v>19</v>
      </c>
      <c r="B27" s="80" t="s">
        <v>530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456</v>
      </c>
      <c r="H27" s="25" t="s">
        <v>456</v>
      </c>
      <c r="I27" s="11" t="s">
        <v>455</v>
      </c>
      <c r="J27" s="12" t="s">
        <v>456</v>
      </c>
      <c r="K27" s="25" t="s">
        <v>456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456</v>
      </c>
      <c r="Q27" s="25" t="s">
        <v>456</v>
      </c>
      <c r="R27" s="11" t="s">
        <v>455</v>
      </c>
      <c r="S27" s="12" t="s">
        <v>456</v>
      </c>
      <c r="T27" s="25" t="s">
        <v>456</v>
      </c>
      <c r="U27" s="11" t="s">
        <v>455</v>
      </c>
      <c r="V27" s="12" t="s">
        <v>456</v>
      </c>
      <c r="W27" s="25" t="s">
        <v>456</v>
      </c>
      <c r="X27" s="5">
        <f t="shared" si="13"/>
        <v>7</v>
      </c>
      <c r="Y27" s="6">
        <f t="shared" si="14"/>
        <v>0</v>
      </c>
      <c r="Z27" s="6">
        <f t="shared" si="15"/>
        <v>0</v>
      </c>
      <c r="AA27" s="6">
        <f t="shared" si="31"/>
        <v>0</v>
      </c>
      <c r="AB27" s="6">
        <f t="shared" si="31"/>
        <v>0</v>
      </c>
      <c r="AC27" s="7">
        <f t="shared" si="16"/>
        <v>7</v>
      </c>
      <c r="AD27" s="36">
        <f t="shared" si="17"/>
        <v>10</v>
      </c>
      <c r="AE27" s="14">
        <f t="shared" si="18"/>
        <v>0</v>
      </c>
      <c r="AF27" s="24">
        <f t="shared" si="19"/>
        <v>1.88</v>
      </c>
      <c r="AG27" s="14">
        <v>2.8</v>
      </c>
      <c r="AH27" s="15">
        <v>1.7</v>
      </c>
      <c r="AI27" s="11" t="s">
        <v>455</v>
      </c>
      <c r="AJ27" s="12" t="s">
        <v>456</v>
      </c>
      <c r="AK27" s="25" t="s">
        <v>456</v>
      </c>
      <c r="AL27" s="11" t="s">
        <v>455</v>
      </c>
      <c r="AM27" s="12" t="s">
        <v>456</v>
      </c>
      <c r="AN27" s="25" t="s">
        <v>456</v>
      </c>
      <c r="AO27" s="11" t="s">
        <v>455</v>
      </c>
      <c r="AP27" s="12" t="s">
        <v>456</v>
      </c>
      <c r="AQ27" s="25" t="s">
        <v>456</v>
      </c>
      <c r="AR27" s="11" t="str">
        <f t="shared" si="32"/>
        <v xml:space="preserve"> </v>
      </c>
      <c r="AS27" s="12" t="str">
        <f t="shared" si="33"/>
        <v xml:space="preserve"> </v>
      </c>
      <c r="AT27" s="25" t="str">
        <f t="shared" si="33"/>
        <v xml:space="preserve"> </v>
      </c>
      <c r="AU27" s="11" t="str">
        <f t="shared" si="33"/>
        <v xml:space="preserve"> </v>
      </c>
      <c r="AV27" s="12" t="str">
        <f t="shared" si="33"/>
        <v xml:space="preserve"> </v>
      </c>
      <c r="AW27" s="25" t="str">
        <f t="shared" si="33"/>
        <v xml:space="preserve"> </v>
      </c>
      <c r="AX27" s="11" t="str">
        <f t="shared" si="33"/>
        <v xml:space="preserve"> </v>
      </c>
      <c r="AY27" s="12" t="str">
        <f t="shared" si="33"/>
        <v xml:space="preserve"> </v>
      </c>
      <c r="AZ27" s="25" t="str">
        <f t="shared" si="33"/>
        <v xml:space="preserve"> </v>
      </c>
      <c r="BA27" s="11" t="str">
        <f t="shared" si="33"/>
        <v xml:space="preserve"> </v>
      </c>
      <c r="BB27" s="12" t="str">
        <f t="shared" si="33"/>
        <v xml:space="preserve"> </v>
      </c>
      <c r="BC27" s="25" t="str">
        <f t="shared" si="33"/>
        <v xml:space="preserve"> </v>
      </c>
      <c r="BD27" s="5">
        <f t="shared" si="24"/>
        <v>3</v>
      </c>
      <c r="BE27" s="6">
        <f t="shared" si="25"/>
        <v>0</v>
      </c>
      <c r="BF27" s="6">
        <f t="shared" si="26"/>
        <v>0</v>
      </c>
      <c r="BG27" s="6">
        <f t="shared" si="34"/>
        <v>0</v>
      </c>
      <c r="BH27" s="6">
        <f t="shared" si="34"/>
        <v>0</v>
      </c>
      <c r="BI27" s="7">
        <f t="shared" si="27"/>
        <v>3</v>
      </c>
      <c r="BJ27" s="36">
        <f t="shared" si="28"/>
        <v>5.9399999999999995</v>
      </c>
      <c r="BK27" s="14">
        <f t="shared" si="29"/>
        <v>0</v>
      </c>
      <c r="BL27" s="24">
        <f t="shared" si="30"/>
        <v>0.72</v>
      </c>
      <c r="BM27" s="14">
        <v>0</v>
      </c>
      <c r="BN27" s="15">
        <v>0</v>
      </c>
      <c r="BO27" s="16">
        <f>3*1+2+1.5+3+0.14</f>
        <v>9.64</v>
      </c>
      <c r="BP27" s="24">
        <f t="shared" si="2"/>
        <v>28.884999999999998</v>
      </c>
      <c r="BQ27" s="63"/>
      <c r="BR27" s="63"/>
      <c r="BS27" s="63"/>
      <c r="BT27" s="63"/>
      <c r="BU27" s="63"/>
      <c r="BV27" s="63"/>
      <c r="BW27" s="63"/>
      <c r="BY27" s="113"/>
    </row>
    <row r="28" spans="1:78" ht="12.75" customHeight="1">
      <c r="A28" s="2">
        <f t="shared" si="3"/>
        <v>20</v>
      </c>
      <c r="B28" s="80" t="s">
        <v>490</v>
      </c>
      <c r="C28" s="11" t="s">
        <v>455</v>
      </c>
      <c r="D28" s="12" t="s">
        <v>457</v>
      </c>
      <c r="E28" s="25" t="s">
        <v>456</v>
      </c>
      <c r="F28" s="11" t="s">
        <v>455</v>
      </c>
      <c r="G28" s="12" t="s">
        <v>457</v>
      </c>
      <c r="H28" s="25">
        <v>0</v>
      </c>
      <c r="I28" s="11" t="s">
        <v>455</v>
      </c>
      <c r="J28" s="12" t="s">
        <v>457</v>
      </c>
      <c r="K28" s="25" t="s">
        <v>456</v>
      </c>
      <c r="L28" s="11" t="s">
        <v>455</v>
      </c>
      <c r="M28" s="12" t="s">
        <v>456</v>
      </c>
      <c r="N28" s="25" t="s">
        <v>456</v>
      </c>
      <c r="O28" s="11" t="s">
        <v>454</v>
      </c>
      <c r="P28" s="12">
        <v>0</v>
      </c>
      <c r="Q28" s="25">
        <v>0</v>
      </c>
      <c r="R28" s="11" t="s">
        <v>454</v>
      </c>
      <c r="S28" s="12">
        <v>0</v>
      </c>
      <c r="T28" s="25">
        <v>0</v>
      </c>
      <c r="U28" s="11" t="s">
        <v>454</v>
      </c>
      <c r="V28" s="12">
        <v>0</v>
      </c>
      <c r="W28" s="25">
        <v>0</v>
      </c>
      <c r="X28" s="5">
        <f t="shared" si="13"/>
        <v>4</v>
      </c>
      <c r="Y28" s="6">
        <f t="shared" si="14"/>
        <v>0</v>
      </c>
      <c r="Z28" s="6">
        <f t="shared" si="15"/>
        <v>3</v>
      </c>
      <c r="AA28" s="6">
        <f t="shared" si="31"/>
        <v>0</v>
      </c>
      <c r="AB28" s="6">
        <f t="shared" si="31"/>
        <v>0</v>
      </c>
      <c r="AC28" s="7">
        <f t="shared" si="16"/>
        <v>3</v>
      </c>
      <c r="AD28" s="36">
        <f t="shared" si="17"/>
        <v>7.39</v>
      </c>
      <c r="AE28" s="14">
        <f t="shared" si="18"/>
        <v>5.9399999999999995</v>
      </c>
      <c r="AF28" s="24">
        <f t="shared" si="19"/>
        <v>0.72</v>
      </c>
      <c r="AG28" s="14">
        <v>7.8</v>
      </c>
      <c r="AH28" s="15">
        <v>1.6</v>
      </c>
      <c r="AI28" s="11" t="s">
        <v>454</v>
      </c>
      <c r="AJ28" s="12">
        <v>0</v>
      </c>
      <c r="AK28" s="25" t="s">
        <v>456</v>
      </c>
      <c r="AL28" s="11" t="s">
        <v>454</v>
      </c>
      <c r="AM28" s="12">
        <v>0</v>
      </c>
      <c r="AN28" s="25">
        <v>0</v>
      </c>
      <c r="AO28" s="11" t="s">
        <v>454</v>
      </c>
      <c r="AP28" s="12">
        <v>0</v>
      </c>
      <c r="AQ28" s="25">
        <v>0</v>
      </c>
      <c r="AR28" s="11" t="str">
        <f t="shared" si="32"/>
        <v xml:space="preserve"> </v>
      </c>
      <c r="AS28" s="12" t="str">
        <f t="shared" si="33"/>
        <v xml:space="preserve"> </v>
      </c>
      <c r="AT28" s="25" t="str">
        <f t="shared" si="33"/>
        <v xml:space="preserve"> </v>
      </c>
      <c r="AU28" s="11" t="str">
        <f t="shared" si="33"/>
        <v xml:space="preserve"> </v>
      </c>
      <c r="AV28" s="12" t="str">
        <f t="shared" si="33"/>
        <v xml:space="preserve"> </v>
      </c>
      <c r="AW28" s="25" t="str">
        <f t="shared" si="33"/>
        <v xml:space="preserve"> </v>
      </c>
      <c r="AX28" s="11" t="str">
        <f t="shared" si="33"/>
        <v xml:space="preserve"> </v>
      </c>
      <c r="AY28" s="12" t="str">
        <f t="shared" si="33"/>
        <v xml:space="preserve"> </v>
      </c>
      <c r="AZ28" s="25" t="str">
        <f t="shared" si="33"/>
        <v xml:space="preserve"> </v>
      </c>
      <c r="BA28" s="11" t="str">
        <f t="shared" si="33"/>
        <v xml:space="preserve"> </v>
      </c>
      <c r="BB28" s="12" t="str">
        <f t="shared" si="33"/>
        <v xml:space="preserve"> </v>
      </c>
      <c r="BC28" s="25" t="str">
        <f t="shared" si="33"/>
        <v xml:space="preserve"> </v>
      </c>
      <c r="BD28" s="5">
        <f t="shared" si="24"/>
        <v>0</v>
      </c>
      <c r="BE28" s="6">
        <f t="shared" si="25"/>
        <v>0</v>
      </c>
      <c r="BF28" s="6">
        <f t="shared" si="26"/>
        <v>0</v>
      </c>
      <c r="BG28" s="6">
        <f t="shared" si="34"/>
        <v>0</v>
      </c>
      <c r="BH28" s="6">
        <f t="shared" si="34"/>
        <v>0</v>
      </c>
      <c r="BI28" s="7">
        <f t="shared" si="27"/>
        <v>1</v>
      </c>
      <c r="BJ28" s="36">
        <f t="shared" si="28"/>
        <v>0</v>
      </c>
      <c r="BK28" s="14">
        <f t="shared" si="29"/>
        <v>0</v>
      </c>
      <c r="BL28" s="24">
        <f t="shared" si="30"/>
        <v>0.14000000000000012</v>
      </c>
      <c r="BM28" s="14">
        <v>0</v>
      </c>
      <c r="BN28" s="15">
        <v>0</v>
      </c>
      <c r="BO28" s="16">
        <f>2*1+2</f>
        <v>4</v>
      </c>
      <c r="BP28" s="24">
        <f t="shared" si="2"/>
        <v>29.177499999999998</v>
      </c>
      <c r="BQ28" s="63"/>
      <c r="BR28" s="63"/>
      <c r="BS28" s="63"/>
      <c r="BT28" s="63"/>
      <c r="BU28" s="63"/>
      <c r="BV28" s="63"/>
      <c r="BW28" s="63"/>
      <c r="BX28" s="113"/>
      <c r="BY28" s="18"/>
    </row>
    <row r="29" spans="1:78" ht="12.75" customHeight="1">
      <c r="A29" s="2">
        <f t="shared" si="3"/>
        <v>21</v>
      </c>
      <c r="B29" s="80" t="s">
        <v>523</v>
      </c>
      <c r="C29" s="103" t="s">
        <v>450</v>
      </c>
      <c r="D29" s="104" t="s">
        <v>450</v>
      </c>
      <c r="E29" s="105" t="s">
        <v>450</v>
      </c>
      <c r="F29" s="103" t="s">
        <v>450</v>
      </c>
      <c r="G29" s="104" t="s">
        <v>450</v>
      </c>
      <c r="H29" s="105" t="s">
        <v>450</v>
      </c>
      <c r="I29" s="103" t="s">
        <v>450</v>
      </c>
      <c r="J29" s="104" t="s">
        <v>450</v>
      </c>
      <c r="K29" s="105" t="s">
        <v>450</v>
      </c>
      <c r="L29" s="106" t="s">
        <v>450</v>
      </c>
      <c r="M29" s="107" t="s">
        <v>450</v>
      </c>
      <c r="N29" s="108" t="s">
        <v>450</v>
      </c>
      <c r="O29" s="103" t="s">
        <v>450</v>
      </c>
      <c r="P29" s="104" t="s">
        <v>450</v>
      </c>
      <c r="Q29" s="105" t="s">
        <v>450</v>
      </c>
      <c r="R29" s="103" t="s">
        <v>450</v>
      </c>
      <c r="S29" s="104" t="s">
        <v>450</v>
      </c>
      <c r="T29" s="105" t="s">
        <v>450</v>
      </c>
      <c r="U29" s="103" t="s">
        <v>450</v>
      </c>
      <c r="V29" s="104" t="s">
        <v>450</v>
      </c>
      <c r="W29" s="105" t="s">
        <v>450</v>
      </c>
      <c r="X29" s="103" t="s">
        <v>450</v>
      </c>
      <c r="Y29" s="104" t="s">
        <v>450</v>
      </c>
      <c r="Z29" s="104" t="s">
        <v>450</v>
      </c>
      <c r="AA29" s="104" t="s">
        <v>450</v>
      </c>
      <c r="AB29" s="104" t="s">
        <v>450</v>
      </c>
      <c r="AC29" s="105" t="s">
        <v>450</v>
      </c>
      <c r="AD29" s="36">
        <v>10</v>
      </c>
      <c r="AE29" s="14">
        <v>0</v>
      </c>
      <c r="AF29" s="24">
        <v>1.5899999999999999</v>
      </c>
      <c r="AG29" s="14">
        <v>3.9</v>
      </c>
      <c r="AH29" s="15">
        <v>1.8</v>
      </c>
      <c r="AI29" s="103" t="s">
        <v>450</v>
      </c>
      <c r="AJ29" s="104" t="s">
        <v>450</v>
      </c>
      <c r="AK29" s="105" t="s">
        <v>450</v>
      </c>
      <c r="AL29" s="103" t="s">
        <v>450</v>
      </c>
      <c r="AM29" s="104" t="s">
        <v>450</v>
      </c>
      <c r="AN29" s="105" t="s">
        <v>450</v>
      </c>
      <c r="AO29" s="103" t="s">
        <v>450</v>
      </c>
      <c r="AP29" s="104" t="s">
        <v>450</v>
      </c>
      <c r="AQ29" s="105" t="s">
        <v>450</v>
      </c>
      <c r="AR29" s="106" t="s">
        <v>450</v>
      </c>
      <c r="AS29" s="107" t="s">
        <v>450</v>
      </c>
      <c r="AT29" s="108" t="s">
        <v>450</v>
      </c>
      <c r="AU29" s="103" t="s">
        <v>450</v>
      </c>
      <c r="AV29" s="104" t="s">
        <v>450</v>
      </c>
      <c r="AW29" s="105" t="s">
        <v>450</v>
      </c>
      <c r="AX29" s="103" t="s">
        <v>450</v>
      </c>
      <c r="AY29" s="104" t="s">
        <v>450</v>
      </c>
      <c r="AZ29" s="105" t="s">
        <v>450</v>
      </c>
      <c r="BA29" s="103" t="s">
        <v>450</v>
      </c>
      <c r="BB29" s="104" t="s">
        <v>450</v>
      </c>
      <c r="BC29" s="105" t="s">
        <v>450</v>
      </c>
      <c r="BD29" s="103" t="s">
        <v>450</v>
      </c>
      <c r="BE29" s="104" t="s">
        <v>450</v>
      </c>
      <c r="BF29" s="104" t="s">
        <v>450</v>
      </c>
      <c r="BG29" s="104" t="s">
        <v>450</v>
      </c>
      <c r="BH29" s="104" t="s">
        <v>450</v>
      </c>
      <c r="BI29" s="105" t="s">
        <v>450</v>
      </c>
      <c r="BJ29" s="36">
        <v>9.4200000000000017</v>
      </c>
      <c r="BK29" s="14">
        <v>0</v>
      </c>
      <c r="BL29" s="24">
        <v>1.73</v>
      </c>
      <c r="BM29" s="14">
        <v>0</v>
      </c>
      <c r="BN29" s="15">
        <v>0</v>
      </c>
      <c r="BO29" s="16">
        <f>2.17+7*1+12*0.14+2+2*0.5+1.5+3</f>
        <v>18.350000000000001</v>
      </c>
      <c r="BP29" s="24">
        <f t="shared" si="2"/>
        <v>42.085000000000008</v>
      </c>
      <c r="BQ29" s="63"/>
      <c r="BR29" s="63"/>
      <c r="BS29" s="63"/>
      <c r="BT29" s="63"/>
      <c r="BU29" s="63"/>
      <c r="BV29" s="63"/>
      <c r="BW29" s="63"/>
      <c r="BY29" s="118" t="s">
        <v>458</v>
      </c>
    </row>
    <row r="30" spans="1:78" ht="12.75" customHeight="1">
      <c r="A30" s="2">
        <f t="shared" si="3"/>
        <v>22</v>
      </c>
      <c r="B30" s="80" t="s">
        <v>525</v>
      </c>
      <c r="C30" s="103" t="s">
        <v>450</v>
      </c>
      <c r="D30" s="104" t="s">
        <v>450</v>
      </c>
      <c r="E30" s="105" t="s">
        <v>450</v>
      </c>
      <c r="F30" s="103" t="s">
        <v>450</v>
      </c>
      <c r="G30" s="104" t="s">
        <v>450</v>
      </c>
      <c r="H30" s="105" t="s">
        <v>450</v>
      </c>
      <c r="I30" s="103" t="s">
        <v>450</v>
      </c>
      <c r="J30" s="104" t="s">
        <v>450</v>
      </c>
      <c r="K30" s="105" t="s">
        <v>450</v>
      </c>
      <c r="L30" s="106" t="s">
        <v>450</v>
      </c>
      <c r="M30" s="107" t="s">
        <v>450</v>
      </c>
      <c r="N30" s="108" t="s">
        <v>450</v>
      </c>
      <c r="O30" s="103" t="s">
        <v>450</v>
      </c>
      <c r="P30" s="104" t="s">
        <v>450</v>
      </c>
      <c r="Q30" s="105" t="s">
        <v>450</v>
      </c>
      <c r="R30" s="103" t="s">
        <v>450</v>
      </c>
      <c r="S30" s="104" t="s">
        <v>450</v>
      </c>
      <c r="T30" s="105" t="s">
        <v>450</v>
      </c>
      <c r="U30" s="103" t="s">
        <v>450</v>
      </c>
      <c r="V30" s="104" t="s">
        <v>450</v>
      </c>
      <c r="W30" s="105" t="s">
        <v>450</v>
      </c>
      <c r="X30" s="103" t="s">
        <v>450</v>
      </c>
      <c r="Y30" s="104" t="s">
        <v>450</v>
      </c>
      <c r="Z30" s="104" t="s">
        <v>450</v>
      </c>
      <c r="AA30" s="104" t="s">
        <v>450</v>
      </c>
      <c r="AB30" s="104" t="s">
        <v>450</v>
      </c>
      <c r="AC30" s="105" t="s">
        <v>450</v>
      </c>
      <c r="AD30" s="36">
        <v>8.8400000000000016</v>
      </c>
      <c r="AE30" s="14">
        <v>0</v>
      </c>
      <c r="AF30" s="24">
        <v>1.3699999999999999</v>
      </c>
      <c r="AG30" s="14">
        <v>5.2</v>
      </c>
      <c r="AH30" s="15">
        <v>1.8</v>
      </c>
      <c r="AI30" s="103" t="s">
        <v>450</v>
      </c>
      <c r="AJ30" s="104" t="s">
        <v>450</v>
      </c>
      <c r="AK30" s="105" t="s">
        <v>450</v>
      </c>
      <c r="AL30" s="103" t="s">
        <v>450</v>
      </c>
      <c r="AM30" s="104" t="s">
        <v>450</v>
      </c>
      <c r="AN30" s="105" t="s">
        <v>450</v>
      </c>
      <c r="AO30" s="103" t="s">
        <v>450</v>
      </c>
      <c r="AP30" s="104" t="s">
        <v>450</v>
      </c>
      <c r="AQ30" s="105" t="s">
        <v>450</v>
      </c>
      <c r="AR30" s="106" t="s">
        <v>450</v>
      </c>
      <c r="AS30" s="107" t="s">
        <v>450</v>
      </c>
      <c r="AT30" s="108" t="s">
        <v>450</v>
      </c>
      <c r="AU30" s="103" t="s">
        <v>450</v>
      </c>
      <c r="AV30" s="104" t="s">
        <v>450</v>
      </c>
      <c r="AW30" s="105" t="s">
        <v>450</v>
      </c>
      <c r="AX30" s="103" t="s">
        <v>450</v>
      </c>
      <c r="AY30" s="104" t="s">
        <v>450</v>
      </c>
      <c r="AZ30" s="105" t="s">
        <v>450</v>
      </c>
      <c r="BA30" s="103" t="s">
        <v>450</v>
      </c>
      <c r="BB30" s="104" t="s">
        <v>450</v>
      </c>
      <c r="BC30" s="105" t="s">
        <v>450</v>
      </c>
      <c r="BD30" s="103" t="s">
        <v>450</v>
      </c>
      <c r="BE30" s="104" t="s">
        <v>450</v>
      </c>
      <c r="BF30" s="104" t="s">
        <v>450</v>
      </c>
      <c r="BG30" s="104" t="s">
        <v>450</v>
      </c>
      <c r="BH30" s="104" t="s">
        <v>450</v>
      </c>
      <c r="BI30" s="105" t="s">
        <v>450</v>
      </c>
      <c r="BJ30" s="36">
        <v>10</v>
      </c>
      <c r="BK30" s="14">
        <v>0</v>
      </c>
      <c r="BL30" s="24">
        <v>1.8699999999999999</v>
      </c>
      <c r="BM30" s="14">
        <v>0</v>
      </c>
      <c r="BN30" s="15">
        <v>0</v>
      </c>
      <c r="BO30" s="16">
        <f>2*1+2.14+7*0.14+4.2+0.5+3</f>
        <v>12.82</v>
      </c>
      <c r="BP30" s="24">
        <f t="shared" si="2"/>
        <v>37.92</v>
      </c>
      <c r="BQ30" s="63"/>
      <c r="BR30" s="63"/>
      <c r="BS30" s="63"/>
      <c r="BT30" s="63"/>
      <c r="BU30" s="63"/>
      <c r="BV30" s="63"/>
      <c r="BW30" s="63"/>
      <c r="BY30" s="137" t="s">
        <v>458</v>
      </c>
    </row>
    <row r="31" spans="1:78" ht="12.75" customHeight="1">
      <c r="A31" s="2">
        <f t="shared" si="3"/>
        <v>23</v>
      </c>
      <c r="B31" s="111" t="s">
        <v>572</v>
      </c>
      <c r="C31" s="103" t="s">
        <v>450</v>
      </c>
      <c r="D31" s="104" t="s">
        <v>450</v>
      </c>
      <c r="E31" s="105" t="s">
        <v>450</v>
      </c>
      <c r="F31" s="103" t="s">
        <v>450</v>
      </c>
      <c r="G31" s="104" t="s">
        <v>450</v>
      </c>
      <c r="H31" s="105" t="s">
        <v>450</v>
      </c>
      <c r="I31" s="103" t="s">
        <v>450</v>
      </c>
      <c r="J31" s="104" t="s">
        <v>450</v>
      </c>
      <c r="K31" s="105" t="s">
        <v>450</v>
      </c>
      <c r="L31" s="106" t="s">
        <v>450</v>
      </c>
      <c r="M31" s="107" t="s">
        <v>450</v>
      </c>
      <c r="N31" s="108" t="s">
        <v>450</v>
      </c>
      <c r="O31" s="103" t="s">
        <v>450</v>
      </c>
      <c r="P31" s="104" t="s">
        <v>450</v>
      </c>
      <c r="Q31" s="105" t="s">
        <v>450</v>
      </c>
      <c r="R31" s="103" t="s">
        <v>450</v>
      </c>
      <c r="S31" s="104" t="s">
        <v>450</v>
      </c>
      <c r="T31" s="105" t="s">
        <v>450</v>
      </c>
      <c r="U31" s="103" t="s">
        <v>450</v>
      </c>
      <c r="V31" s="104" t="s">
        <v>450</v>
      </c>
      <c r="W31" s="105" t="s">
        <v>450</v>
      </c>
      <c r="X31" s="103" t="s">
        <v>450</v>
      </c>
      <c r="Y31" s="104" t="s">
        <v>450</v>
      </c>
      <c r="Z31" s="104" t="s">
        <v>450</v>
      </c>
      <c r="AA31" s="104" t="s">
        <v>450</v>
      </c>
      <c r="AB31" s="104" t="s">
        <v>450</v>
      </c>
      <c r="AC31" s="105" t="s">
        <v>450</v>
      </c>
      <c r="AD31" s="36">
        <v>10</v>
      </c>
      <c r="AE31" s="14">
        <v>0</v>
      </c>
      <c r="AF31" s="24">
        <v>1.01</v>
      </c>
      <c r="AG31" s="14">
        <v>4.7</v>
      </c>
      <c r="AH31" s="15">
        <v>1.8</v>
      </c>
      <c r="AI31" s="103" t="s">
        <v>450</v>
      </c>
      <c r="AJ31" s="104" t="s">
        <v>450</v>
      </c>
      <c r="AK31" s="105" t="s">
        <v>450</v>
      </c>
      <c r="AL31" s="103" t="s">
        <v>450</v>
      </c>
      <c r="AM31" s="104" t="s">
        <v>450</v>
      </c>
      <c r="AN31" s="105" t="s">
        <v>450</v>
      </c>
      <c r="AO31" s="103" t="s">
        <v>450</v>
      </c>
      <c r="AP31" s="104" t="s">
        <v>450</v>
      </c>
      <c r="AQ31" s="105" t="s">
        <v>450</v>
      </c>
      <c r="AR31" s="106" t="s">
        <v>450</v>
      </c>
      <c r="AS31" s="107" t="s">
        <v>450</v>
      </c>
      <c r="AT31" s="108" t="s">
        <v>450</v>
      </c>
      <c r="AU31" s="103" t="s">
        <v>450</v>
      </c>
      <c r="AV31" s="104" t="s">
        <v>450</v>
      </c>
      <c r="AW31" s="105" t="s">
        <v>450</v>
      </c>
      <c r="AX31" s="103" t="s">
        <v>450</v>
      </c>
      <c r="AY31" s="104" t="s">
        <v>450</v>
      </c>
      <c r="AZ31" s="105" t="s">
        <v>450</v>
      </c>
      <c r="BA31" s="103" t="s">
        <v>450</v>
      </c>
      <c r="BB31" s="104" t="s">
        <v>450</v>
      </c>
      <c r="BC31" s="105" t="s">
        <v>450</v>
      </c>
      <c r="BD31" s="103" t="s">
        <v>450</v>
      </c>
      <c r="BE31" s="104" t="s">
        <v>450</v>
      </c>
      <c r="BF31" s="104" t="s">
        <v>450</v>
      </c>
      <c r="BG31" s="104" t="s">
        <v>450</v>
      </c>
      <c r="BH31" s="104" t="s">
        <v>450</v>
      </c>
      <c r="BI31" s="105" t="s">
        <v>450</v>
      </c>
      <c r="BJ31" s="36">
        <v>10</v>
      </c>
      <c r="BK31" s="14">
        <v>0</v>
      </c>
      <c r="BL31" s="24">
        <v>2.02</v>
      </c>
      <c r="BM31" s="14">
        <v>0</v>
      </c>
      <c r="BN31" s="15">
        <v>0</v>
      </c>
      <c r="BO31" s="16">
        <f>3*1+8.4+3*0.14+0.5+1.5+3</f>
        <v>16.82</v>
      </c>
      <c r="BP31" s="24">
        <f t="shared" si="2"/>
        <v>42.037500000000001</v>
      </c>
      <c r="BQ31" s="63"/>
      <c r="BR31" s="63"/>
      <c r="BS31" s="63"/>
      <c r="BT31" s="63"/>
      <c r="BU31" s="63"/>
      <c r="BV31" s="63"/>
      <c r="BW31" s="63"/>
      <c r="BY31" s="140" t="s">
        <v>458</v>
      </c>
    </row>
    <row r="32" spans="1:78" ht="12.75" customHeight="1">
      <c r="A32" s="2">
        <f t="shared" si="3"/>
        <v>24</v>
      </c>
      <c r="B32" s="80" t="s">
        <v>576</v>
      </c>
      <c r="C32" s="85" t="s">
        <v>450</v>
      </c>
      <c r="D32" s="86" t="s">
        <v>450</v>
      </c>
      <c r="E32" s="87" t="s">
        <v>450</v>
      </c>
      <c r="F32" s="85" t="s">
        <v>450</v>
      </c>
      <c r="G32" s="86" t="s">
        <v>450</v>
      </c>
      <c r="H32" s="87" t="s">
        <v>450</v>
      </c>
      <c r="I32" s="85" t="s">
        <v>450</v>
      </c>
      <c r="J32" s="86" t="s">
        <v>450</v>
      </c>
      <c r="K32" s="87" t="s">
        <v>450</v>
      </c>
      <c r="L32" s="85" t="s">
        <v>450</v>
      </c>
      <c r="M32" s="86" t="s">
        <v>450</v>
      </c>
      <c r="N32" s="87" t="s">
        <v>450</v>
      </c>
      <c r="O32" s="85" t="s">
        <v>450</v>
      </c>
      <c r="P32" s="86" t="s">
        <v>450</v>
      </c>
      <c r="Q32" s="87" t="s">
        <v>450</v>
      </c>
      <c r="R32" s="85" t="s">
        <v>450</v>
      </c>
      <c r="S32" s="86" t="s">
        <v>450</v>
      </c>
      <c r="T32" s="87" t="s">
        <v>450</v>
      </c>
      <c r="U32" s="85" t="s">
        <v>450</v>
      </c>
      <c r="V32" s="86" t="s">
        <v>450</v>
      </c>
      <c r="W32" s="87" t="s">
        <v>450</v>
      </c>
      <c r="X32" s="88" t="s">
        <v>450</v>
      </c>
      <c r="Y32" s="89" t="s">
        <v>450</v>
      </c>
      <c r="Z32" s="89" t="s">
        <v>450</v>
      </c>
      <c r="AA32" s="89" t="s">
        <v>450</v>
      </c>
      <c r="AB32" s="89" t="s">
        <v>450</v>
      </c>
      <c r="AC32" s="90" t="s">
        <v>450</v>
      </c>
      <c r="AD32" s="91" t="s">
        <v>450</v>
      </c>
      <c r="AE32" s="92" t="s">
        <v>450</v>
      </c>
      <c r="AF32" s="93" t="s">
        <v>450</v>
      </c>
      <c r="AG32" s="92" t="s">
        <v>450</v>
      </c>
      <c r="AH32" s="94" t="s">
        <v>450</v>
      </c>
      <c r="AI32" s="95" t="s">
        <v>450</v>
      </c>
      <c r="AJ32" s="96" t="s">
        <v>450</v>
      </c>
      <c r="AK32" s="97" t="s">
        <v>450</v>
      </c>
      <c r="AL32" s="95" t="s">
        <v>450</v>
      </c>
      <c r="AM32" s="96" t="s">
        <v>450</v>
      </c>
      <c r="AN32" s="97" t="s">
        <v>450</v>
      </c>
      <c r="AO32" s="85" t="s">
        <v>450</v>
      </c>
      <c r="AP32" s="86" t="s">
        <v>450</v>
      </c>
      <c r="AQ32" s="87" t="s">
        <v>450</v>
      </c>
      <c r="AR32" s="85" t="s">
        <v>450</v>
      </c>
      <c r="AS32" s="86" t="s">
        <v>450</v>
      </c>
      <c r="AT32" s="87" t="s">
        <v>450</v>
      </c>
      <c r="AU32" s="85" t="s">
        <v>450</v>
      </c>
      <c r="AV32" s="86" t="s">
        <v>450</v>
      </c>
      <c r="AW32" s="87" t="s">
        <v>450</v>
      </c>
      <c r="AX32" s="85" t="s">
        <v>450</v>
      </c>
      <c r="AY32" s="86" t="s">
        <v>450</v>
      </c>
      <c r="AZ32" s="87" t="s">
        <v>450</v>
      </c>
      <c r="BA32" s="85" t="s">
        <v>450</v>
      </c>
      <c r="BB32" s="86" t="s">
        <v>450</v>
      </c>
      <c r="BC32" s="87" t="s">
        <v>450</v>
      </c>
      <c r="BD32" s="88" t="s">
        <v>450</v>
      </c>
      <c r="BE32" s="89" t="s">
        <v>450</v>
      </c>
      <c r="BF32" s="89" t="s">
        <v>450</v>
      </c>
      <c r="BG32" s="89" t="s">
        <v>450</v>
      </c>
      <c r="BH32" s="89" t="s">
        <v>450</v>
      </c>
      <c r="BI32" s="90" t="s">
        <v>450</v>
      </c>
      <c r="BJ32" s="91" t="s">
        <v>450</v>
      </c>
      <c r="BK32" s="92" t="s">
        <v>450</v>
      </c>
      <c r="BL32" s="93" t="s">
        <v>450</v>
      </c>
      <c r="BM32" s="92" t="s">
        <v>450</v>
      </c>
      <c r="BN32" s="94" t="s">
        <v>450</v>
      </c>
      <c r="BO32" s="98" t="s">
        <v>450</v>
      </c>
      <c r="BP32" s="99" t="s">
        <v>450</v>
      </c>
      <c r="BQ32" s="67">
        <v>9</v>
      </c>
      <c r="BR32" s="100" t="s">
        <v>451</v>
      </c>
      <c r="BS32" s="101" t="str">
        <f>"---"</f>
        <v>---</v>
      </c>
      <c r="BT32" s="101" t="str">
        <f>"---"</f>
        <v>---</v>
      </c>
      <c r="BU32" s="102" t="s">
        <v>450</v>
      </c>
      <c r="BV32" s="79">
        <v>9</v>
      </c>
      <c r="BW32" s="100" t="s">
        <v>451</v>
      </c>
      <c r="BY32" s="41" t="s">
        <v>575</v>
      </c>
    </row>
    <row r="33" spans="1:77" ht="12.75" customHeight="1">
      <c r="A33" s="2">
        <f t="shared" si="3"/>
        <v>25</v>
      </c>
      <c r="B33" s="80" t="s">
        <v>504</v>
      </c>
      <c r="C33" s="11" t="s">
        <v>455</v>
      </c>
      <c r="D33" s="12" t="s">
        <v>456</v>
      </c>
      <c r="E33" s="25" t="s">
        <v>456</v>
      </c>
      <c r="F33" s="11" t="s">
        <v>455</v>
      </c>
      <c r="G33" s="12" t="s">
        <v>456</v>
      </c>
      <c r="H33" s="25" t="s">
        <v>456</v>
      </c>
      <c r="I33" s="11" t="s">
        <v>455</v>
      </c>
      <c r="J33" s="12" t="s">
        <v>459</v>
      </c>
      <c r="K33" s="25" t="s">
        <v>456</v>
      </c>
      <c r="L33" s="11" t="s">
        <v>455</v>
      </c>
      <c r="M33" s="12" t="s">
        <v>459</v>
      </c>
      <c r="N33" s="25" t="s">
        <v>456</v>
      </c>
      <c r="O33" s="11" t="s">
        <v>455</v>
      </c>
      <c r="P33" s="12" t="s">
        <v>459</v>
      </c>
      <c r="Q33" s="25" t="s">
        <v>456</v>
      </c>
      <c r="R33" s="11" t="s">
        <v>455</v>
      </c>
      <c r="S33" s="144" t="s">
        <v>456</v>
      </c>
      <c r="T33" s="25" t="s">
        <v>456</v>
      </c>
      <c r="U33" s="11" t="s">
        <v>455</v>
      </c>
      <c r="V33" s="144" t="s">
        <v>456</v>
      </c>
      <c r="W33" s="25" t="s">
        <v>456</v>
      </c>
      <c r="X33" s="5">
        <f t="shared" ref="X33:X38" si="35">IF(C33=" ",0,IF(C33="p",1,0)+IF(F33="p",1,0)+IF(I33="p",1,0)+IF(L33="p",1,0)+IF(O33="p",1,0)+IF(R33="p",1,0)+IF(U33="p",1,0))</f>
        <v>7</v>
      </c>
      <c r="Y33" s="6">
        <f t="shared" ref="Y33:Y38" si="36">IF(C33=" ",0,IF(C33="am",1,0)+IF(F33="am",1,0)+IF(I33="am",1,0)+IF(L33="am",1,0)+IF(O33="am",1,0)+IF(R33="am",1,0)+IF(U33="am",1,0))</f>
        <v>0</v>
      </c>
      <c r="Z33" s="6">
        <f t="shared" ref="Z33:Z38" si="37">IF(D33=" ",0,IF(D33="+",1,0)+IF(G33="+",1,0)+IF(J33="+",1,0)+IF(M33="+",1,0)+IF(P33="+",1,0)+IF(S33="+",1,0)+IF(V33="+",1,0))</f>
        <v>0</v>
      </c>
      <c r="AA33" s="6">
        <f t="shared" ref="AA33:AB38" si="38">IF(D33=" ",0,IF(D33="!",1,0)+IF(G33="!",1,0)+IF(J33="!",1,0)+IF(M33="!",1,0)+IF(P33="!",1,0)+IF(S33="!",1,0)+IF(V33="!",1,0))</f>
        <v>3</v>
      </c>
      <c r="AB33" s="6">
        <f t="shared" si="38"/>
        <v>0</v>
      </c>
      <c r="AC33" s="7">
        <f t="shared" ref="AC33:AC38" si="39">IF(E33=" ",0,IF(E33="~",1,0)+IF(H33="~",1,0)+IF(K33="~",1,0)+IF(N33="~",1,0)+IF(Q33="~",1,0)+IF(T33="~",1,0)+IF(W33="~",1,0))</f>
        <v>7</v>
      </c>
      <c r="AD33" s="36">
        <f t="shared" ref="AD33:AD38" si="40">IF(X33=7,10,IF(X33=6,9.71+(Y33-1)*0.29,IF(X33=5,9.13+(Y33-2)*0.29,IF(X33=4,8.26+(Y33-3)*0.29,IF(X33=3,7.1+(Y33-4)*0.29,IF(X33=2,5.65+(Y33-5)*0.29,IF(X33=1,3.91+(Y33-6)*0.29,IF(Y33=0,0,1.88+(Y33-7)*0.29))))))))</f>
        <v>10</v>
      </c>
      <c r="AE33" s="14">
        <f t="shared" ref="AE33:AE38" si="41">IF(Z33=7,10,IF(Z33=6,9.71+(AA33-1)*0.29,IF(Z33=5,9.13+(AA33-2)*0.29,IF(Z33=4,8.26+(AA33-3)*0.29,IF(Z33=3,7.1+(AA33-4)*0.29,IF(Z33=2,5.65+(AA33-5)*0.29,IF(Z33=1,3.91+(AA33-6)*0.29,IF(AA33=0,0,1.88+(AA33-7)*0.29))))))))</f>
        <v>0.72</v>
      </c>
      <c r="AF33" s="24">
        <f t="shared" ref="AF33:AF38" si="42">IF(AB33=7,10,IF(AB33=6,9.71+(AC33-1)*0.29,IF(AB33=5,9.13+(AC33-2)*0.29,IF(AB33=4,8.26+(AC33-3)*0.29,IF(AB33=3,7.1+(AC33-4)*0.29,IF(AB33=2,5.65+(AC33-5)*0.29,IF(AB33=1,3.91+(AC33-6)*0.29,IF(AC33=0,0,1.88+(AC33-7)*0.29))))))))</f>
        <v>1.88</v>
      </c>
      <c r="AG33" s="14">
        <v>2.7</v>
      </c>
      <c r="AH33" s="15">
        <v>1.8</v>
      </c>
      <c r="AI33" s="11" t="s">
        <v>455</v>
      </c>
      <c r="AJ33" s="12" t="s">
        <v>456</v>
      </c>
      <c r="AK33" s="25" t="s">
        <v>456</v>
      </c>
      <c r="AL33" s="11" t="s">
        <v>455</v>
      </c>
      <c r="AM33" s="12" t="s">
        <v>456</v>
      </c>
      <c r="AN33" s="25" t="s">
        <v>456</v>
      </c>
      <c r="AO33" s="11" t="s">
        <v>455</v>
      </c>
      <c r="AP33" s="12" t="s">
        <v>456</v>
      </c>
      <c r="AQ33" s="25" t="s">
        <v>456</v>
      </c>
      <c r="AR33" s="11" t="str">
        <f t="shared" ref="AO33:AR38" si="43">" "</f>
        <v xml:space="preserve"> </v>
      </c>
      <c r="AS33" s="12" t="str">
        <f t="shared" ref="AS33:BC38" si="44">" "</f>
        <v xml:space="preserve"> </v>
      </c>
      <c r="AT33" s="25" t="str">
        <f t="shared" si="44"/>
        <v xml:space="preserve"> </v>
      </c>
      <c r="AU33" s="11" t="str">
        <f t="shared" si="44"/>
        <v xml:space="preserve"> </v>
      </c>
      <c r="AV33" s="12" t="str">
        <f t="shared" si="44"/>
        <v xml:space="preserve"> </v>
      </c>
      <c r="AW33" s="25" t="str">
        <f t="shared" si="44"/>
        <v xml:space="preserve"> </v>
      </c>
      <c r="AX33" s="11" t="str">
        <f t="shared" si="44"/>
        <v xml:space="preserve"> </v>
      </c>
      <c r="AY33" s="12" t="str">
        <f t="shared" si="44"/>
        <v xml:space="preserve"> </v>
      </c>
      <c r="AZ33" s="25" t="str">
        <f t="shared" si="44"/>
        <v xml:space="preserve"> </v>
      </c>
      <c r="BA33" s="11" t="str">
        <f t="shared" si="44"/>
        <v xml:space="preserve"> </v>
      </c>
      <c r="BB33" s="12" t="str">
        <f t="shared" si="44"/>
        <v xml:space="preserve"> </v>
      </c>
      <c r="BC33" s="25" t="str">
        <f t="shared" si="44"/>
        <v xml:space="preserve"> </v>
      </c>
      <c r="BD33" s="5">
        <f t="shared" ref="BD33:BD38" si="45">IF(AI33=" ",0,IF(AI33="p",1,0)+IF(AL33="p",1,0)+IF(AO33="p",1,0)+IF(AR33="p",1,0)+IF(AU33="p",1,0)+IF(AX33="p",1,0)+IF(BA33="p",1,0))</f>
        <v>3</v>
      </c>
      <c r="BE33" s="6">
        <f t="shared" ref="BE33:BE38" si="46">IF(AI33=" ",0,IF(AI33="am",1,0)+IF(AL33="am",1,0)+IF(AO33="am",1,0)+IF(AR33="am",1,0)+IF(AU33="am",1,0)+IF(AX33="am",1,0)+IF(BA33="am",1,0))</f>
        <v>0</v>
      </c>
      <c r="BF33" s="6">
        <f t="shared" ref="BF33:BF38" si="47">IF(AJ33=" ",0,IF(AJ33="+",1,0)+IF(AM33="+",1,0)+IF(AP33="+",1,0)+IF(AS33="+",1,0)+IF(AV33="+",1,0)+IF(AY33="+",1,0)+IF(BB33="+",1,0))</f>
        <v>0</v>
      </c>
      <c r="BG33" s="6">
        <f t="shared" ref="BG33:BH38" si="48">IF(AJ33=" ",0,IF(AJ33="!",1,0)+IF(AM33="!",1,0)+IF(AP33="!",1,0)+IF(AS33="!",1,0)+IF(AV33="!",1,0)+IF(AY33="!",1,0)+IF(BB33="!",1,0))</f>
        <v>0</v>
      </c>
      <c r="BH33" s="6">
        <f t="shared" si="48"/>
        <v>0</v>
      </c>
      <c r="BI33" s="7">
        <f t="shared" ref="BI33:BI38" si="49">IF(AK33=" ",0,IF(AK33="~",1,0)+IF(AN33="~",1,0)+IF(AQ33="~",1,0)+IF(AT33="~",1,0)+IF(AW33="~",1,0)+IF(AZ33="~",1,0)+IF(BC33="~",1,0))</f>
        <v>3</v>
      </c>
      <c r="BJ33" s="36">
        <f t="shared" ref="BJ33:BJ38" si="50">IF(BD33=7,10,IF(BD33=6,9.71+(BE33-1)*0.29,IF(BD33=5,9.13+(BE33-2)*0.29,IF(BD33=4,8.26+(BE33-3)*0.29,IF(BD33=3,7.1+(BE33-4)*0.29,IF(BD33=2,5.65+(BE33-5)*0.29,IF(BD33=1,3.91+(BE33-6)*0.29,IF(BE33=0,0,1.88+(BE33-7)*0.29))))))))</f>
        <v>5.9399999999999995</v>
      </c>
      <c r="BK33" s="14">
        <f t="shared" ref="BK33:BK38" si="51">IF(BF33=7,10,IF(BF33=6,9.71+(BG33-1)*0.29,IF(BF33=5,9.13+(BG33-2)*0.29,IF(BF33=4,8.26+(BG33-3)*0.29,IF(BF33=3,7.1+(BG33-4)*0.29,IF(BF33=2,5.65+(BG33-5)*0.29,IF(BF33=1,3.91+(BG33-6)*0.29,IF(BG33=0,0,1.88+(BG33-7)*0.29))))))))</f>
        <v>0</v>
      </c>
      <c r="BL33" s="24">
        <f t="shared" ref="BL33:BL38" si="52">IF(BH33=7,10,IF(BH33=6,9.71+(BI33-1)*0.29,IF(BH33=5,9.13+(BI33-2)*0.29,IF(BH33=4,8.26+(BI33-3)*0.29,IF(BH33=3,7.1+(BI33-4)*0.29,IF(BH33=2,5.65+(BI33-5)*0.29,IF(BH33=1,3.91+(BI33-6)*0.29,IF(BI33=0,0,1.88+(BI33-7)*0.29))))))))</f>
        <v>0.72</v>
      </c>
      <c r="BM33" s="14">
        <v>0</v>
      </c>
      <c r="BN33" s="15">
        <v>0</v>
      </c>
      <c r="BO33" s="16">
        <f>1.5+3+0.14</f>
        <v>4.6399999999999997</v>
      </c>
      <c r="BP33" s="24">
        <f t="shared" ref="BP33:BP65" si="53">(0.75*AD33+AE33+0.25*AF33+1.4*AG33+1.6*AH33)+(0.75*BJ33+BK33+0.25*BL33+1.4*BM33+1.6*BN33)+BO33</f>
        <v>24.625</v>
      </c>
      <c r="BQ33" s="63"/>
      <c r="BR33" s="63"/>
      <c r="BS33" s="63"/>
      <c r="BT33" s="63"/>
      <c r="BU33" s="63"/>
      <c r="BV33" s="63"/>
      <c r="BW33" s="63"/>
      <c r="BY33" s="18"/>
    </row>
    <row r="34" spans="1:77" ht="12.75" customHeight="1">
      <c r="A34" s="2">
        <f t="shared" si="3"/>
        <v>26</v>
      </c>
      <c r="B34" s="80" t="s">
        <v>498</v>
      </c>
      <c r="C34" s="11" t="s">
        <v>455</v>
      </c>
      <c r="D34" s="12" t="s">
        <v>456</v>
      </c>
      <c r="E34" s="25" t="str">
        <f>"---"</f>
        <v>---</v>
      </c>
      <c r="F34" s="11" t="s">
        <v>455</v>
      </c>
      <c r="G34" s="12" t="s">
        <v>459</v>
      </c>
      <c r="H34" s="25" t="str">
        <f>"---"</f>
        <v>---</v>
      </c>
      <c r="I34" s="11" t="s">
        <v>455</v>
      </c>
      <c r="J34" s="12" t="s">
        <v>457</v>
      </c>
      <c r="K34" s="25" t="str">
        <f>"---"</f>
        <v>---</v>
      </c>
      <c r="L34" s="11" t="s">
        <v>455</v>
      </c>
      <c r="M34" s="12" t="s">
        <v>457</v>
      </c>
      <c r="N34" s="25" t="str">
        <f>"---"</f>
        <v>---</v>
      </c>
      <c r="O34" s="11" t="s">
        <v>455</v>
      </c>
      <c r="P34" s="12" t="s">
        <v>459</v>
      </c>
      <c r="Q34" s="25" t="str">
        <f>"---"</f>
        <v>---</v>
      </c>
      <c r="R34" s="11" t="s">
        <v>455</v>
      </c>
      <c r="S34" s="12" t="s">
        <v>456</v>
      </c>
      <c r="T34" s="25" t="str">
        <f>"---"</f>
        <v>---</v>
      </c>
      <c r="U34" s="11" t="s">
        <v>455</v>
      </c>
      <c r="V34" s="12" t="s">
        <v>459</v>
      </c>
      <c r="W34" s="25" t="str">
        <f>"---"</f>
        <v>---</v>
      </c>
      <c r="X34" s="5">
        <f t="shared" si="35"/>
        <v>7</v>
      </c>
      <c r="Y34" s="6">
        <f t="shared" si="36"/>
        <v>0</v>
      </c>
      <c r="Z34" s="6">
        <f t="shared" si="37"/>
        <v>2</v>
      </c>
      <c r="AA34" s="6">
        <f t="shared" si="38"/>
        <v>3</v>
      </c>
      <c r="AB34" s="12" t="str">
        <f>"---"</f>
        <v>---</v>
      </c>
      <c r="AC34" s="25" t="str">
        <f>"---"</f>
        <v>---</v>
      </c>
      <c r="AD34" s="36">
        <f t="shared" si="40"/>
        <v>10</v>
      </c>
      <c r="AE34" s="14">
        <f t="shared" si="41"/>
        <v>5.07</v>
      </c>
      <c r="AF34" s="24">
        <v>1.2999999999999998</v>
      </c>
      <c r="AG34" s="14">
        <v>7.7</v>
      </c>
      <c r="AH34" s="15">
        <v>2.1</v>
      </c>
      <c r="AI34" s="11" t="s">
        <v>455</v>
      </c>
      <c r="AJ34" s="12" t="s">
        <v>457</v>
      </c>
      <c r="AK34" s="25">
        <v>0</v>
      </c>
      <c r="AL34" s="11" t="s">
        <v>455</v>
      </c>
      <c r="AM34" s="12" t="s">
        <v>456</v>
      </c>
      <c r="AN34" s="25">
        <v>0</v>
      </c>
      <c r="AO34" s="11" t="s">
        <v>455</v>
      </c>
      <c r="AP34" s="12" t="s">
        <v>457</v>
      </c>
      <c r="AQ34" s="25">
        <v>0</v>
      </c>
      <c r="AR34" s="11" t="str">
        <f t="shared" si="43"/>
        <v xml:space="preserve"> </v>
      </c>
      <c r="AS34" s="12" t="str">
        <f t="shared" si="44"/>
        <v xml:space="preserve"> </v>
      </c>
      <c r="AT34" s="25" t="str">
        <f t="shared" si="44"/>
        <v xml:space="preserve"> </v>
      </c>
      <c r="AU34" s="11" t="str">
        <f t="shared" si="44"/>
        <v xml:space="preserve"> </v>
      </c>
      <c r="AV34" s="12" t="str">
        <f t="shared" si="44"/>
        <v xml:space="preserve"> </v>
      </c>
      <c r="AW34" s="25" t="str">
        <f t="shared" si="44"/>
        <v xml:space="preserve"> </v>
      </c>
      <c r="AX34" s="11" t="str">
        <f t="shared" si="44"/>
        <v xml:space="preserve"> </v>
      </c>
      <c r="AY34" s="12" t="str">
        <f t="shared" si="44"/>
        <v xml:space="preserve"> </v>
      </c>
      <c r="AZ34" s="25" t="str">
        <f t="shared" si="44"/>
        <v xml:space="preserve"> </v>
      </c>
      <c r="BA34" s="11" t="str">
        <f t="shared" si="44"/>
        <v xml:space="preserve"> </v>
      </c>
      <c r="BB34" s="12" t="str">
        <f t="shared" si="44"/>
        <v xml:space="preserve"> </v>
      </c>
      <c r="BC34" s="25" t="str">
        <f t="shared" si="44"/>
        <v xml:space="preserve"> </v>
      </c>
      <c r="BD34" s="5">
        <f t="shared" si="45"/>
        <v>3</v>
      </c>
      <c r="BE34" s="6">
        <f t="shared" si="46"/>
        <v>0</v>
      </c>
      <c r="BF34" s="6">
        <f t="shared" si="47"/>
        <v>2</v>
      </c>
      <c r="BG34" s="6">
        <f t="shared" si="48"/>
        <v>0</v>
      </c>
      <c r="BH34" s="6">
        <f t="shared" si="48"/>
        <v>0</v>
      </c>
      <c r="BI34" s="7">
        <f t="shared" si="49"/>
        <v>0</v>
      </c>
      <c r="BJ34" s="36">
        <f t="shared" si="50"/>
        <v>5.9399999999999995</v>
      </c>
      <c r="BK34" s="14">
        <f t="shared" si="51"/>
        <v>4.2</v>
      </c>
      <c r="BL34" s="24">
        <f t="shared" si="52"/>
        <v>0</v>
      </c>
      <c r="BM34" s="14">
        <v>0</v>
      </c>
      <c r="BN34" s="15">
        <v>0</v>
      </c>
      <c r="BO34" s="16">
        <v>1</v>
      </c>
      <c r="BP34" s="24">
        <f t="shared" si="53"/>
        <v>36.69</v>
      </c>
      <c r="BQ34" s="63"/>
      <c r="BR34" s="63"/>
      <c r="BS34" s="63"/>
      <c r="BT34" s="63"/>
      <c r="BU34" s="63"/>
      <c r="BV34" s="63"/>
      <c r="BW34" s="63"/>
      <c r="BY34" s="151" t="s">
        <v>625</v>
      </c>
    </row>
    <row r="35" spans="1:77" ht="12.75" customHeight="1">
      <c r="A35" s="2">
        <f t="shared" si="3"/>
        <v>27</v>
      </c>
      <c r="B35" s="80" t="s">
        <v>531</v>
      </c>
      <c r="C35" s="103" t="s">
        <v>450</v>
      </c>
      <c r="D35" s="104" t="s">
        <v>450</v>
      </c>
      <c r="E35" s="105" t="s">
        <v>450</v>
      </c>
      <c r="F35" s="103" t="s">
        <v>450</v>
      </c>
      <c r="G35" s="104" t="s">
        <v>450</v>
      </c>
      <c r="H35" s="105" t="s">
        <v>450</v>
      </c>
      <c r="I35" s="103" t="s">
        <v>450</v>
      </c>
      <c r="J35" s="104" t="s">
        <v>450</v>
      </c>
      <c r="K35" s="105" t="s">
        <v>450</v>
      </c>
      <c r="L35" s="106" t="s">
        <v>450</v>
      </c>
      <c r="M35" s="107" t="s">
        <v>450</v>
      </c>
      <c r="N35" s="108" t="s">
        <v>450</v>
      </c>
      <c r="O35" s="103" t="s">
        <v>450</v>
      </c>
      <c r="P35" s="104" t="s">
        <v>450</v>
      </c>
      <c r="Q35" s="105" t="s">
        <v>450</v>
      </c>
      <c r="R35" s="103" t="s">
        <v>450</v>
      </c>
      <c r="S35" s="104" t="s">
        <v>450</v>
      </c>
      <c r="T35" s="105" t="s">
        <v>450</v>
      </c>
      <c r="U35" s="103" t="s">
        <v>450</v>
      </c>
      <c r="V35" s="104" t="s">
        <v>450</v>
      </c>
      <c r="W35" s="105" t="s">
        <v>450</v>
      </c>
      <c r="X35" s="103" t="s">
        <v>450</v>
      </c>
      <c r="Y35" s="104" t="s">
        <v>450</v>
      </c>
      <c r="Z35" s="104" t="s">
        <v>450</v>
      </c>
      <c r="AA35" s="104" t="s">
        <v>450</v>
      </c>
      <c r="AB35" s="104" t="s">
        <v>450</v>
      </c>
      <c r="AC35" s="105" t="s">
        <v>450</v>
      </c>
      <c r="AD35" s="36">
        <v>9.4200000000000017</v>
      </c>
      <c r="AE35" s="14">
        <v>0</v>
      </c>
      <c r="AF35" s="24">
        <v>1.5899999999999999</v>
      </c>
      <c r="AG35" s="14">
        <v>2.8</v>
      </c>
      <c r="AH35" s="15">
        <v>2.1</v>
      </c>
      <c r="AI35" s="103" t="s">
        <v>450</v>
      </c>
      <c r="AJ35" s="104" t="s">
        <v>450</v>
      </c>
      <c r="AK35" s="105" t="s">
        <v>450</v>
      </c>
      <c r="AL35" s="103" t="s">
        <v>450</v>
      </c>
      <c r="AM35" s="104" t="s">
        <v>450</v>
      </c>
      <c r="AN35" s="105" t="s">
        <v>450</v>
      </c>
      <c r="AO35" s="103" t="s">
        <v>450</v>
      </c>
      <c r="AP35" s="104" t="s">
        <v>450</v>
      </c>
      <c r="AQ35" s="105" t="s">
        <v>450</v>
      </c>
      <c r="AR35" s="106" t="s">
        <v>450</v>
      </c>
      <c r="AS35" s="107" t="s">
        <v>450</v>
      </c>
      <c r="AT35" s="108" t="s">
        <v>450</v>
      </c>
      <c r="AU35" s="103" t="s">
        <v>450</v>
      </c>
      <c r="AV35" s="104" t="s">
        <v>450</v>
      </c>
      <c r="AW35" s="105" t="s">
        <v>450</v>
      </c>
      <c r="AX35" s="103" t="s">
        <v>450</v>
      </c>
      <c r="AY35" s="104" t="s">
        <v>450</v>
      </c>
      <c r="AZ35" s="105" t="s">
        <v>450</v>
      </c>
      <c r="BA35" s="103" t="s">
        <v>450</v>
      </c>
      <c r="BB35" s="104" t="s">
        <v>450</v>
      </c>
      <c r="BC35" s="105" t="s">
        <v>450</v>
      </c>
      <c r="BD35" s="103" t="s">
        <v>450</v>
      </c>
      <c r="BE35" s="104" t="s">
        <v>450</v>
      </c>
      <c r="BF35" s="104" t="s">
        <v>450</v>
      </c>
      <c r="BG35" s="104" t="s">
        <v>450</v>
      </c>
      <c r="BH35" s="104" t="s">
        <v>450</v>
      </c>
      <c r="BI35" s="105" t="s">
        <v>450</v>
      </c>
      <c r="BJ35" s="36">
        <v>9.4200000000000017</v>
      </c>
      <c r="BK35" s="14">
        <v>0</v>
      </c>
      <c r="BL35" s="24">
        <v>2.02</v>
      </c>
      <c r="BM35" s="14">
        <v>0</v>
      </c>
      <c r="BN35" s="15">
        <v>0</v>
      </c>
      <c r="BO35" s="16">
        <f>0.07+11.45+3*0.14+1.5+2*1+3</f>
        <v>18.439999999999998</v>
      </c>
      <c r="BP35" s="24">
        <f t="shared" si="53"/>
        <v>40.752499999999998</v>
      </c>
      <c r="BQ35" s="63"/>
      <c r="BR35" s="63"/>
      <c r="BS35" s="63"/>
      <c r="BT35" s="63"/>
      <c r="BU35" s="63"/>
      <c r="BV35" s="63"/>
      <c r="BW35" s="63"/>
      <c r="BY35" s="141" t="s">
        <v>458</v>
      </c>
    </row>
    <row r="36" spans="1:77" ht="12.75" customHeight="1">
      <c r="A36" s="2">
        <f t="shared" si="3"/>
        <v>28</v>
      </c>
      <c r="B36" s="111" t="s">
        <v>535</v>
      </c>
      <c r="C36" s="11" t="s">
        <v>455</v>
      </c>
      <c r="D36" s="12" t="s">
        <v>456</v>
      </c>
      <c r="E36" s="25">
        <v>0</v>
      </c>
      <c r="F36" s="11" t="s">
        <v>455</v>
      </c>
      <c r="G36" s="12" t="s">
        <v>456</v>
      </c>
      <c r="H36" s="25">
        <v>0</v>
      </c>
      <c r="I36" s="11" t="s">
        <v>455</v>
      </c>
      <c r="J36" s="12" t="s">
        <v>456</v>
      </c>
      <c r="K36" s="25">
        <v>0</v>
      </c>
      <c r="L36" s="11" t="s">
        <v>455</v>
      </c>
      <c r="M36" s="12" t="s">
        <v>456</v>
      </c>
      <c r="N36" s="25" t="s">
        <v>456</v>
      </c>
      <c r="O36" s="11" t="s">
        <v>455</v>
      </c>
      <c r="P36" s="12" t="s">
        <v>456</v>
      </c>
      <c r="Q36" s="25">
        <v>0</v>
      </c>
      <c r="R36" s="11" t="s">
        <v>455</v>
      </c>
      <c r="S36" s="12" t="s">
        <v>456</v>
      </c>
      <c r="T36" s="25">
        <v>0</v>
      </c>
      <c r="U36" s="11" t="s">
        <v>455</v>
      </c>
      <c r="V36" s="12" t="s">
        <v>456</v>
      </c>
      <c r="W36" s="25">
        <v>0</v>
      </c>
      <c r="X36" s="5">
        <f t="shared" si="35"/>
        <v>7</v>
      </c>
      <c r="Y36" s="6">
        <f t="shared" si="36"/>
        <v>0</v>
      </c>
      <c r="Z36" s="6">
        <f t="shared" si="37"/>
        <v>0</v>
      </c>
      <c r="AA36" s="6">
        <f t="shared" si="38"/>
        <v>0</v>
      </c>
      <c r="AB36" s="6">
        <f t="shared" si="38"/>
        <v>0</v>
      </c>
      <c r="AC36" s="7">
        <f t="shared" si="39"/>
        <v>1</v>
      </c>
      <c r="AD36" s="36">
        <f t="shared" si="40"/>
        <v>10</v>
      </c>
      <c r="AE36" s="14">
        <f t="shared" si="41"/>
        <v>0</v>
      </c>
      <c r="AF36" s="24">
        <f t="shared" si="42"/>
        <v>0.14000000000000012</v>
      </c>
      <c r="AG36" s="14">
        <v>2</v>
      </c>
      <c r="AH36" s="15">
        <v>0</v>
      </c>
      <c r="AI36" s="11" t="s">
        <v>454</v>
      </c>
      <c r="AJ36" s="12">
        <v>0</v>
      </c>
      <c r="AK36" s="25">
        <v>0</v>
      </c>
      <c r="AL36" s="11" t="s">
        <v>454</v>
      </c>
      <c r="AM36" s="12">
        <v>0</v>
      </c>
      <c r="AN36" s="25">
        <v>0</v>
      </c>
      <c r="AO36" s="11" t="s">
        <v>454</v>
      </c>
      <c r="AP36" s="12">
        <v>0</v>
      </c>
      <c r="AQ36" s="25">
        <v>0</v>
      </c>
      <c r="AR36" s="11" t="str">
        <f t="shared" si="43"/>
        <v xml:space="preserve"> </v>
      </c>
      <c r="AS36" s="12" t="str">
        <f t="shared" si="44"/>
        <v xml:space="preserve"> </v>
      </c>
      <c r="AT36" s="25" t="str">
        <f t="shared" si="44"/>
        <v xml:space="preserve"> </v>
      </c>
      <c r="AU36" s="11" t="str">
        <f t="shared" si="44"/>
        <v xml:space="preserve"> </v>
      </c>
      <c r="AV36" s="12" t="str">
        <f t="shared" si="44"/>
        <v xml:space="preserve"> </v>
      </c>
      <c r="AW36" s="25" t="str">
        <f t="shared" si="44"/>
        <v xml:space="preserve"> </v>
      </c>
      <c r="AX36" s="11" t="str">
        <f t="shared" si="44"/>
        <v xml:space="preserve"> </v>
      </c>
      <c r="AY36" s="12" t="str">
        <f t="shared" si="44"/>
        <v xml:space="preserve"> </v>
      </c>
      <c r="AZ36" s="25" t="str">
        <f t="shared" si="44"/>
        <v xml:space="preserve"> </v>
      </c>
      <c r="BA36" s="11" t="str">
        <f t="shared" si="44"/>
        <v xml:space="preserve"> </v>
      </c>
      <c r="BB36" s="12" t="str">
        <f t="shared" si="44"/>
        <v xml:space="preserve"> </v>
      </c>
      <c r="BC36" s="25" t="str">
        <f t="shared" si="44"/>
        <v xml:space="preserve"> </v>
      </c>
      <c r="BD36" s="5">
        <f t="shared" si="45"/>
        <v>0</v>
      </c>
      <c r="BE36" s="6">
        <f t="shared" si="46"/>
        <v>0</v>
      </c>
      <c r="BF36" s="6">
        <f t="shared" si="47"/>
        <v>0</v>
      </c>
      <c r="BG36" s="6">
        <f t="shared" si="48"/>
        <v>0</v>
      </c>
      <c r="BH36" s="6">
        <f t="shared" si="48"/>
        <v>0</v>
      </c>
      <c r="BI36" s="7">
        <f t="shared" si="49"/>
        <v>0</v>
      </c>
      <c r="BJ36" s="36">
        <f t="shared" si="50"/>
        <v>0</v>
      </c>
      <c r="BK36" s="14">
        <f t="shared" si="51"/>
        <v>0</v>
      </c>
      <c r="BL36" s="24">
        <f t="shared" si="52"/>
        <v>0</v>
      </c>
      <c r="BM36" s="14">
        <v>0</v>
      </c>
      <c r="BN36" s="15">
        <v>0</v>
      </c>
      <c r="BO36" s="16"/>
      <c r="BP36" s="24">
        <f t="shared" si="53"/>
        <v>10.335000000000001</v>
      </c>
      <c r="BQ36" s="63"/>
      <c r="BR36" s="63"/>
      <c r="BS36" s="63"/>
      <c r="BT36" s="63"/>
      <c r="BU36" s="63"/>
      <c r="BV36" s="63"/>
      <c r="BW36" s="63"/>
      <c r="BY36" s="113"/>
    </row>
    <row r="37" spans="1:77" ht="12.75" customHeight="1">
      <c r="A37" s="2">
        <f t="shared" si="3"/>
        <v>29</v>
      </c>
      <c r="B37" s="80" t="s">
        <v>476</v>
      </c>
      <c r="C37" s="11" t="s">
        <v>455</v>
      </c>
      <c r="D37" s="12" t="s">
        <v>456</v>
      </c>
      <c r="E37" s="25" t="s">
        <v>456</v>
      </c>
      <c r="F37" s="11" t="s">
        <v>455</v>
      </c>
      <c r="G37" s="12" t="s">
        <v>456</v>
      </c>
      <c r="H37" s="25" t="s">
        <v>456</v>
      </c>
      <c r="I37" s="11" t="s">
        <v>455</v>
      </c>
      <c r="J37" s="12" t="s">
        <v>456</v>
      </c>
      <c r="K37" s="25">
        <v>0</v>
      </c>
      <c r="L37" s="11" t="s">
        <v>455</v>
      </c>
      <c r="M37" s="12" t="s">
        <v>456</v>
      </c>
      <c r="N37" s="25" t="s">
        <v>456</v>
      </c>
      <c r="O37" s="11" t="s">
        <v>455</v>
      </c>
      <c r="P37" s="12" t="s">
        <v>456</v>
      </c>
      <c r="Q37" s="25" t="s">
        <v>456</v>
      </c>
      <c r="R37" s="11" t="s">
        <v>455</v>
      </c>
      <c r="S37" s="12" t="s">
        <v>456</v>
      </c>
      <c r="T37" s="25" t="s">
        <v>456</v>
      </c>
      <c r="U37" s="11" t="s">
        <v>455</v>
      </c>
      <c r="V37" s="12" t="s">
        <v>456</v>
      </c>
      <c r="W37" s="25" t="s">
        <v>456</v>
      </c>
      <c r="X37" s="5">
        <f t="shared" si="35"/>
        <v>7</v>
      </c>
      <c r="Y37" s="6">
        <f t="shared" si="36"/>
        <v>0</v>
      </c>
      <c r="Z37" s="6">
        <f t="shared" si="37"/>
        <v>0</v>
      </c>
      <c r="AA37" s="6">
        <f t="shared" si="38"/>
        <v>0</v>
      </c>
      <c r="AB37" s="6">
        <f t="shared" si="38"/>
        <v>0</v>
      </c>
      <c r="AC37" s="7">
        <f t="shared" si="39"/>
        <v>6</v>
      </c>
      <c r="AD37" s="36">
        <f t="shared" si="40"/>
        <v>10</v>
      </c>
      <c r="AE37" s="14">
        <f t="shared" si="41"/>
        <v>0</v>
      </c>
      <c r="AF37" s="24">
        <f t="shared" si="42"/>
        <v>1.5899999999999999</v>
      </c>
      <c r="AG37" s="14">
        <v>3.8</v>
      </c>
      <c r="AH37" s="15">
        <v>2</v>
      </c>
      <c r="AI37" s="11" t="s">
        <v>455</v>
      </c>
      <c r="AJ37" s="12" t="s">
        <v>456</v>
      </c>
      <c r="AK37" s="25">
        <v>0</v>
      </c>
      <c r="AL37" s="11" t="s">
        <v>455</v>
      </c>
      <c r="AM37" s="12" t="s">
        <v>456</v>
      </c>
      <c r="AN37" s="25" t="s">
        <v>456</v>
      </c>
      <c r="AO37" s="11" t="s">
        <v>455</v>
      </c>
      <c r="AP37" s="12" t="s">
        <v>456</v>
      </c>
      <c r="AQ37" s="25" t="s">
        <v>456</v>
      </c>
      <c r="AR37" s="11" t="str">
        <f t="shared" si="43"/>
        <v xml:space="preserve"> </v>
      </c>
      <c r="AS37" s="12" t="str">
        <f t="shared" si="44"/>
        <v xml:space="preserve"> </v>
      </c>
      <c r="AT37" s="25" t="str">
        <f t="shared" si="44"/>
        <v xml:space="preserve"> </v>
      </c>
      <c r="AU37" s="11" t="str">
        <f t="shared" si="44"/>
        <v xml:space="preserve"> </v>
      </c>
      <c r="AV37" s="12" t="str">
        <f t="shared" si="44"/>
        <v xml:space="preserve"> </v>
      </c>
      <c r="AW37" s="25" t="str">
        <f t="shared" si="44"/>
        <v xml:space="preserve"> </v>
      </c>
      <c r="AX37" s="11" t="str">
        <f t="shared" si="44"/>
        <v xml:space="preserve"> </v>
      </c>
      <c r="AY37" s="12" t="str">
        <f t="shared" si="44"/>
        <v xml:space="preserve"> </v>
      </c>
      <c r="AZ37" s="25" t="str">
        <f t="shared" si="44"/>
        <v xml:space="preserve"> </v>
      </c>
      <c r="BA37" s="11" t="str">
        <f t="shared" si="44"/>
        <v xml:space="preserve"> </v>
      </c>
      <c r="BB37" s="12" t="str">
        <f t="shared" si="44"/>
        <v xml:space="preserve"> </v>
      </c>
      <c r="BC37" s="25" t="str">
        <f t="shared" si="44"/>
        <v xml:space="preserve"> </v>
      </c>
      <c r="BD37" s="5">
        <f t="shared" si="45"/>
        <v>3</v>
      </c>
      <c r="BE37" s="6">
        <f t="shared" si="46"/>
        <v>0</v>
      </c>
      <c r="BF37" s="6">
        <f t="shared" si="47"/>
        <v>0</v>
      </c>
      <c r="BG37" s="6">
        <f t="shared" si="48"/>
        <v>0</v>
      </c>
      <c r="BH37" s="6">
        <f t="shared" si="48"/>
        <v>0</v>
      </c>
      <c r="BI37" s="7">
        <f t="shared" si="49"/>
        <v>2</v>
      </c>
      <c r="BJ37" s="36">
        <f t="shared" si="50"/>
        <v>5.9399999999999995</v>
      </c>
      <c r="BK37" s="14">
        <f t="shared" si="51"/>
        <v>0</v>
      </c>
      <c r="BL37" s="24">
        <f t="shared" si="52"/>
        <v>0.42999999999999994</v>
      </c>
      <c r="BM37" s="14">
        <v>0</v>
      </c>
      <c r="BN37" s="15">
        <v>0</v>
      </c>
      <c r="BO37" s="16">
        <f>3*1+2+1.5+3+0.14</f>
        <v>9.64</v>
      </c>
      <c r="BP37" s="24">
        <f t="shared" si="53"/>
        <v>30.62</v>
      </c>
      <c r="BQ37" s="63"/>
      <c r="BR37" s="63"/>
      <c r="BS37" s="63"/>
      <c r="BT37" s="63"/>
      <c r="BU37" s="63"/>
      <c r="BV37" s="63"/>
      <c r="BW37" s="63"/>
      <c r="BY37" s="18"/>
    </row>
    <row r="38" spans="1:77" ht="12.75" customHeight="1">
      <c r="A38" s="2">
        <f t="shared" si="3"/>
        <v>30</v>
      </c>
      <c r="B38" s="80" t="s">
        <v>502</v>
      </c>
      <c r="C38" s="11" t="s">
        <v>455</v>
      </c>
      <c r="D38" s="12" t="s">
        <v>456</v>
      </c>
      <c r="E38" s="25">
        <v>0</v>
      </c>
      <c r="F38" s="11" t="s">
        <v>455</v>
      </c>
      <c r="G38" s="12" t="s">
        <v>456</v>
      </c>
      <c r="H38" s="25" t="s">
        <v>456</v>
      </c>
      <c r="I38" s="11" t="s">
        <v>454</v>
      </c>
      <c r="J38" s="12">
        <v>0</v>
      </c>
      <c r="K38" s="25" t="s">
        <v>456</v>
      </c>
      <c r="L38" s="11" t="s">
        <v>454</v>
      </c>
      <c r="M38" s="12">
        <v>0</v>
      </c>
      <c r="N38" s="25" t="s">
        <v>456</v>
      </c>
      <c r="O38" s="11" t="s">
        <v>455</v>
      </c>
      <c r="P38" s="12" t="s">
        <v>456</v>
      </c>
      <c r="Q38" s="25">
        <v>0</v>
      </c>
      <c r="R38" s="11" t="s">
        <v>454</v>
      </c>
      <c r="S38" s="12">
        <v>0</v>
      </c>
      <c r="T38" s="25">
        <v>0</v>
      </c>
      <c r="U38" s="11" t="s">
        <v>454</v>
      </c>
      <c r="V38" s="12">
        <v>0</v>
      </c>
      <c r="W38" s="25">
        <v>0</v>
      </c>
      <c r="X38" s="5">
        <f t="shared" si="35"/>
        <v>3</v>
      </c>
      <c r="Y38" s="6">
        <f t="shared" si="36"/>
        <v>0</v>
      </c>
      <c r="Z38" s="6">
        <f t="shared" si="37"/>
        <v>0</v>
      </c>
      <c r="AA38" s="6">
        <f t="shared" si="38"/>
        <v>0</v>
      </c>
      <c r="AB38" s="6">
        <f t="shared" si="38"/>
        <v>0</v>
      </c>
      <c r="AC38" s="7">
        <f t="shared" si="39"/>
        <v>3</v>
      </c>
      <c r="AD38" s="36">
        <f t="shared" si="40"/>
        <v>5.9399999999999995</v>
      </c>
      <c r="AE38" s="14">
        <f t="shared" si="41"/>
        <v>0</v>
      </c>
      <c r="AF38" s="24">
        <f t="shared" si="42"/>
        <v>0.72</v>
      </c>
      <c r="AG38" s="14">
        <v>3.2</v>
      </c>
      <c r="AH38" s="15">
        <v>0</v>
      </c>
      <c r="AI38" s="11" t="s">
        <v>454</v>
      </c>
      <c r="AJ38" s="12">
        <v>0</v>
      </c>
      <c r="AK38" s="25">
        <v>0</v>
      </c>
      <c r="AL38" s="11" t="s">
        <v>454</v>
      </c>
      <c r="AM38" s="12">
        <v>0</v>
      </c>
      <c r="AN38" s="25">
        <v>0</v>
      </c>
      <c r="AO38" s="11" t="s">
        <v>454</v>
      </c>
      <c r="AP38" s="12">
        <v>0</v>
      </c>
      <c r="AQ38" s="25">
        <v>0</v>
      </c>
      <c r="AR38" s="11" t="str">
        <f t="shared" si="43"/>
        <v xml:space="preserve"> </v>
      </c>
      <c r="AS38" s="12" t="str">
        <f t="shared" si="44"/>
        <v xml:space="preserve"> </v>
      </c>
      <c r="AT38" s="25" t="str">
        <f t="shared" si="44"/>
        <v xml:space="preserve"> </v>
      </c>
      <c r="AU38" s="11" t="str">
        <f t="shared" si="44"/>
        <v xml:space="preserve"> </v>
      </c>
      <c r="AV38" s="12" t="str">
        <f t="shared" si="44"/>
        <v xml:space="preserve"> </v>
      </c>
      <c r="AW38" s="25" t="str">
        <f t="shared" si="44"/>
        <v xml:space="preserve"> </v>
      </c>
      <c r="AX38" s="11" t="str">
        <f t="shared" si="44"/>
        <v xml:space="preserve"> </v>
      </c>
      <c r="AY38" s="12" t="str">
        <f t="shared" si="44"/>
        <v xml:space="preserve"> </v>
      </c>
      <c r="AZ38" s="25" t="str">
        <f t="shared" si="44"/>
        <v xml:space="preserve"> </v>
      </c>
      <c r="BA38" s="11" t="str">
        <f t="shared" si="44"/>
        <v xml:space="preserve"> </v>
      </c>
      <c r="BB38" s="12" t="str">
        <f t="shared" si="44"/>
        <v xml:space="preserve"> </v>
      </c>
      <c r="BC38" s="25" t="str">
        <f t="shared" si="44"/>
        <v xml:space="preserve"> </v>
      </c>
      <c r="BD38" s="5">
        <f t="shared" si="45"/>
        <v>0</v>
      </c>
      <c r="BE38" s="6">
        <f t="shared" si="46"/>
        <v>0</v>
      </c>
      <c r="BF38" s="6">
        <f t="shared" si="47"/>
        <v>0</v>
      </c>
      <c r="BG38" s="6">
        <f t="shared" si="48"/>
        <v>0</v>
      </c>
      <c r="BH38" s="6">
        <f t="shared" si="48"/>
        <v>0</v>
      </c>
      <c r="BI38" s="7">
        <f t="shared" si="49"/>
        <v>0</v>
      </c>
      <c r="BJ38" s="36">
        <f t="shared" si="50"/>
        <v>0</v>
      </c>
      <c r="BK38" s="14">
        <f t="shared" si="51"/>
        <v>0</v>
      </c>
      <c r="BL38" s="24">
        <f t="shared" si="52"/>
        <v>0</v>
      </c>
      <c r="BM38" s="14">
        <v>0</v>
      </c>
      <c r="BN38" s="15">
        <v>0</v>
      </c>
      <c r="BO38" s="16"/>
      <c r="BP38" s="24">
        <f t="shared" si="53"/>
        <v>9.1149999999999984</v>
      </c>
      <c r="BQ38" s="63"/>
      <c r="BR38" s="63"/>
      <c r="BS38" s="63"/>
      <c r="BT38" s="63"/>
      <c r="BU38" s="63"/>
      <c r="BV38" s="63"/>
      <c r="BW38" s="63"/>
      <c r="BY38" s="18"/>
    </row>
    <row r="39" spans="1:77" ht="12.75" customHeight="1">
      <c r="A39" s="2">
        <f t="shared" si="3"/>
        <v>31</v>
      </c>
      <c r="B39" s="80" t="s">
        <v>501</v>
      </c>
      <c r="C39" s="103" t="s">
        <v>450</v>
      </c>
      <c r="D39" s="104" t="s">
        <v>450</v>
      </c>
      <c r="E39" s="105" t="s">
        <v>450</v>
      </c>
      <c r="F39" s="103" t="s">
        <v>450</v>
      </c>
      <c r="G39" s="104" t="s">
        <v>450</v>
      </c>
      <c r="H39" s="105" t="s">
        <v>450</v>
      </c>
      <c r="I39" s="103" t="s">
        <v>450</v>
      </c>
      <c r="J39" s="104" t="s">
        <v>450</v>
      </c>
      <c r="K39" s="105" t="s">
        <v>450</v>
      </c>
      <c r="L39" s="106" t="s">
        <v>450</v>
      </c>
      <c r="M39" s="107" t="s">
        <v>450</v>
      </c>
      <c r="N39" s="108" t="s">
        <v>450</v>
      </c>
      <c r="O39" s="103" t="s">
        <v>450</v>
      </c>
      <c r="P39" s="104" t="s">
        <v>450</v>
      </c>
      <c r="Q39" s="105" t="s">
        <v>450</v>
      </c>
      <c r="R39" s="103" t="s">
        <v>450</v>
      </c>
      <c r="S39" s="104" t="s">
        <v>450</v>
      </c>
      <c r="T39" s="105" t="s">
        <v>450</v>
      </c>
      <c r="U39" s="103" t="s">
        <v>450</v>
      </c>
      <c r="V39" s="104" t="s">
        <v>450</v>
      </c>
      <c r="W39" s="105" t="s">
        <v>450</v>
      </c>
      <c r="X39" s="103" t="s">
        <v>450</v>
      </c>
      <c r="Y39" s="104" t="s">
        <v>450</v>
      </c>
      <c r="Z39" s="104" t="s">
        <v>450</v>
      </c>
      <c r="AA39" s="104" t="s">
        <v>450</v>
      </c>
      <c r="AB39" s="104" t="s">
        <v>450</v>
      </c>
      <c r="AC39" s="105" t="s">
        <v>450</v>
      </c>
      <c r="AD39" s="36">
        <v>10</v>
      </c>
      <c r="AE39" s="14">
        <v>0</v>
      </c>
      <c r="AF39" s="24">
        <v>1.5899999999999999</v>
      </c>
      <c r="AG39" s="14">
        <v>3.1</v>
      </c>
      <c r="AH39" s="15">
        <v>1.8</v>
      </c>
      <c r="AI39" s="103" t="s">
        <v>450</v>
      </c>
      <c r="AJ39" s="104" t="s">
        <v>450</v>
      </c>
      <c r="AK39" s="105" t="s">
        <v>450</v>
      </c>
      <c r="AL39" s="103" t="s">
        <v>450</v>
      </c>
      <c r="AM39" s="104" t="s">
        <v>450</v>
      </c>
      <c r="AN39" s="105" t="s">
        <v>450</v>
      </c>
      <c r="AO39" s="103" t="s">
        <v>450</v>
      </c>
      <c r="AP39" s="104" t="s">
        <v>450</v>
      </c>
      <c r="AQ39" s="105" t="s">
        <v>450</v>
      </c>
      <c r="AR39" s="106" t="s">
        <v>450</v>
      </c>
      <c r="AS39" s="107" t="s">
        <v>450</v>
      </c>
      <c r="AT39" s="108" t="s">
        <v>450</v>
      </c>
      <c r="AU39" s="103" t="s">
        <v>450</v>
      </c>
      <c r="AV39" s="104" t="s">
        <v>450</v>
      </c>
      <c r="AW39" s="105" t="s">
        <v>450</v>
      </c>
      <c r="AX39" s="103" t="s">
        <v>450</v>
      </c>
      <c r="AY39" s="104" t="s">
        <v>450</v>
      </c>
      <c r="AZ39" s="105" t="s">
        <v>450</v>
      </c>
      <c r="BA39" s="103" t="s">
        <v>450</v>
      </c>
      <c r="BB39" s="104" t="s">
        <v>450</v>
      </c>
      <c r="BC39" s="105" t="s">
        <v>450</v>
      </c>
      <c r="BD39" s="103" t="s">
        <v>450</v>
      </c>
      <c r="BE39" s="104" t="s">
        <v>450</v>
      </c>
      <c r="BF39" s="104" t="s">
        <v>450</v>
      </c>
      <c r="BG39" s="104" t="s">
        <v>450</v>
      </c>
      <c r="BH39" s="104" t="s">
        <v>450</v>
      </c>
      <c r="BI39" s="105" t="s">
        <v>450</v>
      </c>
      <c r="BJ39" s="36">
        <v>10</v>
      </c>
      <c r="BK39" s="14">
        <v>0</v>
      </c>
      <c r="BL39" s="24">
        <v>1.73</v>
      </c>
      <c r="BM39" s="14">
        <v>0</v>
      </c>
      <c r="BN39" s="15">
        <v>0</v>
      </c>
      <c r="BO39" s="16">
        <f>4.34+2*1</f>
        <v>6.34</v>
      </c>
      <c r="BP39" s="24">
        <f t="shared" si="53"/>
        <v>29.39</v>
      </c>
      <c r="BQ39" s="63"/>
      <c r="BR39" s="63"/>
      <c r="BS39" s="63"/>
      <c r="BT39" s="63"/>
      <c r="BU39" s="63"/>
      <c r="BV39" s="63"/>
      <c r="BW39" s="63"/>
      <c r="BY39" s="127" t="s">
        <v>458</v>
      </c>
    </row>
    <row r="40" spans="1:77" ht="12.75" customHeight="1">
      <c r="A40" s="2">
        <f t="shared" si="3"/>
        <v>32</v>
      </c>
      <c r="B40" s="112" t="s">
        <v>510</v>
      </c>
      <c r="C40" s="11" t="s">
        <v>455</v>
      </c>
      <c r="D40" s="12" t="s">
        <v>456</v>
      </c>
      <c r="E40" s="25">
        <v>0</v>
      </c>
      <c r="F40" s="11" t="s">
        <v>455</v>
      </c>
      <c r="G40" s="12" t="s">
        <v>456</v>
      </c>
      <c r="H40" s="25">
        <v>0</v>
      </c>
      <c r="I40" s="11" t="s">
        <v>455</v>
      </c>
      <c r="J40" s="12" t="s">
        <v>456</v>
      </c>
      <c r="K40" s="25">
        <v>0</v>
      </c>
      <c r="L40" s="11" t="s">
        <v>455</v>
      </c>
      <c r="M40" s="12" t="s">
        <v>457</v>
      </c>
      <c r="N40" s="25" t="s">
        <v>456</v>
      </c>
      <c r="O40" s="11" t="s">
        <v>455</v>
      </c>
      <c r="P40" s="12" t="s">
        <v>459</v>
      </c>
      <c r="Q40" s="25">
        <v>0</v>
      </c>
      <c r="R40" s="11" t="s">
        <v>455</v>
      </c>
      <c r="S40" s="12" t="s">
        <v>456</v>
      </c>
      <c r="T40" s="25">
        <v>0</v>
      </c>
      <c r="U40" s="11" t="s">
        <v>455</v>
      </c>
      <c r="V40" s="12" t="s">
        <v>456</v>
      </c>
      <c r="W40" s="25">
        <v>0</v>
      </c>
      <c r="X40" s="5">
        <f>IF(C40=" ",0,IF(C40="p",1,0)+IF(F40="p",1,0)+IF(I40="p",1,0)+IF(L40="p",1,0)+IF(O40="p",1,0)+IF(R40="p",1,0)+IF(U40="p",1,0))</f>
        <v>7</v>
      </c>
      <c r="Y40" s="6">
        <f>IF(C40=" ",0,IF(C40="am",1,0)+IF(F40="am",1,0)+IF(I40="am",1,0)+IF(L40="am",1,0)+IF(O40="am",1,0)+IF(R40="am",1,0)+IF(U40="am",1,0))</f>
        <v>0</v>
      </c>
      <c r="Z40" s="6">
        <f>IF(D40=" ",0,IF(D40="+",1,0)+IF(G40="+",1,0)+IF(J40="+",1,0)+IF(M40="+",1,0)+IF(P40="+",1,0)+IF(S40="+",1,0)+IF(V40="+",1,0))</f>
        <v>1</v>
      </c>
      <c r="AA40" s="6">
        <f>IF(D40=" ",0,IF(D40="!",1,0)+IF(G40="!",1,0)+IF(J40="!",1,0)+IF(M40="!",1,0)+IF(P40="!",1,0)+IF(S40="!",1,0)+IF(V40="!",1,0))</f>
        <v>1</v>
      </c>
      <c r="AB40" s="6">
        <f>IF(E40=" ",0,IF(E40="!",1,0)+IF(H40="!",1,0)+IF(K40="!",1,0)+IF(N40="!",1,0)+IF(Q40="!",1,0)+IF(T40="!",1,0)+IF(W40="!",1,0))</f>
        <v>0</v>
      </c>
      <c r="AC40" s="7">
        <f>IF(E40=" ",0,IF(E40="~",1,0)+IF(H40="~",1,0)+IF(K40="~",1,0)+IF(N40="~",1,0)+IF(Q40="~",1,0)+IF(T40="~",1,0)+IF(W40="~",1,0))</f>
        <v>1</v>
      </c>
      <c r="AD40" s="36">
        <f>IF(X40=7,10,IF(X40=6,9.71+(Y40-1)*0.29,IF(X40=5,9.13+(Y40-2)*0.29,IF(X40=4,8.26+(Y40-3)*0.29,IF(X40=3,7.1+(Y40-4)*0.29,IF(X40=2,5.65+(Y40-5)*0.29,IF(X40=1,3.91+(Y40-6)*0.29,IF(Y40=0,0,1.88+(Y40-7)*0.29))))))))</f>
        <v>10</v>
      </c>
      <c r="AE40" s="14">
        <f>IF(Z40=7,10,IF(Z40=6,9.71+(AA40-1)*0.29,IF(Z40=5,9.13+(AA40-2)*0.29,IF(Z40=4,8.26+(AA40-3)*0.29,IF(Z40=3,7.1+(AA40-4)*0.29,IF(Z40=2,5.65+(AA40-5)*0.29,IF(Z40=1,3.91+(AA40-6)*0.29,IF(AA40=0,0,1.88+(AA40-7)*0.29))))))))</f>
        <v>2.46</v>
      </c>
      <c r="AF40" s="24">
        <f>IF(AB40=7,10,IF(AB40=6,9.71+(AC40-1)*0.29,IF(AB40=5,9.13+(AC40-2)*0.29,IF(AB40=4,8.26+(AC40-3)*0.29,IF(AB40=3,7.1+(AC40-4)*0.29,IF(AB40=2,5.65+(AC40-5)*0.29,IF(AB40=1,3.91+(AC40-6)*0.29,IF(AC40=0,0,1.88+(AC40-7)*0.29))))))))</f>
        <v>0.14000000000000012</v>
      </c>
      <c r="AG40" s="14">
        <v>2.9</v>
      </c>
      <c r="AH40" s="15">
        <v>1.6</v>
      </c>
      <c r="AI40" s="11" t="s">
        <v>455</v>
      </c>
      <c r="AJ40" s="12" t="s">
        <v>456</v>
      </c>
      <c r="AK40" s="25">
        <v>0</v>
      </c>
      <c r="AL40" s="11" t="s">
        <v>455</v>
      </c>
      <c r="AM40" s="12" t="s">
        <v>457</v>
      </c>
      <c r="AN40" s="25">
        <v>0</v>
      </c>
      <c r="AO40" s="11" t="s">
        <v>454</v>
      </c>
      <c r="AP40" s="12">
        <v>0</v>
      </c>
      <c r="AQ40" s="25" t="s">
        <v>456</v>
      </c>
      <c r="AR40" s="11" t="str">
        <f t="shared" ref="AQ40:BC40" si="54">" "</f>
        <v xml:space="preserve"> </v>
      </c>
      <c r="AS40" s="12" t="str">
        <f t="shared" si="54"/>
        <v xml:space="preserve"> </v>
      </c>
      <c r="AT40" s="25" t="str">
        <f t="shared" si="54"/>
        <v xml:space="preserve"> </v>
      </c>
      <c r="AU40" s="11" t="str">
        <f t="shared" si="54"/>
        <v xml:space="preserve"> </v>
      </c>
      <c r="AV40" s="12" t="str">
        <f t="shared" si="54"/>
        <v xml:space="preserve"> </v>
      </c>
      <c r="AW40" s="25" t="str">
        <f t="shared" si="54"/>
        <v xml:space="preserve"> </v>
      </c>
      <c r="AX40" s="11" t="str">
        <f t="shared" si="54"/>
        <v xml:space="preserve"> </v>
      </c>
      <c r="AY40" s="12" t="str">
        <f t="shared" si="54"/>
        <v xml:space="preserve"> </v>
      </c>
      <c r="AZ40" s="25" t="str">
        <f t="shared" si="54"/>
        <v xml:space="preserve"> </v>
      </c>
      <c r="BA40" s="11" t="str">
        <f t="shared" si="54"/>
        <v xml:space="preserve"> </v>
      </c>
      <c r="BB40" s="12" t="str">
        <f t="shared" si="54"/>
        <v xml:space="preserve"> </v>
      </c>
      <c r="BC40" s="25" t="str">
        <f t="shared" si="54"/>
        <v xml:space="preserve"> </v>
      </c>
      <c r="BD40" s="5">
        <f>IF(AI40=" ",0,IF(AI40="p",1,0)+IF(AL40="p",1,0)+IF(AO40="p",1,0)+IF(AR40="p",1,0)+IF(AU40="p",1,0)+IF(AX40="p",1,0)+IF(BA40="p",1,0))</f>
        <v>2</v>
      </c>
      <c r="BE40" s="6">
        <f>IF(AI40=" ",0,IF(AI40="am",1,0)+IF(AL40="am",1,0)+IF(AO40="am",1,0)+IF(AR40="am",1,0)+IF(AU40="am",1,0)+IF(AX40="am",1,0)+IF(BA40="am",1,0))</f>
        <v>0</v>
      </c>
      <c r="BF40" s="6">
        <f>IF(AJ40=" ",0,IF(AJ40="+",1,0)+IF(AM40="+",1,0)+IF(AP40="+",1,0)+IF(AS40="+",1,0)+IF(AV40="+",1,0)+IF(AY40="+",1,0)+IF(BB40="+",1,0))</f>
        <v>1</v>
      </c>
      <c r="BG40" s="6">
        <f>IF(AJ40=" ",0,IF(AJ40="!",1,0)+IF(AM40="!",1,0)+IF(AP40="!",1,0)+IF(AS40="!",1,0)+IF(AV40="!",1,0)+IF(AY40="!",1,0)+IF(BB40="!",1,0))</f>
        <v>0</v>
      </c>
      <c r="BH40" s="6">
        <f>IF(AK40=" ",0,IF(AK40="!",1,0)+IF(AN40="!",1,0)+IF(AQ40="!",1,0)+IF(AT40="!",1,0)+IF(AW40="!",1,0)+IF(AZ40="!",1,0)+IF(BC40="!",1,0))</f>
        <v>0</v>
      </c>
      <c r="BI40" s="7">
        <f>IF(AK40=" ",0,IF(AK40="~",1,0)+IF(AN40="~",1,0)+IF(AQ40="~",1,0)+IF(AT40="~",1,0)+IF(AW40="~",1,0)+IF(AZ40="~",1,0)+IF(BC40="~",1,0))</f>
        <v>1</v>
      </c>
      <c r="BJ40" s="36">
        <f>IF(BD40=7,10,IF(BD40=6,9.71+(BE40-1)*0.29,IF(BD40=5,9.13+(BE40-2)*0.29,IF(BD40=4,8.26+(BE40-3)*0.29,IF(BD40=3,7.1+(BE40-4)*0.29,IF(BD40=2,5.65+(BE40-5)*0.29,IF(BD40=1,3.91+(BE40-6)*0.29,IF(BE40=0,0,1.88+(BE40-7)*0.29))))))))</f>
        <v>4.2</v>
      </c>
      <c r="BK40" s="14">
        <f>IF(BF40=7,10,IF(BF40=6,9.71+(BG40-1)*0.29,IF(BF40=5,9.13+(BG40-2)*0.29,IF(BF40=4,8.26+(BG40-3)*0.29,IF(BF40=3,7.1+(BG40-4)*0.29,IF(BF40=2,5.65+(BG40-5)*0.29,IF(BF40=1,3.91+(BG40-6)*0.29,IF(BG40=0,0,1.88+(BG40-7)*0.29))))))))</f>
        <v>2.1700000000000004</v>
      </c>
      <c r="BL40" s="24">
        <f>IF(BH40=7,10,IF(BH40=6,9.71+(BI40-1)*0.29,IF(BH40=5,9.13+(BI40-2)*0.29,IF(BH40=4,8.26+(BI40-3)*0.29,IF(BH40=3,7.1+(BI40-4)*0.29,IF(BH40=2,5.65+(BI40-5)*0.29,IF(BH40=1,3.91+(BI40-6)*0.29,IF(BI40=0,0,1.88+(BI40-7)*0.29))))))))</f>
        <v>0.14000000000000012</v>
      </c>
      <c r="BM40" s="14">
        <v>0</v>
      </c>
      <c r="BN40" s="15">
        <v>0</v>
      </c>
      <c r="BO40" s="16">
        <v>3</v>
      </c>
      <c r="BP40" s="24">
        <f t="shared" si="53"/>
        <v>24.970000000000002</v>
      </c>
      <c r="BQ40" s="63"/>
      <c r="BR40" s="63"/>
      <c r="BS40" s="63"/>
      <c r="BT40" s="63"/>
      <c r="BU40" s="63"/>
      <c r="BV40" s="63"/>
      <c r="BW40" s="63"/>
      <c r="BY40" s="113"/>
    </row>
    <row r="41" spans="1:77" ht="12.75" customHeight="1">
      <c r="A41" s="2">
        <f t="shared" si="3"/>
        <v>33</v>
      </c>
      <c r="B41" s="80" t="s">
        <v>528</v>
      </c>
      <c r="C41" s="11" t="s">
        <v>455</v>
      </c>
      <c r="D41" s="12" t="s">
        <v>457</v>
      </c>
      <c r="E41" s="105" t="s">
        <v>450</v>
      </c>
      <c r="F41" s="11" t="s">
        <v>455</v>
      </c>
      <c r="G41" s="12" t="s">
        <v>459</v>
      </c>
      <c r="H41" s="105" t="s">
        <v>450</v>
      </c>
      <c r="I41" s="11" t="s">
        <v>455</v>
      </c>
      <c r="J41" s="12" t="s">
        <v>457</v>
      </c>
      <c r="K41" s="25" t="str">
        <f>"---"</f>
        <v>---</v>
      </c>
      <c r="L41" s="11" t="s">
        <v>455</v>
      </c>
      <c r="M41" s="12" t="s">
        <v>459</v>
      </c>
      <c r="N41" s="25" t="str">
        <f>"---"</f>
        <v>---</v>
      </c>
      <c r="O41" s="11" t="s">
        <v>455</v>
      </c>
      <c r="P41" s="12" t="s">
        <v>457</v>
      </c>
      <c r="Q41" s="25" t="str">
        <f>"---"</f>
        <v>---</v>
      </c>
      <c r="R41" s="11" t="s">
        <v>455</v>
      </c>
      <c r="S41" s="12" t="s">
        <v>456</v>
      </c>
      <c r="T41" s="25" t="str">
        <f>"---"</f>
        <v>---</v>
      </c>
      <c r="U41" s="11" t="s">
        <v>455</v>
      </c>
      <c r="V41" s="12" t="s">
        <v>456</v>
      </c>
      <c r="W41" s="25" t="str">
        <f>"---"</f>
        <v>---</v>
      </c>
      <c r="X41" s="5">
        <f>IF(C41=" ",0,IF(C41="p",1,0)+IF(F41="p",1,0)+IF(I41="p",1,0)+IF(L41="p",1,0)+IF(O41="p",1,0)+IF(R41="p",1,0)+IF(U41="p",1,0))</f>
        <v>7</v>
      </c>
      <c r="Y41" s="6">
        <f>IF(C41=" ",0,IF(C41="am",1,0)+IF(F41="am",1,0)+IF(I41="am",1,0)+IF(L41="am",1,0)+IF(O41="am",1,0)+IF(R41="am",1,0)+IF(U41="am",1,0))</f>
        <v>0</v>
      </c>
      <c r="Z41" s="6">
        <f>IF(D41=" ",0,IF(D41="+",1,0)+IF(G41="+",1,0)+IF(J41="+",1,0)+IF(M41="+",1,0)+IF(P41="+",1,0)+IF(S41="+",1,0)+IF(V41="+",1,0))</f>
        <v>3</v>
      </c>
      <c r="AA41" s="6">
        <f>IF(D41=" ",0,IF(D41="!",1,0)+IF(G41="!",1,0)+IF(J41="!",1,0)+IF(M41="!",1,0)+IF(P41="!",1,0)+IF(S41="!",1,0)+IF(V41="!",1,0))</f>
        <v>2</v>
      </c>
      <c r="AB41" s="12" t="str">
        <f>"---"</f>
        <v>---</v>
      </c>
      <c r="AC41" s="25" t="str">
        <f>"---"</f>
        <v>---</v>
      </c>
      <c r="AD41" s="36">
        <f>IF(X41=7,10,IF(X41=6,9.71+(Y41-1)*0.29,IF(X41=5,9.13+(Y41-2)*0.29,IF(X41=4,8.26+(Y41-3)*0.29,IF(X41=3,7.1+(Y41-4)*0.29,IF(X41=2,5.65+(Y41-5)*0.29,IF(X41=1,3.91+(Y41-6)*0.29,IF(Y41=0,0,1.88+(Y41-7)*0.29))))))))</f>
        <v>10</v>
      </c>
      <c r="AE41" s="14">
        <f>IF(Z41=7,10,IF(Z41=6,9.71+(AA41-1)*0.29,IF(Z41=5,9.13+(AA41-2)*0.29,IF(Z41=4,8.26+(AA41-3)*0.29,IF(Z41=3,7.1+(AA41-4)*0.29,IF(Z41=2,5.65+(AA41-5)*0.29,IF(Z41=1,3.91+(AA41-6)*0.29,IF(AA41=0,0,1.88+(AA41-7)*0.29))))))))</f>
        <v>6.52</v>
      </c>
      <c r="AF41" s="24">
        <v>0.72</v>
      </c>
      <c r="AG41" s="14">
        <v>4.2</v>
      </c>
      <c r="AH41" s="15">
        <v>1.7</v>
      </c>
      <c r="AI41" s="11" t="s">
        <v>455</v>
      </c>
      <c r="AJ41" s="12" t="s">
        <v>457</v>
      </c>
      <c r="AK41" s="25" t="str">
        <f>"---"</f>
        <v>---</v>
      </c>
      <c r="AL41" s="11" t="s">
        <v>455</v>
      </c>
      <c r="AM41" s="12" t="s">
        <v>457</v>
      </c>
      <c r="AN41" s="25" t="str">
        <f>"---"</f>
        <v>---</v>
      </c>
      <c r="AO41" s="11" t="s">
        <v>455</v>
      </c>
      <c r="AP41" s="12" t="s">
        <v>456</v>
      </c>
      <c r="AQ41" s="25" t="str">
        <f>"---"</f>
        <v>---</v>
      </c>
      <c r="AR41" s="11" t="str">
        <f t="shared" ref="AR41:AS43" si="55">" "</f>
        <v xml:space="preserve"> </v>
      </c>
      <c r="AS41" s="12" t="str">
        <f t="shared" si="55"/>
        <v xml:space="preserve"> </v>
      </c>
      <c r="AT41" s="25" t="str">
        <f>"---"</f>
        <v>---</v>
      </c>
      <c r="AU41" s="11" t="str">
        <f t="shared" ref="AU41:AV43" si="56">" "</f>
        <v xml:space="preserve"> </v>
      </c>
      <c r="AV41" s="12" t="str">
        <f t="shared" si="56"/>
        <v xml:space="preserve"> </v>
      </c>
      <c r="AW41" s="25" t="str">
        <f>"---"</f>
        <v>---</v>
      </c>
      <c r="AX41" s="11" t="str">
        <f t="shared" ref="AX41:AY43" si="57">" "</f>
        <v xml:space="preserve"> </v>
      </c>
      <c r="AY41" s="12" t="str">
        <f t="shared" si="57"/>
        <v xml:space="preserve"> </v>
      </c>
      <c r="AZ41" s="25" t="str">
        <f>"---"</f>
        <v>---</v>
      </c>
      <c r="BA41" s="11" t="str">
        <f t="shared" ref="BA41:BB43" si="58">" "</f>
        <v xml:space="preserve"> </v>
      </c>
      <c r="BB41" s="12" t="str">
        <f t="shared" si="58"/>
        <v xml:space="preserve"> </v>
      </c>
      <c r="BC41" s="25" t="str">
        <f>"---"</f>
        <v>---</v>
      </c>
      <c r="BD41" s="5">
        <f>IF(AI41=" ",0,IF(AI41="p",1,0)+IF(AL41="p",1,0)+IF(AO41="p",1,0)+IF(AR41="p",1,0)+IF(AU41="p",1,0)+IF(AX41="p",1,0)+IF(BA41="p",1,0))</f>
        <v>3</v>
      </c>
      <c r="BE41" s="6">
        <f>IF(AI41=" ",0,IF(AI41="am",1,0)+IF(AL41="am",1,0)+IF(AO41="am",1,0)+IF(AR41="am",1,0)+IF(AU41="am",1,0)+IF(AX41="am",1,0)+IF(BA41="am",1,0))</f>
        <v>0</v>
      </c>
      <c r="BF41" s="6">
        <f>IF(AJ41=" ",0,IF(AJ41="+",1,0)+IF(AM41="+",1,0)+IF(AP41="+",1,0)+IF(AS41="+",1,0)+IF(AV41="+",1,0)+IF(AY41="+",1,0)+IF(BB41="+",1,0))</f>
        <v>2</v>
      </c>
      <c r="BG41" s="6">
        <f>IF(AJ41=" ",0,IF(AJ41="!",1,0)+IF(AM41="!",1,0)+IF(AP41="!",1,0)+IF(AS41="!",1,0)+IF(AV41="!",1,0)+IF(AY41="!",1,0)+IF(BB41="!",1,0))</f>
        <v>0</v>
      </c>
      <c r="BH41" s="12" t="str">
        <f>"---"</f>
        <v>---</v>
      </c>
      <c r="BI41" s="25" t="str">
        <f>"---"</f>
        <v>---</v>
      </c>
      <c r="BJ41" s="36">
        <f>IF(BD41=7,10,IF(BD41=6,9.71+(BE41-1)*0.29,IF(BD41=5,9.13+(BE41-2)*0.29,IF(BD41=4,8.26+(BE41-3)*0.29,IF(BD41=3,7.1+(BE41-4)*0.29,IF(BD41=2,5.65+(BE41-5)*0.29,IF(BD41=1,3.91+(BE41-6)*0.29,IF(BE41=0,0,1.88+(BE41-7)*0.29))))))))</f>
        <v>5.9399999999999995</v>
      </c>
      <c r="BK41" s="14">
        <f>IF(BF41=7,10,IF(BF41=6,9.71+(BG41-1)*0.29,IF(BF41=5,9.13+(BG41-2)*0.29,IF(BF41=4,8.26+(BG41-3)*0.29,IF(BF41=3,7.1+(BG41-4)*0.29,IF(BF41=2,5.65+(BG41-5)*0.29,IF(BF41=1,3.91+(BG41-6)*0.29,IF(BG41=0,0,1.88+(BG41-7)*0.29))))))))</f>
        <v>4.2</v>
      </c>
      <c r="BL41" s="24">
        <v>1.44</v>
      </c>
      <c r="BM41" s="14">
        <v>0</v>
      </c>
      <c r="BN41" s="15">
        <v>0</v>
      </c>
      <c r="BO41" s="16">
        <f>0.14+3</f>
        <v>3.14</v>
      </c>
      <c r="BP41" s="24">
        <f t="shared" si="53"/>
        <v>34.954999999999998</v>
      </c>
      <c r="BQ41" s="63"/>
      <c r="BR41" s="63"/>
      <c r="BS41" s="63"/>
      <c r="BT41" s="63"/>
      <c r="BU41" s="63"/>
      <c r="BV41" s="63"/>
      <c r="BW41" s="63"/>
      <c r="BY41" s="127" t="s">
        <v>536</v>
      </c>
    </row>
    <row r="42" spans="1:77" ht="12.75" customHeight="1">
      <c r="A42" s="2">
        <f t="shared" si="3"/>
        <v>34</v>
      </c>
      <c r="B42" s="80" t="s">
        <v>477</v>
      </c>
      <c r="C42" s="11" t="s">
        <v>455</v>
      </c>
      <c r="D42" s="12" t="s">
        <v>456</v>
      </c>
      <c r="E42" s="25" t="s">
        <v>456</v>
      </c>
      <c r="F42" s="11" t="s">
        <v>455</v>
      </c>
      <c r="G42" s="12" t="s">
        <v>459</v>
      </c>
      <c r="H42" s="25">
        <v>0</v>
      </c>
      <c r="I42" s="11" t="s">
        <v>455</v>
      </c>
      <c r="J42" s="12" t="s">
        <v>456</v>
      </c>
      <c r="K42" s="25" t="s">
        <v>456</v>
      </c>
      <c r="L42" s="11" t="s">
        <v>455</v>
      </c>
      <c r="M42" s="12" t="s">
        <v>456</v>
      </c>
      <c r="N42" s="25" t="s">
        <v>456</v>
      </c>
      <c r="O42" s="11" t="s">
        <v>454</v>
      </c>
      <c r="P42" s="12">
        <v>0</v>
      </c>
      <c r="Q42" s="25" t="s">
        <v>456</v>
      </c>
      <c r="R42" s="11" t="s">
        <v>455</v>
      </c>
      <c r="S42" s="12" t="s">
        <v>456</v>
      </c>
      <c r="T42" s="25" t="s">
        <v>456</v>
      </c>
      <c r="U42" s="11" t="s">
        <v>455</v>
      </c>
      <c r="V42" s="12" t="s">
        <v>456</v>
      </c>
      <c r="W42" s="25" t="s">
        <v>456</v>
      </c>
      <c r="X42" s="5">
        <f>IF(C42=" ",0,IF(C42="p",1,0)+IF(F42="p",1,0)+IF(I42="p",1,0)+IF(L42="p",1,0)+IF(O42="p",1,0)+IF(R42="p",1,0)+IF(U42="p",1,0))</f>
        <v>6</v>
      </c>
      <c r="Y42" s="6">
        <f>IF(C42=" ",0,IF(C42="am",1,0)+IF(F42="am",1,0)+IF(I42="am",1,0)+IF(L42="am",1,0)+IF(O42="am",1,0)+IF(R42="am",1,0)+IF(U42="am",1,0))</f>
        <v>0</v>
      </c>
      <c r="Z42" s="6">
        <f>IF(D42=" ",0,IF(D42="+",1,0)+IF(G42="+",1,0)+IF(J42="+",1,0)+IF(M42="+",1,0)+IF(P42="+",1,0)+IF(S42="+",1,0)+IF(V42="+",1,0))</f>
        <v>0</v>
      </c>
      <c r="AA42" s="6">
        <f>IF(D42=" ",0,IF(D42="!",1,0)+IF(G42="!",1,0)+IF(J42="!",1,0)+IF(M42="!",1,0)+IF(P42="!",1,0)+IF(S42="!",1,0)+IF(V42="!",1,0))</f>
        <v>1</v>
      </c>
      <c r="AB42" s="6">
        <f>IF(E42=" ",0,IF(E42="!",1,0)+IF(H42="!",1,0)+IF(K42="!",1,0)+IF(N42="!",1,0)+IF(Q42="!",1,0)+IF(T42="!",1,0)+IF(W42="!",1,0))</f>
        <v>0</v>
      </c>
      <c r="AC42" s="7">
        <f>IF(E42=" ",0,IF(E42="~",1,0)+IF(H42="~",1,0)+IF(K42="~",1,0)+IF(N42="~",1,0)+IF(Q42="~",1,0)+IF(T42="~",1,0)+IF(W42="~",1,0))</f>
        <v>6</v>
      </c>
      <c r="AD42" s="36">
        <f>IF(X42=7,10,IF(X42=6,9.71+(Y42-1)*0.29,IF(X42=5,9.13+(Y42-2)*0.29,IF(X42=4,8.26+(Y42-3)*0.29,IF(X42=3,7.1+(Y42-4)*0.29,IF(X42=2,5.65+(Y42-5)*0.29,IF(X42=1,3.91+(Y42-6)*0.29,IF(Y42=0,0,1.88+(Y42-7)*0.29))))))))</f>
        <v>9.4200000000000017</v>
      </c>
      <c r="AE42" s="14">
        <f>IF(Z42=7,10,IF(Z42=6,9.71+(AA42-1)*0.29,IF(Z42=5,9.13+(AA42-2)*0.29,IF(Z42=4,8.26+(AA42-3)*0.29,IF(Z42=3,7.1+(AA42-4)*0.29,IF(Z42=2,5.65+(AA42-5)*0.29,IF(Z42=1,3.91+(AA42-6)*0.29,IF(AA42=0,0,1.88+(AA42-7)*0.29))))))))</f>
        <v>0.14000000000000012</v>
      </c>
      <c r="AF42" s="24">
        <f>IF(AB42=7,10,IF(AB42=6,9.71+(AC42-1)*0.29,IF(AB42=5,9.13+(AC42-2)*0.29,IF(AB42=4,8.26+(AC42-3)*0.29,IF(AB42=3,7.1+(AC42-4)*0.29,IF(AB42=2,5.65+(AC42-5)*0.29,IF(AB42=1,3.91+(AC42-6)*0.29,IF(AC42=0,0,1.88+(AC42-7)*0.29))))))))</f>
        <v>1.5899999999999999</v>
      </c>
      <c r="AG42" s="14">
        <v>3.2</v>
      </c>
      <c r="AH42" s="15">
        <v>2</v>
      </c>
      <c r="AI42" s="11" t="s">
        <v>455</v>
      </c>
      <c r="AJ42" s="12" t="s">
        <v>456</v>
      </c>
      <c r="AK42" s="25">
        <v>0</v>
      </c>
      <c r="AL42" s="11" t="s">
        <v>455</v>
      </c>
      <c r="AM42" s="12" t="s">
        <v>456</v>
      </c>
      <c r="AN42" s="25">
        <v>0</v>
      </c>
      <c r="AO42" s="11" t="s">
        <v>455</v>
      </c>
      <c r="AP42" s="12" t="s">
        <v>456</v>
      </c>
      <c r="AQ42" s="25" t="s">
        <v>456</v>
      </c>
      <c r="AR42" s="11" t="str">
        <f t="shared" si="55"/>
        <v xml:space="preserve"> </v>
      </c>
      <c r="AS42" s="12" t="str">
        <f t="shared" si="55"/>
        <v xml:space="preserve"> </v>
      </c>
      <c r="AT42" s="25" t="str">
        <f>" "</f>
        <v xml:space="preserve"> </v>
      </c>
      <c r="AU42" s="11" t="str">
        <f t="shared" si="56"/>
        <v xml:space="preserve"> </v>
      </c>
      <c r="AV42" s="12" t="str">
        <f t="shared" si="56"/>
        <v xml:space="preserve"> </v>
      </c>
      <c r="AW42" s="25" t="str">
        <f>" "</f>
        <v xml:space="preserve"> </v>
      </c>
      <c r="AX42" s="11" t="str">
        <f t="shared" si="57"/>
        <v xml:space="preserve"> </v>
      </c>
      <c r="AY42" s="12" t="str">
        <f t="shared" si="57"/>
        <v xml:space="preserve"> </v>
      </c>
      <c r="AZ42" s="25" t="str">
        <f>" "</f>
        <v xml:space="preserve"> </v>
      </c>
      <c r="BA42" s="11" t="str">
        <f t="shared" si="58"/>
        <v xml:space="preserve"> </v>
      </c>
      <c r="BB42" s="12" t="str">
        <f t="shared" si="58"/>
        <v xml:space="preserve"> </v>
      </c>
      <c r="BC42" s="25" t="str">
        <f>" "</f>
        <v xml:space="preserve"> </v>
      </c>
      <c r="BD42" s="5">
        <f>IF(AI42=" ",0,IF(AI42="p",1,0)+IF(AL42="p",1,0)+IF(AO42="p",1,0)+IF(AR42="p",1,0)+IF(AU42="p",1,0)+IF(AX42="p",1,0)+IF(BA42="p",1,0))</f>
        <v>3</v>
      </c>
      <c r="BE42" s="6">
        <f>IF(AI42=" ",0,IF(AI42="am",1,0)+IF(AL42="am",1,0)+IF(AO42="am",1,0)+IF(AR42="am",1,0)+IF(AU42="am",1,0)+IF(AX42="am",1,0)+IF(BA42="am",1,0))</f>
        <v>0</v>
      </c>
      <c r="BF42" s="6">
        <f>IF(AJ42=" ",0,IF(AJ42="+",1,0)+IF(AM42="+",1,0)+IF(AP42="+",1,0)+IF(AS42="+",1,0)+IF(AV42="+",1,0)+IF(AY42="+",1,0)+IF(BB42="+",1,0))</f>
        <v>0</v>
      </c>
      <c r="BG42" s="6">
        <f>IF(AJ42=" ",0,IF(AJ42="!",1,0)+IF(AM42="!",1,0)+IF(AP42="!",1,0)+IF(AS42="!",1,0)+IF(AV42="!",1,0)+IF(AY42="!",1,0)+IF(BB42="!",1,0))</f>
        <v>0</v>
      </c>
      <c r="BH42" s="6">
        <f>IF(AK42=" ",0,IF(AK42="!",1,0)+IF(AN42="!",1,0)+IF(AQ42="!",1,0)+IF(AT42="!",1,0)+IF(AW42="!",1,0)+IF(AZ42="!",1,0)+IF(BC42="!",1,0))</f>
        <v>0</v>
      </c>
      <c r="BI42" s="7">
        <f>IF(AK42=" ",0,IF(AK42="~",1,0)+IF(AN42="~",1,0)+IF(AQ42="~",1,0)+IF(AT42="~",1,0)+IF(AW42="~",1,0)+IF(AZ42="~",1,0)+IF(BC42="~",1,0))</f>
        <v>1</v>
      </c>
      <c r="BJ42" s="36">
        <f>IF(BD42=7,10,IF(BD42=6,9.71+(BE42-1)*0.29,IF(BD42=5,9.13+(BE42-2)*0.29,IF(BD42=4,8.26+(BE42-3)*0.29,IF(BD42=3,7.1+(BE42-4)*0.29,IF(BD42=2,5.65+(BE42-5)*0.29,IF(BD42=1,3.91+(BE42-6)*0.29,IF(BE42=0,0,1.88+(BE42-7)*0.29))))))))</f>
        <v>5.9399999999999995</v>
      </c>
      <c r="BK42" s="14">
        <f>IF(BF42=7,10,IF(BF42=6,9.71+(BG42-1)*0.29,IF(BF42=5,9.13+(BG42-2)*0.29,IF(BF42=4,8.26+(BG42-3)*0.29,IF(BF42=3,7.1+(BG42-4)*0.29,IF(BF42=2,5.65+(BG42-5)*0.29,IF(BF42=1,3.91+(BG42-6)*0.29,IF(BG42=0,0,1.88+(BG42-7)*0.29))))))))</f>
        <v>0</v>
      </c>
      <c r="BL42" s="24">
        <f>IF(BH42=7,10,IF(BH42=6,9.71+(BI42-1)*0.29,IF(BH42=5,9.13+(BI42-2)*0.29,IF(BH42=4,8.26+(BI42-3)*0.29,IF(BH42=3,7.1+(BI42-4)*0.29,IF(BH42=2,5.65+(BI42-5)*0.29,IF(BH42=1,3.91+(BI42-6)*0.29,IF(BI42=0,0,1.88+(BI42-7)*0.29))))))))</f>
        <v>0.14000000000000012</v>
      </c>
      <c r="BM42" s="14">
        <v>0</v>
      </c>
      <c r="BN42" s="15">
        <v>0</v>
      </c>
      <c r="BO42" s="16">
        <f>1+2+1.5+3+0.14</f>
        <v>7.64</v>
      </c>
      <c r="BP42" s="24">
        <f t="shared" si="53"/>
        <v>27.412500000000001</v>
      </c>
      <c r="BQ42" s="63"/>
      <c r="BR42" s="63"/>
      <c r="BS42" s="63"/>
      <c r="BT42" s="63"/>
      <c r="BU42" s="63"/>
      <c r="BV42" s="63"/>
      <c r="BW42" s="63"/>
      <c r="BY42" s="18"/>
    </row>
    <row r="43" spans="1:77" s="110" customFormat="1" ht="12.75" customHeight="1">
      <c r="A43" s="2">
        <f t="shared" si="3"/>
        <v>35</v>
      </c>
      <c r="B43" s="111" t="s">
        <v>569</v>
      </c>
      <c r="C43" s="11" t="s">
        <v>454</v>
      </c>
      <c r="D43" s="12">
        <v>0</v>
      </c>
      <c r="E43" s="25">
        <v>0</v>
      </c>
      <c r="F43" s="11" t="s">
        <v>455</v>
      </c>
      <c r="G43" s="12" t="s">
        <v>456</v>
      </c>
      <c r="H43" s="25">
        <v>0</v>
      </c>
      <c r="I43" s="11" t="s">
        <v>455</v>
      </c>
      <c r="J43" s="12" t="s">
        <v>456</v>
      </c>
      <c r="K43" s="25">
        <v>0</v>
      </c>
      <c r="L43" s="11" t="s">
        <v>454</v>
      </c>
      <c r="M43" s="12">
        <v>0</v>
      </c>
      <c r="N43" s="25">
        <v>0</v>
      </c>
      <c r="O43" s="11" t="s">
        <v>454</v>
      </c>
      <c r="P43" s="12">
        <v>0</v>
      </c>
      <c r="Q43" s="25">
        <v>0</v>
      </c>
      <c r="R43" s="11" t="s">
        <v>454</v>
      </c>
      <c r="S43" s="12">
        <v>0</v>
      </c>
      <c r="T43" s="25">
        <v>0</v>
      </c>
      <c r="U43" s="11" t="s">
        <v>454</v>
      </c>
      <c r="V43" s="12">
        <v>0</v>
      </c>
      <c r="W43" s="25">
        <v>0</v>
      </c>
      <c r="X43" s="5">
        <f>IF(C43=" ",0,IF(C43="p",1,0)+IF(F43="p",1,0)+IF(I43="p",1,0)+IF(L43="p",1,0)+IF(O43="p",1,0)+IF(R43="p",1,0)+IF(U43="p",1,0))</f>
        <v>2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>IF(D43=" ",0,IF(D43="!",1,0)+IF(G43="!",1,0)+IF(J43="!",1,0)+IF(M43="!",1,0)+IF(P43="!",1,0)+IF(S43="!",1,0)+IF(V43="!",1,0))</f>
        <v>0</v>
      </c>
      <c r="AB43" s="6">
        <f>IF(E43=" ",0,IF(E43="!",1,0)+IF(H43="!",1,0)+IF(K43="!",1,0)+IF(N43="!",1,0)+IF(Q43="!",1,0)+IF(T43="!",1,0)+IF(W43="!",1,0))</f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4.2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">
        <v>454</v>
      </c>
      <c r="AJ43" s="12">
        <v>0</v>
      </c>
      <c r="AK43" s="25">
        <v>0</v>
      </c>
      <c r="AL43" s="11" t="s">
        <v>454</v>
      </c>
      <c r="AM43" s="12">
        <v>0</v>
      </c>
      <c r="AN43" s="25">
        <v>0</v>
      </c>
      <c r="AO43" s="11" t="s">
        <v>454</v>
      </c>
      <c r="AP43" s="12">
        <v>0</v>
      </c>
      <c r="AQ43" s="25">
        <v>0</v>
      </c>
      <c r="AR43" s="11" t="str">
        <f t="shared" si="55"/>
        <v xml:space="preserve"> </v>
      </c>
      <c r="AS43" s="12" t="str">
        <f t="shared" si="55"/>
        <v xml:space="preserve"> </v>
      </c>
      <c r="AT43" s="25" t="str">
        <f>" "</f>
        <v xml:space="preserve"> </v>
      </c>
      <c r="AU43" s="11" t="str">
        <f t="shared" si="56"/>
        <v xml:space="preserve"> </v>
      </c>
      <c r="AV43" s="12" t="str">
        <f t="shared" si="56"/>
        <v xml:space="preserve"> </v>
      </c>
      <c r="AW43" s="25" t="str">
        <f>" "</f>
        <v xml:space="preserve"> </v>
      </c>
      <c r="AX43" s="11" t="str">
        <f t="shared" si="57"/>
        <v xml:space="preserve"> </v>
      </c>
      <c r="AY43" s="12" t="str">
        <f t="shared" si="57"/>
        <v xml:space="preserve"> </v>
      </c>
      <c r="AZ43" s="25" t="str">
        <f>" "</f>
        <v xml:space="preserve"> </v>
      </c>
      <c r="BA43" s="11" t="str">
        <f t="shared" si="58"/>
        <v xml:space="preserve"> </v>
      </c>
      <c r="BB43" s="12" t="str">
        <f t="shared" si="58"/>
        <v xml:space="preserve"> </v>
      </c>
      <c r="BC43" s="25" t="str">
        <f>" "</f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>IF(AJ43=" ",0,IF(AJ43="!",1,0)+IF(AM43="!",1,0)+IF(AP43="!",1,0)+IF(AS43="!",1,0)+IF(AV43="!",1,0)+IF(AY43="!",1,0)+IF(BB43="!",1,0))</f>
        <v>0</v>
      </c>
      <c r="BH43" s="6">
        <f>IF(AK43=" ",0,IF(AK43="!",1,0)+IF(AN43="!",1,0)+IF(AQ43="!",1,0)+IF(AT43="!",1,0)+IF(AW43="!",1,0)+IF(AZ43="!",1,0)+IF(BC43="!",1,0))</f>
        <v>0</v>
      </c>
      <c r="BI43" s="7">
        <f>IF(AK43=" ",0,IF(AK43="~",1,0)+IF(AN43="~",1,0)+IF(AQ43="~",1,0)+IF(AT43="~",1,0)+IF(AW43="~",1,0)+IF(AZ43="~",1,0)+IF(BC43="~",1,0))</f>
        <v>0</v>
      </c>
      <c r="BJ43" s="36">
        <f>IF(BD43=7,10,IF(BD43=6,9.71+(BE43-1)*0.29,IF(BD43=5,9.13+(BE43-2)*0.29,IF(BD43=4,8.26+(BE43-3)*0.29,IF(BD43=3,7.1+(BE43-4)*0.29,IF(BD43=2,5.65+(BE43-5)*0.29,IF(BD43=1,3.91+(BE43-6)*0.29,IF(BE43=0,0,1.88+(BE43-7)*0.29))))))))</f>
        <v>0</v>
      </c>
      <c r="BK43" s="14">
        <f>IF(BF43=7,10,IF(BF43=6,9.71+(BG43-1)*0.29,IF(BF43=5,9.13+(BG43-2)*0.29,IF(BF43=4,8.26+(BG43-3)*0.29,IF(BF43=3,7.1+(BG43-4)*0.29,IF(BF43=2,5.65+(BG43-5)*0.29,IF(BF43=1,3.91+(BG43-6)*0.29,IF(BG43=0,0,1.88+(BG43-7)*0.29))))))))</f>
        <v>0</v>
      </c>
      <c r="BL43" s="24">
        <f>IF(BH43=7,10,IF(BH43=6,9.71+(BI43-1)*0.29,IF(BH43=5,9.13+(BI43-2)*0.29,IF(BH43=4,8.26+(BI43-3)*0.29,IF(BH43=3,7.1+(BI43-4)*0.29,IF(BH43=2,5.65+(BI43-5)*0.29,IF(BH43=1,3.91+(BI43-6)*0.29,IF(BI43=0,0,1.88+(BI43-7)*0.29))))))))</f>
        <v>0</v>
      </c>
      <c r="BM43" s="14">
        <v>0</v>
      </c>
      <c r="BN43" s="15">
        <v>0</v>
      </c>
      <c r="BO43" s="16">
        <f>1</f>
        <v>1</v>
      </c>
      <c r="BP43" s="24">
        <f t="shared" si="53"/>
        <v>4.1500000000000004</v>
      </c>
      <c r="BQ43" s="63"/>
      <c r="BR43" s="63"/>
      <c r="BS43" s="63"/>
      <c r="BT43" s="63"/>
      <c r="BU43" s="63"/>
      <c r="BV43" s="63"/>
      <c r="BW43" s="63"/>
      <c r="BY43" s="127"/>
    </row>
    <row r="44" spans="1:77" s="110" customFormat="1" ht="12.75" customHeight="1">
      <c r="A44" s="2">
        <f t="shared" si="3"/>
        <v>36</v>
      </c>
      <c r="B44" s="80" t="s">
        <v>511</v>
      </c>
      <c r="C44" s="103" t="s">
        <v>450</v>
      </c>
      <c r="D44" s="104" t="s">
        <v>450</v>
      </c>
      <c r="E44" s="105" t="s">
        <v>450</v>
      </c>
      <c r="F44" s="103" t="s">
        <v>450</v>
      </c>
      <c r="G44" s="104" t="s">
        <v>450</v>
      </c>
      <c r="H44" s="105" t="s">
        <v>450</v>
      </c>
      <c r="I44" s="103" t="s">
        <v>450</v>
      </c>
      <c r="J44" s="104" t="s">
        <v>450</v>
      </c>
      <c r="K44" s="105" t="s">
        <v>450</v>
      </c>
      <c r="L44" s="106" t="s">
        <v>450</v>
      </c>
      <c r="M44" s="107" t="s">
        <v>450</v>
      </c>
      <c r="N44" s="108" t="s">
        <v>450</v>
      </c>
      <c r="O44" s="103" t="s">
        <v>450</v>
      </c>
      <c r="P44" s="104" t="s">
        <v>450</v>
      </c>
      <c r="Q44" s="105" t="s">
        <v>450</v>
      </c>
      <c r="R44" s="103" t="s">
        <v>450</v>
      </c>
      <c r="S44" s="104" t="s">
        <v>450</v>
      </c>
      <c r="T44" s="105" t="s">
        <v>450</v>
      </c>
      <c r="U44" s="103" t="s">
        <v>450</v>
      </c>
      <c r="V44" s="104" t="s">
        <v>450</v>
      </c>
      <c r="W44" s="105" t="s">
        <v>450</v>
      </c>
      <c r="X44" s="103" t="s">
        <v>450</v>
      </c>
      <c r="Y44" s="104" t="s">
        <v>450</v>
      </c>
      <c r="Z44" s="104" t="s">
        <v>450</v>
      </c>
      <c r="AA44" s="104" t="s">
        <v>450</v>
      </c>
      <c r="AB44" s="104" t="s">
        <v>450</v>
      </c>
      <c r="AC44" s="105" t="s">
        <v>450</v>
      </c>
      <c r="AD44" s="36">
        <v>10</v>
      </c>
      <c r="AE44" s="14">
        <v>2.1700000000000004</v>
      </c>
      <c r="AF44" s="24">
        <v>1.01</v>
      </c>
      <c r="AG44" s="14">
        <v>3.8</v>
      </c>
      <c r="AH44" s="15">
        <v>2.1</v>
      </c>
      <c r="AI44" s="103" t="s">
        <v>450</v>
      </c>
      <c r="AJ44" s="104" t="s">
        <v>450</v>
      </c>
      <c r="AK44" s="105" t="s">
        <v>450</v>
      </c>
      <c r="AL44" s="103" t="s">
        <v>450</v>
      </c>
      <c r="AM44" s="104" t="s">
        <v>450</v>
      </c>
      <c r="AN44" s="105" t="s">
        <v>450</v>
      </c>
      <c r="AO44" s="103" t="s">
        <v>450</v>
      </c>
      <c r="AP44" s="104" t="s">
        <v>450</v>
      </c>
      <c r="AQ44" s="105" t="s">
        <v>450</v>
      </c>
      <c r="AR44" s="106" t="s">
        <v>450</v>
      </c>
      <c r="AS44" s="107" t="s">
        <v>450</v>
      </c>
      <c r="AT44" s="108" t="s">
        <v>450</v>
      </c>
      <c r="AU44" s="103" t="s">
        <v>450</v>
      </c>
      <c r="AV44" s="104" t="s">
        <v>450</v>
      </c>
      <c r="AW44" s="105" t="s">
        <v>450</v>
      </c>
      <c r="AX44" s="103" t="s">
        <v>450</v>
      </c>
      <c r="AY44" s="104" t="s">
        <v>450</v>
      </c>
      <c r="AZ44" s="105" t="s">
        <v>450</v>
      </c>
      <c r="BA44" s="103" t="s">
        <v>450</v>
      </c>
      <c r="BB44" s="104" t="s">
        <v>450</v>
      </c>
      <c r="BC44" s="105" t="s">
        <v>450</v>
      </c>
      <c r="BD44" s="103" t="s">
        <v>450</v>
      </c>
      <c r="BE44" s="104" t="s">
        <v>450</v>
      </c>
      <c r="BF44" s="104" t="s">
        <v>450</v>
      </c>
      <c r="BG44" s="104" t="s">
        <v>450</v>
      </c>
      <c r="BH44" s="104" t="s">
        <v>450</v>
      </c>
      <c r="BI44" s="105" t="s">
        <v>450</v>
      </c>
      <c r="BJ44" s="36">
        <v>10</v>
      </c>
      <c r="BK44" s="14">
        <v>2.46</v>
      </c>
      <c r="BL44" s="24">
        <v>1.2999999999999998</v>
      </c>
      <c r="BM44" s="14">
        <v>0</v>
      </c>
      <c r="BN44" s="15">
        <v>0</v>
      </c>
      <c r="BO44" s="16">
        <v>12.89</v>
      </c>
      <c r="BP44" s="24">
        <f t="shared" si="53"/>
        <v>41.777500000000003</v>
      </c>
      <c r="BQ44" s="63"/>
      <c r="BR44" s="63"/>
      <c r="BS44" s="63"/>
      <c r="BT44" s="63"/>
      <c r="BU44" s="63"/>
      <c r="BV44" s="63"/>
      <c r="BW44" s="63"/>
      <c r="BY44" s="143" t="s">
        <v>458</v>
      </c>
    </row>
    <row r="45" spans="1:77" s="110" customFormat="1" ht="12.75" customHeight="1">
      <c r="A45" s="2">
        <f t="shared" si="3"/>
        <v>37</v>
      </c>
      <c r="B45" s="80" t="s">
        <v>526</v>
      </c>
      <c r="C45" s="103" t="s">
        <v>450</v>
      </c>
      <c r="D45" s="104" t="s">
        <v>450</v>
      </c>
      <c r="E45" s="105" t="s">
        <v>450</v>
      </c>
      <c r="F45" s="103" t="s">
        <v>450</v>
      </c>
      <c r="G45" s="104" t="s">
        <v>450</v>
      </c>
      <c r="H45" s="105" t="s">
        <v>450</v>
      </c>
      <c r="I45" s="103" t="s">
        <v>450</v>
      </c>
      <c r="J45" s="104" t="s">
        <v>450</v>
      </c>
      <c r="K45" s="105" t="s">
        <v>450</v>
      </c>
      <c r="L45" s="106" t="s">
        <v>450</v>
      </c>
      <c r="M45" s="107" t="s">
        <v>450</v>
      </c>
      <c r="N45" s="108" t="s">
        <v>450</v>
      </c>
      <c r="O45" s="103" t="s">
        <v>450</v>
      </c>
      <c r="P45" s="104" t="s">
        <v>450</v>
      </c>
      <c r="Q45" s="105" t="s">
        <v>450</v>
      </c>
      <c r="R45" s="103" t="s">
        <v>450</v>
      </c>
      <c r="S45" s="104" t="s">
        <v>450</v>
      </c>
      <c r="T45" s="105" t="s">
        <v>450</v>
      </c>
      <c r="U45" s="103" t="s">
        <v>450</v>
      </c>
      <c r="V45" s="104" t="s">
        <v>450</v>
      </c>
      <c r="W45" s="105" t="s">
        <v>450</v>
      </c>
      <c r="X45" s="103" t="s">
        <v>450</v>
      </c>
      <c r="Y45" s="104" t="s">
        <v>450</v>
      </c>
      <c r="Z45" s="104" t="s">
        <v>450</v>
      </c>
      <c r="AA45" s="104" t="s">
        <v>450</v>
      </c>
      <c r="AB45" s="104" t="s">
        <v>450</v>
      </c>
      <c r="AC45" s="105" t="s">
        <v>450</v>
      </c>
      <c r="AD45" s="36">
        <v>10</v>
      </c>
      <c r="AE45" s="14">
        <v>0.14000000000000012</v>
      </c>
      <c r="AF45" s="24">
        <v>1.5899999999999999</v>
      </c>
      <c r="AG45" s="14">
        <v>0</v>
      </c>
      <c r="AH45" s="15">
        <v>2.1</v>
      </c>
      <c r="AI45" s="103" t="s">
        <v>450</v>
      </c>
      <c r="AJ45" s="104" t="s">
        <v>450</v>
      </c>
      <c r="AK45" s="105" t="s">
        <v>450</v>
      </c>
      <c r="AL45" s="103" t="s">
        <v>450</v>
      </c>
      <c r="AM45" s="104" t="s">
        <v>450</v>
      </c>
      <c r="AN45" s="105" t="s">
        <v>450</v>
      </c>
      <c r="AO45" s="103" t="s">
        <v>450</v>
      </c>
      <c r="AP45" s="104" t="s">
        <v>450</v>
      </c>
      <c r="AQ45" s="105" t="s">
        <v>450</v>
      </c>
      <c r="AR45" s="106" t="s">
        <v>450</v>
      </c>
      <c r="AS45" s="107" t="s">
        <v>450</v>
      </c>
      <c r="AT45" s="108" t="s">
        <v>450</v>
      </c>
      <c r="AU45" s="103" t="s">
        <v>450</v>
      </c>
      <c r="AV45" s="104" t="s">
        <v>450</v>
      </c>
      <c r="AW45" s="105" t="s">
        <v>450</v>
      </c>
      <c r="AX45" s="103" t="s">
        <v>450</v>
      </c>
      <c r="AY45" s="104" t="s">
        <v>450</v>
      </c>
      <c r="AZ45" s="105" t="s">
        <v>450</v>
      </c>
      <c r="BA45" s="103" t="s">
        <v>450</v>
      </c>
      <c r="BB45" s="104" t="s">
        <v>450</v>
      </c>
      <c r="BC45" s="105" t="s">
        <v>450</v>
      </c>
      <c r="BD45" s="103" t="s">
        <v>450</v>
      </c>
      <c r="BE45" s="104" t="s">
        <v>450</v>
      </c>
      <c r="BF45" s="104" t="s">
        <v>450</v>
      </c>
      <c r="BG45" s="104" t="s">
        <v>450</v>
      </c>
      <c r="BH45" s="104" t="s">
        <v>450</v>
      </c>
      <c r="BI45" s="105" t="s">
        <v>450</v>
      </c>
      <c r="BJ45" s="36">
        <v>10</v>
      </c>
      <c r="BK45" s="14">
        <v>0.14000000000000012</v>
      </c>
      <c r="BL45" s="24">
        <v>1.44</v>
      </c>
      <c r="BM45" s="14">
        <v>0</v>
      </c>
      <c r="BN45" s="15">
        <v>0</v>
      </c>
      <c r="BO45" s="16">
        <f>4.2+3*1+0.14+1.5</f>
        <v>8.84</v>
      </c>
      <c r="BP45" s="24">
        <f t="shared" si="53"/>
        <v>28.237500000000001</v>
      </c>
      <c r="BQ45" s="63"/>
      <c r="BR45" s="63"/>
      <c r="BS45" s="63"/>
      <c r="BT45" s="63"/>
      <c r="BU45" s="63"/>
      <c r="BV45" s="63"/>
      <c r="BW45" s="63"/>
      <c r="BY45" s="122" t="s">
        <v>458</v>
      </c>
    </row>
    <row r="46" spans="1:77" s="113" customFormat="1" ht="12.75" customHeight="1">
      <c r="A46" s="2">
        <f t="shared" si="3"/>
        <v>38</v>
      </c>
      <c r="B46" s="80" t="s">
        <v>581</v>
      </c>
      <c r="C46" s="103" t="s">
        <v>450</v>
      </c>
      <c r="D46" s="104" t="s">
        <v>450</v>
      </c>
      <c r="E46" s="105" t="s">
        <v>450</v>
      </c>
      <c r="F46" s="103" t="s">
        <v>450</v>
      </c>
      <c r="G46" s="104" t="s">
        <v>450</v>
      </c>
      <c r="H46" s="105" t="s">
        <v>450</v>
      </c>
      <c r="I46" s="103" t="s">
        <v>450</v>
      </c>
      <c r="J46" s="104" t="s">
        <v>450</v>
      </c>
      <c r="K46" s="105" t="s">
        <v>450</v>
      </c>
      <c r="L46" s="106" t="s">
        <v>450</v>
      </c>
      <c r="M46" s="107" t="s">
        <v>450</v>
      </c>
      <c r="N46" s="108" t="s">
        <v>450</v>
      </c>
      <c r="O46" s="103" t="s">
        <v>450</v>
      </c>
      <c r="P46" s="104" t="s">
        <v>450</v>
      </c>
      <c r="Q46" s="105" t="s">
        <v>450</v>
      </c>
      <c r="R46" s="103" t="s">
        <v>450</v>
      </c>
      <c r="S46" s="104" t="s">
        <v>450</v>
      </c>
      <c r="T46" s="105" t="s">
        <v>450</v>
      </c>
      <c r="U46" s="103" t="s">
        <v>450</v>
      </c>
      <c r="V46" s="104" t="s">
        <v>450</v>
      </c>
      <c r="W46" s="105" t="s">
        <v>450</v>
      </c>
      <c r="X46" s="103" t="s">
        <v>450</v>
      </c>
      <c r="Y46" s="104" t="s">
        <v>450</v>
      </c>
      <c r="Z46" s="104" t="s">
        <v>450</v>
      </c>
      <c r="AA46" s="104" t="s">
        <v>450</v>
      </c>
      <c r="AB46" s="104" t="s">
        <v>450</v>
      </c>
      <c r="AC46" s="105" t="s">
        <v>450</v>
      </c>
      <c r="AD46" s="36">
        <v>9.4200000000000017</v>
      </c>
      <c r="AE46" s="14">
        <v>0</v>
      </c>
      <c r="AF46" s="24">
        <v>1.88</v>
      </c>
      <c r="AG46" s="14">
        <v>2.8</v>
      </c>
      <c r="AH46" s="15">
        <v>0</v>
      </c>
      <c r="AI46" s="103" t="s">
        <v>450</v>
      </c>
      <c r="AJ46" s="104" t="s">
        <v>450</v>
      </c>
      <c r="AK46" s="105" t="s">
        <v>450</v>
      </c>
      <c r="AL46" s="103" t="s">
        <v>450</v>
      </c>
      <c r="AM46" s="104" t="s">
        <v>450</v>
      </c>
      <c r="AN46" s="105" t="s">
        <v>450</v>
      </c>
      <c r="AO46" s="103" t="s">
        <v>450</v>
      </c>
      <c r="AP46" s="104" t="s">
        <v>450</v>
      </c>
      <c r="AQ46" s="105" t="s">
        <v>450</v>
      </c>
      <c r="AR46" s="106" t="s">
        <v>450</v>
      </c>
      <c r="AS46" s="107" t="s">
        <v>450</v>
      </c>
      <c r="AT46" s="108" t="s">
        <v>450</v>
      </c>
      <c r="AU46" s="103" t="s">
        <v>450</v>
      </c>
      <c r="AV46" s="104" t="s">
        <v>450</v>
      </c>
      <c r="AW46" s="105" t="s">
        <v>450</v>
      </c>
      <c r="AX46" s="103" t="s">
        <v>450</v>
      </c>
      <c r="AY46" s="104" t="s">
        <v>450</v>
      </c>
      <c r="AZ46" s="105" t="s">
        <v>450</v>
      </c>
      <c r="BA46" s="103" t="s">
        <v>450</v>
      </c>
      <c r="BB46" s="104" t="s">
        <v>450</v>
      </c>
      <c r="BC46" s="105" t="s">
        <v>450</v>
      </c>
      <c r="BD46" s="103" t="s">
        <v>450</v>
      </c>
      <c r="BE46" s="104" t="s">
        <v>450</v>
      </c>
      <c r="BF46" s="104" t="s">
        <v>450</v>
      </c>
      <c r="BG46" s="104" t="s">
        <v>450</v>
      </c>
      <c r="BH46" s="104" t="s">
        <v>450</v>
      </c>
      <c r="BI46" s="105" t="s">
        <v>450</v>
      </c>
      <c r="BJ46" s="36">
        <v>10</v>
      </c>
      <c r="BK46" s="14">
        <v>0</v>
      </c>
      <c r="BL46" s="24">
        <v>1.88</v>
      </c>
      <c r="BM46" s="14">
        <v>0</v>
      </c>
      <c r="BN46" s="15">
        <v>0</v>
      </c>
      <c r="BO46" s="16">
        <v>0.14000000000000001</v>
      </c>
      <c r="BP46" s="24">
        <f t="shared" ref="BP46" si="59">(0.75*AD46+AE46+0.25*AF46+1.4*AG46+1.6*AH46)+(0.75*BJ46+BK46+0.25*BL46+1.4*BM46+1.6*BN46)+BO46</f>
        <v>19.565000000000001</v>
      </c>
      <c r="BQ46" s="63"/>
      <c r="BR46" s="63"/>
      <c r="BS46" s="63"/>
      <c r="BT46" s="63"/>
      <c r="BU46" s="63"/>
      <c r="BV46" s="63"/>
      <c r="BW46" s="63"/>
      <c r="BY46" s="131" t="s">
        <v>458</v>
      </c>
    </row>
    <row r="47" spans="1:77" s="110" customFormat="1" ht="12.75" customHeight="1">
      <c r="A47" s="2">
        <f t="shared" si="3"/>
        <v>39</v>
      </c>
      <c r="B47" s="80" t="s">
        <v>532</v>
      </c>
      <c r="C47" s="103" t="s">
        <v>450</v>
      </c>
      <c r="D47" s="104" t="s">
        <v>450</v>
      </c>
      <c r="E47" s="105" t="s">
        <v>450</v>
      </c>
      <c r="F47" s="103" t="s">
        <v>450</v>
      </c>
      <c r="G47" s="104" t="s">
        <v>450</v>
      </c>
      <c r="H47" s="105" t="s">
        <v>450</v>
      </c>
      <c r="I47" s="103" t="s">
        <v>450</v>
      </c>
      <c r="J47" s="104" t="s">
        <v>450</v>
      </c>
      <c r="K47" s="105" t="s">
        <v>450</v>
      </c>
      <c r="L47" s="106" t="s">
        <v>450</v>
      </c>
      <c r="M47" s="107" t="s">
        <v>450</v>
      </c>
      <c r="N47" s="108" t="s">
        <v>450</v>
      </c>
      <c r="O47" s="103" t="s">
        <v>450</v>
      </c>
      <c r="P47" s="104" t="s">
        <v>450</v>
      </c>
      <c r="Q47" s="105" t="s">
        <v>450</v>
      </c>
      <c r="R47" s="103" t="s">
        <v>450</v>
      </c>
      <c r="S47" s="104" t="s">
        <v>450</v>
      </c>
      <c r="T47" s="105" t="s">
        <v>450</v>
      </c>
      <c r="U47" s="103" t="s">
        <v>450</v>
      </c>
      <c r="V47" s="104" t="s">
        <v>450</v>
      </c>
      <c r="W47" s="105" t="s">
        <v>450</v>
      </c>
      <c r="X47" s="103" t="s">
        <v>450</v>
      </c>
      <c r="Y47" s="104" t="s">
        <v>450</v>
      </c>
      <c r="Z47" s="104" t="s">
        <v>450</v>
      </c>
      <c r="AA47" s="104" t="s">
        <v>450</v>
      </c>
      <c r="AB47" s="104" t="s">
        <v>450</v>
      </c>
      <c r="AC47" s="105" t="s">
        <v>450</v>
      </c>
      <c r="AD47" s="36">
        <v>10</v>
      </c>
      <c r="AE47" s="14">
        <v>0</v>
      </c>
      <c r="AF47" s="24">
        <v>1.01</v>
      </c>
      <c r="AG47" s="14">
        <v>4.3</v>
      </c>
      <c r="AH47" s="15">
        <v>1.8</v>
      </c>
      <c r="AI47" s="103" t="s">
        <v>450</v>
      </c>
      <c r="AJ47" s="104" t="s">
        <v>450</v>
      </c>
      <c r="AK47" s="105" t="s">
        <v>450</v>
      </c>
      <c r="AL47" s="103" t="s">
        <v>450</v>
      </c>
      <c r="AM47" s="104" t="s">
        <v>450</v>
      </c>
      <c r="AN47" s="105" t="s">
        <v>450</v>
      </c>
      <c r="AO47" s="103" t="s">
        <v>450</v>
      </c>
      <c r="AP47" s="104" t="s">
        <v>450</v>
      </c>
      <c r="AQ47" s="105" t="s">
        <v>450</v>
      </c>
      <c r="AR47" s="106" t="s">
        <v>450</v>
      </c>
      <c r="AS47" s="107" t="s">
        <v>450</v>
      </c>
      <c r="AT47" s="108" t="s">
        <v>450</v>
      </c>
      <c r="AU47" s="103" t="s">
        <v>450</v>
      </c>
      <c r="AV47" s="104" t="s">
        <v>450</v>
      </c>
      <c r="AW47" s="105" t="s">
        <v>450</v>
      </c>
      <c r="AX47" s="103" t="s">
        <v>450</v>
      </c>
      <c r="AY47" s="104" t="s">
        <v>450</v>
      </c>
      <c r="AZ47" s="105" t="s">
        <v>450</v>
      </c>
      <c r="BA47" s="103" t="s">
        <v>450</v>
      </c>
      <c r="BB47" s="104" t="s">
        <v>450</v>
      </c>
      <c r="BC47" s="105" t="s">
        <v>450</v>
      </c>
      <c r="BD47" s="103" t="s">
        <v>450</v>
      </c>
      <c r="BE47" s="104" t="s">
        <v>450</v>
      </c>
      <c r="BF47" s="104" t="s">
        <v>450</v>
      </c>
      <c r="BG47" s="104" t="s">
        <v>450</v>
      </c>
      <c r="BH47" s="104" t="s">
        <v>450</v>
      </c>
      <c r="BI47" s="105" t="s">
        <v>450</v>
      </c>
      <c r="BJ47" s="36">
        <v>9.4200000000000017</v>
      </c>
      <c r="BK47" s="14">
        <v>0</v>
      </c>
      <c r="BL47" s="24">
        <v>1.5899999999999999</v>
      </c>
      <c r="BM47" s="14">
        <v>0</v>
      </c>
      <c r="BN47" s="15">
        <v>0</v>
      </c>
      <c r="BO47" s="16">
        <f>2*2.17+3*1</f>
        <v>7.34</v>
      </c>
      <c r="BP47" s="24">
        <f t="shared" si="53"/>
        <v>31.455000000000002</v>
      </c>
      <c r="BQ47" s="63"/>
      <c r="BR47" s="63"/>
      <c r="BS47" s="63"/>
      <c r="BT47" s="63"/>
      <c r="BU47" s="63"/>
      <c r="BV47" s="63"/>
      <c r="BW47" s="63"/>
      <c r="BY47" s="127" t="s">
        <v>458</v>
      </c>
    </row>
    <row r="48" spans="1:77" s="110" customFormat="1" ht="12.75" customHeight="1">
      <c r="A48" s="2">
        <f t="shared" si="3"/>
        <v>40</v>
      </c>
      <c r="B48" s="80" t="s">
        <v>508</v>
      </c>
      <c r="C48" s="11" t="s">
        <v>455</v>
      </c>
      <c r="D48" s="12" t="s">
        <v>457</v>
      </c>
      <c r="E48" s="25">
        <v>0</v>
      </c>
      <c r="F48" s="11" t="s">
        <v>455</v>
      </c>
      <c r="G48" s="12" t="s">
        <v>457</v>
      </c>
      <c r="H48" s="25">
        <v>0</v>
      </c>
      <c r="I48" s="11" t="s">
        <v>455</v>
      </c>
      <c r="J48" s="12" t="s">
        <v>457</v>
      </c>
      <c r="K48" s="25">
        <v>0</v>
      </c>
      <c r="L48" s="11" t="s">
        <v>455</v>
      </c>
      <c r="M48" s="12" t="s">
        <v>457</v>
      </c>
      <c r="N48" s="25" t="s">
        <v>456</v>
      </c>
      <c r="O48" s="11" t="s">
        <v>455</v>
      </c>
      <c r="P48" s="12" t="s">
        <v>457</v>
      </c>
      <c r="Q48" s="25">
        <v>0</v>
      </c>
      <c r="R48" s="11" t="s">
        <v>455</v>
      </c>
      <c r="S48" s="12" t="s">
        <v>456</v>
      </c>
      <c r="T48" s="25">
        <v>0</v>
      </c>
      <c r="U48" s="11" t="s">
        <v>455</v>
      </c>
      <c r="V48" s="12" t="s">
        <v>459</v>
      </c>
      <c r="W48" s="25">
        <v>0</v>
      </c>
      <c r="X48" s="5">
        <f>IF(C48=" ",0,IF(C48="p",1,0)+IF(F48="p",1,0)+IF(I48="p",1,0)+IF(L48="p",1,0)+IF(O48="p",1,0)+IF(R48="p",1,0)+IF(U48="p",1,0))</f>
        <v>7</v>
      </c>
      <c r="Y48" s="6">
        <f>IF(C48=" ",0,IF(C48="am",1,0)+IF(F48="am",1,0)+IF(I48="am",1,0)+IF(L48="am",1,0)+IF(O48="am",1,0)+IF(R48="am",1,0)+IF(U48="am",1,0))</f>
        <v>0</v>
      </c>
      <c r="Z48" s="6">
        <f>IF(D48=" ",0,IF(D48="+",1,0)+IF(G48="+",1,0)+IF(J48="+",1,0)+IF(M48="+",1,0)+IF(P48="+",1,0)+IF(S48="+",1,0)+IF(V48="+",1,0))</f>
        <v>5</v>
      </c>
      <c r="AA48" s="6">
        <f>IF(D48=" ",0,IF(D48="!",1,0)+IF(G48="!",1,0)+IF(J48="!",1,0)+IF(M48="!",1,0)+IF(P48="!",1,0)+IF(S48="!",1,0)+IF(V48="!",1,0))</f>
        <v>1</v>
      </c>
      <c r="AB48" s="6">
        <f>IF(E48=" ",0,IF(E48="!",1,0)+IF(H48="!",1,0)+IF(K48="!",1,0)+IF(N48="!",1,0)+IF(Q48="!",1,0)+IF(T48="!",1,0)+IF(W48="!",1,0))</f>
        <v>0</v>
      </c>
      <c r="AC48" s="7">
        <f>IF(E48=" ",0,IF(E48="~",1,0)+IF(H48="~",1,0)+IF(K48="~",1,0)+IF(N48="~",1,0)+IF(Q48="~",1,0)+IF(T48="~",1,0)+IF(W48="~",1,0))</f>
        <v>1</v>
      </c>
      <c r="AD48" s="36">
        <f>IF(X48=7,10,IF(X48=6,9.71+(Y48-1)*0.29,IF(X48=5,9.13+(Y48-2)*0.29,IF(X48=4,8.26+(Y48-3)*0.29,IF(X48=3,7.1+(Y48-4)*0.29,IF(X48=2,5.65+(Y48-5)*0.29,IF(X48=1,3.91+(Y48-6)*0.29,IF(Y48=0,0,1.88+(Y48-7)*0.29))))))))</f>
        <v>10</v>
      </c>
      <c r="AE48" s="14">
        <f>IF(Z48=7,10,IF(Z48=6,9.71+(AA48-1)*0.29,IF(Z48=5,9.13+(AA48-2)*0.29,IF(Z48=4,8.26+(AA48-3)*0.29,IF(Z48=3,7.1+(AA48-4)*0.29,IF(Z48=2,5.65+(AA48-5)*0.29,IF(Z48=1,3.91+(AA48-6)*0.29,IF(AA48=0,0,1.88+(AA48-7)*0.29))))))))</f>
        <v>8.8400000000000016</v>
      </c>
      <c r="AF48" s="24">
        <f>IF(AB48=7,10,IF(AB48=6,9.71+(AC48-1)*0.29,IF(AB48=5,9.13+(AC48-2)*0.29,IF(AB48=4,8.26+(AC48-3)*0.29,IF(AB48=3,7.1+(AC48-4)*0.29,IF(AB48=2,5.65+(AC48-5)*0.29,IF(AB48=1,3.91+(AC48-6)*0.29,IF(AC48=0,0,1.88+(AC48-7)*0.29))))))))</f>
        <v>0.14000000000000012</v>
      </c>
      <c r="AG48" s="14">
        <v>8.4</v>
      </c>
      <c r="AH48" s="15">
        <v>2.1</v>
      </c>
      <c r="AI48" s="157" t="s">
        <v>455</v>
      </c>
      <c r="AJ48" s="158" t="s">
        <v>457</v>
      </c>
      <c r="AK48" s="25">
        <v>0</v>
      </c>
      <c r="AL48" s="11" t="s">
        <v>455</v>
      </c>
      <c r="AM48" s="12" t="s">
        <v>457</v>
      </c>
      <c r="AN48" s="25">
        <v>0</v>
      </c>
      <c r="AO48" s="11" t="s">
        <v>455</v>
      </c>
      <c r="AP48" s="12" t="s">
        <v>457</v>
      </c>
      <c r="AQ48" s="25" t="s">
        <v>456</v>
      </c>
      <c r="AR48" s="11" t="str">
        <f t="shared" ref="AQ48:AR49" si="60">" "</f>
        <v xml:space="preserve"> </v>
      </c>
      <c r="AS48" s="12" t="str">
        <f t="shared" ref="AS48:BC49" si="61">" "</f>
        <v xml:space="preserve"> </v>
      </c>
      <c r="AT48" s="25" t="str">
        <f t="shared" si="61"/>
        <v xml:space="preserve"> </v>
      </c>
      <c r="AU48" s="11" t="str">
        <f t="shared" si="61"/>
        <v xml:space="preserve"> </v>
      </c>
      <c r="AV48" s="12" t="str">
        <f t="shared" si="61"/>
        <v xml:space="preserve"> </v>
      </c>
      <c r="AW48" s="25" t="str">
        <f t="shared" si="61"/>
        <v xml:space="preserve"> </v>
      </c>
      <c r="AX48" s="11" t="str">
        <f t="shared" si="61"/>
        <v xml:space="preserve"> </v>
      </c>
      <c r="AY48" s="12" t="str">
        <f t="shared" si="61"/>
        <v xml:space="preserve"> </v>
      </c>
      <c r="AZ48" s="25" t="str">
        <f t="shared" si="61"/>
        <v xml:space="preserve"> </v>
      </c>
      <c r="BA48" s="11" t="str">
        <f t="shared" si="61"/>
        <v xml:space="preserve"> </v>
      </c>
      <c r="BB48" s="12" t="str">
        <f t="shared" si="61"/>
        <v xml:space="preserve"> </v>
      </c>
      <c r="BC48" s="25" t="str">
        <f t="shared" si="61"/>
        <v xml:space="preserve"> </v>
      </c>
      <c r="BD48" s="5">
        <f>IF(AI48=" ",0,IF(AI48="p",1,0)+IF(AL48="p",1,0)+IF(AO48="p",1,0)+IF(AR48="p",1,0)+IF(AU48="p",1,0)+IF(AX48="p",1,0)+IF(BA48="p",1,0))</f>
        <v>3</v>
      </c>
      <c r="BE48" s="6">
        <f>IF(AI48=" ",0,IF(AI48="am",1,0)+IF(AL48="am",1,0)+IF(AO48="am",1,0)+IF(AR48="am",1,0)+IF(AU48="am",1,0)+IF(AX48="am",1,0)+IF(BA48="am",1,0))</f>
        <v>0</v>
      </c>
      <c r="BF48" s="6">
        <f>IF(AJ48=" ",0,IF(AJ48="+",1,0)+IF(AM48="+",1,0)+IF(AP48="+",1,0)+IF(AS48="+",1,0)+IF(AV48="+",1,0)+IF(AY48="+",1,0)+IF(BB48="+",1,0))</f>
        <v>3</v>
      </c>
      <c r="BG48" s="6">
        <f>IF(AJ48=" ",0,IF(AJ48="!",1,0)+IF(AM48="!",1,0)+IF(AP48="!",1,0)+IF(AS48="!",1,0)+IF(AV48="!",1,0)+IF(AY48="!",1,0)+IF(BB48="!",1,0))</f>
        <v>0</v>
      </c>
      <c r="BH48" s="6">
        <f>IF(AK48=" ",0,IF(AK48="!",1,0)+IF(AN48="!",1,0)+IF(AQ48="!",1,0)+IF(AT48="!",1,0)+IF(AW48="!",1,0)+IF(AZ48="!",1,0)+IF(BC48="!",1,0))</f>
        <v>0</v>
      </c>
      <c r="BI48" s="7">
        <f>IF(AK48=" ",0,IF(AK48="~",1,0)+IF(AN48="~",1,0)+IF(AQ48="~",1,0)+IF(AT48="~",1,0)+IF(AW48="~",1,0)+IF(AZ48="~",1,0)+IF(BC48="~",1,0))</f>
        <v>1</v>
      </c>
      <c r="BJ48" s="36">
        <f>IF(BD48=7,10,IF(BD48=6,9.71+(BE48-1)*0.29,IF(BD48=5,9.13+(BE48-2)*0.29,IF(BD48=4,8.26+(BE48-3)*0.29,IF(BD48=3,7.1+(BE48-4)*0.29,IF(BD48=2,5.65+(BE48-5)*0.29,IF(BD48=1,3.91+(BE48-6)*0.29,IF(BE48=0,0,1.88+(BE48-7)*0.29))))))))</f>
        <v>5.9399999999999995</v>
      </c>
      <c r="BK48" s="14">
        <f>IF(BF48=7,10,IF(BF48=6,9.71+(BG48-1)*0.29,IF(BF48=5,9.13+(BG48-2)*0.29,IF(BF48=4,8.26+(BG48-3)*0.29,IF(BF48=3,7.1+(BG48-4)*0.29,IF(BF48=2,5.65+(BG48-5)*0.29,IF(BF48=1,3.91+(BG48-6)*0.29,IF(BG48=0,0,1.88+(BG48-7)*0.29))))))))</f>
        <v>5.9399999999999995</v>
      </c>
      <c r="BL48" s="24">
        <f>IF(BH48=7,10,IF(BH48=6,9.71+(BI48-1)*0.29,IF(BH48=5,9.13+(BI48-2)*0.29,IF(BH48=4,8.26+(BI48-3)*0.29,IF(BH48=3,7.1+(BI48-4)*0.29,IF(BH48=2,5.65+(BI48-5)*0.29,IF(BH48=1,3.91+(BI48-6)*0.29,IF(BI48=0,0,1.88+(BI48-7)*0.29))))))))</f>
        <v>0.14000000000000012</v>
      </c>
      <c r="BM48" s="14">
        <v>0</v>
      </c>
      <c r="BN48" s="15">
        <v>0</v>
      </c>
      <c r="BO48" s="16">
        <v>3</v>
      </c>
      <c r="BP48" s="24">
        <f t="shared" si="53"/>
        <v>44.925000000000004</v>
      </c>
      <c r="BQ48" s="63"/>
      <c r="BR48" s="63"/>
      <c r="BS48" s="63"/>
      <c r="BT48" s="63"/>
      <c r="BU48" s="63"/>
      <c r="BV48" s="63"/>
      <c r="BW48" s="63"/>
      <c r="BY48" s="113"/>
    </row>
    <row r="49" spans="1:77" s="110" customFormat="1" ht="12.75" customHeight="1">
      <c r="A49" s="2">
        <f t="shared" si="3"/>
        <v>41</v>
      </c>
      <c r="B49" s="80" t="s">
        <v>509</v>
      </c>
      <c r="C49" s="11" t="s">
        <v>455</v>
      </c>
      <c r="D49" s="12" t="s">
        <v>457</v>
      </c>
      <c r="E49" s="25">
        <v>0</v>
      </c>
      <c r="F49" s="11" t="s">
        <v>455</v>
      </c>
      <c r="G49" s="12" t="s">
        <v>457</v>
      </c>
      <c r="H49" s="25">
        <v>0</v>
      </c>
      <c r="I49" s="11" t="s">
        <v>454</v>
      </c>
      <c r="J49" s="12">
        <v>0</v>
      </c>
      <c r="K49" s="25">
        <v>0</v>
      </c>
      <c r="L49" s="11" t="s">
        <v>455</v>
      </c>
      <c r="M49" s="12" t="s">
        <v>457</v>
      </c>
      <c r="N49" s="25" t="s">
        <v>456</v>
      </c>
      <c r="O49" s="11" t="s">
        <v>455</v>
      </c>
      <c r="P49" s="12" t="s">
        <v>459</v>
      </c>
      <c r="Q49" s="25">
        <v>0</v>
      </c>
      <c r="R49" s="11" t="s">
        <v>455</v>
      </c>
      <c r="S49" s="12" t="s">
        <v>456</v>
      </c>
      <c r="T49" s="25">
        <v>0</v>
      </c>
      <c r="U49" s="11" t="s">
        <v>455</v>
      </c>
      <c r="V49" s="12" t="s">
        <v>459</v>
      </c>
      <c r="W49" s="25">
        <v>0</v>
      </c>
      <c r="X49" s="5">
        <f>IF(C49=" ",0,IF(C49="p",1,0)+IF(F49="p",1,0)+IF(I49="p",1,0)+IF(L49="p",1,0)+IF(O49="p",1,0)+IF(R49="p",1,0)+IF(U49="p",1,0))</f>
        <v>6</v>
      </c>
      <c r="Y49" s="6">
        <f>IF(C49=" ",0,IF(C49="am",1,0)+IF(F49="am",1,0)+IF(I49="am",1,0)+IF(L49="am",1,0)+IF(O49="am",1,0)+IF(R49="am",1,0)+IF(U49="am",1,0))</f>
        <v>0</v>
      </c>
      <c r="Z49" s="6">
        <f>IF(D49=" ",0,IF(D49="+",1,0)+IF(G49="+",1,0)+IF(J49="+",1,0)+IF(M49="+",1,0)+IF(P49="+",1,0)+IF(S49="+",1,0)+IF(V49="+",1,0))</f>
        <v>3</v>
      </c>
      <c r="AA49" s="6">
        <f>IF(D49=" ",0,IF(D49="!",1,0)+IF(G49="!",1,0)+IF(J49="!",1,0)+IF(M49="!",1,0)+IF(P49="!",1,0)+IF(S49="!",1,0)+IF(V49="!",1,0))</f>
        <v>2</v>
      </c>
      <c r="AB49" s="6">
        <f>IF(E49=" ",0,IF(E49="!",1,0)+IF(H49="!",1,0)+IF(K49="!",1,0)+IF(N49="!",1,0)+IF(Q49="!",1,0)+IF(T49="!",1,0)+IF(W49="!",1,0))</f>
        <v>0</v>
      </c>
      <c r="AC49" s="7">
        <f>IF(E49=" ",0,IF(E49="~",1,0)+IF(H49="~",1,0)+IF(K49="~",1,0)+IF(N49="~",1,0)+IF(Q49="~",1,0)+IF(T49="~",1,0)+IF(W49="~",1,0))</f>
        <v>1</v>
      </c>
      <c r="AD49" s="36">
        <f>IF(X49=7,10,IF(X49=6,9.71+(Y49-1)*0.29,IF(X49=5,9.13+(Y49-2)*0.29,IF(X49=4,8.26+(Y49-3)*0.29,IF(X49=3,7.1+(Y49-4)*0.29,IF(X49=2,5.65+(Y49-5)*0.29,IF(X49=1,3.91+(Y49-6)*0.29,IF(Y49=0,0,1.88+(Y49-7)*0.29))))))))</f>
        <v>9.4200000000000017</v>
      </c>
      <c r="AE49" s="14">
        <f>IF(Z49=7,10,IF(Z49=6,9.71+(AA49-1)*0.29,IF(Z49=5,9.13+(AA49-2)*0.29,IF(Z49=4,8.26+(AA49-3)*0.29,IF(Z49=3,7.1+(AA49-4)*0.29,IF(Z49=2,5.65+(AA49-5)*0.29,IF(Z49=1,3.91+(AA49-6)*0.29,IF(AA49=0,0,1.88+(AA49-7)*0.29))))))))</f>
        <v>6.52</v>
      </c>
      <c r="AF49" s="24">
        <f>IF(AB49=7,10,IF(AB49=6,9.71+(AC49-1)*0.29,IF(AB49=5,9.13+(AC49-2)*0.29,IF(AB49=4,8.26+(AC49-3)*0.29,IF(AB49=3,7.1+(AC49-4)*0.29,IF(AB49=2,5.65+(AC49-5)*0.29,IF(AB49=1,3.91+(AC49-6)*0.29,IF(AC49=0,0,1.88+(AC49-7)*0.29))))))))</f>
        <v>0.14000000000000012</v>
      </c>
      <c r="AG49" s="14">
        <v>4.3</v>
      </c>
      <c r="AH49" s="15">
        <v>2.1</v>
      </c>
      <c r="AI49" s="157" t="s">
        <v>455</v>
      </c>
      <c r="AJ49" s="158" t="s">
        <v>456</v>
      </c>
      <c r="AK49" s="25">
        <v>0</v>
      </c>
      <c r="AL49" s="11" t="s">
        <v>455</v>
      </c>
      <c r="AM49" s="12" t="s">
        <v>457</v>
      </c>
      <c r="AN49" s="25">
        <v>0</v>
      </c>
      <c r="AO49" s="11" t="s">
        <v>455</v>
      </c>
      <c r="AP49" s="12" t="s">
        <v>457</v>
      </c>
      <c r="AQ49" s="25" t="s">
        <v>456</v>
      </c>
      <c r="AR49" s="11" t="str">
        <f t="shared" si="60"/>
        <v xml:space="preserve"> </v>
      </c>
      <c r="AS49" s="12" t="str">
        <f t="shared" si="61"/>
        <v xml:space="preserve"> </v>
      </c>
      <c r="AT49" s="25" t="str">
        <f t="shared" si="61"/>
        <v xml:space="preserve"> </v>
      </c>
      <c r="AU49" s="11" t="str">
        <f t="shared" si="61"/>
        <v xml:space="preserve"> </v>
      </c>
      <c r="AV49" s="12" t="str">
        <f t="shared" si="61"/>
        <v xml:space="preserve"> </v>
      </c>
      <c r="AW49" s="25" t="str">
        <f t="shared" si="61"/>
        <v xml:space="preserve"> </v>
      </c>
      <c r="AX49" s="11" t="str">
        <f t="shared" si="61"/>
        <v xml:space="preserve"> </v>
      </c>
      <c r="AY49" s="12" t="str">
        <f t="shared" si="61"/>
        <v xml:space="preserve"> </v>
      </c>
      <c r="AZ49" s="25" t="str">
        <f t="shared" si="61"/>
        <v xml:space="preserve"> </v>
      </c>
      <c r="BA49" s="11" t="str">
        <f t="shared" si="61"/>
        <v xml:space="preserve"> </v>
      </c>
      <c r="BB49" s="12" t="str">
        <f t="shared" si="61"/>
        <v xml:space="preserve"> </v>
      </c>
      <c r="BC49" s="25" t="str">
        <f t="shared" si="61"/>
        <v xml:space="preserve"> </v>
      </c>
      <c r="BD49" s="5">
        <f>IF(AI49=" ",0,IF(AI49="p",1,0)+IF(AL49="p",1,0)+IF(AO49="p",1,0)+IF(AR49="p",1,0)+IF(AU49="p",1,0)+IF(AX49="p",1,0)+IF(BA49="p",1,0))</f>
        <v>3</v>
      </c>
      <c r="BE49" s="6">
        <f>IF(AI49=" ",0,IF(AI49="am",1,0)+IF(AL49="am",1,0)+IF(AO49="am",1,0)+IF(AR49="am",1,0)+IF(AU49="am",1,0)+IF(AX49="am",1,0)+IF(BA49="am",1,0))</f>
        <v>0</v>
      </c>
      <c r="BF49" s="6">
        <f>IF(AJ49=" ",0,IF(AJ49="+",1,0)+IF(AM49="+",1,0)+IF(AP49="+",1,0)+IF(AS49="+",1,0)+IF(AV49="+",1,0)+IF(AY49="+",1,0)+IF(BB49="+",1,0))</f>
        <v>2</v>
      </c>
      <c r="BG49" s="6">
        <f>IF(AJ49=" ",0,IF(AJ49="!",1,0)+IF(AM49="!",1,0)+IF(AP49="!",1,0)+IF(AS49="!",1,0)+IF(AV49="!",1,0)+IF(AY49="!",1,0)+IF(BB49="!",1,0))</f>
        <v>0</v>
      </c>
      <c r="BH49" s="6">
        <f>IF(AK49=" ",0,IF(AK49="!",1,0)+IF(AN49="!",1,0)+IF(AQ49="!",1,0)+IF(AT49="!",1,0)+IF(AW49="!",1,0)+IF(AZ49="!",1,0)+IF(BC49="!",1,0))</f>
        <v>0</v>
      </c>
      <c r="BI49" s="7">
        <f>IF(AK49=" ",0,IF(AK49="~",1,0)+IF(AN49="~",1,0)+IF(AQ49="~",1,0)+IF(AT49="~",1,0)+IF(AW49="~",1,0)+IF(AZ49="~",1,0)+IF(BC49="~",1,0))</f>
        <v>1</v>
      </c>
      <c r="BJ49" s="36">
        <f>IF(BD49=7,10,IF(BD49=6,9.71+(BE49-1)*0.29,IF(BD49=5,9.13+(BE49-2)*0.29,IF(BD49=4,8.26+(BE49-3)*0.29,IF(BD49=3,7.1+(BE49-4)*0.29,IF(BD49=2,5.65+(BE49-5)*0.29,IF(BD49=1,3.91+(BE49-6)*0.29,IF(BE49=0,0,1.88+(BE49-7)*0.29))))))))</f>
        <v>5.9399999999999995</v>
      </c>
      <c r="BK49" s="14">
        <f>IF(BF49=7,10,IF(BF49=6,9.71+(BG49-1)*0.29,IF(BF49=5,9.13+(BG49-2)*0.29,IF(BF49=4,8.26+(BG49-3)*0.29,IF(BF49=3,7.1+(BG49-4)*0.29,IF(BF49=2,5.65+(BG49-5)*0.29,IF(BF49=1,3.91+(BG49-6)*0.29,IF(BG49=0,0,1.88+(BG49-7)*0.29))))))))</f>
        <v>4.2</v>
      </c>
      <c r="BL49" s="24">
        <f>IF(BH49=7,10,IF(BH49=6,9.71+(BI49-1)*0.29,IF(BH49=5,9.13+(BI49-2)*0.29,IF(BH49=4,8.26+(BI49-3)*0.29,IF(BH49=3,7.1+(BI49-4)*0.29,IF(BH49=2,5.65+(BI49-5)*0.29,IF(BH49=1,3.91+(BI49-6)*0.29,IF(BI49=0,0,1.88+(BI49-7)*0.29))))))))</f>
        <v>0.14000000000000012</v>
      </c>
      <c r="BM49" s="14">
        <v>0</v>
      </c>
      <c r="BN49" s="15">
        <v>0</v>
      </c>
      <c r="BO49" s="16">
        <v>3</v>
      </c>
      <c r="BP49" s="24">
        <f t="shared" si="53"/>
        <v>34.69</v>
      </c>
      <c r="BQ49" s="63"/>
      <c r="BR49" s="63"/>
      <c r="BS49" s="63"/>
      <c r="BT49" s="63"/>
      <c r="BU49" s="63"/>
      <c r="BV49" s="63"/>
      <c r="BW49" s="63"/>
      <c r="BY49" s="113"/>
    </row>
    <row r="50" spans="1:77" s="110" customFormat="1" ht="12.75" customHeight="1">
      <c r="A50" s="2">
        <f t="shared" si="3"/>
        <v>42</v>
      </c>
      <c r="B50" s="80" t="s">
        <v>514</v>
      </c>
      <c r="C50" s="103" t="s">
        <v>450</v>
      </c>
      <c r="D50" s="104" t="s">
        <v>450</v>
      </c>
      <c r="E50" s="105" t="s">
        <v>450</v>
      </c>
      <c r="F50" s="103" t="s">
        <v>450</v>
      </c>
      <c r="G50" s="104" t="s">
        <v>450</v>
      </c>
      <c r="H50" s="105" t="s">
        <v>450</v>
      </c>
      <c r="I50" s="103" t="s">
        <v>450</v>
      </c>
      <c r="J50" s="104" t="s">
        <v>450</v>
      </c>
      <c r="K50" s="105" t="s">
        <v>450</v>
      </c>
      <c r="L50" s="106" t="s">
        <v>450</v>
      </c>
      <c r="M50" s="107" t="s">
        <v>450</v>
      </c>
      <c r="N50" s="108" t="s">
        <v>450</v>
      </c>
      <c r="O50" s="103" t="s">
        <v>450</v>
      </c>
      <c r="P50" s="104" t="s">
        <v>450</v>
      </c>
      <c r="Q50" s="105" t="s">
        <v>450</v>
      </c>
      <c r="R50" s="103" t="s">
        <v>450</v>
      </c>
      <c r="S50" s="104" t="s">
        <v>450</v>
      </c>
      <c r="T50" s="105" t="s">
        <v>450</v>
      </c>
      <c r="U50" s="103" t="s">
        <v>450</v>
      </c>
      <c r="V50" s="104" t="s">
        <v>450</v>
      </c>
      <c r="W50" s="105" t="s">
        <v>450</v>
      </c>
      <c r="X50" s="103" t="s">
        <v>450</v>
      </c>
      <c r="Y50" s="104" t="s">
        <v>450</v>
      </c>
      <c r="Z50" s="104" t="s">
        <v>450</v>
      </c>
      <c r="AA50" s="104" t="s">
        <v>450</v>
      </c>
      <c r="AB50" s="104" t="s">
        <v>450</v>
      </c>
      <c r="AC50" s="105" t="s">
        <v>450</v>
      </c>
      <c r="AD50" s="36">
        <v>10</v>
      </c>
      <c r="AE50" s="14">
        <v>0</v>
      </c>
      <c r="AF50" s="24">
        <v>1.88</v>
      </c>
      <c r="AG50" s="14">
        <v>5.4</v>
      </c>
      <c r="AH50" s="15">
        <v>1.9</v>
      </c>
      <c r="AI50" s="103" t="s">
        <v>450</v>
      </c>
      <c r="AJ50" s="104" t="s">
        <v>450</v>
      </c>
      <c r="AK50" s="105" t="s">
        <v>450</v>
      </c>
      <c r="AL50" s="103" t="s">
        <v>450</v>
      </c>
      <c r="AM50" s="104" t="s">
        <v>450</v>
      </c>
      <c r="AN50" s="105" t="s">
        <v>450</v>
      </c>
      <c r="AO50" s="103" t="s">
        <v>450</v>
      </c>
      <c r="AP50" s="104" t="s">
        <v>450</v>
      </c>
      <c r="AQ50" s="105" t="s">
        <v>450</v>
      </c>
      <c r="AR50" s="106" t="s">
        <v>450</v>
      </c>
      <c r="AS50" s="107" t="s">
        <v>450</v>
      </c>
      <c r="AT50" s="108" t="s">
        <v>450</v>
      </c>
      <c r="AU50" s="103" t="s">
        <v>450</v>
      </c>
      <c r="AV50" s="104" t="s">
        <v>450</v>
      </c>
      <c r="AW50" s="105" t="s">
        <v>450</v>
      </c>
      <c r="AX50" s="103" t="s">
        <v>450</v>
      </c>
      <c r="AY50" s="104" t="s">
        <v>450</v>
      </c>
      <c r="AZ50" s="105" t="s">
        <v>450</v>
      </c>
      <c r="BA50" s="103" t="s">
        <v>450</v>
      </c>
      <c r="BB50" s="104" t="s">
        <v>450</v>
      </c>
      <c r="BC50" s="105" t="s">
        <v>450</v>
      </c>
      <c r="BD50" s="103" t="s">
        <v>450</v>
      </c>
      <c r="BE50" s="104" t="s">
        <v>450</v>
      </c>
      <c r="BF50" s="104" t="s">
        <v>450</v>
      </c>
      <c r="BG50" s="104" t="s">
        <v>450</v>
      </c>
      <c r="BH50" s="104" t="s">
        <v>450</v>
      </c>
      <c r="BI50" s="105" t="s">
        <v>450</v>
      </c>
      <c r="BJ50" s="36">
        <v>10</v>
      </c>
      <c r="BK50" s="14">
        <v>2.1700000000000004</v>
      </c>
      <c r="BL50" s="24">
        <v>1.88</v>
      </c>
      <c r="BM50" s="14">
        <v>0</v>
      </c>
      <c r="BN50" s="15">
        <v>0</v>
      </c>
      <c r="BO50" s="16">
        <f>4.34+3*0.14+2*2+2*1+3</f>
        <v>13.76</v>
      </c>
      <c r="BP50" s="24">
        <f t="shared" si="53"/>
        <v>42.47</v>
      </c>
      <c r="BQ50" s="63"/>
      <c r="BR50" s="63"/>
      <c r="BS50" s="63"/>
      <c r="BT50" s="63"/>
      <c r="BU50" s="63"/>
      <c r="BV50" s="63"/>
      <c r="BW50" s="63"/>
      <c r="BY50" s="127" t="s">
        <v>458</v>
      </c>
    </row>
    <row r="51" spans="1:77" s="110" customFormat="1" ht="12.75" customHeight="1">
      <c r="A51" s="2">
        <f t="shared" si="3"/>
        <v>43</v>
      </c>
      <c r="B51" s="80" t="s">
        <v>499</v>
      </c>
      <c r="C51" s="103" t="s">
        <v>450</v>
      </c>
      <c r="D51" s="104" t="s">
        <v>450</v>
      </c>
      <c r="E51" s="105" t="s">
        <v>450</v>
      </c>
      <c r="F51" s="103" t="s">
        <v>450</v>
      </c>
      <c r="G51" s="104" t="s">
        <v>450</v>
      </c>
      <c r="H51" s="105" t="s">
        <v>450</v>
      </c>
      <c r="I51" s="103" t="s">
        <v>450</v>
      </c>
      <c r="J51" s="104" t="s">
        <v>450</v>
      </c>
      <c r="K51" s="105" t="s">
        <v>450</v>
      </c>
      <c r="L51" s="106" t="s">
        <v>450</v>
      </c>
      <c r="M51" s="107" t="s">
        <v>450</v>
      </c>
      <c r="N51" s="108" t="s">
        <v>450</v>
      </c>
      <c r="O51" s="103" t="s">
        <v>450</v>
      </c>
      <c r="P51" s="104" t="s">
        <v>450</v>
      </c>
      <c r="Q51" s="105" t="s">
        <v>450</v>
      </c>
      <c r="R51" s="103" t="s">
        <v>450</v>
      </c>
      <c r="S51" s="104" t="s">
        <v>450</v>
      </c>
      <c r="T51" s="105" t="s">
        <v>450</v>
      </c>
      <c r="U51" s="103" t="s">
        <v>450</v>
      </c>
      <c r="V51" s="104" t="s">
        <v>450</v>
      </c>
      <c r="W51" s="105" t="s">
        <v>450</v>
      </c>
      <c r="X51" s="103" t="s">
        <v>450</v>
      </c>
      <c r="Y51" s="104" t="s">
        <v>450</v>
      </c>
      <c r="Z51" s="104" t="s">
        <v>450</v>
      </c>
      <c r="AA51" s="104" t="s">
        <v>450</v>
      </c>
      <c r="AB51" s="104" t="s">
        <v>450</v>
      </c>
      <c r="AC51" s="105" t="s">
        <v>450</v>
      </c>
      <c r="AD51" s="36">
        <v>10</v>
      </c>
      <c r="AE51" s="14">
        <v>0</v>
      </c>
      <c r="AF51" s="24">
        <v>1.5899999999999999</v>
      </c>
      <c r="AG51" s="14">
        <v>5.7</v>
      </c>
      <c r="AH51" s="15">
        <v>0</v>
      </c>
      <c r="AI51" s="103" t="s">
        <v>450</v>
      </c>
      <c r="AJ51" s="104" t="s">
        <v>450</v>
      </c>
      <c r="AK51" s="105" t="s">
        <v>450</v>
      </c>
      <c r="AL51" s="103" t="s">
        <v>450</v>
      </c>
      <c r="AM51" s="104" t="s">
        <v>450</v>
      </c>
      <c r="AN51" s="105" t="s">
        <v>450</v>
      </c>
      <c r="AO51" s="103" t="s">
        <v>450</v>
      </c>
      <c r="AP51" s="104" t="s">
        <v>450</v>
      </c>
      <c r="AQ51" s="105" t="s">
        <v>450</v>
      </c>
      <c r="AR51" s="106" t="s">
        <v>450</v>
      </c>
      <c r="AS51" s="107" t="s">
        <v>450</v>
      </c>
      <c r="AT51" s="108" t="s">
        <v>450</v>
      </c>
      <c r="AU51" s="103" t="s">
        <v>450</v>
      </c>
      <c r="AV51" s="104" t="s">
        <v>450</v>
      </c>
      <c r="AW51" s="105" t="s">
        <v>450</v>
      </c>
      <c r="AX51" s="103" t="s">
        <v>450</v>
      </c>
      <c r="AY51" s="104" t="s">
        <v>450</v>
      </c>
      <c r="AZ51" s="105" t="s">
        <v>450</v>
      </c>
      <c r="BA51" s="103" t="s">
        <v>450</v>
      </c>
      <c r="BB51" s="104" t="s">
        <v>450</v>
      </c>
      <c r="BC51" s="105" t="s">
        <v>450</v>
      </c>
      <c r="BD51" s="103" t="s">
        <v>450</v>
      </c>
      <c r="BE51" s="104" t="s">
        <v>450</v>
      </c>
      <c r="BF51" s="104" t="s">
        <v>450</v>
      </c>
      <c r="BG51" s="104" t="s">
        <v>450</v>
      </c>
      <c r="BH51" s="104" t="s">
        <v>450</v>
      </c>
      <c r="BI51" s="105" t="s">
        <v>450</v>
      </c>
      <c r="BJ51" s="36">
        <v>10</v>
      </c>
      <c r="BK51" s="14">
        <v>0</v>
      </c>
      <c r="BL51" s="24">
        <v>1.73</v>
      </c>
      <c r="BM51" s="14">
        <v>0</v>
      </c>
      <c r="BN51" s="15">
        <v>0</v>
      </c>
      <c r="BO51" s="16">
        <f>5.94+1.5</f>
        <v>7.44</v>
      </c>
      <c r="BP51" s="24">
        <f t="shared" si="53"/>
        <v>31.25</v>
      </c>
      <c r="BQ51" s="63"/>
      <c r="BR51" s="63"/>
      <c r="BS51" s="63"/>
      <c r="BT51" s="63"/>
      <c r="BU51" s="63"/>
      <c r="BV51" s="63"/>
      <c r="BW51" s="63"/>
      <c r="BY51" s="132" t="s">
        <v>458</v>
      </c>
    </row>
    <row r="52" spans="1:77" s="110" customFormat="1" ht="12.75" customHeight="1">
      <c r="A52" s="2">
        <f t="shared" si="3"/>
        <v>44</v>
      </c>
      <c r="B52" s="80" t="s">
        <v>503</v>
      </c>
      <c r="C52" s="103" t="s">
        <v>450</v>
      </c>
      <c r="D52" s="104" t="s">
        <v>450</v>
      </c>
      <c r="E52" s="105" t="s">
        <v>450</v>
      </c>
      <c r="F52" s="103" t="s">
        <v>450</v>
      </c>
      <c r="G52" s="104" t="s">
        <v>450</v>
      </c>
      <c r="H52" s="105" t="s">
        <v>450</v>
      </c>
      <c r="I52" s="103" t="s">
        <v>450</v>
      </c>
      <c r="J52" s="104" t="s">
        <v>450</v>
      </c>
      <c r="K52" s="105" t="s">
        <v>450</v>
      </c>
      <c r="L52" s="106" t="s">
        <v>450</v>
      </c>
      <c r="M52" s="107" t="s">
        <v>450</v>
      </c>
      <c r="N52" s="108" t="s">
        <v>450</v>
      </c>
      <c r="O52" s="103" t="s">
        <v>450</v>
      </c>
      <c r="P52" s="104" t="s">
        <v>450</v>
      </c>
      <c r="Q52" s="105" t="s">
        <v>450</v>
      </c>
      <c r="R52" s="103" t="s">
        <v>450</v>
      </c>
      <c r="S52" s="104" t="s">
        <v>450</v>
      </c>
      <c r="T52" s="105" t="s">
        <v>450</v>
      </c>
      <c r="U52" s="103" t="s">
        <v>450</v>
      </c>
      <c r="V52" s="104" t="s">
        <v>450</v>
      </c>
      <c r="W52" s="105" t="s">
        <v>450</v>
      </c>
      <c r="X52" s="103" t="s">
        <v>450</v>
      </c>
      <c r="Y52" s="104" t="s">
        <v>450</v>
      </c>
      <c r="Z52" s="104" t="s">
        <v>450</v>
      </c>
      <c r="AA52" s="104" t="s">
        <v>450</v>
      </c>
      <c r="AB52" s="104" t="s">
        <v>450</v>
      </c>
      <c r="AC52" s="105" t="s">
        <v>450</v>
      </c>
      <c r="AD52" s="36">
        <v>10</v>
      </c>
      <c r="AE52" s="14">
        <v>0</v>
      </c>
      <c r="AF52" s="24">
        <v>1.5899999999999999</v>
      </c>
      <c r="AG52" s="14">
        <v>3.8</v>
      </c>
      <c r="AH52" s="15">
        <v>2.1</v>
      </c>
      <c r="AI52" s="103" t="s">
        <v>450</v>
      </c>
      <c r="AJ52" s="104" t="s">
        <v>450</v>
      </c>
      <c r="AK52" s="105" t="s">
        <v>450</v>
      </c>
      <c r="AL52" s="103" t="s">
        <v>450</v>
      </c>
      <c r="AM52" s="104" t="s">
        <v>450</v>
      </c>
      <c r="AN52" s="105" t="s">
        <v>450</v>
      </c>
      <c r="AO52" s="103" t="s">
        <v>450</v>
      </c>
      <c r="AP52" s="104" t="s">
        <v>450</v>
      </c>
      <c r="AQ52" s="105" t="s">
        <v>450</v>
      </c>
      <c r="AR52" s="106" t="s">
        <v>450</v>
      </c>
      <c r="AS52" s="107" t="s">
        <v>450</v>
      </c>
      <c r="AT52" s="108" t="s">
        <v>450</v>
      </c>
      <c r="AU52" s="103" t="s">
        <v>450</v>
      </c>
      <c r="AV52" s="104" t="s">
        <v>450</v>
      </c>
      <c r="AW52" s="105" t="s">
        <v>450</v>
      </c>
      <c r="AX52" s="103" t="s">
        <v>450</v>
      </c>
      <c r="AY52" s="104" t="s">
        <v>450</v>
      </c>
      <c r="AZ52" s="105" t="s">
        <v>450</v>
      </c>
      <c r="BA52" s="103" t="s">
        <v>450</v>
      </c>
      <c r="BB52" s="104" t="s">
        <v>450</v>
      </c>
      <c r="BC52" s="105" t="s">
        <v>450</v>
      </c>
      <c r="BD52" s="103" t="s">
        <v>450</v>
      </c>
      <c r="BE52" s="104" t="s">
        <v>450</v>
      </c>
      <c r="BF52" s="104" t="s">
        <v>450</v>
      </c>
      <c r="BG52" s="104" t="s">
        <v>450</v>
      </c>
      <c r="BH52" s="104" t="s">
        <v>450</v>
      </c>
      <c r="BI52" s="105" t="s">
        <v>450</v>
      </c>
      <c r="BJ52" s="36">
        <v>10</v>
      </c>
      <c r="BK52" s="14">
        <v>0</v>
      </c>
      <c r="BL52" s="24">
        <v>2.02</v>
      </c>
      <c r="BM52" s="14">
        <v>0</v>
      </c>
      <c r="BN52" s="15">
        <v>0</v>
      </c>
      <c r="BO52" s="16">
        <f>8.2+0.14+1+3</f>
        <v>12.34</v>
      </c>
      <c r="BP52" s="24">
        <f t="shared" si="53"/>
        <v>36.922499999999999</v>
      </c>
      <c r="BQ52" s="63"/>
      <c r="BR52" s="63"/>
      <c r="BS52" s="63"/>
      <c r="BT52" s="63"/>
      <c r="BU52" s="63"/>
      <c r="BV52" s="63"/>
      <c r="BW52" s="63"/>
      <c r="BY52" s="127" t="s">
        <v>458</v>
      </c>
    </row>
    <row r="53" spans="1:77" s="113" customFormat="1" ht="12.75" customHeight="1">
      <c r="A53" s="2">
        <f t="shared" si="3"/>
        <v>45</v>
      </c>
      <c r="B53" s="80" t="s">
        <v>580</v>
      </c>
      <c r="C53" s="103" t="s">
        <v>450</v>
      </c>
      <c r="D53" s="104" t="s">
        <v>450</v>
      </c>
      <c r="E53" s="105" t="s">
        <v>450</v>
      </c>
      <c r="F53" s="103" t="s">
        <v>450</v>
      </c>
      <c r="G53" s="104" t="s">
        <v>450</v>
      </c>
      <c r="H53" s="105" t="s">
        <v>450</v>
      </c>
      <c r="I53" s="103" t="s">
        <v>450</v>
      </c>
      <c r="J53" s="104" t="s">
        <v>450</v>
      </c>
      <c r="K53" s="105" t="s">
        <v>450</v>
      </c>
      <c r="L53" s="106" t="s">
        <v>450</v>
      </c>
      <c r="M53" s="107" t="s">
        <v>450</v>
      </c>
      <c r="N53" s="108" t="s">
        <v>450</v>
      </c>
      <c r="O53" s="103" t="s">
        <v>450</v>
      </c>
      <c r="P53" s="104" t="s">
        <v>450</v>
      </c>
      <c r="Q53" s="105" t="s">
        <v>450</v>
      </c>
      <c r="R53" s="103" t="s">
        <v>450</v>
      </c>
      <c r="S53" s="104" t="s">
        <v>450</v>
      </c>
      <c r="T53" s="105" t="s">
        <v>450</v>
      </c>
      <c r="U53" s="103" t="s">
        <v>450</v>
      </c>
      <c r="V53" s="104" t="s">
        <v>450</v>
      </c>
      <c r="W53" s="105" t="s">
        <v>450</v>
      </c>
      <c r="X53" s="103" t="s">
        <v>450</v>
      </c>
      <c r="Y53" s="104" t="s">
        <v>450</v>
      </c>
      <c r="Z53" s="104" t="s">
        <v>450</v>
      </c>
      <c r="AA53" s="104" t="s">
        <v>450</v>
      </c>
      <c r="AB53" s="104" t="s">
        <v>450</v>
      </c>
      <c r="AC53" s="105" t="s">
        <v>450</v>
      </c>
      <c r="AD53" s="36">
        <v>10</v>
      </c>
      <c r="AE53" s="14">
        <v>0</v>
      </c>
      <c r="AF53" s="24">
        <v>1.88</v>
      </c>
      <c r="AG53" s="14">
        <v>3.1</v>
      </c>
      <c r="AH53" s="15">
        <v>0</v>
      </c>
      <c r="AI53" s="103" t="s">
        <v>450</v>
      </c>
      <c r="AJ53" s="104" t="s">
        <v>450</v>
      </c>
      <c r="AK53" s="105" t="s">
        <v>450</v>
      </c>
      <c r="AL53" s="103" t="s">
        <v>450</v>
      </c>
      <c r="AM53" s="104" t="s">
        <v>450</v>
      </c>
      <c r="AN53" s="105" t="s">
        <v>450</v>
      </c>
      <c r="AO53" s="103" t="s">
        <v>450</v>
      </c>
      <c r="AP53" s="104" t="s">
        <v>450</v>
      </c>
      <c r="AQ53" s="105" t="s">
        <v>450</v>
      </c>
      <c r="AR53" s="106" t="s">
        <v>450</v>
      </c>
      <c r="AS53" s="107" t="s">
        <v>450</v>
      </c>
      <c r="AT53" s="108" t="s">
        <v>450</v>
      </c>
      <c r="AU53" s="103" t="s">
        <v>450</v>
      </c>
      <c r="AV53" s="104" t="s">
        <v>450</v>
      </c>
      <c r="AW53" s="105" t="s">
        <v>450</v>
      </c>
      <c r="AX53" s="103" t="s">
        <v>450</v>
      </c>
      <c r="AY53" s="104" t="s">
        <v>450</v>
      </c>
      <c r="AZ53" s="105" t="s">
        <v>450</v>
      </c>
      <c r="BA53" s="103" t="s">
        <v>450</v>
      </c>
      <c r="BB53" s="104" t="s">
        <v>450</v>
      </c>
      <c r="BC53" s="105" t="s">
        <v>450</v>
      </c>
      <c r="BD53" s="103" t="s">
        <v>450</v>
      </c>
      <c r="BE53" s="104" t="s">
        <v>450</v>
      </c>
      <c r="BF53" s="104" t="s">
        <v>450</v>
      </c>
      <c r="BG53" s="104" t="s">
        <v>450</v>
      </c>
      <c r="BH53" s="104" t="s">
        <v>450</v>
      </c>
      <c r="BI53" s="105" t="s">
        <v>450</v>
      </c>
      <c r="BJ53" s="36">
        <v>9.4200000000000017</v>
      </c>
      <c r="BK53" s="14">
        <v>0</v>
      </c>
      <c r="BL53" s="24">
        <v>1.2999999999999998</v>
      </c>
      <c r="BM53" s="14">
        <v>0</v>
      </c>
      <c r="BN53" s="15">
        <v>0</v>
      </c>
      <c r="BO53" s="16">
        <v>0.14000000000000001</v>
      </c>
      <c r="BP53" s="24">
        <f t="shared" ref="BP53:BP54" si="62">(0.75*AD53+AE53+0.25*AF53+1.4*AG53+1.6*AH53)+(0.75*BJ53+BK53+0.25*BL53+1.4*BM53+1.6*BN53)+BO53</f>
        <v>19.84</v>
      </c>
      <c r="BQ53" s="63"/>
      <c r="BR53" s="63"/>
      <c r="BS53" s="63"/>
      <c r="BT53" s="63"/>
      <c r="BU53" s="63"/>
      <c r="BV53" s="63"/>
      <c r="BW53" s="63"/>
      <c r="BY53" s="129" t="s">
        <v>458</v>
      </c>
    </row>
    <row r="54" spans="1:77" s="113" customFormat="1" ht="12.75" customHeight="1">
      <c r="A54" s="2">
        <f t="shared" si="3"/>
        <v>46</v>
      </c>
      <c r="B54" s="80" t="s">
        <v>583</v>
      </c>
      <c r="C54" s="11" t="s">
        <v>454</v>
      </c>
      <c r="D54" s="12">
        <v>0</v>
      </c>
      <c r="E54" s="25">
        <v>0</v>
      </c>
      <c r="F54" s="11" t="s">
        <v>454</v>
      </c>
      <c r="G54" s="12">
        <v>0</v>
      </c>
      <c r="H54" s="25">
        <v>0</v>
      </c>
      <c r="I54" s="11" t="s">
        <v>454</v>
      </c>
      <c r="J54" s="12">
        <v>0</v>
      </c>
      <c r="K54" s="25">
        <v>0</v>
      </c>
      <c r="L54" s="11" t="s">
        <v>454</v>
      </c>
      <c r="M54" s="12">
        <v>0</v>
      </c>
      <c r="N54" s="25">
        <v>0</v>
      </c>
      <c r="O54" s="11" t="s">
        <v>454</v>
      </c>
      <c r="P54" s="12">
        <v>0</v>
      </c>
      <c r="Q54" s="25">
        <v>0</v>
      </c>
      <c r="R54" s="11" t="s">
        <v>454</v>
      </c>
      <c r="S54" s="12">
        <v>0</v>
      </c>
      <c r="T54" s="25">
        <v>0</v>
      </c>
      <c r="U54" s="11" t="s">
        <v>454</v>
      </c>
      <c r="V54" s="12">
        <v>0</v>
      </c>
      <c r="W54" s="25">
        <v>0</v>
      </c>
      <c r="X54" s="5">
        <f t="shared" ref="X54" si="63">IF(C54=" ",0,IF(C54="p",1,0)+IF(F54="p",1,0)+IF(I54="p",1,0)+IF(L54="p",1,0)+IF(O54="p",1,0)+IF(R54="p",1,0)+IF(U54="p",1,0))</f>
        <v>0</v>
      </c>
      <c r="Y54" s="6">
        <f t="shared" ref="Y54" si="64">IF(C54=" ",0,IF(C54="am",1,0)+IF(F54="am",1,0)+IF(I54="am",1,0)+IF(L54="am",1,0)+IF(O54="am",1,0)+IF(R54="am",1,0)+IF(U54="am",1,0))</f>
        <v>0</v>
      </c>
      <c r="Z54" s="6">
        <f t="shared" ref="Z54" si="65">IF(D54=" ",0,IF(D54="+",1,0)+IF(G54="+",1,0)+IF(J54="+",1,0)+IF(M54="+",1,0)+IF(P54="+",1,0)+IF(S54="+",1,0)+IF(V54="+",1,0))</f>
        <v>0</v>
      </c>
      <c r="AA54" s="6">
        <f>IF(D54=" ",0,IF(D54="!",1,0)+IF(G54="!",1,0)+IF(J54="!",1,0)+IF(M54="!",1,0)+IF(P54="!",1,0)+IF(S54="!",1,0)+IF(V54="!",1,0))</f>
        <v>0</v>
      </c>
      <c r="AB54" s="6">
        <f>IF(E54=" ",0,IF(E54="!",1,0)+IF(H54="!",1,0)+IF(K54="!",1,0)+IF(N54="!",1,0)+IF(Q54="!",1,0)+IF(T54="!",1,0)+IF(W54="!",1,0))</f>
        <v>0</v>
      </c>
      <c r="AC54" s="7">
        <f t="shared" ref="AC54" si="66">IF(E54=" ",0,IF(E54="~",1,0)+IF(H54="~",1,0)+IF(K54="~",1,0)+IF(N54="~",1,0)+IF(Q54="~",1,0)+IF(T54="~",1,0)+IF(W54="~",1,0))</f>
        <v>0</v>
      </c>
      <c r="AD54" s="36">
        <f t="shared" ref="AD54" si="67">IF(X54=7,10,IF(X54=6,9.71+(Y54-1)*0.29,IF(X54=5,9.13+(Y54-2)*0.29,IF(X54=4,8.26+(Y54-3)*0.29,IF(X54=3,7.1+(Y54-4)*0.29,IF(X54=2,5.65+(Y54-5)*0.29,IF(X54=1,3.91+(Y54-6)*0.29,IF(Y54=0,0,1.88+(Y54-7)*0.29))))))))</f>
        <v>0</v>
      </c>
      <c r="AE54" s="14">
        <f t="shared" ref="AE54" si="68">IF(Z54=7,10,IF(Z54=6,9.71+(AA54-1)*0.29,IF(Z54=5,9.13+(AA54-2)*0.29,IF(Z54=4,8.26+(AA54-3)*0.29,IF(Z54=3,7.1+(AA54-4)*0.29,IF(Z54=2,5.65+(AA54-5)*0.29,IF(Z54=1,3.91+(AA54-6)*0.29,IF(AA54=0,0,1.88+(AA54-7)*0.29))))))))</f>
        <v>0</v>
      </c>
      <c r="AF54" s="24">
        <f t="shared" ref="AF54" si="69">IF(AB54=7,10,IF(AB54=6,9.71+(AC54-1)*0.29,IF(AB54=5,9.13+(AC54-2)*0.29,IF(AB54=4,8.26+(AC54-3)*0.29,IF(AB54=3,7.1+(AC54-4)*0.29,IF(AB54=2,5.65+(AC54-5)*0.29,IF(AB54=1,3.91+(AC54-6)*0.29,IF(AC54=0,0,1.88+(AC54-7)*0.29))))))))</f>
        <v>0</v>
      </c>
      <c r="AG54" s="14">
        <v>0</v>
      </c>
      <c r="AH54" s="15">
        <v>0</v>
      </c>
      <c r="AI54" s="11" t="s">
        <v>454</v>
      </c>
      <c r="AJ54" s="12">
        <v>0</v>
      </c>
      <c r="AK54" s="25">
        <v>0</v>
      </c>
      <c r="AL54" s="11" t="s">
        <v>454</v>
      </c>
      <c r="AM54" s="12">
        <v>0</v>
      </c>
      <c r="AN54" s="25">
        <v>0</v>
      </c>
      <c r="AO54" s="11" t="s">
        <v>454</v>
      </c>
      <c r="AP54" s="12">
        <v>0</v>
      </c>
      <c r="AQ54" s="25">
        <v>0</v>
      </c>
      <c r="AR54" s="11" t="str">
        <f t="shared" ref="AR54:AS54" si="70">" "</f>
        <v xml:space="preserve"> </v>
      </c>
      <c r="AS54" s="12" t="str">
        <f t="shared" si="70"/>
        <v xml:space="preserve"> </v>
      </c>
      <c r="AT54" s="25" t="str">
        <f>" "</f>
        <v xml:space="preserve"> </v>
      </c>
      <c r="AU54" s="11" t="str">
        <f t="shared" ref="AU54:AV54" si="71">" "</f>
        <v xml:space="preserve"> </v>
      </c>
      <c r="AV54" s="12" t="str">
        <f t="shared" si="71"/>
        <v xml:space="preserve"> </v>
      </c>
      <c r="AW54" s="25" t="str">
        <f>" "</f>
        <v xml:space="preserve"> </v>
      </c>
      <c r="AX54" s="11" t="str">
        <f t="shared" ref="AX54:AY54" si="72">" "</f>
        <v xml:space="preserve"> </v>
      </c>
      <c r="AY54" s="12" t="str">
        <f t="shared" si="72"/>
        <v xml:space="preserve"> </v>
      </c>
      <c r="AZ54" s="25" t="str">
        <f>" "</f>
        <v xml:space="preserve"> </v>
      </c>
      <c r="BA54" s="11" t="str">
        <f t="shared" ref="BA54:BB54" si="73">" "</f>
        <v xml:space="preserve"> </v>
      </c>
      <c r="BB54" s="12" t="str">
        <f t="shared" si="73"/>
        <v xml:space="preserve"> </v>
      </c>
      <c r="BC54" s="25" t="str">
        <f>" "</f>
        <v xml:space="preserve"> </v>
      </c>
      <c r="BD54" s="5">
        <f t="shared" ref="BD54" si="74">IF(AI54=" ",0,IF(AI54="p",1,0)+IF(AL54="p",1,0)+IF(AO54="p",1,0)+IF(AR54="p",1,0)+IF(AU54="p",1,0)+IF(AX54="p",1,0)+IF(BA54="p",1,0))</f>
        <v>0</v>
      </c>
      <c r="BE54" s="6">
        <f t="shared" ref="BE54" si="75">IF(AI54=" ",0,IF(AI54="am",1,0)+IF(AL54="am",1,0)+IF(AO54="am",1,0)+IF(AR54="am",1,0)+IF(AU54="am",1,0)+IF(AX54="am",1,0)+IF(BA54="am",1,0))</f>
        <v>0</v>
      </c>
      <c r="BF54" s="6">
        <f t="shared" ref="BF54" si="76">IF(AJ54=" ",0,IF(AJ54="+",1,0)+IF(AM54="+",1,0)+IF(AP54="+",1,0)+IF(AS54="+",1,0)+IF(AV54="+",1,0)+IF(AY54="+",1,0)+IF(BB54="+",1,0))</f>
        <v>0</v>
      </c>
      <c r="BG54" s="6">
        <f>IF(AJ54=" ",0,IF(AJ54="!",1,0)+IF(AM54="!",1,0)+IF(AP54="!",1,0)+IF(AS54="!",1,0)+IF(AV54="!",1,0)+IF(AY54="!",1,0)+IF(BB54="!",1,0))</f>
        <v>0</v>
      </c>
      <c r="BH54" s="6">
        <f>IF(AK54=" ",0,IF(AK54="!",1,0)+IF(AN54="!",1,0)+IF(AQ54="!",1,0)+IF(AT54="!",1,0)+IF(AW54="!",1,0)+IF(AZ54="!",1,0)+IF(BC54="!",1,0))</f>
        <v>0</v>
      </c>
      <c r="BI54" s="7">
        <f t="shared" ref="BI54" si="77">IF(AK54=" ",0,IF(AK54="~",1,0)+IF(AN54="~",1,0)+IF(AQ54="~",1,0)+IF(AT54="~",1,0)+IF(AW54="~",1,0)+IF(AZ54="~",1,0)+IF(BC54="~",1,0))</f>
        <v>0</v>
      </c>
      <c r="BJ54" s="36">
        <f t="shared" ref="BJ54" si="78">IF(BD54=7,10,IF(BD54=6,9.71+(BE54-1)*0.29,IF(BD54=5,9.13+(BE54-2)*0.29,IF(BD54=4,8.26+(BE54-3)*0.29,IF(BD54=3,7.1+(BE54-4)*0.29,IF(BD54=2,5.65+(BE54-5)*0.29,IF(BD54=1,3.91+(BE54-6)*0.29,IF(BE54=0,0,1.88+(BE54-7)*0.29))))))))</f>
        <v>0</v>
      </c>
      <c r="BK54" s="14">
        <f t="shared" ref="BK54" si="79">IF(BF54=7,10,IF(BF54=6,9.71+(BG54-1)*0.29,IF(BF54=5,9.13+(BG54-2)*0.29,IF(BF54=4,8.26+(BG54-3)*0.29,IF(BF54=3,7.1+(BG54-4)*0.29,IF(BF54=2,5.65+(BG54-5)*0.29,IF(BF54=1,3.91+(BG54-6)*0.29,IF(BG54=0,0,1.88+(BG54-7)*0.29))))))))</f>
        <v>0</v>
      </c>
      <c r="BL54" s="24">
        <f t="shared" ref="BL54" si="80">IF(BH54=7,10,IF(BH54=6,9.71+(BI54-1)*0.29,IF(BH54=5,9.13+(BI54-2)*0.29,IF(BH54=4,8.26+(BI54-3)*0.29,IF(BH54=3,7.1+(BI54-4)*0.29,IF(BH54=2,5.65+(BI54-5)*0.29,IF(BH54=1,3.91+(BI54-6)*0.29,IF(BI54=0,0,1.88+(BI54-7)*0.29))))))))</f>
        <v>0</v>
      </c>
      <c r="BM54" s="14">
        <v>0</v>
      </c>
      <c r="BN54" s="15">
        <v>0</v>
      </c>
      <c r="BO54" s="16"/>
      <c r="BP54" s="24">
        <f t="shared" si="62"/>
        <v>0</v>
      </c>
      <c r="BQ54" s="63"/>
      <c r="BR54" s="63"/>
      <c r="BS54" s="63"/>
      <c r="BT54" s="63"/>
      <c r="BU54" s="63"/>
      <c r="BV54" s="63"/>
      <c r="BW54" s="63"/>
      <c r="BY54" s="136"/>
    </row>
    <row r="55" spans="1:77" s="110" customFormat="1" ht="12.75" customHeight="1">
      <c r="A55" s="2">
        <f t="shared" si="3"/>
        <v>47</v>
      </c>
      <c r="B55" s="80" t="s">
        <v>491</v>
      </c>
      <c r="C55" s="11" t="s">
        <v>455</v>
      </c>
      <c r="D55" s="12" t="s">
        <v>456</v>
      </c>
      <c r="E55" s="25" t="s">
        <v>456</v>
      </c>
      <c r="F55" s="11" t="s">
        <v>455</v>
      </c>
      <c r="G55" s="12" t="s">
        <v>456</v>
      </c>
      <c r="H55" s="25" t="s">
        <v>456</v>
      </c>
      <c r="I55" s="11" t="s">
        <v>455</v>
      </c>
      <c r="J55" s="12" t="s">
        <v>456</v>
      </c>
      <c r="K55" s="25" t="s">
        <v>456</v>
      </c>
      <c r="L55" s="11" t="s">
        <v>455</v>
      </c>
      <c r="M55" s="12" t="s">
        <v>456</v>
      </c>
      <c r="N55" s="25" t="s">
        <v>456</v>
      </c>
      <c r="O55" s="11" t="s">
        <v>455</v>
      </c>
      <c r="P55" s="12" t="s">
        <v>456</v>
      </c>
      <c r="Q55" s="25" t="s">
        <v>456</v>
      </c>
      <c r="R55" s="11" t="s">
        <v>455</v>
      </c>
      <c r="S55" s="12" t="s">
        <v>456</v>
      </c>
      <c r="T55" s="25" t="s">
        <v>456</v>
      </c>
      <c r="U55" s="11" t="s">
        <v>455</v>
      </c>
      <c r="V55" s="12" t="s">
        <v>456</v>
      </c>
      <c r="W55" s="25" t="s">
        <v>456</v>
      </c>
      <c r="X55" s="5">
        <f>IF(C55=" ",0,IF(C55="p",1,0)+IF(F55="p",1,0)+IF(I55="p",1,0)+IF(L55="p",1,0)+IF(O55="p",1,0)+IF(R55="p",1,0)+IF(U55="p",1,0))</f>
        <v>7</v>
      </c>
      <c r="Y55" s="6">
        <f>IF(C55=" ",0,IF(C55="am",1,0)+IF(F55="am",1,0)+IF(I55="am",1,0)+IF(L55="am",1,0)+IF(O55="am",1,0)+IF(R55="am",1,0)+IF(U55="am",1,0))</f>
        <v>0</v>
      </c>
      <c r="Z55" s="6">
        <f>IF(D55=" ",0,IF(D55="+",1,0)+IF(G55="+",1,0)+IF(J55="+",1,0)+IF(M55="+",1,0)+IF(P55="+",1,0)+IF(S55="+",1,0)+IF(V55="+",1,0))</f>
        <v>0</v>
      </c>
      <c r="AA55" s="6">
        <f t="shared" ref="AA55:AB57" si="81">IF(D55=" ",0,IF(D55="!",1,0)+IF(G55="!",1,0)+IF(J55="!",1,0)+IF(M55="!",1,0)+IF(P55="!",1,0)+IF(S55="!",1,0)+IF(V55="!",1,0))</f>
        <v>0</v>
      </c>
      <c r="AB55" s="6">
        <f t="shared" si="81"/>
        <v>0</v>
      </c>
      <c r="AC55" s="7">
        <f>IF(E55=" ",0,IF(E55="~",1,0)+IF(H55="~",1,0)+IF(K55="~",1,0)+IF(N55="~",1,0)+IF(Q55="~",1,0)+IF(T55="~",1,0)+IF(W55="~",1,0))</f>
        <v>7</v>
      </c>
      <c r="AD55" s="36">
        <f>IF(X55=7,10,IF(X55=6,9.71+(Y55-1)*0.29,IF(X55=5,9.13+(Y55-2)*0.29,IF(X55=4,8.26+(Y55-3)*0.29,IF(X55=3,7.1+(Y55-4)*0.29,IF(X55=2,5.65+(Y55-5)*0.29,IF(X55=1,3.91+(Y55-6)*0.29,IF(Y55=0,0,1.88+(Y55-7)*0.29))))))))</f>
        <v>10</v>
      </c>
      <c r="AE55" s="14">
        <f>IF(Z55=7,10,IF(Z55=6,9.71+(AA55-1)*0.29,IF(Z55=5,9.13+(AA55-2)*0.29,IF(Z55=4,8.26+(AA55-3)*0.29,IF(Z55=3,7.1+(AA55-4)*0.29,IF(Z55=2,5.65+(AA55-5)*0.29,IF(Z55=1,3.91+(AA55-6)*0.29,IF(AA55=0,0,1.88+(AA55-7)*0.29))))))))</f>
        <v>0</v>
      </c>
      <c r="AF55" s="24">
        <f>IF(AB55=7,10,IF(AB55=6,9.71+(AC55-1)*0.29,IF(AB55=5,9.13+(AC55-2)*0.29,IF(AB55=4,8.26+(AC55-3)*0.29,IF(AB55=3,7.1+(AC55-4)*0.29,IF(AB55=2,5.65+(AC55-5)*0.29,IF(AB55=1,3.91+(AC55-6)*0.29,IF(AC55=0,0,1.88+(AC55-7)*0.29))))))))</f>
        <v>1.88</v>
      </c>
      <c r="AG55" s="14">
        <v>5.9</v>
      </c>
      <c r="AH55" s="15">
        <v>2.1</v>
      </c>
      <c r="AI55" s="11" t="s">
        <v>455</v>
      </c>
      <c r="AJ55" s="12" t="s">
        <v>456</v>
      </c>
      <c r="AK55" s="25" t="s">
        <v>456</v>
      </c>
      <c r="AL55" s="11" t="s">
        <v>455</v>
      </c>
      <c r="AM55" s="12" t="s">
        <v>456</v>
      </c>
      <c r="AN55" s="25" t="s">
        <v>456</v>
      </c>
      <c r="AO55" s="11" t="s">
        <v>455</v>
      </c>
      <c r="AP55" s="12" t="s">
        <v>456</v>
      </c>
      <c r="AQ55" s="25" t="s">
        <v>456</v>
      </c>
      <c r="AR55" s="11" t="str">
        <f t="shared" ref="AQ55:AR57" si="82">" "</f>
        <v xml:space="preserve"> </v>
      </c>
      <c r="AS55" s="12" t="str">
        <f t="shared" ref="AS55:BC57" si="83">" "</f>
        <v xml:space="preserve"> </v>
      </c>
      <c r="AT55" s="25" t="str">
        <f t="shared" si="83"/>
        <v xml:space="preserve"> </v>
      </c>
      <c r="AU55" s="11" t="str">
        <f t="shared" si="83"/>
        <v xml:space="preserve"> </v>
      </c>
      <c r="AV55" s="12" t="str">
        <f t="shared" si="83"/>
        <v xml:space="preserve"> </v>
      </c>
      <c r="AW55" s="25" t="str">
        <f t="shared" si="83"/>
        <v xml:space="preserve"> </v>
      </c>
      <c r="AX55" s="11" t="str">
        <f t="shared" si="83"/>
        <v xml:space="preserve"> </v>
      </c>
      <c r="AY55" s="12" t="str">
        <f t="shared" si="83"/>
        <v xml:space="preserve"> </v>
      </c>
      <c r="AZ55" s="25" t="str">
        <f t="shared" si="83"/>
        <v xml:space="preserve"> </v>
      </c>
      <c r="BA55" s="11" t="str">
        <f t="shared" si="83"/>
        <v xml:space="preserve"> </v>
      </c>
      <c r="BB55" s="12" t="str">
        <f t="shared" si="83"/>
        <v xml:space="preserve"> </v>
      </c>
      <c r="BC55" s="25" t="str">
        <f t="shared" si="83"/>
        <v xml:space="preserve"> </v>
      </c>
      <c r="BD55" s="5">
        <f>IF(AI55=" ",0,IF(AI55="p",1,0)+IF(AL55="p",1,0)+IF(AO55="p",1,0)+IF(AR55="p",1,0)+IF(AU55="p",1,0)+IF(AX55="p",1,0)+IF(BA55="p",1,0))</f>
        <v>3</v>
      </c>
      <c r="BE55" s="6">
        <f>IF(AI55=" ",0,IF(AI55="am",1,0)+IF(AL55="am",1,0)+IF(AO55="am",1,0)+IF(AR55="am",1,0)+IF(AU55="am",1,0)+IF(AX55="am",1,0)+IF(BA55="am",1,0))</f>
        <v>0</v>
      </c>
      <c r="BF55" s="6">
        <f>IF(AJ55=" ",0,IF(AJ55="+",1,0)+IF(AM55="+",1,0)+IF(AP55="+",1,0)+IF(AS55="+",1,0)+IF(AV55="+",1,0)+IF(AY55="+",1,0)+IF(BB55="+",1,0))</f>
        <v>0</v>
      </c>
      <c r="BG55" s="6">
        <f t="shared" ref="BG55:BH57" si="84">IF(AJ55=" ",0,IF(AJ55="!",1,0)+IF(AM55="!",1,0)+IF(AP55="!",1,0)+IF(AS55="!",1,0)+IF(AV55="!",1,0)+IF(AY55="!",1,0)+IF(BB55="!",1,0))</f>
        <v>0</v>
      </c>
      <c r="BH55" s="6">
        <f t="shared" si="84"/>
        <v>0</v>
      </c>
      <c r="BI55" s="7">
        <f>IF(AK55=" ",0,IF(AK55="~",1,0)+IF(AN55="~",1,0)+IF(AQ55="~",1,0)+IF(AT55="~",1,0)+IF(AW55="~",1,0)+IF(AZ55="~",1,0)+IF(BC55="~",1,0))</f>
        <v>3</v>
      </c>
      <c r="BJ55" s="36">
        <f>IF(BD55=7,10,IF(BD55=6,9.71+(BE55-1)*0.29,IF(BD55=5,9.13+(BE55-2)*0.29,IF(BD55=4,8.26+(BE55-3)*0.29,IF(BD55=3,7.1+(BE55-4)*0.29,IF(BD55=2,5.65+(BE55-5)*0.29,IF(BD55=1,3.91+(BE55-6)*0.29,IF(BE55=0,0,1.88+(BE55-7)*0.29))))))))</f>
        <v>5.9399999999999995</v>
      </c>
      <c r="BK55" s="14">
        <f>IF(BF55=7,10,IF(BF55=6,9.71+(BG55-1)*0.29,IF(BF55=5,9.13+(BG55-2)*0.29,IF(BF55=4,8.26+(BG55-3)*0.29,IF(BF55=3,7.1+(BG55-4)*0.29,IF(BF55=2,5.65+(BG55-5)*0.29,IF(BF55=1,3.91+(BG55-6)*0.29,IF(BG55=0,0,1.88+(BG55-7)*0.29))))))))</f>
        <v>0</v>
      </c>
      <c r="BL55" s="24">
        <f>IF(BH55=7,10,IF(BH55=6,9.71+(BI55-1)*0.29,IF(BH55=5,9.13+(BI55-2)*0.29,IF(BH55=4,8.26+(BI55-3)*0.29,IF(BH55=3,7.1+(BI55-4)*0.29,IF(BH55=2,5.65+(BI55-5)*0.29,IF(BH55=1,3.91+(BI55-6)*0.29,IF(BI55=0,0,1.88+(BI55-7)*0.29))))))))</f>
        <v>0.72</v>
      </c>
      <c r="BM55" s="14">
        <v>0</v>
      </c>
      <c r="BN55" s="15">
        <v>0</v>
      </c>
      <c r="BO55" s="16">
        <f>1.5+3</f>
        <v>4.5</v>
      </c>
      <c r="BP55" s="24">
        <f t="shared" si="53"/>
        <v>28.725000000000001</v>
      </c>
      <c r="BQ55" s="63"/>
      <c r="BR55" s="63"/>
      <c r="BS55" s="63"/>
      <c r="BT55" s="63"/>
      <c r="BU55" s="63"/>
      <c r="BV55" s="63"/>
      <c r="BW55" s="63"/>
      <c r="BY55" s="18"/>
    </row>
    <row r="56" spans="1:77" s="110" customFormat="1" ht="12.75" customHeight="1">
      <c r="A56" s="2">
        <f>A55+1</f>
        <v>48</v>
      </c>
      <c r="B56" s="80" t="s">
        <v>529</v>
      </c>
      <c r="C56" s="11" t="s">
        <v>455</v>
      </c>
      <c r="D56" s="12" t="s">
        <v>456</v>
      </c>
      <c r="E56" s="25" t="s">
        <v>456</v>
      </c>
      <c r="F56" s="11" t="s">
        <v>455</v>
      </c>
      <c r="G56" s="12" t="s">
        <v>456</v>
      </c>
      <c r="H56" s="25" t="s">
        <v>456</v>
      </c>
      <c r="I56" s="11" t="s">
        <v>455</v>
      </c>
      <c r="J56" s="12" t="s">
        <v>456</v>
      </c>
      <c r="K56" s="25" t="s">
        <v>456</v>
      </c>
      <c r="L56" s="11" t="s">
        <v>455</v>
      </c>
      <c r="M56" s="12" t="s">
        <v>456</v>
      </c>
      <c r="N56" s="25" t="s">
        <v>456</v>
      </c>
      <c r="O56" s="11" t="s">
        <v>455</v>
      </c>
      <c r="P56" s="12" t="s">
        <v>456</v>
      </c>
      <c r="Q56" s="25" t="s">
        <v>456</v>
      </c>
      <c r="R56" s="11" t="s">
        <v>455</v>
      </c>
      <c r="S56" s="12" t="s">
        <v>456</v>
      </c>
      <c r="T56" s="25" t="s">
        <v>456</v>
      </c>
      <c r="U56" s="11" t="s">
        <v>455</v>
      </c>
      <c r="V56" s="12" t="s">
        <v>456</v>
      </c>
      <c r="W56" s="25" t="s">
        <v>456</v>
      </c>
      <c r="X56" s="5">
        <f>IF(C56=" ",0,IF(C56="p",1,0)+IF(F56="p",1,0)+IF(I56="p",1,0)+IF(L56="p",1,0)+IF(O56="p",1,0)+IF(R56="p",1,0)+IF(U56="p",1,0))</f>
        <v>7</v>
      </c>
      <c r="Y56" s="6">
        <f>IF(C56=" ",0,IF(C56="am",1,0)+IF(F56="am",1,0)+IF(I56="am",1,0)+IF(L56="am",1,0)+IF(O56="am",1,0)+IF(R56="am",1,0)+IF(U56="am",1,0))</f>
        <v>0</v>
      </c>
      <c r="Z56" s="6">
        <f>IF(D56=" ",0,IF(D56="+",1,0)+IF(G56="+",1,0)+IF(J56="+",1,0)+IF(M56="+",1,0)+IF(P56="+",1,0)+IF(S56="+",1,0)+IF(V56="+",1,0))</f>
        <v>0</v>
      </c>
      <c r="AA56" s="6">
        <f t="shared" si="81"/>
        <v>0</v>
      </c>
      <c r="AB56" s="6">
        <f t="shared" si="81"/>
        <v>0</v>
      </c>
      <c r="AC56" s="7">
        <f>IF(E56=" ",0,IF(E56="~",1,0)+IF(H56="~",1,0)+IF(K56="~",1,0)+IF(N56="~",1,0)+IF(Q56="~",1,0)+IF(T56="~",1,0)+IF(W56="~",1,0))</f>
        <v>7</v>
      </c>
      <c r="AD56" s="36">
        <f>IF(X56=7,10,IF(X56=6,9.71+(Y56-1)*0.29,IF(X56=5,9.13+(Y56-2)*0.29,IF(X56=4,8.26+(Y56-3)*0.29,IF(X56=3,7.1+(Y56-4)*0.29,IF(X56=2,5.65+(Y56-5)*0.29,IF(X56=1,3.91+(Y56-6)*0.29,IF(Y56=0,0,1.88+(Y56-7)*0.29))))))))</f>
        <v>10</v>
      </c>
      <c r="AE56" s="14">
        <f>IF(Z56=7,10,IF(Z56=6,9.71+(AA56-1)*0.29,IF(Z56=5,9.13+(AA56-2)*0.29,IF(Z56=4,8.26+(AA56-3)*0.29,IF(Z56=3,7.1+(AA56-4)*0.29,IF(Z56=2,5.65+(AA56-5)*0.29,IF(Z56=1,3.91+(AA56-6)*0.29,IF(AA56=0,0,1.88+(AA56-7)*0.29))))))))</f>
        <v>0</v>
      </c>
      <c r="AF56" s="24">
        <f>IF(AB56=7,10,IF(AB56=6,9.71+(AC56-1)*0.29,IF(AB56=5,9.13+(AC56-2)*0.29,IF(AB56=4,8.26+(AC56-3)*0.29,IF(AB56=3,7.1+(AC56-4)*0.29,IF(AB56=2,5.65+(AC56-5)*0.29,IF(AB56=1,3.91+(AC56-6)*0.29,IF(AC56=0,0,1.88+(AC56-7)*0.29))))))))</f>
        <v>1.88</v>
      </c>
      <c r="AG56" s="14">
        <v>3.1</v>
      </c>
      <c r="AH56" s="15">
        <v>2</v>
      </c>
      <c r="AI56" s="11" t="s">
        <v>455</v>
      </c>
      <c r="AJ56" s="12" t="s">
        <v>456</v>
      </c>
      <c r="AK56" s="25" t="s">
        <v>456</v>
      </c>
      <c r="AL56" s="11" t="s">
        <v>455</v>
      </c>
      <c r="AM56" s="12" t="s">
        <v>456</v>
      </c>
      <c r="AN56" s="25" t="s">
        <v>456</v>
      </c>
      <c r="AO56" s="11" t="s">
        <v>455</v>
      </c>
      <c r="AP56" s="12" t="s">
        <v>456</v>
      </c>
      <c r="AQ56" s="25" t="s">
        <v>456</v>
      </c>
      <c r="AR56" s="11" t="str">
        <f t="shared" si="82"/>
        <v xml:space="preserve"> </v>
      </c>
      <c r="AS56" s="12" t="str">
        <f t="shared" si="83"/>
        <v xml:space="preserve"> </v>
      </c>
      <c r="AT56" s="25" t="str">
        <f t="shared" si="83"/>
        <v xml:space="preserve"> </v>
      </c>
      <c r="AU56" s="11" t="str">
        <f t="shared" si="83"/>
        <v xml:space="preserve"> </v>
      </c>
      <c r="AV56" s="12" t="str">
        <f t="shared" si="83"/>
        <v xml:space="preserve"> </v>
      </c>
      <c r="AW56" s="25" t="str">
        <f t="shared" si="83"/>
        <v xml:space="preserve"> </v>
      </c>
      <c r="AX56" s="11" t="str">
        <f t="shared" si="83"/>
        <v xml:space="preserve"> </v>
      </c>
      <c r="AY56" s="12" t="str">
        <f t="shared" si="83"/>
        <v xml:space="preserve"> </v>
      </c>
      <c r="AZ56" s="25" t="str">
        <f t="shared" si="83"/>
        <v xml:space="preserve"> </v>
      </c>
      <c r="BA56" s="11" t="str">
        <f t="shared" si="83"/>
        <v xml:space="preserve"> </v>
      </c>
      <c r="BB56" s="12" t="str">
        <f t="shared" si="83"/>
        <v xml:space="preserve"> </v>
      </c>
      <c r="BC56" s="25" t="str">
        <f t="shared" si="83"/>
        <v xml:space="preserve"> </v>
      </c>
      <c r="BD56" s="5">
        <f>IF(AI56=" ",0,IF(AI56="p",1,0)+IF(AL56="p",1,0)+IF(AO56="p",1,0)+IF(AR56="p",1,0)+IF(AU56="p",1,0)+IF(AX56="p",1,0)+IF(BA56="p",1,0))</f>
        <v>3</v>
      </c>
      <c r="BE56" s="6">
        <f>IF(AI56=" ",0,IF(AI56="am",1,0)+IF(AL56="am",1,0)+IF(AO56="am",1,0)+IF(AR56="am",1,0)+IF(AU56="am",1,0)+IF(AX56="am",1,0)+IF(BA56="am",1,0))</f>
        <v>0</v>
      </c>
      <c r="BF56" s="6">
        <f>IF(AJ56=" ",0,IF(AJ56="+",1,0)+IF(AM56="+",1,0)+IF(AP56="+",1,0)+IF(AS56="+",1,0)+IF(AV56="+",1,0)+IF(AY56="+",1,0)+IF(BB56="+",1,0))</f>
        <v>0</v>
      </c>
      <c r="BG56" s="6">
        <f t="shared" si="84"/>
        <v>0</v>
      </c>
      <c r="BH56" s="6">
        <f t="shared" si="84"/>
        <v>0</v>
      </c>
      <c r="BI56" s="7">
        <f>IF(AK56=" ",0,IF(AK56="~",1,0)+IF(AN56="~",1,0)+IF(AQ56="~",1,0)+IF(AT56="~",1,0)+IF(AW56="~",1,0)+IF(AZ56="~",1,0)+IF(BC56="~",1,0))</f>
        <v>3</v>
      </c>
      <c r="BJ56" s="36">
        <f>IF(BD56=7,10,IF(BD56=6,9.71+(BE56-1)*0.29,IF(BD56=5,9.13+(BE56-2)*0.29,IF(BD56=4,8.26+(BE56-3)*0.29,IF(BD56=3,7.1+(BE56-4)*0.29,IF(BD56=2,5.65+(BE56-5)*0.29,IF(BD56=1,3.91+(BE56-6)*0.29,IF(BE56=0,0,1.88+(BE56-7)*0.29))))))))</f>
        <v>5.9399999999999995</v>
      </c>
      <c r="BK56" s="14">
        <f>IF(BF56=7,10,IF(BF56=6,9.71+(BG56-1)*0.29,IF(BF56=5,9.13+(BG56-2)*0.29,IF(BF56=4,8.26+(BG56-3)*0.29,IF(BF56=3,7.1+(BG56-4)*0.29,IF(BF56=2,5.65+(BG56-5)*0.29,IF(BF56=1,3.91+(BG56-6)*0.29,IF(BG56=0,0,1.88+(BG56-7)*0.29))))))))</f>
        <v>0</v>
      </c>
      <c r="BL56" s="24">
        <f>IF(BH56=7,10,IF(BH56=6,9.71+(BI56-1)*0.29,IF(BH56=5,9.13+(BI56-2)*0.29,IF(BH56=4,8.26+(BI56-3)*0.29,IF(BH56=3,7.1+(BI56-4)*0.29,IF(BH56=2,5.65+(BI56-5)*0.29,IF(BH56=1,3.91+(BI56-6)*0.29,IF(BI56=0,0,1.88+(BI56-7)*0.29))))))))</f>
        <v>0.72</v>
      </c>
      <c r="BM56" s="14">
        <v>0</v>
      </c>
      <c r="BN56" s="15">
        <v>0</v>
      </c>
      <c r="BO56" s="16">
        <f>3*1+2+1.5+3+0.14</f>
        <v>9.64</v>
      </c>
      <c r="BP56" s="24">
        <f t="shared" si="53"/>
        <v>29.784999999999997</v>
      </c>
      <c r="BQ56" s="63"/>
      <c r="BR56" s="63"/>
      <c r="BS56" s="63"/>
      <c r="BT56" s="63"/>
      <c r="BU56" s="63"/>
      <c r="BV56" s="63"/>
      <c r="BW56" s="63"/>
      <c r="BY56" s="113"/>
    </row>
    <row r="57" spans="1:77" ht="12.75" customHeight="1">
      <c r="A57" s="2">
        <f t="shared" si="3"/>
        <v>49</v>
      </c>
      <c r="B57" s="111" t="s">
        <v>519</v>
      </c>
      <c r="C57" s="11" t="s">
        <v>455</v>
      </c>
      <c r="D57" s="12" t="s">
        <v>457</v>
      </c>
      <c r="E57" s="25" t="s">
        <v>456</v>
      </c>
      <c r="F57" s="11" t="s">
        <v>455</v>
      </c>
      <c r="G57" s="12" t="s">
        <v>456</v>
      </c>
      <c r="H57" s="25">
        <v>0</v>
      </c>
      <c r="I57" s="11" t="s">
        <v>455</v>
      </c>
      <c r="J57" s="12" t="s">
        <v>459</v>
      </c>
      <c r="K57" s="25" t="s">
        <v>456</v>
      </c>
      <c r="L57" s="11" t="s">
        <v>455</v>
      </c>
      <c r="M57" s="12" t="s">
        <v>456</v>
      </c>
      <c r="N57" s="25" t="s">
        <v>456</v>
      </c>
      <c r="O57" s="11" t="s">
        <v>455</v>
      </c>
      <c r="P57" s="12" t="s">
        <v>456</v>
      </c>
      <c r="Q57" s="25">
        <v>0</v>
      </c>
      <c r="R57" s="11" t="s">
        <v>455</v>
      </c>
      <c r="S57" s="12" t="s">
        <v>456</v>
      </c>
      <c r="T57" s="25">
        <v>0</v>
      </c>
      <c r="U57" s="11" t="s">
        <v>455</v>
      </c>
      <c r="V57" s="12" t="s">
        <v>456</v>
      </c>
      <c r="W57" s="25">
        <v>0</v>
      </c>
      <c r="X57" s="5">
        <f>IF(C57=" ",0,IF(C57="p",1,0)+IF(F57="p",1,0)+IF(I57="p",1,0)+IF(L57="p",1,0)+IF(O57="p",1,0)+IF(R57="p",1,0)+IF(U57="p",1,0))</f>
        <v>7</v>
      </c>
      <c r="Y57" s="6">
        <f>IF(C57=" ",0,IF(C57="am",1,0)+IF(F57="am",1,0)+IF(I57="am",1,0)+IF(L57="am",1,0)+IF(O57="am",1,0)+IF(R57="am",1,0)+IF(U57="am",1,0))</f>
        <v>0</v>
      </c>
      <c r="Z57" s="6">
        <f>IF(D57=" ",0,IF(D57="+",1,0)+IF(G57="+",1,0)+IF(J57="+",1,0)+IF(M57="+",1,0)+IF(P57="+",1,0)+IF(S57="+",1,0)+IF(V57="+",1,0))</f>
        <v>1</v>
      </c>
      <c r="AA57" s="6">
        <f t="shared" si="81"/>
        <v>1</v>
      </c>
      <c r="AB57" s="6">
        <f t="shared" si="81"/>
        <v>0</v>
      </c>
      <c r="AC57" s="7">
        <f>IF(E57=" ",0,IF(E57="~",1,0)+IF(H57="~",1,0)+IF(K57="~",1,0)+IF(N57="~",1,0)+IF(Q57="~",1,0)+IF(T57="~",1,0)+IF(W57="~",1,0))</f>
        <v>3</v>
      </c>
      <c r="AD57" s="36">
        <f>IF(X57=7,10,IF(X57=6,9.71+(Y57-1)*0.29,IF(X57=5,9.13+(Y57-2)*0.29,IF(X57=4,8.26+(Y57-3)*0.29,IF(X57=3,7.1+(Y57-4)*0.29,IF(X57=2,5.65+(Y57-5)*0.29,IF(X57=1,3.91+(Y57-6)*0.29,IF(Y57=0,0,1.88+(Y57-7)*0.29))))))))</f>
        <v>10</v>
      </c>
      <c r="AE57" s="14">
        <f>IF(Z57=7,10,IF(Z57=6,9.71+(AA57-1)*0.29,IF(Z57=5,9.13+(AA57-2)*0.29,IF(Z57=4,8.26+(AA57-3)*0.29,IF(Z57=3,7.1+(AA57-4)*0.29,IF(Z57=2,5.65+(AA57-5)*0.29,IF(Z57=1,3.91+(AA57-6)*0.29,IF(AA57=0,0,1.88+(AA57-7)*0.29))))))))</f>
        <v>2.46</v>
      </c>
      <c r="AF57" s="24">
        <f>IF(AB57=7,10,IF(AB57=6,9.71+(AC57-1)*0.29,IF(AB57=5,9.13+(AC57-2)*0.29,IF(AB57=4,8.26+(AC57-3)*0.29,IF(AB57=3,7.1+(AC57-4)*0.29,IF(AB57=2,5.65+(AC57-5)*0.29,IF(AB57=1,3.91+(AC57-6)*0.29,IF(AC57=0,0,1.88+(AC57-7)*0.29))))))))</f>
        <v>0.72</v>
      </c>
      <c r="AG57" s="14">
        <v>4.0999999999999996</v>
      </c>
      <c r="AH57" s="15">
        <v>2.1</v>
      </c>
      <c r="AI57" s="11" t="s">
        <v>455</v>
      </c>
      <c r="AJ57" s="12" t="s">
        <v>456</v>
      </c>
      <c r="AK57" s="25">
        <v>0</v>
      </c>
      <c r="AL57" s="11" t="s">
        <v>455</v>
      </c>
      <c r="AM57" s="12" t="s">
        <v>457</v>
      </c>
      <c r="AN57" s="25">
        <v>0</v>
      </c>
      <c r="AO57" s="11" t="s">
        <v>455</v>
      </c>
      <c r="AP57" s="12" t="s">
        <v>456</v>
      </c>
      <c r="AQ57" s="25" t="s">
        <v>456</v>
      </c>
      <c r="AR57" s="11" t="str">
        <f t="shared" si="82"/>
        <v xml:space="preserve"> </v>
      </c>
      <c r="AS57" s="12" t="str">
        <f t="shared" si="83"/>
        <v xml:space="preserve"> </v>
      </c>
      <c r="AT57" s="25" t="str">
        <f t="shared" si="83"/>
        <v xml:space="preserve"> </v>
      </c>
      <c r="AU57" s="11" t="str">
        <f t="shared" si="83"/>
        <v xml:space="preserve"> </v>
      </c>
      <c r="AV57" s="12" t="str">
        <f t="shared" si="83"/>
        <v xml:space="preserve"> </v>
      </c>
      <c r="AW57" s="25" t="str">
        <f t="shared" si="83"/>
        <v xml:space="preserve"> </v>
      </c>
      <c r="AX57" s="11" t="str">
        <f t="shared" si="83"/>
        <v xml:space="preserve"> </v>
      </c>
      <c r="AY57" s="12" t="str">
        <f t="shared" si="83"/>
        <v xml:space="preserve"> </v>
      </c>
      <c r="AZ57" s="25" t="str">
        <f t="shared" si="83"/>
        <v xml:space="preserve"> </v>
      </c>
      <c r="BA57" s="11" t="str">
        <f t="shared" si="83"/>
        <v xml:space="preserve"> </v>
      </c>
      <c r="BB57" s="12" t="str">
        <f t="shared" si="83"/>
        <v xml:space="preserve"> </v>
      </c>
      <c r="BC57" s="25" t="str">
        <f t="shared" si="83"/>
        <v xml:space="preserve"> </v>
      </c>
      <c r="BD57" s="5">
        <f>IF(AI57=" ",0,IF(AI57="p",1,0)+IF(AL57="p",1,0)+IF(AO57="p",1,0)+IF(AR57="p",1,0)+IF(AU57="p",1,0)+IF(AX57="p",1,0)+IF(BA57="p",1,0))</f>
        <v>3</v>
      </c>
      <c r="BE57" s="6">
        <f>IF(AI57=" ",0,IF(AI57="am",1,0)+IF(AL57="am",1,0)+IF(AO57="am",1,0)+IF(AR57="am",1,0)+IF(AU57="am",1,0)+IF(AX57="am",1,0)+IF(BA57="am",1,0))</f>
        <v>0</v>
      </c>
      <c r="BF57" s="6">
        <f>IF(AJ57=" ",0,IF(AJ57="+",1,0)+IF(AM57="+",1,0)+IF(AP57="+",1,0)+IF(AS57="+",1,0)+IF(AV57="+",1,0)+IF(AY57="+",1,0)+IF(BB57="+",1,0))</f>
        <v>1</v>
      </c>
      <c r="BG57" s="6">
        <f t="shared" si="84"/>
        <v>0</v>
      </c>
      <c r="BH57" s="6">
        <f t="shared" si="84"/>
        <v>0</v>
      </c>
      <c r="BI57" s="7">
        <f>IF(AK57=" ",0,IF(AK57="~",1,0)+IF(AN57="~",1,0)+IF(AQ57="~",1,0)+IF(AT57="~",1,0)+IF(AW57="~",1,0)+IF(AZ57="~",1,0)+IF(BC57="~",1,0))</f>
        <v>1</v>
      </c>
      <c r="BJ57" s="36">
        <f>IF(BD57=7,10,IF(BD57=6,9.71+(BE57-1)*0.29,IF(BD57=5,9.13+(BE57-2)*0.29,IF(BD57=4,8.26+(BE57-3)*0.29,IF(BD57=3,7.1+(BE57-4)*0.29,IF(BD57=2,5.65+(BE57-5)*0.29,IF(BD57=1,3.91+(BE57-6)*0.29,IF(BE57=0,0,1.88+(BE57-7)*0.29))))))))</f>
        <v>5.9399999999999995</v>
      </c>
      <c r="BK57" s="14">
        <f>IF(BF57=7,10,IF(BF57=6,9.71+(BG57-1)*0.29,IF(BF57=5,9.13+(BG57-2)*0.29,IF(BF57=4,8.26+(BG57-3)*0.29,IF(BF57=3,7.1+(BG57-4)*0.29,IF(BF57=2,5.65+(BG57-5)*0.29,IF(BF57=1,3.91+(BG57-6)*0.29,IF(BG57=0,0,1.88+(BG57-7)*0.29))))))))</f>
        <v>2.1700000000000004</v>
      </c>
      <c r="BL57" s="24">
        <f>IF(BH57=7,10,IF(BH57=6,9.71+(BI57-1)*0.29,IF(BH57=5,9.13+(BI57-2)*0.29,IF(BH57=4,8.26+(BI57-3)*0.29,IF(BH57=3,7.1+(BI57-4)*0.29,IF(BH57=2,5.65+(BI57-5)*0.29,IF(BH57=1,3.91+(BI57-6)*0.29,IF(BI57=0,0,1.88+(BI57-7)*0.29))))))))</f>
        <v>0.14000000000000012</v>
      </c>
      <c r="BM57" s="14">
        <v>0</v>
      </c>
      <c r="BN57" s="15">
        <v>0</v>
      </c>
      <c r="BO57" s="16">
        <f>3*1+2+1.5+3+0.14</f>
        <v>9.64</v>
      </c>
      <c r="BP57" s="24">
        <f t="shared" si="53"/>
        <v>35.54</v>
      </c>
      <c r="BQ57" s="63"/>
      <c r="BR57" s="63"/>
      <c r="BS57" s="63"/>
      <c r="BT57" s="63"/>
      <c r="BU57" s="63"/>
      <c r="BV57" s="63"/>
      <c r="BW57" s="63"/>
      <c r="BY57" s="113"/>
    </row>
    <row r="58" spans="1:77" ht="12.75" customHeight="1">
      <c r="A58" s="2">
        <f t="shared" si="3"/>
        <v>50</v>
      </c>
      <c r="B58" s="80" t="s">
        <v>492</v>
      </c>
      <c r="C58" s="11" t="s">
        <v>455</v>
      </c>
      <c r="D58" s="12" t="s">
        <v>456</v>
      </c>
      <c r="E58" s="105" t="s">
        <v>450</v>
      </c>
      <c r="F58" s="11" t="s">
        <v>455</v>
      </c>
      <c r="G58" s="104" t="s">
        <v>457</v>
      </c>
      <c r="H58" s="105" t="s">
        <v>450</v>
      </c>
      <c r="I58" s="11" t="s">
        <v>455</v>
      </c>
      <c r="J58" s="12" t="s">
        <v>456</v>
      </c>
      <c r="K58" s="25" t="str">
        <f>"---"</f>
        <v>---</v>
      </c>
      <c r="L58" s="11" t="s">
        <v>455</v>
      </c>
      <c r="M58" s="12" t="s">
        <v>456</v>
      </c>
      <c r="N58" s="25" t="str">
        <f>"---"</f>
        <v>---</v>
      </c>
      <c r="O58" s="11" t="s">
        <v>455</v>
      </c>
      <c r="P58" s="12" t="s">
        <v>457</v>
      </c>
      <c r="Q58" s="25" t="str">
        <f>"---"</f>
        <v>---</v>
      </c>
      <c r="R58" s="11" t="s">
        <v>455</v>
      </c>
      <c r="S58" s="12" t="s">
        <v>456</v>
      </c>
      <c r="T58" s="25" t="str">
        <f>"---"</f>
        <v>---</v>
      </c>
      <c r="U58" s="11" t="s">
        <v>455</v>
      </c>
      <c r="V58" s="12" t="s">
        <v>456</v>
      </c>
      <c r="W58" s="25" t="str">
        <f>"---"</f>
        <v>---</v>
      </c>
      <c r="X58" s="5">
        <f>IF(C58=" ",0,IF(C58="p",1,0)+IF(F58="p",1,0)+IF(I58="p",1,0)+IF(L58="p",1,0)+IF(O58="p",1,0)+IF(R58="p",1,0)+IF(U58="p",1,0))</f>
        <v>7</v>
      </c>
      <c r="Y58" s="6">
        <f>IF(C58=" ",0,IF(C58="am",1,0)+IF(F58="am",1,0)+IF(I58="am",1,0)+IF(L58="am",1,0)+IF(O58="am",1,0)+IF(R58="am",1,0)+IF(U58="am",1,0))</f>
        <v>0</v>
      </c>
      <c r="Z58" s="6">
        <f>IF(D58=" ",0,IF(D58="+",1,0)+IF(G58="+",1,0)+IF(J58="+",1,0)+IF(M58="+",1,0)+IF(P58="+",1,0)+IF(S58="+",1,0)+IF(V58="+",1,0))</f>
        <v>2</v>
      </c>
      <c r="AA58" s="6">
        <f>IF(D58=" ",0,IF(D58="!",1,0)+IF(G58="!",1,0)+IF(J58="!",1,0)+IF(M58="!",1,0)+IF(P58="!",1,0)+IF(S58="!",1,0)+IF(V58="!",1,0))</f>
        <v>0</v>
      </c>
      <c r="AB58" s="12" t="str">
        <f>"---"</f>
        <v>---</v>
      </c>
      <c r="AC58" s="25" t="str">
        <f>"---"</f>
        <v>---</v>
      </c>
      <c r="AD58" s="36">
        <f>IF(X58=7,10,IF(X58=6,9.71+(Y58-1)*0.29,IF(X58=5,9.13+(Y58-2)*0.29,IF(X58=4,8.26+(Y58-3)*0.29,IF(X58=3,7.1+(Y58-4)*0.29,IF(X58=2,5.65+(Y58-5)*0.29,IF(X58=1,3.91+(Y58-6)*0.29,IF(Y58=0,0,1.88+(Y58-7)*0.29))))))))</f>
        <v>10</v>
      </c>
      <c r="AE58" s="14">
        <f>IF(Z58=7,10,IF(Z58=6,9.71+(AA58-1)*0.29,IF(Z58=5,9.13+(AA58-2)*0.29,IF(Z58=4,8.26+(AA58-3)*0.29,IF(Z58=3,7.1+(AA58-4)*0.29,IF(Z58=2,5.65+(AA58-5)*0.29,IF(Z58=1,3.91+(AA58-6)*0.29,IF(AA58=0,0,1.88+(AA58-7)*0.29))))))))</f>
        <v>4.2</v>
      </c>
      <c r="AF58" s="24">
        <v>1.88</v>
      </c>
      <c r="AG58" s="14">
        <v>4.9000000000000004</v>
      </c>
      <c r="AH58" s="15">
        <v>2</v>
      </c>
      <c r="AI58" s="11" t="s">
        <v>454</v>
      </c>
      <c r="AJ58" s="12">
        <v>0</v>
      </c>
      <c r="AK58" s="25" t="str">
        <f>"---"</f>
        <v>---</v>
      </c>
      <c r="AL58" s="11" t="s">
        <v>455</v>
      </c>
      <c r="AM58" s="12" t="s">
        <v>457</v>
      </c>
      <c r="AN58" s="25" t="str">
        <f>"---"</f>
        <v>---</v>
      </c>
      <c r="AO58" s="11" t="s">
        <v>455</v>
      </c>
      <c r="AP58" s="12" t="s">
        <v>456</v>
      </c>
      <c r="AQ58" s="25" t="str">
        <f>"---"</f>
        <v>---</v>
      </c>
      <c r="AR58" s="11" t="str">
        <f>" "</f>
        <v xml:space="preserve"> </v>
      </c>
      <c r="AS58" s="12" t="str">
        <f>" "</f>
        <v xml:space="preserve"> </v>
      </c>
      <c r="AT58" s="25" t="str">
        <f>"---"</f>
        <v>---</v>
      </c>
      <c r="AU58" s="11" t="str">
        <f>" "</f>
        <v xml:space="preserve"> </v>
      </c>
      <c r="AV58" s="12" t="str">
        <f>" "</f>
        <v xml:space="preserve"> </v>
      </c>
      <c r="AW58" s="25" t="str">
        <f>"---"</f>
        <v>---</v>
      </c>
      <c r="AX58" s="11" t="str">
        <f>" "</f>
        <v xml:space="preserve"> </v>
      </c>
      <c r="AY58" s="12" t="str">
        <f>" "</f>
        <v xml:space="preserve"> </v>
      </c>
      <c r="AZ58" s="25" t="str">
        <f>"---"</f>
        <v>---</v>
      </c>
      <c r="BA58" s="11" t="str">
        <f>" "</f>
        <v xml:space="preserve"> </v>
      </c>
      <c r="BB58" s="12" t="str">
        <f>" "</f>
        <v xml:space="preserve"> </v>
      </c>
      <c r="BC58" s="25" t="str">
        <f>"---"</f>
        <v>---</v>
      </c>
      <c r="BD58" s="5">
        <f>IF(AI58=" ",0,IF(AI58="p",1,0)+IF(AL58="p",1,0)+IF(AO58="p",1,0)+IF(AR58="p",1,0)+IF(AU58="p",1,0)+IF(AX58="p",1,0)+IF(BA58="p",1,0))</f>
        <v>2</v>
      </c>
      <c r="BE58" s="6">
        <f>IF(AI58=" ",0,IF(AI58="am",1,0)+IF(AL58="am",1,0)+IF(AO58="am",1,0)+IF(AR58="am",1,0)+IF(AU58="am",1,0)+IF(AX58="am",1,0)+IF(BA58="am",1,0))</f>
        <v>0</v>
      </c>
      <c r="BF58" s="6">
        <f>IF(AJ58=" ",0,IF(AJ58="+",1,0)+IF(AM58="+",1,0)+IF(AP58="+",1,0)+IF(AS58="+",1,0)+IF(AV58="+",1,0)+IF(AY58="+",1,0)+IF(BB58="+",1,0))</f>
        <v>1</v>
      </c>
      <c r="BG58" s="6">
        <f>IF(AJ58=" ",0,IF(AJ58="!",1,0)+IF(AM58="!",1,0)+IF(AP58="!",1,0)+IF(AS58="!",1,0)+IF(AV58="!",1,0)+IF(AY58="!",1,0)+IF(BB58="!",1,0))</f>
        <v>0</v>
      </c>
      <c r="BH58" s="12" t="str">
        <f>"---"</f>
        <v>---</v>
      </c>
      <c r="BI58" s="25" t="str">
        <f>"---"</f>
        <v>---</v>
      </c>
      <c r="BJ58" s="36">
        <f>IF(BD58=7,10,IF(BD58=6,9.71+(BE58-1)*0.29,IF(BD58=5,9.13+(BE58-2)*0.29,IF(BD58=4,8.26+(BE58-3)*0.29,IF(BD58=3,7.1+(BE58-4)*0.29,IF(BD58=2,5.65+(BE58-5)*0.29,IF(BD58=1,3.91+(BE58-6)*0.29,IF(BE58=0,0,1.88+(BE58-7)*0.29))))))))</f>
        <v>4.2</v>
      </c>
      <c r="BK58" s="14">
        <f>IF(BF58=7,10,IF(BF58=6,9.71+(BG58-1)*0.29,IF(BF58=5,9.13+(BG58-2)*0.29,IF(BF58=4,8.26+(BG58-3)*0.29,IF(BF58=3,7.1+(BG58-4)*0.29,IF(BF58=2,5.65+(BG58-5)*0.29,IF(BF58=1,3.91+(BG58-6)*0.29,IF(BG58=0,0,1.88+(BG58-7)*0.29))))))))</f>
        <v>2.1700000000000004</v>
      </c>
      <c r="BL58" s="24">
        <v>2.02</v>
      </c>
      <c r="BM58" s="14">
        <v>0</v>
      </c>
      <c r="BN58" s="15">
        <v>0</v>
      </c>
      <c r="BO58" s="16">
        <f>5*1+0.14+2+3</f>
        <v>10.14</v>
      </c>
      <c r="BP58" s="24">
        <f t="shared" si="53"/>
        <v>38.195</v>
      </c>
      <c r="BQ58" s="63"/>
      <c r="BR58" s="63"/>
      <c r="BS58" s="63"/>
      <c r="BT58" s="63"/>
      <c r="BU58" s="63"/>
      <c r="BV58" s="63"/>
      <c r="BW58" s="63"/>
      <c r="BY58" s="120" t="s">
        <v>536</v>
      </c>
    </row>
    <row r="59" spans="1:77" s="113" customFormat="1" ht="12.75" customHeight="1">
      <c r="A59" s="2">
        <f t="shared" si="3"/>
        <v>51</v>
      </c>
      <c r="B59" s="80" t="s">
        <v>506</v>
      </c>
      <c r="C59" s="103" t="s">
        <v>450</v>
      </c>
      <c r="D59" s="104" t="s">
        <v>450</v>
      </c>
      <c r="E59" s="105" t="s">
        <v>450</v>
      </c>
      <c r="F59" s="103" t="s">
        <v>450</v>
      </c>
      <c r="G59" s="104" t="s">
        <v>450</v>
      </c>
      <c r="H59" s="105" t="s">
        <v>450</v>
      </c>
      <c r="I59" s="103" t="s">
        <v>450</v>
      </c>
      <c r="J59" s="104" t="s">
        <v>450</v>
      </c>
      <c r="K59" s="105" t="s">
        <v>450</v>
      </c>
      <c r="L59" s="106" t="s">
        <v>450</v>
      </c>
      <c r="M59" s="107" t="s">
        <v>450</v>
      </c>
      <c r="N59" s="108" t="s">
        <v>450</v>
      </c>
      <c r="O59" s="103" t="s">
        <v>450</v>
      </c>
      <c r="P59" s="104" t="s">
        <v>450</v>
      </c>
      <c r="Q59" s="105" t="s">
        <v>450</v>
      </c>
      <c r="R59" s="103" t="s">
        <v>450</v>
      </c>
      <c r="S59" s="104" t="s">
        <v>450</v>
      </c>
      <c r="T59" s="105" t="s">
        <v>450</v>
      </c>
      <c r="U59" s="103" t="s">
        <v>450</v>
      </c>
      <c r="V59" s="104" t="s">
        <v>450</v>
      </c>
      <c r="W59" s="105" t="s">
        <v>450</v>
      </c>
      <c r="X59" s="103" t="s">
        <v>450</v>
      </c>
      <c r="Y59" s="104" t="s">
        <v>450</v>
      </c>
      <c r="Z59" s="104" t="s">
        <v>450</v>
      </c>
      <c r="AA59" s="104" t="s">
        <v>450</v>
      </c>
      <c r="AB59" s="104" t="s">
        <v>450</v>
      </c>
      <c r="AC59" s="105" t="s">
        <v>450</v>
      </c>
      <c r="AD59" s="36">
        <v>10</v>
      </c>
      <c r="AE59" s="14">
        <v>0.14000000000000012</v>
      </c>
      <c r="AF59" s="24">
        <v>1.2999999999999998</v>
      </c>
      <c r="AG59" s="14">
        <v>7.2</v>
      </c>
      <c r="AH59" s="15">
        <v>2.6</v>
      </c>
      <c r="AI59" s="103" t="s">
        <v>450</v>
      </c>
      <c r="AJ59" s="104" t="s">
        <v>450</v>
      </c>
      <c r="AK59" s="105" t="s">
        <v>450</v>
      </c>
      <c r="AL59" s="103" t="s">
        <v>450</v>
      </c>
      <c r="AM59" s="104" t="s">
        <v>450</v>
      </c>
      <c r="AN59" s="105" t="s">
        <v>450</v>
      </c>
      <c r="AO59" s="103" t="s">
        <v>450</v>
      </c>
      <c r="AP59" s="104" t="s">
        <v>450</v>
      </c>
      <c r="AQ59" s="105" t="s">
        <v>450</v>
      </c>
      <c r="AR59" s="106" t="s">
        <v>450</v>
      </c>
      <c r="AS59" s="107" t="s">
        <v>450</v>
      </c>
      <c r="AT59" s="108" t="s">
        <v>450</v>
      </c>
      <c r="AU59" s="103" t="s">
        <v>450</v>
      </c>
      <c r="AV59" s="104" t="s">
        <v>450</v>
      </c>
      <c r="AW59" s="105" t="s">
        <v>450</v>
      </c>
      <c r="AX59" s="103" t="s">
        <v>450</v>
      </c>
      <c r="AY59" s="104" t="s">
        <v>450</v>
      </c>
      <c r="AZ59" s="105" t="s">
        <v>450</v>
      </c>
      <c r="BA59" s="103" t="s">
        <v>450</v>
      </c>
      <c r="BB59" s="104" t="s">
        <v>450</v>
      </c>
      <c r="BC59" s="105" t="s">
        <v>450</v>
      </c>
      <c r="BD59" s="103" t="s">
        <v>450</v>
      </c>
      <c r="BE59" s="104" t="s">
        <v>450</v>
      </c>
      <c r="BF59" s="104" t="s">
        <v>450</v>
      </c>
      <c r="BG59" s="104" t="s">
        <v>450</v>
      </c>
      <c r="BH59" s="104" t="s">
        <v>450</v>
      </c>
      <c r="BI59" s="105" t="s">
        <v>450</v>
      </c>
      <c r="BJ59" s="36">
        <v>10</v>
      </c>
      <c r="BK59" s="14">
        <v>0</v>
      </c>
      <c r="BL59" s="24">
        <v>2.16</v>
      </c>
      <c r="BM59" s="14">
        <v>0</v>
      </c>
      <c r="BN59" s="15">
        <v>0</v>
      </c>
      <c r="BO59" s="16">
        <f>6.51+1.25+0.14+2*1.5+1+3</f>
        <v>14.899999999999999</v>
      </c>
      <c r="BP59" s="24">
        <f t="shared" si="53"/>
        <v>45.144999999999996</v>
      </c>
      <c r="BQ59" s="63"/>
      <c r="BR59" s="63"/>
      <c r="BS59" s="63"/>
      <c r="BT59" s="63"/>
      <c r="BU59" s="63"/>
      <c r="BV59" s="63"/>
      <c r="BW59" s="63"/>
      <c r="BY59" s="120" t="s">
        <v>458</v>
      </c>
    </row>
    <row r="60" spans="1:77" s="113" customFormat="1" ht="12.75" customHeight="1">
      <c r="A60" s="2">
        <f t="shared" si="3"/>
        <v>52</v>
      </c>
      <c r="B60" s="80" t="s">
        <v>533</v>
      </c>
      <c r="C60" s="103" t="s">
        <v>450</v>
      </c>
      <c r="D60" s="104" t="s">
        <v>450</v>
      </c>
      <c r="E60" s="105" t="s">
        <v>450</v>
      </c>
      <c r="F60" s="103" t="s">
        <v>450</v>
      </c>
      <c r="G60" s="104" t="s">
        <v>450</v>
      </c>
      <c r="H60" s="105" t="s">
        <v>450</v>
      </c>
      <c r="I60" s="103" t="s">
        <v>450</v>
      </c>
      <c r="J60" s="104" t="s">
        <v>450</v>
      </c>
      <c r="K60" s="105" t="s">
        <v>450</v>
      </c>
      <c r="L60" s="106" t="s">
        <v>450</v>
      </c>
      <c r="M60" s="107" t="s">
        <v>450</v>
      </c>
      <c r="N60" s="108" t="s">
        <v>450</v>
      </c>
      <c r="O60" s="103" t="s">
        <v>450</v>
      </c>
      <c r="P60" s="104" t="s">
        <v>450</v>
      </c>
      <c r="Q60" s="105" t="s">
        <v>450</v>
      </c>
      <c r="R60" s="103" t="s">
        <v>450</v>
      </c>
      <c r="S60" s="104" t="s">
        <v>450</v>
      </c>
      <c r="T60" s="105" t="s">
        <v>450</v>
      </c>
      <c r="U60" s="103" t="s">
        <v>450</v>
      </c>
      <c r="V60" s="104" t="s">
        <v>450</v>
      </c>
      <c r="W60" s="105" t="s">
        <v>450</v>
      </c>
      <c r="X60" s="103" t="s">
        <v>450</v>
      </c>
      <c r="Y60" s="104" t="s">
        <v>450</v>
      </c>
      <c r="Z60" s="104" t="s">
        <v>450</v>
      </c>
      <c r="AA60" s="104" t="s">
        <v>450</v>
      </c>
      <c r="AB60" s="104" t="s">
        <v>450</v>
      </c>
      <c r="AC60" s="105" t="s">
        <v>450</v>
      </c>
      <c r="AD60" s="36">
        <v>10</v>
      </c>
      <c r="AE60" s="14">
        <v>0</v>
      </c>
      <c r="AF60" s="24">
        <v>1.5899999999999999</v>
      </c>
      <c r="AG60" s="14">
        <v>3.4</v>
      </c>
      <c r="AH60" s="15">
        <v>2</v>
      </c>
      <c r="AI60" s="103" t="s">
        <v>450</v>
      </c>
      <c r="AJ60" s="104" t="s">
        <v>450</v>
      </c>
      <c r="AK60" s="105" t="s">
        <v>450</v>
      </c>
      <c r="AL60" s="103" t="s">
        <v>450</v>
      </c>
      <c r="AM60" s="104" t="s">
        <v>450</v>
      </c>
      <c r="AN60" s="105" t="s">
        <v>450</v>
      </c>
      <c r="AO60" s="103" t="s">
        <v>450</v>
      </c>
      <c r="AP60" s="104" t="s">
        <v>450</v>
      </c>
      <c r="AQ60" s="105" t="s">
        <v>450</v>
      </c>
      <c r="AR60" s="106" t="s">
        <v>450</v>
      </c>
      <c r="AS60" s="107" t="s">
        <v>450</v>
      </c>
      <c r="AT60" s="108" t="s">
        <v>450</v>
      </c>
      <c r="AU60" s="103" t="s">
        <v>450</v>
      </c>
      <c r="AV60" s="104" t="s">
        <v>450</v>
      </c>
      <c r="AW60" s="105" t="s">
        <v>450</v>
      </c>
      <c r="AX60" s="103" t="s">
        <v>450</v>
      </c>
      <c r="AY60" s="104" t="s">
        <v>450</v>
      </c>
      <c r="AZ60" s="105" t="s">
        <v>450</v>
      </c>
      <c r="BA60" s="103" t="s">
        <v>450</v>
      </c>
      <c r="BB60" s="104" t="s">
        <v>450</v>
      </c>
      <c r="BC60" s="105" t="s">
        <v>450</v>
      </c>
      <c r="BD60" s="103" t="s">
        <v>450</v>
      </c>
      <c r="BE60" s="104" t="s">
        <v>450</v>
      </c>
      <c r="BF60" s="104" t="s">
        <v>450</v>
      </c>
      <c r="BG60" s="104" t="s">
        <v>450</v>
      </c>
      <c r="BH60" s="104" t="s">
        <v>450</v>
      </c>
      <c r="BI60" s="105" t="s">
        <v>450</v>
      </c>
      <c r="BJ60" s="36">
        <v>10</v>
      </c>
      <c r="BK60" s="14">
        <v>0</v>
      </c>
      <c r="BL60" s="24">
        <v>1.5899999999999999</v>
      </c>
      <c r="BM60" s="14">
        <v>0</v>
      </c>
      <c r="BN60" s="15">
        <v>0</v>
      </c>
      <c r="BO60" s="16">
        <f>2.17+0.14+2*1</f>
        <v>4.3100000000000005</v>
      </c>
      <c r="BP60" s="24">
        <f t="shared" si="53"/>
        <v>28.064999999999998</v>
      </c>
      <c r="BQ60" s="63"/>
      <c r="BR60" s="63"/>
      <c r="BS60" s="63"/>
      <c r="BT60" s="63"/>
      <c r="BU60" s="63"/>
      <c r="BV60" s="63"/>
      <c r="BW60" s="63"/>
      <c r="BY60" s="122" t="s">
        <v>458</v>
      </c>
    </row>
    <row r="61" spans="1:77" s="113" customFormat="1" ht="12.75" customHeight="1">
      <c r="A61" s="2">
        <f t="shared" si="3"/>
        <v>53</v>
      </c>
      <c r="B61" s="80" t="s">
        <v>527</v>
      </c>
      <c r="C61" s="103" t="s">
        <v>450</v>
      </c>
      <c r="D61" s="104" t="s">
        <v>450</v>
      </c>
      <c r="E61" s="105" t="s">
        <v>450</v>
      </c>
      <c r="F61" s="103" t="s">
        <v>450</v>
      </c>
      <c r="G61" s="104" t="s">
        <v>450</v>
      </c>
      <c r="H61" s="105" t="s">
        <v>450</v>
      </c>
      <c r="I61" s="103" t="s">
        <v>450</v>
      </c>
      <c r="J61" s="104" t="s">
        <v>450</v>
      </c>
      <c r="K61" s="105" t="s">
        <v>450</v>
      </c>
      <c r="L61" s="106" t="s">
        <v>450</v>
      </c>
      <c r="M61" s="107" t="s">
        <v>450</v>
      </c>
      <c r="N61" s="108" t="s">
        <v>450</v>
      </c>
      <c r="O61" s="103" t="s">
        <v>450</v>
      </c>
      <c r="P61" s="104" t="s">
        <v>450</v>
      </c>
      <c r="Q61" s="105" t="s">
        <v>450</v>
      </c>
      <c r="R61" s="103" t="s">
        <v>450</v>
      </c>
      <c r="S61" s="104" t="s">
        <v>450</v>
      </c>
      <c r="T61" s="105" t="s">
        <v>450</v>
      </c>
      <c r="U61" s="103" t="s">
        <v>450</v>
      </c>
      <c r="V61" s="104" t="s">
        <v>450</v>
      </c>
      <c r="W61" s="105" t="s">
        <v>450</v>
      </c>
      <c r="X61" s="103" t="s">
        <v>450</v>
      </c>
      <c r="Y61" s="104" t="s">
        <v>450</v>
      </c>
      <c r="Z61" s="104" t="s">
        <v>450</v>
      </c>
      <c r="AA61" s="104" t="s">
        <v>450</v>
      </c>
      <c r="AB61" s="104" t="s">
        <v>450</v>
      </c>
      <c r="AC61" s="105" t="s">
        <v>450</v>
      </c>
      <c r="AD61" s="36">
        <v>9.4200000000000017</v>
      </c>
      <c r="AE61" s="14">
        <v>0</v>
      </c>
      <c r="AF61" s="24">
        <v>1.2999999999999998</v>
      </c>
      <c r="AG61" s="14">
        <v>6</v>
      </c>
      <c r="AH61" s="15">
        <v>2.2000000000000002</v>
      </c>
      <c r="AI61" s="103" t="s">
        <v>450</v>
      </c>
      <c r="AJ61" s="104" t="s">
        <v>450</v>
      </c>
      <c r="AK61" s="105" t="s">
        <v>450</v>
      </c>
      <c r="AL61" s="103" t="s">
        <v>450</v>
      </c>
      <c r="AM61" s="104" t="s">
        <v>450</v>
      </c>
      <c r="AN61" s="105" t="s">
        <v>450</v>
      </c>
      <c r="AO61" s="103" t="s">
        <v>450</v>
      </c>
      <c r="AP61" s="104" t="s">
        <v>450</v>
      </c>
      <c r="AQ61" s="105" t="s">
        <v>450</v>
      </c>
      <c r="AR61" s="106" t="s">
        <v>450</v>
      </c>
      <c r="AS61" s="107" t="s">
        <v>450</v>
      </c>
      <c r="AT61" s="108" t="s">
        <v>450</v>
      </c>
      <c r="AU61" s="103" t="s">
        <v>450</v>
      </c>
      <c r="AV61" s="104" t="s">
        <v>450</v>
      </c>
      <c r="AW61" s="105" t="s">
        <v>450</v>
      </c>
      <c r="AX61" s="103" t="s">
        <v>450</v>
      </c>
      <c r="AY61" s="104" t="s">
        <v>450</v>
      </c>
      <c r="AZ61" s="105" t="s">
        <v>450</v>
      </c>
      <c r="BA61" s="103" t="s">
        <v>450</v>
      </c>
      <c r="BB61" s="104" t="s">
        <v>450</v>
      </c>
      <c r="BC61" s="105" t="s">
        <v>450</v>
      </c>
      <c r="BD61" s="103" t="s">
        <v>450</v>
      </c>
      <c r="BE61" s="104" t="s">
        <v>450</v>
      </c>
      <c r="BF61" s="104" t="s">
        <v>450</v>
      </c>
      <c r="BG61" s="104" t="s">
        <v>450</v>
      </c>
      <c r="BH61" s="104" t="s">
        <v>450</v>
      </c>
      <c r="BI61" s="105" t="s">
        <v>450</v>
      </c>
      <c r="BJ61" s="36">
        <v>10</v>
      </c>
      <c r="BK61" s="14">
        <v>0</v>
      </c>
      <c r="BL61" s="24">
        <v>2.02</v>
      </c>
      <c r="BM61" s="14">
        <v>0</v>
      </c>
      <c r="BN61" s="15">
        <v>0</v>
      </c>
      <c r="BO61" s="16"/>
      <c r="BP61" s="24">
        <f t="shared" si="53"/>
        <v>27.314999999999998</v>
      </c>
      <c r="BQ61" s="63"/>
      <c r="BR61" s="63"/>
      <c r="BS61" s="63"/>
      <c r="BT61" s="63"/>
      <c r="BU61" s="63"/>
      <c r="BV61" s="63"/>
      <c r="BW61" s="63"/>
      <c r="BY61" s="120" t="s">
        <v>458</v>
      </c>
    </row>
    <row r="62" spans="1:77" s="113" customFormat="1" ht="12.75" customHeight="1">
      <c r="A62" s="2">
        <f t="shared" si="3"/>
        <v>54</v>
      </c>
      <c r="B62" s="80" t="s">
        <v>537</v>
      </c>
      <c r="C62" s="103" t="s">
        <v>450</v>
      </c>
      <c r="D62" s="104" t="s">
        <v>450</v>
      </c>
      <c r="E62" s="105" t="s">
        <v>450</v>
      </c>
      <c r="F62" s="103" t="s">
        <v>450</v>
      </c>
      <c r="G62" s="104" t="s">
        <v>450</v>
      </c>
      <c r="H62" s="105" t="s">
        <v>450</v>
      </c>
      <c r="I62" s="103" t="s">
        <v>450</v>
      </c>
      <c r="J62" s="104" t="s">
        <v>450</v>
      </c>
      <c r="K62" s="105" t="s">
        <v>450</v>
      </c>
      <c r="L62" s="106" t="s">
        <v>450</v>
      </c>
      <c r="M62" s="107" t="s">
        <v>450</v>
      </c>
      <c r="N62" s="108" t="s">
        <v>450</v>
      </c>
      <c r="O62" s="103" t="s">
        <v>450</v>
      </c>
      <c r="P62" s="104" t="s">
        <v>450</v>
      </c>
      <c r="Q62" s="105" t="s">
        <v>450</v>
      </c>
      <c r="R62" s="103" t="s">
        <v>450</v>
      </c>
      <c r="S62" s="104" t="s">
        <v>450</v>
      </c>
      <c r="T62" s="105" t="s">
        <v>450</v>
      </c>
      <c r="U62" s="103" t="s">
        <v>450</v>
      </c>
      <c r="V62" s="104" t="s">
        <v>450</v>
      </c>
      <c r="W62" s="105" t="s">
        <v>450</v>
      </c>
      <c r="X62" s="103" t="s">
        <v>450</v>
      </c>
      <c r="Y62" s="104" t="s">
        <v>450</v>
      </c>
      <c r="Z62" s="104" t="s">
        <v>450</v>
      </c>
      <c r="AA62" s="104" t="s">
        <v>450</v>
      </c>
      <c r="AB62" s="104" t="s">
        <v>450</v>
      </c>
      <c r="AC62" s="105" t="s">
        <v>450</v>
      </c>
      <c r="AD62" s="36">
        <v>10</v>
      </c>
      <c r="AE62" s="14">
        <v>0.14000000000000012</v>
      </c>
      <c r="AF62" s="24">
        <v>1.88</v>
      </c>
      <c r="AG62" s="14">
        <v>4.5999999999999996</v>
      </c>
      <c r="AH62" s="15">
        <v>2.4</v>
      </c>
      <c r="AI62" s="103" t="s">
        <v>450</v>
      </c>
      <c r="AJ62" s="104" t="s">
        <v>450</v>
      </c>
      <c r="AK62" s="105" t="s">
        <v>450</v>
      </c>
      <c r="AL62" s="103" t="s">
        <v>450</v>
      </c>
      <c r="AM62" s="104" t="s">
        <v>450</v>
      </c>
      <c r="AN62" s="105" t="s">
        <v>450</v>
      </c>
      <c r="AO62" s="103" t="s">
        <v>450</v>
      </c>
      <c r="AP62" s="104" t="s">
        <v>450</v>
      </c>
      <c r="AQ62" s="105" t="s">
        <v>450</v>
      </c>
      <c r="AR62" s="106" t="s">
        <v>450</v>
      </c>
      <c r="AS62" s="107" t="s">
        <v>450</v>
      </c>
      <c r="AT62" s="108" t="s">
        <v>450</v>
      </c>
      <c r="AU62" s="103" t="s">
        <v>450</v>
      </c>
      <c r="AV62" s="104" t="s">
        <v>450</v>
      </c>
      <c r="AW62" s="105" t="s">
        <v>450</v>
      </c>
      <c r="AX62" s="103" t="s">
        <v>450</v>
      </c>
      <c r="AY62" s="104" t="s">
        <v>450</v>
      </c>
      <c r="AZ62" s="105" t="s">
        <v>450</v>
      </c>
      <c r="BA62" s="103" t="s">
        <v>450</v>
      </c>
      <c r="BB62" s="104" t="s">
        <v>450</v>
      </c>
      <c r="BC62" s="105" t="s">
        <v>450</v>
      </c>
      <c r="BD62" s="103" t="s">
        <v>450</v>
      </c>
      <c r="BE62" s="104" t="s">
        <v>450</v>
      </c>
      <c r="BF62" s="104" t="s">
        <v>450</v>
      </c>
      <c r="BG62" s="104" t="s">
        <v>450</v>
      </c>
      <c r="BH62" s="104" t="s">
        <v>450</v>
      </c>
      <c r="BI62" s="105" t="s">
        <v>450</v>
      </c>
      <c r="BJ62" s="36">
        <v>10</v>
      </c>
      <c r="BK62" s="14">
        <v>2.1700000000000004</v>
      </c>
      <c r="BL62" s="24">
        <v>2.2999999999999998</v>
      </c>
      <c r="BM62" s="14">
        <v>0</v>
      </c>
      <c r="BN62" s="15">
        <v>0</v>
      </c>
      <c r="BO62" s="16">
        <f>6.51+2*1+2*0.14+2*1.5+3</f>
        <v>14.79</v>
      </c>
      <c r="BP62" s="24">
        <f t="shared" si="53"/>
        <v>43.424999999999997</v>
      </c>
      <c r="BQ62" s="63"/>
      <c r="BR62" s="63"/>
      <c r="BS62" s="63"/>
      <c r="BT62" s="63"/>
      <c r="BU62" s="63"/>
      <c r="BV62" s="63"/>
      <c r="BW62" s="63"/>
      <c r="BY62" s="127" t="s">
        <v>458</v>
      </c>
    </row>
    <row r="63" spans="1:77" s="113" customFormat="1" ht="12.75" customHeight="1">
      <c r="A63" s="2">
        <f t="shared" si="3"/>
        <v>55</v>
      </c>
      <c r="B63" s="80" t="s">
        <v>507</v>
      </c>
      <c r="C63" s="11" t="s">
        <v>455</v>
      </c>
      <c r="D63" s="12" t="s">
        <v>456</v>
      </c>
      <c r="E63" s="25" t="s">
        <v>456</v>
      </c>
      <c r="F63" s="11" t="s">
        <v>455</v>
      </c>
      <c r="G63" s="12" t="s">
        <v>456</v>
      </c>
      <c r="H63" s="25" t="s">
        <v>456</v>
      </c>
      <c r="I63" s="11" t="s">
        <v>455</v>
      </c>
      <c r="J63" s="12" t="s">
        <v>456</v>
      </c>
      <c r="K63" s="25" t="s">
        <v>456</v>
      </c>
      <c r="L63" s="11" t="s">
        <v>455</v>
      </c>
      <c r="M63" s="12" t="s">
        <v>456</v>
      </c>
      <c r="N63" s="25" t="s">
        <v>456</v>
      </c>
      <c r="O63" s="11" t="s">
        <v>455</v>
      </c>
      <c r="P63" s="12" t="s">
        <v>456</v>
      </c>
      <c r="Q63" s="25" t="s">
        <v>456</v>
      </c>
      <c r="R63" s="11" t="s">
        <v>455</v>
      </c>
      <c r="S63" s="12" t="s">
        <v>456</v>
      </c>
      <c r="T63" s="25" t="s">
        <v>456</v>
      </c>
      <c r="U63" s="11" t="s">
        <v>454</v>
      </c>
      <c r="V63" s="12">
        <v>0</v>
      </c>
      <c r="W63" s="25">
        <v>0</v>
      </c>
      <c r="X63" s="5">
        <f>IF(C63=" ",0,IF(C63="p",1,0)+IF(F63="p",1,0)+IF(I63="p",1,0)+IF(L63="p",1,0)+IF(O63="p",1,0)+IF(R63="p",1,0)+IF(U63="p",1,0))</f>
        <v>6</v>
      </c>
      <c r="Y63" s="6">
        <f>IF(C63=" ",0,IF(C63="am",1,0)+IF(F63="am",1,0)+IF(I63="am",1,0)+IF(L63="am",1,0)+IF(O63="am",1,0)+IF(R63="am",1,0)+IF(U63="am",1,0))</f>
        <v>0</v>
      </c>
      <c r="Z63" s="6">
        <f>IF(D63=" ",0,IF(D63="+",1,0)+IF(G63="+",1,0)+IF(J63="+",1,0)+IF(M63="+",1,0)+IF(P63="+",1,0)+IF(S63="+",1,0)+IF(V63="+",1,0))</f>
        <v>0</v>
      </c>
      <c r="AA63" s="6">
        <f>IF(D63=" ",0,IF(D63="!",1,0)+IF(G63="!",1,0)+IF(J63="!",1,0)+IF(M63="!",1,0)+IF(P63="!",1,0)+IF(S63="!",1,0)+IF(V63="!",1,0))</f>
        <v>0</v>
      </c>
      <c r="AB63" s="6">
        <f>IF(E63=" ",0,IF(E63="!",1,0)+IF(H63="!",1,0)+IF(K63="!",1,0)+IF(N63="!",1,0)+IF(Q63="!",1,0)+IF(T63="!",1,0)+IF(W63="!",1,0))</f>
        <v>0</v>
      </c>
      <c r="AC63" s="7">
        <f>IF(E63=" ",0,IF(E63="~",1,0)+IF(H63="~",1,0)+IF(K63="~",1,0)+IF(N63="~",1,0)+IF(Q63="~",1,0)+IF(T63="~",1,0)+IF(W63="~",1,0))</f>
        <v>6</v>
      </c>
      <c r="AD63" s="36">
        <f>IF(X63=7,10,IF(X63=6,9.71+(Y63-1)*0.29,IF(X63=5,9.13+(Y63-2)*0.29,IF(X63=4,8.26+(Y63-3)*0.29,IF(X63=3,7.1+(Y63-4)*0.29,IF(X63=2,5.65+(Y63-5)*0.29,IF(X63=1,3.91+(Y63-6)*0.29,IF(Y63=0,0,1.88+(Y63-7)*0.29))))))))</f>
        <v>9.4200000000000017</v>
      </c>
      <c r="AE63" s="14">
        <f>IF(Z63=7,10,IF(Z63=6,9.71+(AA63-1)*0.29,IF(Z63=5,9.13+(AA63-2)*0.29,IF(Z63=4,8.26+(AA63-3)*0.29,IF(Z63=3,7.1+(AA63-4)*0.29,IF(Z63=2,5.65+(AA63-5)*0.29,IF(Z63=1,3.91+(AA63-6)*0.29,IF(AA63=0,0,1.88+(AA63-7)*0.29))))))))</f>
        <v>0</v>
      </c>
      <c r="AF63" s="24">
        <f>IF(AB63=7,10,IF(AB63=6,9.71+(AC63-1)*0.29,IF(AB63=5,9.13+(AC63-2)*0.29,IF(AB63=4,8.26+(AC63-3)*0.29,IF(AB63=3,7.1+(AC63-4)*0.29,IF(AB63=2,5.65+(AC63-5)*0.29,IF(AB63=1,3.91+(AC63-6)*0.29,IF(AC63=0,0,1.88+(AC63-7)*0.29))))))))</f>
        <v>1.5899999999999999</v>
      </c>
      <c r="AG63" s="14">
        <v>2.9</v>
      </c>
      <c r="AH63" s="15">
        <v>0</v>
      </c>
      <c r="AI63" s="11" t="s">
        <v>454</v>
      </c>
      <c r="AJ63" s="12">
        <v>0</v>
      </c>
      <c r="AK63" s="25">
        <v>0</v>
      </c>
      <c r="AL63" s="11" t="s">
        <v>454</v>
      </c>
      <c r="AM63" s="12">
        <v>0</v>
      </c>
      <c r="AN63" s="25">
        <v>0</v>
      </c>
      <c r="AO63" s="11" t="s">
        <v>454</v>
      </c>
      <c r="AP63" s="12">
        <v>0</v>
      </c>
      <c r="AQ63" s="25">
        <v>0</v>
      </c>
      <c r="AR63" s="11" t="str">
        <f t="shared" ref="AQ63:BC63" si="85">" "</f>
        <v xml:space="preserve"> </v>
      </c>
      <c r="AS63" s="12" t="str">
        <f t="shared" si="85"/>
        <v xml:space="preserve"> </v>
      </c>
      <c r="AT63" s="25" t="str">
        <f t="shared" si="85"/>
        <v xml:space="preserve"> </v>
      </c>
      <c r="AU63" s="11" t="str">
        <f t="shared" si="85"/>
        <v xml:space="preserve"> </v>
      </c>
      <c r="AV63" s="12" t="str">
        <f t="shared" si="85"/>
        <v xml:space="preserve"> </v>
      </c>
      <c r="AW63" s="25" t="str">
        <f t="shared" si="85"/>
        <v xml:space="preserve"> </v>
      </c>
      <c r="AX63" s="11" t="str">
        <f t="shared" si="85"/>
        <v xml:space="preserve"> </v>
      </c>
      <c r="AY63" s="12" t="str">
        <f t="shared" si="85"/>
        <v xml:space="preserve"> </v>
      </c>
      <c r="AZ63" s="25" t="str">
        <f t="shared" si="85"/>
        <v xml:space="preserve"> </v>
      </c>
      <c r="BA63" s="11" t="str">
        <f t="shared" si="85"/>
        <v xml:space="preserve"> </v>
      </c>
      <c r="BB63" s="12" t="str">
        <f t="shared" si="85"/>
        <v xml:space="preserve"> </v>
      </c>
      <c r="BC63" s="25" t="str">
        <f t="shared" si="85"/>
        <v xml:space="preserve"> </v>
      </c>
      <c r="BD63" s="5">
        <f>IF(AI63=" ",0,IF(AI63="p",1,0)+IF(AL63="p",1,0)+IF(AO63="p",1,0)+IF(AR63="p",1,0)+IF(AU63="p",1,0)+IF(AX63="p",1,0)+IF(BA63="p",1,0))</f>
        <v>0</v>
      </c>
      <c r="BE63" s="6">
        <f>IF(AI63=" ",0,IF(AI63="am",1,0)+IF(AL63="am",1,0)+IF(AO63="am",1,0)+IF(AR63="am",1,0)+IF(AU63="am",1,0)+IF(AX63="am",1,0)+IF(BA63="am",1,0))</f>
        <v>0</v>
      </c>
      <c r="BF63" s="6">
        <f>IF(AJ63=" ",0,IF(AJ63="+",1,0)+IF(AM63="+",1,0)+IF(AP63="+",1,0)+IF(AS63="+",1,0)+IF(AV63="+",1,0)+IF(AY63="+",1,0)+IF(BB63="+",1,0))</f>
        <v>0</v>
      </c>
      <c r="BG63" s="6">
        <f>IF(AJ63=" ",0,IF(AJ63="!",1,0)+IF(AM63="!",1,0)+IF(AP63="!",1,0)+IF(AS63="!",1,0)+IF(AV63="!",1,0)+IF(AY63="!",1,0)+IF(BB63="!",1,0))</f>
        <v>0</v>
      </c>
      <c r="BH63" s="6">
        <f>IF(AK63=" ",0,IF(AK63="!",1,0)+IF(AN63="!",1,0)+IF(AQ63="!",1,0)+IF(AT63="!",1,0)+IF(AW63="!",1,0)+IF(AZ63="!",1,0)+IF(BC63="!",1,0))</f>
        <v>0</v>
      </c>
      <c r="BI63" s="7">
        <f>IF(AK63=" ",0,IF(AK63="~",1,0)+IF(AN63="~",1,0)+IF(AQ63="~",1,0)+IF(AT63="~",1,0)+IF(AW63="~",1,0)+IF(AZ63="~",1,0)+IF(BC63="~",1,0))</f>
        <v>0</v>
      </c>
      <c r="BJ63" s="36">
        <f>IF(BD63=7,10,IF(BD63=6,9.71+(BE63-1)*0.29,IF(BD63=5,9.13+(BE63-2)*0.29,IF(BD63=4,8.26+(BE63-3)*0.29,IF(BD63=3,7.1+(BE63-4)*0.29,IF(BD63=2,5.65+(BE63-5)*0.29,IF(BD63=1,3.91+(BE63-6)*0.29,IF(BE63=0,0,1.88+(BE63-7)*0.29))))))))</f>
        <v>0</v>
      </c>
      <c r="BK63" s="14">
        <f>IF(BF63=7,10,IF(BF63=6,9.71+(BG63-1)*0.29,IF(BF63=5,9.13+(BG63-2)*0.29,IF(BF63=4,8.26+(BG63-3)*0.29,IF(BF63=3,7.1+(BG63-4)*0.29,IF(BF63=2,5.65+(BG63-5)*0.29,IF(BF63=1,3.91+(BG63-6)*0.29,IF(BG63=0,0,1.88+(BG63-7)*0.29))))))))</f>
        <v>0</v>
      </c>
      <c r="BL63" s="24">
        <f>IF(BH63=7,10,IF(BH63=6,9.71+(BI63-1)*0.29,IF(BH63=5,9.13+(BI63-2)*0.29,IF(BH63=4,8.26+(BI63-3)*0.29,IF(BH63=3,7.1+(BI63-4)*0.29,IF(BH63=2,5.65+(BI63-5)*0.29,IF(BH63=1,3.91+(BI63-6)*0.29,IF(BI63=0,0,1.88+(BI63-7)*0.29))))))))</f>
        <v>0</v>
      </c>
      <c r="BM63" s="14">
        <v>0</v>
      </c>
      <c r="BN63" s="15">
        <v>0</v>
      </c>
      <c r="BO63" s="16">
        <v>1.5</v>
      </c>
      <c r="BP63" s="24">
        <f t="shared" si="53"/>
        <v>13.022500000000001</v>
      </c>
      <c r="BQ63" s="63"/>
      <c r="BR63" s="63"/>
      <c r="BS63" s="63"/>
      <c r="BT63" s="63"/>
      <c r="BU63" s="63"/>
      <c r="BV63" s="63"/>
      <c r="BW63" s="63"/>
      <c r="BY63" s="28"/>
    </row>
    <row r="64" spans="1:77" s="113" customFormat="1" ht="12.75" customHeight="1">
      <c r="A64" s="2">
        <f t="shared" si="3"/>
        <v>56</v>
      </c>
      <c r="B64" s="80" t="s">
        <v>520</v>
      </c>
      <c r="C64" s="11" t="s">
        <v>455</v>
      </c>
      <c r="D64" s="12" t="s">
        <v>456</v>
      </c>
      <c r="E64" s="25" t="str">
        <f>"---"</f>
        <v>---</v>
      </c>
      <c r="F64" s="11" t="s">
        <v>455</v>
      </c>
      <c r="G64" s="12" t="s">
        <v>457</v>
      </c>
      <c r="H64" s="25" t="str">
        <f>"---"</f>
        <v>---</v>
      </c>
      <c r="I64" s="11" t="s">
        <v>455</v>
      </c>
      <c r="J64" s="12" t="s">
        <v>459</v>
      </c>
      <c r="K64" s="25" t="str">
        <f>"---"</f>
        <v>---</v>
      </c>
      <c r="L64" s="11" t="s">
        <v>455</v>
      </c>
      <c r="M64" s="12" t="s">
        <v>456</v>
      </c>
      <c r="N64" s="25" t="str">
        <f>"---"</f>
        <v>---</v>
      </c>
      <c r="O64" s="11" t="s">
        <v>455</v>
      </c>
      <c r="P64" s="12" t="s">
        <v>456</v>
      </c>
      <c r="Q64" s="25" t="str">
        <f>"---"</f>
        <v>---</v>
      </c>
      <c r="R64" s="11" t="s">
        <v>455</v>
      </c>
      <c r="S64" s="12" t="s">
        <v>456</v>
      </c>
      <c r="T64" s="25" t="str">
        <f>"---"</f>
        <v>---</v>
      </c>
      <c r="U64" s="11" t="s">
        <v>455</v>
      </c>
      <c r="V64" s="12" t="s">
        <v>456</v>
      </c>
      <c r="W64" s="25" t="str">
        <f>"---"</f>
        <v>---</v>
      </c>
      <c r="X64" s="5">
        <f>IF(C64=" ",0,IF(C64="p",1,0)+IF(F64="p",1,0)+IF(I64="p",1,0)+IF(L64="p",1,0)+IF(O64="p",1,0)+IF(R64="p",1,0)+IF(U64="p",1,0))</f>
        <v>7</v>
      </c>
      <c r="Y64" s="6">
        <f>IF(C64=" ",0,IF(C64="am",1,0)+IF(F64="am",1,0)+IF(I64="am",1,0)+IF(L64="am",1,0)+IF(O64="am",1,0)+IF(R64="am",1,0)+IF(U64="am",1,0))</f>
        <v>0</v>
      </c>
      <c r="Z64" s="6">
        <f>IF(D64=" ",0,IF(D64="+",1,0)+IF(G64="+",1,0)+IF(J64="+",1,0)+IF(M64="+",1,0)+IF(P64="+",1,0)+IF(S64="+",1,0)+IF(V64="+",1,0))</f>
        <v>1</v>
      </c>
      <c r="AA64" s="6">
        <f>IF(D64=" ",0,IF(D64="!",1,0)+IF(G64="!",1,0)+IF(J64="!",1,0)+IF(M64="!",1,0)+IF(P64="!",1,0)+IF(S64="!",1,0)+IF(V64="!",1,0))</f>
        <v>1</v>
      </c>
      <c r="AB64" s="104" t="s">
        <v>450</v>
      </c>
      <c r="AC64" s="105" t="s">
        <v>450</v>
      </c>
      <c r="AD64" s="36">
        <f>IF(X64=7,10,IF(X64=6,9.71+(Y64-1)*0.29,IF(X64=5,9.13+(Y64-2)*0.29,IF(X64=4,8.26+(Y64-3)*0.29,IF(X64=3,7.1+(Y64-4)*0.29,IF(X64=2,5.65+(Y64-5)*0.29,IF(X64=1,3.91+(Y64-6)*0.29,IF(Y64=0,0,1.88+(Y64-7)*0.29))))))))</f>
        <v>10</v>
      </c>
      <c r="AE64" s="14">
        <f>IF(Z64=7,10,IF(Z64=6,9.71+(AA64-1)*0.29,IF(Z64=5,9.13+(AA64-2)*0.29,IF(Z64=4,8.26+(AA64-3)*0.29,IF(Z64=3,7.1+(AA64-4)*0.29,IF(Z64=2,5.65+(AA64-5)*0.29,IF(Z64=1,3.91+(AA64-6)*0.29,IF(AA64=0,0,1.88+(AA64-7)*0.29))))))))</f>
        <v>2.46</v>
      </c>
      <c r="AF64" s="24">
        <v>1.88</v>
      </c>
      <c r="AG64" s="14">
        <v>7.4</v>
      </c>
      <c r="AH64" s="15">
        <v>2.2000000000000002</v>
      </c>
      <c r="AI64" s="11" t="s">
        <v>454</v>
      </c>
      <c r="AJ64" s="12">
        <v>0</v>
      </c>
      <c r="AK64" s="25" t="str">
        <f>"---"</f>
        <v>---</v>
      </c>
      <c r="AL64" s="11" t="s">
        <v>455</v>
      </c>
      <c r="AM64" s="12" t="s">
        <v>456</v>
      </c>
      <c r="AN64" s="25" t="str">
        <f>"---"</f>
        <v>---</v>
      </c>
      <c r="AO64" s="11" t="s">
        <v>454</v>
      </c>
      <c r="AP64" s="12">
        <v>0</v>
      </c>
      <c r="AQ64" s="25" t="str">
        <f>"---"</f>
        <v>---</v>
      </c>
      <c r="AR64" s="11" t="str">
        <f>" "</f>
        <v xml:space="preserve"> </v>
      </c>
      <c r="AS64" s="12" t="str">
        <f>" "</f>
        <v xml:space="preserve"> </v>
      </c>
      <c r="AT64" s="25" t="str">
        <f>"---"</f>
        <v>---</v>
      </c>
      <c r="AU64" s="11" t="str">
        <f>" "</f>
        <v xml:space="preserve"> </v>
      </c>
      <c r="AV64" s="12" t="str">
        <f>" "</f>
        <v xml:space="preserve"> </v>
      </c>
      <c r="AW64" s="25" t="str">
        <f>"---"</f>
        <v>---</v>
      </c>
      <c r="AX64" s="11" t="str">
        <f>" "</f>
        <v xml:space="preserve"> </v>
      </c>
      <c r="AY64" s="12" t="str">
        <f>" "</f>
        <v xml:space="preserve"> </v>
      </c>
      <c r="AZ64" s="25" t="str">
        <f>"---"</f>
        <v>---</v>
      </c>
      <c r="BA64" s="11" t="str">
        <f>" "</f>
        <v xml:space="preserve"> </v>
      </c>
      <c r="BB64" s="12" t="str">
        <f>" "</f>
        <v xml:space="preserve"> </v>
      </c>
      <c r="BC64" s="25" t="str">
        <f>"---"</f>
        <v>---</v>
      </c>
      <c r="BD64" s="5">
        <f>IF(AI64=" ",0,IF(AI64="p",1,0)+IF(AL64="p",1,0)+IF(AO64="p",1,0)+IF(AR64="p",1,0)+IF(AU64="p",1,0)+IF(AX64="p",1,0)+IF(BA64="p",1,0))</f>
        <v>1</v>
      </c>
      <c r="BE64" s="6">
        <f>IF(AI64=" ",0,IF(AI64="am",1,0)+IF(AL64="am",1,0)+IF(AO64="am",1,0)+IF(AR64="am",1,0)+IF(AU64="am",1,0)+IF(AX64="am",1,0)+IF(BA64="am",1,0))</f>
        <v>0</v>
      </c>
      <c r="BF64" s="6">
        <f>IF(AJ64=" ",0,IF(AJ64="+",1,0)+IF(AM64="+",1,0)+IF(AP64="+",1,0)+IF(AS64="+",1,0)+IF(AV64="+",1,0)+IF(AY64="+",1,0)+IF(BB64="+",1,0))</f>
        <v>0</v>
      </c>
      <c r="BG64" s="6">
        <f>IF(AJ64=" ",0,IF(AJ64="!",1,0)+IF(AM64="!",1,0)+IF(AP64="!",1,0)+IF(AS64="!",1,0)+IF(AV64="!",1,0)+IF(AY64="!",1,0)+IF(BB64="!",1,0))</f>
        <v>0</v>
      </c>
      <c r="BH64" s="12" t="str">
        <f>"---"</f>
        <v>---</v>
      </c>
      <c r="BI64" s="25" t="str">
        <f>"---"</f>
        <v>---</v>
      </c>
      <c r="BJ64" s="36">
        <f>IF(BD64=7,10,IF(BD64=6,9.71+(BE64-1)*0.29,IF(BD64=5,9.13+(BE64-2)*0.29,IF(BD64=4,8.26+(BE64-3)*0.29,IF(BD64=3,7.1+(BE64-4)*0.29,IF(BD64=2,5.65+(BE64-5)*0.29,IF(BD64=1,3.91+(BE64-6)*0.29,IF(BE64=0,0,1.88+(BE64-7)*0.29))))))))</f>
        <v>2.1700000000000004</v>
      </c>
      <c r="BK64" s="14">
        <f>IF(BF64=7,10,IF(BF64=6,9.71+(BG64-1)*0.29,IF(BF64=5,9.13+(BG64-2)*0.29,IF(BF64=4,8.26+(BG64-3)*0.29,IF(BF64=3,7.1+(BG64-4)*0.29,IF(BF64=2,5.65+(BG64-5)*0.29,IF(BF64=1,3.91+(BG64-6)*0.29,IF(BG64=0,0,1.88+(BG64-7)*0.29))))))))</f>
        <v>0</v>
      </c>
      <c r="BL64" s="24">
        <v>2.02</v>
      </c>
      <c r="BM64" s="14">
        <v>0</v>
      </c>
      <c r="BN64" s="15">
        <v>0</v>
      </c>
      <c r="BO64" s="16">
        <f>5*1+5*0.14+2+0.07+5*1.5+3</f>
        <v>18.27</v>
      </c>
      <c r="BP64" s="24">
        <f t="shared" si="53"/>
        <v>44.712499999999999</v>
      </c>
      <c r="BQ64" s="63"/>
      <c r="BR64" s="63"/>
      <c r="BS64" s="63"/>
      <c r="BT64" s="63"/>
      <c r="BU64" s="63"/>
      <c r="BV64" s="63"/>
      <c r="BW64" s="63"/>
      <c r="BY64" s="122" t="s">
        <v>536</v>
      </c>
    </row>
    <row r="65" spans="1:77" s="113" customFormat="1" ht="12.75" customHeight="1">
      <c r="A65" s="2">
        <f t="shared" si="3"/>
        <v>57</v>
      </c>
      <c r="B65" s="80" t="s">
        <v>521</v>
      </c>
      <c r="C65" s="103" t="s">
        <v>450</v>
      </c>
      <c r="D65" s="104" t="s">
        <v>450</v>
      </c>
      <c r="E65" s="105" t="s">
        <v>450</v>
      </c>
      <c r="F65" s="103" t="s">
        <v>450</v>
      </c>
      <c r="G65" s="104" t="s">
        <v>450</v>
      </c>
      <c r="H65" s="105" t="s">
        <v>450</v>
      </c>
      <c r="I65" s="103" t="s">
        <v>450</v>
      </c>
      <c r="J65" s="104" t="s">
        <v>450</v>
      </c>
      <c r="K65" s="105" t="s">
        <v>450</v>
      </c>
      <c r="L65" s="106" t="s">
        <v>450</v>
      </c>
      <c r="M65" s="107" t="s">
        <v>450</v>
      </c>
      <c r="N65" s="108" t="s">
        <v>450</v>
      </c>
      <c r="O65" s="103" t="s">
        <v>450</v>
      </c>
      <c r="P65" s="104" t="s">
        <v>450</v>
      </c>
      <c r="Q65" s="105" t="s">
        <v>450</v>
      </c>
      <c r="R65" s="103" t="s">
        <v>450</v>
      </c>
      <c r="S65" s="104" t="s">
        <v>450</v>
      </c>
      <c r="T65" s="105" t="s">
        <v>450</v>
      </c>
      <c r="U65" s="103" t="s">
        <v>450</v>
      </c>
      <c r="V65" s="104" t="s">
        <v>450</v>
      </c>
      <c r="W65" s="105" t="s">
        <v>450</v>
      </c>
      <c r="X65" s="103" t="s">
        <v>450</v>
      </c>
      <c r="Y65" s="104" t="s">
        <v>450</v>
      </c>
      <c r="Z65" s="104" t="s">
        <v>450</v>
      </c>
      <c r="AA65" s="104" t="s">
        <v>450</v>
      </c>
      <c r="AB65" s="104" t="s">
        <v>450</v>
      </c>
      <c r="AC65" s="105" t="s">
        <v>450</v>
      </c>
      <c r="AD65" s="36">
        <v>10</v>
      </c>
      <c r="AE65" s="14">
        <v>0</v>
      </c>
      <c r="AF65" s="24">
        <v>1.88</v>
      </c>
      <c r="AG65" s="14">
        <v>8.5</v>
      </c>
      <c r="AH65" s="15">
        <v>2.1</v>
      </c>
      <c r="AI65" s="103" t="s">
        <v>450</v>
      </c>
      <c r="AJ65" s="104" t="s">
        <v>450</v>
      </c>
      <c r="AK65" s="105" t="s">
        <v>450</v>
      </c>
      <c r="AL65" s="103" t="s">
        <v>450</v>
      </c>
      <c r="AM65" s="104" t="s">
        <v>450</v>
      </c>
      <c r="AN65" s="105" t="s">
        <v>450</v>
      </c>
      <c r="AO65" s="103" t="s">
        <v>450</v>
      </c>
      <c r="AP65" s="104" t="s">
        <v>450</v>
      </c>
      <c r="AQ65" s="105" t="s">
        <v>450</v>
      </c>
      <c r="AR65" s="106" t="s">
        <v>450</v>
      </c>
      <c r="AS65" s="107" t="s">
        <v>450</v>
      </c>
      <c r="AT65" s="108" t="s">
        <v>450</v>
      </c>
      <c r="AU65" s="103" t="s">
        <v>450</v>
      </c>
      <c r="AV65" s="104" t="s">
        <v>450</v>
      </c>
      <c r="AW65" s="105" t="s">
        <v>450</v>
      </c>
      <c r="AX65" s="103" t="s">
        <v>450</v>
      </c>
      <c r="AY65" s="104" t="s">
        <v>450</v>
      </c>
      <c r="AZ65" s="105" t="s">
        <v>450</v>
      </c>
      <c r="BA65" s="103" t="s">
        <v>450</v>
      </c>
      <c r="BB65" s="104" t="s">
        <v>450</v>
      </c>
      <c r="BC65" s="105" t="s">
        <v>450</v>
      </c>
      <c r="BD65" s="103" t="s">
        <v>450</v>
      </c>
      <c r="BE65" s="104" t="s">
        <v>450</v>
      </c>
      <c r="BF65" s="104" t="s">
        <v>450</v>
      </c>
      <c r="BG65" s="104" t="s">
        <v>450</v>
      </c>
      <c r="BH65" s="104" t="s">
        <v>450</v>
      </c>
      <c r="BI65" s="105" t="s">
        <v>450</v>
      </c>
      <c r="BJ65" s="36">
        <v>10</v>
      </c>
      <c r="BK65" s="14">
        <v>0.14000000000000012</v>
      </c>
      <c r="BL65" s="24">
        <v>1.73</v>
      </c>
      <c r="BM65" s="14">
        <v>0</v>
      </c>
      <c r="BN65" s="15">
        <v>0</v>
      </c>
      <c r="BO65" s="16">
        <f>2.31+6*0.14+8*1+3*0.5+2+0.07+1.5+3</f>
        <v>19.22</v>
      </c>
      <c r="BP65" s="24">
        <f t="shared" si="53"/>
        <v>50.522499999999994</v>
      </c>
      <c r="BQ65" s="63"/>
      <c r="BR65" s="63"/>
      <c r="BS65" s="63"/>
      <c r="BT65" s="63"/>
      <c r="BU65" s="63"/>
      <c r="BV65" s="63"/>
      <c r="BW65" s="63"/>
      <c r="BY65" s="127" t="s">
        <v>458</v>
      </c>
    </row>
    <row r="66" spans="1:77" s="113" customFormat="1" ht="12.75" customHeight="1">
      <c r="A66" s="2">
        <f t="shared" si="3"/>
        <v>58</v>
      </c>
      <c r="B66" s="80"/>
      <c r="C66" s="11" t="str">
        <f t="shared" ref="C66:E66" si="86">" "</f>
        <v xml:space="preserve"> </v>
      </c>
      <c r="D66" s="12" t="str">
        <f t="shared" si="86"/>
        <v xml:space="preserve"> </v>
      </c>
      <c r="E66" s="25" t="str">
        <f t="shared" si="86"/>
        <v xml:space="preserve"> </v>
      </c>
      <c r="F66" s="11" t="str">
        <f t="shared" ref="F66:G66" si="87">" "</f>
        <v xml:space="preserve"> </v>
      </c>
      <c r="G66" s="12" t="str">
        <f t="shared" si="87"/>
        <v xml:space="preserve"> </v>
      </c>
      <c r="H66" s="25" t="str">
        <f t="shared" ref="H66:O66" si="88">" "</f>
        <v xml:space="preserve"> </v>
      </c>
      <c r="I66" s="11" t="str">
        <f t="shared" si="88"/>
        <v xml:space="preserve"> </v>
      </c>
      <c r="J66" s="12" t="str">
        <f t="shared" si="88"/>
        <v xml:space="preserve"> </v>
      </c>
      <c r="K66" s="25" t="str">
        <f t="shared" si="88"/>
        <v xml:space="preserve"> </v>
      </c>
      <c r="L66" s="11" t="str">
        <f t="shared" si="88"/>
        <v xml:space="preserve"> </v>
      </c>
      <c r="M66" s="12" t="str">
        <f t="shared" si="88"/>
        <v xml:space="preserve"> </v>
      </c>
      <c r="N66" s="25" t="str">
        <f t="shared" si="88"/>
        <v xml:space="preserve"> </v>
      </c>
      <c r="O66" s="11" t="str">
        <f t="shared" si="88"/>
        <v xml:space="preserve"> </v>
      </c>
      <c r="P66" s="12" t="str">
        <f t="shared" ref="P66:W66" si="89">" "</f>
        <v xml:space="preserve"> </v>
      </c>
      <c r="Q66" s="25" t="str">
        <f t="shared" si="89"/>
        <v xml:space="preserve"> </v>
      </c>
      <c r="R66" s="11" t="str">
        <f t="shared" si="89"/>
        <v xml:space="preserve"> </v>
      </c>
      <c r="S66" s="12" t="str">
        <f t="shared" si="89"/>
        <v xml:space="preserve"> </v>
      </c>
      <c r="T66" s="25" t="str">
        <f t="shared" si="89"/>
        <v xml:space="preserve"> </v>
      </c>
      <c r="U66" s="11" t="str">
        <f t="shared" si="89"/>
        <v xml:space="preserve"> </v>
      </c>
      <c r="V66" s="12" t="str">
        <f t="shared" si="89"/>
        <v xml:space="preserve"> </v>
      </c>
      <c r="W66" s="25" t="str">
        <f t="shared" si="89"/>
        <v xml:space="preserve"> </v>
      </c>
      <c r="X66" s="5">
        <f>IF(C66=" ",0,IF(C66="p",1,0)+IF(F66="p",1,0)+IF(I66="p",1,0)+IF(L66="p",1,0)+IF(O66="p",1,0)+IF(R66="p",1,0)+IF(U66="p",1,0))</f>
        <v>0</v>
      </c>
      <c r="Y66" s="6">
        <f>IF(C66=" ",0,IF(C66="am",1,0)+IF(F66="am",1,0)+IF(I66="am",1,0)+IF(L66="am",1,0)+IF(O66="am",1,0)+IF(R66="am",1,0)+IF(U66="am",1,0))</f>
        <v>0</v>
      </c>
      <c r="Z66" s="6">
        <f>IF(D66=" ",0,IF(D66="+",1,0)+IF(G66="+",1,0)+IF(J66="+",1,0)+IF(M66="+",1,0)+IF(P66="+",1,0)+IF(S66="+",1,0)+IF(V66="+",1,0))</f>
        <v>0</v>
      </c>
      <c r="AA66" s="6">
        <f t="shared" ref="AA66" si="90">IF(D66=" ",0,IF(D66="!",1,0)+IF(G66="!",1,0)+IF(J66="!",1,0)+IF(M66="!",1,0)+IF(P66="!",1,0)+IF(S66="!",1,0)+IF(V66="!",1,0))</f>
        <v>0</v>
      </c>
      <c r="AB66" s="6">
        <f t="shared" ref="AB66" si="91">IF(E66=" ",0,IF(E66="!",1,0)+IF(H66="!",1,0)+IF(K66="!",1,0)+IF(N66="!",1,0)+IF(Q66="!",1,0)+IF(T66="!",1,0)+IF(W66="!",1,0))</f>
        <v>0</v>
      </c>
      <c r="AC66" s="7">
        <f>IF(E66=" ",0,IF(E66="~",1,0)+IF(H66="~",1,0)+IF(K66="~",1,0)+IF(N66="~",1,0)+IF(Q66="~",1,0)+IF(T66="~",1,0)+IF(W66="~",1,0))</f>
        <v>0</v>
      </c>
      <c r="AD66" s="36">
        <f>IF(X66=7,10,IF(X66=6,9.71+(Y66-1)*0.29,IF(X66=5,9.13+(Y66-2)*0.29,IF(X66=4,8.26+(Y66-3)*0.29,IF(X66=3,7.1+(Y66-4)*0.29,IF(X66=2,5.65+(Y66-5)*0.29,IF(X66=1,3.91+(Y66-6)*0.29,IF(Y66=0,0,1.88+(Y66-7)*0.29))))))))</f>
        <v>0</v>
      </c>
      <c r="AE66" s="14">
        <f>IF(Z66=7,10,IF(Z66=6,9.71+(AA66-1)*0.29,IF(Z66=5,9.13+(AA66-2)*0.29,IF(Z66=4,8.26+(AA66-3)*0.29,IF(Z66=3,7.1+(AA66-4)*0.29,IF(Z66=2,5.65+(AA66-5)*0.29,IF(Z66=1,3.91+(AA66-6)*0.29,IF(AA66=0,0,1.88+(AA66-7)*0.29))))))))</f>
        <v>0</v>
      </c>
      <c r="AF66" s="24">
        <f>IF(AB66=7,10,IF(AB66=6,9.71+(AC66-1)*0.29,IF(AB66=5,9.13+(AC66-2)*0.29,IF(AB66=4,8.26+(AC66-3)*0.29,IF(AB66=3,7.1+(AC66-4)*0.29,IF(AB66=2,5.65+(AC66-5)*0.29,IF(AB66=1,3.91+(AC66-6)*0.29,IF(AC66=0,0,1.88+(AC66-7)*0.29))))))))</f>
        <v>0</v>
      </c>
      <c r="AG66" s="14">
        <v>0</v>
      </c>
      <c r="AH66" s="15">
        <v>0</v>
      </c>
      <c r="AI66" s="11" t="str">
        <f t="shared" ref="AI66:AR66" si="92">" "</f>
        <v xml:space="preserve"> </v>
      </c>
      <c r="AJ66" s="12" t="str">
        <f t="shared" si="92"/>
        <v xml:space="preserve"> </v>
      </c>
      <c r="AK66" s="25" t="str">
        <f t="shared" si="92"/>
        <v xml:space="preserve"> </v>
      </c>
      <c r="AL66" s="11" t="str">
        <f t="shared" si="92"/>
        <v xml:space="preserve"> </v>
      </c>
      <c r="AM66" s="12" t="str">
        <f t="shared" si="92"/>
        <v xml:space="preserve"> </v>
      </c>
      <c r="AN66" s="25" t="str">
        <f t="shared" si="92"/>
        <v xml:space="preserve"> </v>
      </c>
      <c r="AO66" s="11" t="str">
        <f t="shared" si="92"/>
        <v xml:space="preserve"> </v>
      </c>
      <c r="AP66" s="12" t="str">
        <f t="shared" si="92"/>
        <v xml:space="preserve"> </v>
      </c>
      <c r="AQ66" s="25" t="str">
        <f t="shared" si="92"/>
        <v xml:space="preserve"> </v>
      </c>
      <c r="AR66" s="11" t="str">
        <f t="shared" si="92"/>
        <v xml:space="preserve"> </v>
      </c>
      <c r="AS66" s="12" t="str">
        <f t="shared" ref="AS66:BC66" si="93">" "</f>
        <v xml:space="preserve"> </v>
      </c>
      <c r="AT66" s="25" t="str">
        <f t="shared" si="93"/>
        <v xml:space="preserve"> </v>
      </c>
      <c r="AU66" s="11" t="str">
        <f t="shared" si="93"/>
        <v xml:space="preserve"> </v>
      </c>
      <c r="AV66" s="12" t="str">
        <f t="shared" si="93"/>
        <v xml:space="preserve"> </v>
      </c>
      <c r="AW66" s="25" t="str">
        <f t="shared" si="93"/>
        <v xml:space="preserve"> </v>
      </c>
      <c r="AX66" s="11" t="str">
        <f t="shared" si="93"/>
        <v xml:space="preserve"> </v>
      </c>
      <c r="AY66" s="12" t="str">
        <f t="shared" si="93"/>
        <v xml:space="preserve"> </v>
      </c>
      <c r="AZ66" s="25" t="str">
        <f t="shared" si="93"/>
        <v xml:space="preserve"> </v>
      </c>
      <c r="BA66" s="11" t="str">
        <f t="shared" si="93"/>
        <v xml:space="preserve"> </v>
      </c>
      <c r="BB66" s="12" t="str">
        <f t="shared" si="93"/>
        <v xml:space="preserve"> </v>
      </c>
      <c r="BC66" s="25" t="str">
        <f t="shared" si="93"/>
        <v xml:space="preserve"> </v>
      </c>
      <c r="BD66" s="5">
        <f>IF(AI66=" ",0,IF(AI66="p",1,0)+IF(AL66="p",1,0)+IF(AO66="p",1,0)+IF(AR66="p",1,0)+IF(AU66="p",1,0)+IF(AX66="p",1,0)+IF(BA66="p",1,0))</f>
        <v>0</v>
      </c>
      <c r="BE66" s="6">
        <f>IF(AI66=" ",0,IF(AI66="am",1,0)+IF(AL66="am",1,0)+IF(AO66="am",1,0)+IF(AR66="am",1,0)+IF(AU66="am",1,0)+IF(AX66="am",1,0)+IF(BA66="am",1,0))</f>
        <v>0</v>
      </c>
      <c r="BF66" s="6">
        <f>IF(AJ66=" ",0,IF(AJ66="+",1,0)+IF(AM66="+",1,0)+IF(AP66="+",1,0)+IF(AS66="+",1,0)+IF(AV66="+",1,0)+IF(AY66="+",1,0)+IF(BB66="+",1,0))</f>
        <v>0</v>
      </c>
      <c r="BG66" s="6">
        <f t="shared" ref="BG66" si="94">IF(AJ66=" ",0,IF(AJ66="!",1,0)+IF(AM66="!",1,0)+IF(AP66="!",1,0)+IF(AS66="!",1,0)+IF(AV66="!",1,0)+IF(AY66="!",1,0)+IF(BB66="!",1,0))</f>
        <v>0</v>
      </c>
      <c r="BH66" s="6">
        <f t="shared" ref="BH66" si="95">IF(AK66=" ",0,IF(AK66="!",1,0)+IF(AN66="!",1,0)+IF(AQ66="!",1,0)+IF(AT66="!",1,0)+IF(AW66="!",1,0)+IF(AZ66="!",1,0)+IF(BC66="!",1,0))</f>
        <v>0</v>
      </c>
      <c r="BI66" s="7">
        <f>IF(AK66=" ",0,IF(AK66="~",1,0)+IF(AN66="~",1,0)+IF(AQ66="~",1,0)+IF(AT66="~",1,0)+IF(AW66="~",1,0)+IF(AZ66="~",1,0)+IF(BC66="~",1,0))</f>
        <v>0</v>
      </c>
      <c r="BJ66" s="36">
        <f>IF(BD66=7,10,IF(BD66=6,9.71+(BE66-1)*0.29,IF(BD66=5,9.13+(BE66-2)*0.29,IF(BD66=4,8.26+(BE66-3)*0.29,IF(BD66=3,7.1+(BE66-4)*0.29,IF(BD66=2,5.65+(BE66-5)*0.29,IF(BD66=1,3.91+(BE66-6)*0.29,IF(BE66=0,0,1.88+(BE66-7)*0.29))))))))</f>
        <v>0</v>
      </c>
      <c r="BK66" s="14">
        <f>IF(BF66=7,10,IF(BF66=6,9.71+(BG66-1)*0.29,IF(BF66=5,9.13+(BG66-2)*0.29,IF(BF66=4,8.26+(BG66-3)*0.29,IF(BF66=3,7.1+(BG66-4)*0.29,IF(BF66=2,5.65+(BG66-5)*0.29,IF(BF66=1,3.91+(BG66-6)*0.29,IF(BG66=0,0,1.88+(BG66-7)*0.29))))))))</f>
        <v>0</v>
      </c>
      <c r="BL66" s="24">
        <f>IF(BH66=7,10,IF(BH66=6,9.71+(BI66-1)*0.29,IF(BH66=5,9.13+(BI66-2)*0.29,IF(BH66=4,8.26+(BI66-3)*0.29,IF(BH66=3,7.1+(BI66-4)*0.29,IF(BH66=2,5.65+(BI66-5)*0.29,IF(BH66=1,3.91+(BI66-6)*0.29,IF(BI66=0,0,1.88+(BI66-7)*0.29))))))))</f>
        <v>0</v>
      </c>
      <c r="BM66" s="14">
        <v>0</v>
      </c>
      <c r="BN66" s="15">
        <v>0</v>
      </c>
      <c r="BO66" s="16"/>
      <c r="BP66" s="24">
        <f t="shared" ref="BP66" si="96">(0.75*AD66+AE66+0.25*AF66+1.4*AG66+1.6*AH66)+(0.75*BJ66+BK66+0.25*BL66+1.4*BM66+1.6*BN66)+BO66</f>
        <v>0</v>
      </c>
      <c r="BQ66" s="63"/>
      <c r="BR66" s="63"/>
      <c r="BS66" s="63"/>
      <c r="BT66" s="63"/>
      <c r="BU66" s="63"/>
      <c r="BV66" s="63"/>
      <c r="BW66" s="63"/>
      <c r="BY66" s="116"/>
    </row>
    <row r="67" spans="1:77" ht="6" customHeight="1">
      <c r="A67" s="28"/>
    </row>
    <row r="68" spans="1:77">
      <c r="B68" s="201" t="s">
        <v>31</v>
      </c>
      <c r="C68" s="205" t="s">
        <v>541</v>
      </c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</row>
    <row r="69" spans="1:77">
      <c r="B69" s="202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</row>
  </sheetData>
  <sortState ref="B9:BY61">
    <sortCondition ref="B9:B61"/>
  </sortState>
  <mergeCells count="99">
    <mergeCell ref="C68:AK69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68:B69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536"/>
  <sheetViews>
    <sheetView tabSelected="1" workbookViewId="0">
      <selection sqref="A1:F1"/>
    </sheetView>
  </sheetViews>
  <sheetFormatPr defaultRowHeight="12.75"/>
  <cols>
    <col min="1" max="1" width="6.42578125" style="113" customWidth="1"/>
    <col min="2" max="2" width="50.140625" style="113" customWidth="1"/>
    <col min="3" max="3" width="9.140625" style="113"/>
    <col min="4" max="4" width="9.140625" style="35"/>
    <col min="5" max="5" width="9.140625" style="113"/>
    <col min="6" max="6" width="112.5703125" style="113" customWidth="1"/>
    <col min="7" max="7" width="3" style="42" customWidth="1"/>
    <col min="8" max="8" width="2.7109375" style="41" customWidth="1"/>
    <col min="9" max="9" width="12" style="150" bestFit="1" customWidth="1"/>
    <col min="10" max="10" width="12.140625" style="113" customWidth="1"/>
    <col min="11" max="11" width="13.7109375" style="113" customWidth="1"/>
    <col min="12" max="13" width="9.140625" style="113"/>
    <col min="14" max="14" width="11.85546875" style="150" customWidth="1"/>
    <col min="15" max="16384" width="9.140625" style="113"/>
  </cols>
  <sheetData>
    <row r="1" spans="1:14">
      <c r="A1" s="29" t="s">
        <v>37</v>
      </c>
      <c r="B1" s="29" t="s">
        <v>38</v>
      </c>
      <c r="C1" s="29" t="s">
        <v>53</v>
      </c>
      <c r="D1" s="34" t="s">
        <v>55</v>
      </c>
      <c r="E1" s="32" t="s">
        <v>56</v>
      </c>
      <c r="F1" s="32" t="s">
        <v>54</v>
      </c>
    </row>
    <row r="2" spans="1:14" ht="15">
      <c r="A2" s="13">
        <v>1</v>
      </c>
      <c r="B2" s="80" t="s">
        <v>404</v>
      </c>
      <c r="C2" s="65" t="s">
        <v>554</v>
      </c>
      <c r="D2" s="66">
        <f>I1B6!BP16</f>
        <v>67.4375</v>
      </c>
      <c r="E2" s="67"/>
      <c r="F2" s="68" t="s">
        <v>602</v>
      </c>
    </row>
    <row r="3" spans="1:14" ht="15">
      <c r="A3" s="13">
        <f t="shared" ref="A3:A66" si="0">A2+1</f>
        <v>2</v>
      </c>
      <c r="B3" s="80" t="s">
        <v>90</v>
      </c>
      <c r="C3" s="65" t="s">
        <v>542</v>
      </c>
      <c r="D3" s="66">
        <f>I1A1!BP25</f>
        <v>66.097499999999997</v>
      </c>
      <c r="E3" s="67"/>
      <c r="F3" s="68" t="s">
        <v>613</v>
      </c>
    </row>
    <row r="4" spans="1:14" ht="15">
      <c r="A4" s="13">
        <f t="shared" si="0"/>
        <v>3</v>
      </c>
      <c r="B4" s="80" t="s">
        <v>417</v>
      </c>
      <c r="C4" s="65" t="s">
        <v>554</v>
      </c>
      <c r="D4" s="66">
        <f>I1B6!BP32</f>
        <v>61.384999999999998</v>
      </c>
      <c r="E4" s="67"/>
      <c r="F4" s="68" t="s">
        <v>600</v>
      </c>
    </row>
    <row r="5" spans="1:14" ht="15">
      <c r="A5" s="13">
        <f t="shared" si="0"/>
        <v>4</v>
      </c>
      <c r="B5" s="80" t="s">
        <v>102</v>
      </c>
      <c r="C5" s="65" t="s">
        <v>543</v>
      </c>
      <c r="D5" s="66">
        <f>I1A2!BP12</f>
        <v>60.317499999999995</v>
      </c>
      <c r="E5" s="67"/>
      <c r="F5" s="68" t="s">
        <v>617</v>
      </c>
      <c r="I5" s="161" t="s">
        <v>68</v>
      </c>
      <c r="J5" s="161"/>
      <c r="K5" s="162"/>
      <c r="L5" s="162"/>
      <c r="M5" s="162"/>
    </row>
    <row r="6" spans="1:14" ht="15">
      <c r="A6" s="13">
        <f t="shared" si="0"/>
        <v>5</v>
      </c>
      <c r="B6" s="80" t="s">
        <v>480</v>
      </c>
      <c r="C6" s="65" t="s">
        <v>542</v>
      </c>
      <c r="D6" s="66">
        <f>I1A1!BP36</f>
        <v>59.2575</v>
      </c>
      <c r="E6" s="69"/>
      <c r="F6" s="68" t="s">
        <v>621</v>
      </c>
    </row>
    <row r="7" spans="1:14" ht="15">
      <c r="A7" s="13">
        <f t="shared" si="0"/>
        <v>6</v>
      </c>
      <c r="B7" s="80" t="s">
        <v>376</v>
      </c>
      <c r="C7" s="65" t="s">
        <v>553</v>
      </c>
      <c r="D7" s="66">
        <f>I1B5!BP16</f>
        <v>59.112499999999997</v>
      </c>
      <c r="E7" s="69"/>
      <c r="F7" s="68" t="s">
        <v>609</v>
      </c>
      <c r="I7" s="39" t="s">
        <v>57</v>
      </c>
      <c r="J7" s="46" t="s">
        <v>39</v>
      </c>
      <c r="K7" s="46" t="s">
        <v>43</v>
      </c>
      <c r="L7" s="47" t="s">
        <v>41</v>
      </c>
      <c r="M7" s="46" t="s">
        <v>40</v>
      </c>
      <c r="N7" s="46" t="s">
        <v>46</v>
      </c>
    </row>
    <row r="8" spans="1:14" ht="15">
      <c r="A8" s="13">
        <f t="shared" si="0"/>
        <v>7</v>
      </c>
      <c r="B8" s="80" t="s">
        <v>311</v>
      </c>
      <c r="C8" s="65" t="s">
        <v>550</v>
      </c>
      <c r="D8" s="66">
        <f>I1B2!BP33</f>
        <v>58.87</v>
      </c>
      <c r="E8" s="67"/>
      <c r="F8" s="68" t="s">
        <v>604</v>
      </c>
      <c r="I8" s="150">
        <v>10</v>
      </c>
      <c r="J8" s="37">
        <v>0.05</v>
      </c>
      <c r="K8" s="30"/>
      <c r="L8" s="30"/>
      <c r="M8" s="30"/>
      <c r="N8" s="30"/>
    </row>
    <row r="9" spans="1:14" ht="15">
      <c r="A9" s="13">
        <f t="shared" si="0"/>
        <v>8</v>
      </c>
      <c r="B9" s="80" t="s">
        <v>369</v>
      </c>
      <c r="C9" s="65" t="s">
        <v>552</v>
      </c>
      <c r="D9" s="66">
        <f>I1B4!BP36</f>
        <v>58.712499999999999</v>
      </c>
      <c r="E9" s="69"/>
      <c r="F9" s="68" t="s">
        <v>627</v>
      </c>
      <c r="I9" s="150">
        <v>9</v>
      </c>
      <c r="J9" s="37">
        <v>0.1</v>
      </c>
      <c r="K9" s="30"/>
      <c r="L9" s="30"/>
      <c r="M9" s="30"/>
      <c r="N9" s="30"/>
    </row>
    <row r="10" spans="1:14" ht="15">
      <c r="A10" s="13">
        <f t="shared" si="0"/>
        <v>9</v>
      </c>
      <c r="B10" s="80" t="s">
        <v>382</v>
      </c>
      <c r="C10" s="65" t="s">
        <v>553</v>
      </c>
      <c r="D10" s="66">
        <f>I1B5!BP22</f>
        <v>57.765000000000008</v>
      </c>
      <c r="E10" s="69"/>
      <c r="F10" s="68" t="s">
        <v>606</v>
      </c>
      <c r="I10" s="150">
        <v>8</v>
      </c>
      <c r="J10" s="37">
        <v>0.2</v>
      </c>
      <c r="K10" s="30"/>
      <c r="L10" s="30"/>
      <c r="M10" s="30"/>
      <c r="N10" s="30"/>
    </row>
    <row r="11" spans="1:14" ht="15">
      <c r="A11" s="13">
        <f t="shared" si="0"/>
        <v>10</v>
      </c>
      <c r="B11" s="80" t="s">
        <v>162</v>
      </c>
      <c r="C11" s="65" t="s">
        <v>554</v>
      </c>
      <c r="D11" s="66">
        <f>I1B6!BP14</f>
        <v>54.305000000000007</v>
      </c>
      <c r="E11" s="69"/>
      <c r="F11" s="68" t="s">
        <v>608</v>
      </c>
      <c r="I11" s="150">
        <v>7</v>
      </c>
      <c r="J11" s="37">
        <v>0.3</v>
      </c>
      <c r="K11" s="30"/>
      <c r="L11" s="30"/>
      <c r="M11" s="30"/>
      <c r="N11" s="30"/>
    </row>
    <row r="12" spans="1:14" ht="15">
      <c r="A12" s="13">
        <f t="shared" si="0"/>
        <v>11</v>
      </c>
      <c r="B12" s="80" t="s">
        <v>80</v>
      </c>
      <c r="C12" s="65" t="s">
        <v>542</v>
      </c>
      <c r="D12" s="66">
        <f>I1A1!BP13</f>
        <v>53.86</v>
      </c>
      <c r="E12" s="67"/>
      <c r="F12" s="65" t="s">
        <v>603</v>
      </c>
      <c r="J12" s="37"/>
      <c r="K12" s="30"/>
      <c r="L12" s="30"/>
      <c r="M12" s="30"/>
      <c r="N12" s="30"/>
    </row>
    <row r="13" spans="1:14" ht="15">
      <c r="A13" s="13">
        <f t="shared" si="0"/>
        <v>12</v>
      </c>
      <c r="B13" s="80" t="s">
        <v>447</v>
      </c>
      <c r="C13" s="65" t="s">
        <v>555</v>
      </c>
      <c r="D13" s="66">
        <f>I1B7!BP38</f>
        <v>52.96</v>
      </c>
      <c r="E13" s="69"/>
      <c r="F13" s="68" t="s">
        <v>620</v>
      </c>
      <c r="I13" s="150">
        <v>6</v>
      </c>
      <c r="J13" s="37">
        <v>0.25</v>
      </c>
      <c r="K13" s="30"/>
      <c r="L13" s="30"/>
      <c r="M13" s="30"/>
      <c r="N13" s="30"/>
    </row>
    <row r="14" spans="1:14" ht="15">
      <c r="A14" s="13">
        <f t="shared" si="0"/>
        <v>13</v>
      </c>
      <c r="B14" s="80" t="s">
        <v>521</v>
      </c>
      <c r="C14" s="65" t="s">
        <v>453</v>
      </c>
      <c r="D14" s="66">
        <f>I1X1!BP65</f>
        <v>50.522499999999994</v>
      </c>
      <c r="E14" s="67"/>
      <c r="F14" s="81" t="s">
        <v>624</v>
      </c>
      <c r="I14" s="150">
        <v>5</v>
      </c>
      <c r="J14" s="37">
        <v>0.1</v>
      </c>
      <c r="K14" s="30"/>
      <c r="L14" s="30"/>
      <c r="M14" s="30"/>
      <c r="N14" s="30"/>
    </row>
    <row r="15" spans="1:14" ht="15">
      <c r="A15" s="13">
        <f t="shared" si="0"/>
        <v>14</v>
      </c>
      <c r="B15" s="80" t="s">
        <v>522</v>
      </c>
      <c r="C15" s="65" t="s">
        <v>453</v>
      </c>
      <c r="D15" s="66">
        <f>I1X1!BP22</f>
        <v>49.989999999999995</v>
      </c>
      <c r="E15" s="69"/>
      <c r="F15" s="81" t="s">
        <v>607</v>
      </c>
      <c r="G15" s="43"/>
      <c r="I15" s="39" t="s">
        <v>44</v>
      </c>
      <c r="J15" s="37">
        <f>SUM(J8:J14)</f>
        <v>1</v>
      </c>
      <c r="K15" s="37">
        <f>SUM(K8:K14)</f>
        <v>0</v>
      </c>
      <c r="L15" s="49">
        <f>SUM(L8:L14)</f>
        <v>0</v>
      </c>
      <c r="M15" s="37">
        <f>SUM(M8:M14)</f>
        <v>0</v>
      </c>
      <c r="N15" s="51">
        <f>SUM(N8:N14)</f>
        <v>0</v>
      </c>
    </row>
    <row r="16" spans="1:14" ht="15">
      <c r="A16" s="13">
        <f t="shared" si="0"/>
        <v>15</v>
      </c>
      <c r="B16" s="80" t="s">
        <v>349</v>
      </c>
      <c r="C16" s="65" t="s">
        <v>552</v>
      </c>
      <c r="D16" s="66">
        <f>I1B4!BP16</f>
        <v>48.892500000000005</v>
      </c>
      <c r="E16" s="69"/>
      <c r="F16" s="65" t="s">
        <v>629</v>
      </c>
      <c r="I16" s="150">
        <v>4</v>
      </c>
      <c r="L16" s="30"/>
      <c r="N16" s="30"/>
    </row>
    <row r="17" spans="1:14" ht="15">
      <c r="A17" s="13">
        <f t="shared" si="0"/>
        <v>16</v>
      </c>
      <c r="B17" s="80" t="s">
        <v>242</v>
      </c>
      <c r="C17" s="65" t="s">
        <v>548</v>
      </c>
      <c r="D17" s="66">
        <f>I1A7!BP18</f>
        <v>48.015000000000001</v>
      </c>
      <c r="E17" s="67"/>
      <c r="F17" s="68" t="s">
        <v>615</v>
      </c>
      <c r="I17" s="150">
        <v>3</v>
      </c>
      <c r="L17" s="30"/>
      <c r="N17" s="30"/>
    </row>
    <row r="18" spans="1:14" ht="15">
      <c r="A18" s="13">
        <f t="shared" si="0"/>
        <v>17</v>
      </c>
      <c r="B18" s="80" t="s">
        <v>206</v>
      </c>
      <c r="C18" s="65" t="s">
        <v>546</v>
      </c>
      <c r="D18" s="66">
        <f>I1A5!BP34</f>
        <v>47.992499999999993</v>
      </c>
      <c r="E18" s="67"/>
      <c r="F18" s="68" t="s">
        <v>584</v>
      </c>
      <c r="I18" s="39">
        <v>2</v>
      </c>
      <c r="L18" s="30"/>
      <c r="N18" s="30"/>
    </row>
    <row r="19" spans="1:14" ht="15">
      <c r="A19" s="13">
        <f t="shared" si="0"/>
        <v>18</v>
      </c>
      <c r="B19" s="80" t="s">
        <v>370</v>
      </c>
      <c r="C19" s="65" t="s">
        <v>544</v>
      </c>
      <c r="D19" s="66">
        <f>I1A3!BP40</f>
        <v>47.875</v>
      </c>
      <c r="E19" s="67"/>
      <c r="F19" s="68" t="s">
        <v>599</v>
      </c>
      <c r="I19" s="39" t="s">
        <v>42</v>
      </c>
      <c r="L19" s="30"/>
      <c r="N19" s="30"/>
    </row>
    <row r="20" spans="1:14" ht="15">
      <c r="A20" s="13">
        <f t="shared" si="0"/>
        <v>19</v>
      </c>
      <c r="B20" s="80" t="s">
        <v>279</v>
      </c>
      <c r="C20" s="65" t="s">
        <v>549</v>
      </c>
      <c r="D20" s="66">
        <f>I1B1!BP28</f>
        <v>47.795000000000002</v>
      </c>
      <c r="E20" s="69"/>
      <c r="F20" s="65" t="s">
        <v>630</v>
      </c>
      <c r="G20" s="43"/>
      <c r="H20" s="54"/>
      <c r="I20" s="55"/>
      <c r="K20" s="38" t="s">
        <v>45</v>
      </c>
      <c r="L20" s="50">
        <f>SUM(L16:L19)</f>
        <v>0</v>
      </c>
      <c r="N20" s="51">
        <f>SUM(N16:N19)</f>
        <v>0</v>
      </c>
    </row>
    <row r="21" spans="1:14" ht="15">
      <c r="A21" s="31">
        <f t="shared" si="0"/>
        <v>20</v>
      </c>
      <c r="B21" s="80" t="s">
        <v>524</v>
      </c>
      <c r="C21" s="65" t="s">
        <v>453</v>
      </c>
      <c r="D21" s="66">
        <f>I1X1!BP16</f>
        <v>47.605000000000004</v>
      </c>
      <c r="E21" s="67"/>
      <c r="F21" s="81" t="s">
        <v>624</v>
      </c>
      <c r="H21" s="40"/>
      <c r="I21" s="52"/>
      <c r="N21" s="40">
        <f>N15+N20</f>
        <v>0</v>
      </c>
    </row>
    <row r="22" spans="1:14" ht="15">
      <c r="A22" s="13">
        <f t="shared" si="0"/>
        <v>21</v>
      </c>
      <c r="B22" s="80" t="s">
        <v>378</v>
      </c>
      <c r="C22" s="65" t="s">
        <v>554</v>
      </c>
      <c r="D22" s="66">
        <f>I1B6!BP17</f>
        <v>47.352500000000006</v>
      </c>
      <c r="E22" s="69"/>
      <c r="F22" s="68" t="s">
        <v>584</v>
      </c>
      <c r="H22" s="40"/>
    </row>
    <row r="23" spans="1:14" ht="15">
      <c r="A23" s="13">
        <f t="shared" si="0"/>
        <v>22</v>
      </c>
      <c r="B23" s="80" t="s">
        <v>245</v>
      </c>
      <c r="C23" s="65" t="s">
        <v>548</v>
      </c>
      <c r="D23" s="66">
        <f>I1A7!BP23</f>
        <v>47.02</v>
      </c>
      <c r="E23" s="69"/>
      <c r="F23" s="68" t="s">
        <v>610</v>
      </c>
    </row>
    <row r="24" spans="1:14" ht="15">
      <c r="A24" s="13">
        <f t="shared" si="0"/>
        <v>23</v>
      </c>
      <c r="B24" s="80" t="s">
        <v>238</v>
      </c>
      <c r="C24" s="65" t="s">
        <v>548</v>
      </c>
      <c r="D24" s="66">
        <f>I1A7!BP14</f>
        <v>46.995000000000005</v>
      </c>
      <c r="E24" s="69"/>
      <c r="F24" s="68" t="s">
        <v>628</v>
      </c>
      <c r="I24" s="161" t="s">
        <v>69</v>
      </c>
      <c r="J24" s="161"/>
      <c r="K24" s="162"/>
      <c r="L24" s="162"/>
      <c r="M24" s="162"/>
    </row>
    <row r="25" spans="1:14" ht="15">
      <c r="A25" s="13">
        <f t="shared" si="0"/>
        <v>24</v>
      </c>
      <c r="B25" s="80" t="s">
        <v>137</v>
      </c>
      <c r="C25" s="65" t="s">
        <v>544</v>
      </c>
      <c r="D25" s="66">
        <f>I1A3!BP23</f>
        <v>45.84</v>
      </c>
      <c r="E25" s="69"/>
      <c r="F25" s="68" t="s">
        <v>616</v>
      </c>
    </row>
    <row r="26" spans="1:14" ht="15">
      <c r="A26" s="13">
        <f t="shared" si="0"/>
        <v>25</v>
      </c>
      <c r="B26" s="80" t="s">
        <v>253</v>
      </c>
      <c r="C26" s="65" t="s">
        <v>548</v>
      </c>
      <c r="D26" s="66">
        <f>I1A7!BP31</f>
        <v>45.784999999999997</v>
      </c>
      <c r="E26" s="67"/>
      <c r="F26" s="68" t="s">
        <v>605</v>
      </c>
      <c r="I26" s="39" t="s">
        <v>57</v>
      </c>
      <c r="J26" s="46" t="s">
        <v>39</v>
      </c>
      <c r="K26" s="46" t="s">
        <v>43</v>
      </c>
      <c r="L26" s="47" t="s">
        <v>41</v>
      </c>
      <c r="M26" s="46" t="s">
        <v>40</v>
      </c>
      <c r="N26" s="46" t="s">
        <v>46</v>
      </c>
    </row>
    <row r="27" spans="1:14" ht="15">
      <c r="A27" s="13">
        <f t="shared" si="0"/>
        <v>26</v>
      </c>
      <c r="B27" s="80" t="s">
        <v>343</v>
      </c>
      <c r="C27" s="65" t="s">
        <v>552</v>
      </c>
      <c r="D27" s="66">
        <f>I1B4!BP9</f>
        <v>45.754999999999995</v>
      </c>
      <c r="E27" s="69"/>
      <c r="F27" s="70"/>
      <c r="I27" s="150">
        <v>10</v>
      </c>
      <c r="J27" s="37">
        <v>0.05</v>
      </c>
      <c r="K27" s="30"/>
      <c r="L27" s="30"/>
      <c r="M27" s="30"/>
      <c r="N27" s="30"/>
    </row>
    <row r="28" spans="1:14" ht="15">
      <c r="A28" s="13">
        <f t="shared" si="0"/>
        <v>27</v>
      </c>
      <c r="B28" s="80" t="s">
        <v>248</v>
      </c>
      <c r="C28" s="65" t="s">
        <v>548</v>
      </c>
      <c r="D28" s="66">
        <f>I1A7!BP26</f>
        <v>45.545000000000002</v>
      </c>
      <c r="E28" s="67"/>
      <c r="F28" s="68" t="s">
        <v>612</v>
      </c>
      <c r="I28" s="150">
        <v>9</v>
      </c>
      <c r="J28" s="37">
        <v>0.1</v>
      </c>
      <c r="K28" s="30"/>
      <c r="L28" s="30"/>
      <c r="M28" s="30"/>
      <c r="N28" s="30"/>
    </row>
    <row r="29" spans="1:14" ht="15">
      <c r="A29" s="13">
        <f t="shared" si="0"/>
        <v>28</v>
      </c>
      <c r="B29" s="80" t="s">
        <v>221</v>
      </c>
      <c r="C29" s="65" t="s">
        <v>547</v>
      </c>
      <c r="D29" s="66">
        <f>I1A6!BP26</f>
        <v>45.442499999999995</v>
      </c>
      <c r="E29" s="67"/>
      <c r="F29" s="68" t="s">
        <v>591</v>
      </c>
      <c r="I29" s="150">
        <v>8</v>
      </c>
      <c r="J29" s="37">
        <v>0.2</v>
      </c>
      <c r="K29" s="30"/>
      <c r="L29" s="30"/>
      <c r="M29" s="30"/>
      <c r="N29" s="30"/>
    </row>
    <row r="30" spans="1:14" ht="15">
      <c r="A30" s="13">
        <f t="shared" si="0"/>
        <v>29</v>
      </c>
      <c r="B30" s="80" t="s">
        <v>227</v>
      </c>
      <c r="C30" s="65" t="s">
        <v>547</v>
      </c>
      <c r="D30" s="66">
        <f>I1A6!BP32</f>
        <v>45.185000000000002</v>
      </c>
      <c r="E30" s="69"/>
      <c r="F30" s="68" t="s">
        <v>605</v>
      </c>
      <c r="I30" s="150">
        <v>7</v>
      </c>
      <c r="J30" s="37">
        <v>0.3</v>
      </c>
      <c r="K30" s="30"/>
      <c r="L30" s="30"/>
      <c r="M30" s="30"/>
      <c r="N30" s="30"/>
    </row>
    <row r="31" spans="1:14" ht="15">
      <c r="A31" s="13">
        <f t="shared" si="0"/>
        <v>30</v>
      </c>
      <c r="B31" s="80" t="s">
        <v>506</v>
      </c>
      <c r="C31" s="65" t="s">
        <v>453</v>
      </c>
      <c r="D31" s="66">
        <f>I1X1!BP59</f>
        <v>45.144999999999996</v>
      </c>
      <c r="E31" s="67"/>
      <c r="F31" s="81" t="s">
        <v>458</v>
      </c>
      <c r="I31" s="150">
        <v>6</v>
      </c>
      <c r="J31" s="37">
        <v>0.25</v>
      </c>
      <c r="K31" s="30"/>
      <c r="L31" s="30"/>
      <c r="M31" s="30"/>
      <c r="N31" s="30"/>
    </row>
    <row r="32" spans="1:14" ht="15">
      <c r="A32" s="13">
        <f t="shared" si="0"/>
        <v>31</v>
      </c>
      <c r="B32" s="80" t="s">
        <v>508</v>
      </c>
      <c r="C32" s="65" t="s">
        <v>453</v>
      </c>
      <c r="D32" s="66">
        <f>I1X1!BP48</f>
        <v>44.925000000000004</v>
      </c>
      <c r="E32" s="69"/>
      <c r="F32" s="2"/>
      <c r="I32" s="150">
        <v>5</v>
      </c>
      <c r="J32" s="37">
        <v>0.1</v>
      </c>
      <c r="K32" s="30"/>
      <c r="L32" s="30"/>
      <c r="M32" s="30"/>
      <c r="N32" s="30"/>
    </row>
    <row r="33" spans="1:14" ht="15">
      <c r="A33" s="13">
        <f t="shared" si="0"/>
        <v>32</v>
      </c>
      <c r="B33" s="80" t="s">
        <v>520</v>
      </c>
      <c r="C33" s="65" t="s">
        <v>453</v>
      </c>
      <c r="D33" s="66">
        <f>I1X1!BP64</f>
        <v>44.712499999999999</v>
      </c>
      <c r="E33" s="67"/>
      <c r="F33" s="81" t="s">
        <v>614</v>
      </c>
      <c r="I33" s="39" t="s">
        <v>44</v>
      </c>
      <c r="J33" s="37">
        <f>SUM(J27:J32)</f>
        <v>1</v>
      </c>
      <c r="K33" s="37">
        <f>SUM(K27:K32)</f>
        <v>0</v>
      </c>
      <c r="L33" s="49">
        <f>SUM(L27:L32)</f>
        <v>0</v>
      </c>
      <c r="M33" s="37">
        <f>SUM(M27:M32)</f>
        <v>0</v>
      </c>
      <c r="N33" s="51">
        <f>SUM(N27:N32)</f>
        <v>0</v>
      </c>
    </row>
    <row r="34" spans="1:14" ht="15">
      <c r="A34" s="13">
        <f t="shared" si="0"/>
        <v>33</v>
      </c>
      <c r="B34" s="80" t="s">
        <v>148</v>
      </c>
      <c r="C34" s="65" t="s">
        <v>544</v>
      </c>
      <c r="D34" s="66">
        <f>I1A3!BP35</f>
        <v>44.587499999999999</v>
      </c>
      <c r="E34" s="73"/>
      <c r="F34" s="74" t="s">
        <v>592</v>
      </c>
      <c r="I34" s="150">
        <v>4</v>
      </c>
      <c r="L34" s="30"/>
      <c r="M34" s="30"/>
      <c r="N34" s="30"/>
    </row>
    <row r="35" spans="1:14" ht="15">
      <c r="A35" s="13">
        <f t="shared" si="0"/>
        <v>34</v>
      </c>
      <c r="B35" s="80" t="s">
        <v>361</v>
      </c>
      <c r="C35" s="65" t="s">
        <v>552</v>
      </c>
      <c r="D35" s="66">
        <f>I1B4!BP27</f>
        <v>44.534999999999997</v>
      </c>
      <c r="E35" s="67"/>
      <c r="F35" s="68" t="s">
        <v>584</v>
      </c>
      <c r="I35" s="150">
        <v>3</v>
      </c>
      <c r="L35" s="30"/>
      <c r="M35" s="30"/>
      <c r="N35" s="30"/>
    </row>
    <row r="36" spans="1:14" ht="15">
      <c r="A36" s="13">
        <f t="shared" si="0"/>
        <v>35</v>
      </c>
      <c r="B36" s="80" t="s">
        <v>229</v>
      </c>
      <c r="C36" s="65" t="s">
        <v>547</v>
      </c>
      <c r="D36" s="66">
        <f>I1A6!BP34</f>
        <v>44.2425</v>
      </c>
      <c r="E36" s="69"/>
      <c r="F36" s="68" t="s">
        <v>591</v>
      </c>
      <c r="I36" s="39">
        <v>2</v>
      </c>
      <c r="L36" s="30"/>
      <c r="M36" s="30"/>
      <c r="N36" s="30"/>
    </row>
    <row r="37" spans="1:14" ht="15">
      <c r="A37" s="13">
        <f t="shared" si="0"/>
        <v>36</v>
      </c>
      <c r="B37" s="80" t="s">
        <v>254</v>
      </c>
      <c r="C37" s="65" t="s">
        <v>548</v>
      </c>
      <c r="D37" s="66">
        <f>I1A7!BP32</f>
        <v>44.045000000000002</v>
      </c>
      <c r="E37" s="69"/>
      <c r="F37" s="68" t="s">
        <v>591</v>
      </c>
      <c r="I37" s="39" t="s">
        <v>42</v>
      </c>
      <c r="L37" s="30"/>
      <c r="M37" s="30"/>
      <c r="N37" s="30"/>
    </row>
    <row r="38" spans="1:14" ht="15">
      <c r="A38" s="13">
        <f t="shared" si="0"/>
        <v>37</v>
      </c>
      <c r="B38" s="80" t="s">
        <v>78</v>
      </c>
      <c r="C38" s="65" t="s">
        <v>542</v>
      </c>
      <c r="D38" s="66">
        <f>I1A1!BP10</f>
        <v>43.805000000000007</v>
      </c>
      <c r="E38" s="67"/>
      <c r="F38" s="68" t="s">
        <v>591</v>
      </c>
      <c r="G38" s="43"/>
      <c r="H38" s="44"/>
      <c r="K38" s="38" t="s">
        <v>45</v>
      </c>
      <c r="L38" s="50">
        <f>SUM(L34:L37)</f>
        <v>0</v>
      </c>
      <c r="N38" s="51">
        <f>SUM(N34:N37)</f>
        <v>0</v>
      </c>
    </row>
    <row r="39" spans="1:14" ht="15">
      <c r="A39" s="13">
        <f t="shared" si="0"/>
        <v>38</v>
      </c>
      <c r="B39" s="80" t="s">
        <v>393</v>
      </c>
      <c r="C39" s="65" t="s">
        <v>553</v>
      </c>
      <c r="D39" s="66">
        <f>I1B5!BP32</f>
        <v>43.585000000000001</v>
      </c>
      <c r="E39" s="69"/>
      <c r="F39" s="65"/>
      <c r="N39" s="40">
        <f>N33+N38</f>
        <v>0</v>
      </c>
    </row>
    <row r="40" spans="1:14" ht="15">
      <c r="A40" s="13">
        <f t="shared" si="0"/>
        <v>39</v>
      </c>
      <c r="B40" s="80" t="s">
        <v>537</v>
      </c>
      <c r="C40" s="65" t="s">
        <v>453</v>
      </c>
      <c r="D40" s="66">
        <f>I1X1!BP62</f>
        <v>43.424999999999997</v>
      </c>
      <c r="E40" s="69"/>
      <c r="F40" s="81" t="s">
        <v>458</v>
      </c>
      <c r="N40" s="40"/>
    </row>
    <row r="41" spans="1:14" ht="15">
      <c r="A41" s="13">
        <f t="shared" si="0"/>
        <v>40</v>
      </c>
      <c r="B41" s="80" t="s">
        <v>103</v>
      </c>
      <c r="C41" s="65" t="s">
        <v>547</v>
      </c>
      <c r="D41" s="66">
        <f>I1A6!BP16</f>
        <v>43.195</v>
      </c>
      <c r="E41" s="67"/>
      <c r="F41" s="65" t="s">
        <v>593</v>
      </c>
    </row>
    <row r="42" spans="1:14" ht="15">
      <c r="A42" s="13">
        <f t="shared" si="0"/>
        <v>41</v>
      </c>
      <c r="B42" s="80" t="s">
        <v>622</v>
      </c>
      <c r="C42" s="65" t="s">
        <v>548</v>
      </c>
      <c r="D42" s="66">
        <f>I1A7!BP17</f>
        <v>42.645000000000003</v>
      </c>
      <c r="E42" s="69"/>
      <c r="F42" s="68" t="s">
        <v>611</v>
      </c>
    </row>
    <row r="43" spans="1:14" ht="15">
      <c r="A43" s="13">
        <f t="shared" si="0"/>
        <v>42</v>
      </c>
      <c r="B43" s="80" t="s">
        <v>295</v>
      </c>
      <c r="C43" s="65" t="s">
        <v>550</v>
      </c>
      <c r="D43" s="66">
        <f>I1B2!BP16</f>
        <v>42.537499999999994</v>
      </c>
      <c r="E43" s="67"/>
      <c r="F43" s="68" t="s">
        <v>586</v>
      </c>
    </row>
    <row r="44" spans="1:14" ht="15">
      <c r="A44" s="13">
        <f t="shared" si="0"/>
        <v>43</v>
      </c>
      <c r="B44" s="80" t="s">
        <v>514</v>
      </c>
      <c r="C44" s="65" t="s">
        <v>453</v>
      </c>
      <c r="D44" s="66">
        <f>I1X1!BP50</f>
        <v>42.47</v>
      </c>
      <c r="E44" s="67"/>
      <c r="F44" s="81" t="s">
        <v>458</v>
      </c>
    </row>
    <row r="45" spans="1:14" ht="15">
      <c r="A45" s="13">
        <f t="shared" si="0"/>
        <v>44</v>
      </c>
      <c r="B45" s="80" t="s">
        <v>367</v>
      </c>
      <c r="C45" s="65" t="s">
        <v>552</v>
      </c>
      <c r="D45" s="66">
        <f>I1B4!BP34</f>
        <v>42.302500000000009</v>
      </c>
      <c r="E45" s="67"/>
      <c r="F45" s="65" t="s">
        <v>588</v>
      </c>
    </row>
    <row r="46" spans="1:14" ht="15">
      <c r="A46" s="13">
        <f t="shared" si="0"/>
        <v>45</v>
      </c>
      <c r="B46" s="80" t="s">
        <v>523</v>
      </c>
      <c r="C46" s="65" t="s">
        <v>453</v>
      </c>
      <c r="D46" s="66">
        <f>I1X1!BP29</f>
        <v>42.085000000000008</v>
      </c>
      <c r="E46" s="69"/>
      <c r="F46" s="81" t="s">
        <v>587</v>
      </c>
    </row>
    <row r="47" spans="1:14" ht="15" customHeight="1">
      <c r="A47" s="13">
        <f t="shared" si="0"/>
        <v>46</v>
      </c>
      <c r="B47" s="80" t="s">
        <v>572</v>
      </c>
      <c r="C47" s="65" t="s">
        <v>453</v>
      </c>
      <c r="D47" s="66">
        <f>I1X1!BP31</f>
        <v>42.037500000000001</v>
      </c>
      <c r="E47" s="67"/>
      <c r="F47" s="81" t="s">
        <v>458</v>
      </c>
    </row>
    <row r="48" spans="1:14" ht="15">
      <c r="A48" s="13">
        <f t="shared" si="0"/>
        <v>47</v>
      </c>
      <c r="B48" s="80" t="s">
        <v>389</v>
      </c>
      <c r="C48" s="65" t="s">
        <v>553</v>
      </c>
      <c r="D48" s="66">
        <f>I1B5!BP30</f>
        <v>41.884999999999998</v>
      </c>
      <c r="E48" s="69"/>
      <c r="F48" s="70"/>
    </row>
    <row r="49" spans="1:12" ht="15">
      <c r="A49" s="13">
        <f t="shared" si="0"/>
        <v>48</v>
      </c>
      <c r="B49" s="80" t="s">
        <v>511</v>
      </c>
      <c r="C49" s="65" t="s">
        <v>453</v>
      </c>
      <c r="D49" s="66">
        <f>I1X1!BP44</f>
        <v>41.777500000000003</v>
      </c>
      <c r="E49" s="69"/>
      <c r="F49" s="81" t="s">
        <v>458</v>
      </c>
      <c r="G49" s="53"/>
      <c r="H49" s="60"/>
      <c r="I49" s="61"/>
    </row>
    <row r="50" spans="1:12" ht="15">
      <c r="A50" s="13">
        <f t="shared" si="0"/>
        <v>49</v>
      </c>
      <c r="B50" s="80" t="s">
        <v>257</v>
      </c>
      <c r="C50" s="65" t="s">
        <v>548</v>
      </c>
      <c r="D50" s="66">
        <f>I1A7!BP35</f>
        <v>41.355000000000004</v>
      </c>
      <c r="E50" s="67"/>
      <c r="F50" s="68" t="s">
        <v>591</v>
      </c>
      <c r="G50" s="43"/>
      <c r="H50" s="44"/>
      <c r="I50" s="62"/>
    </row>
    <row r="51" spans="1:12" ht="15">
      <c r="A51" s="31">
        <f t="shared" si="0"/>
        <v>50</v>
      </c>
      <c r="B51" s="80" t="s">
        <v>187</v>
      </c>
      <c r="C51" s="65" t="s">
        <v>546</v>
      </c>
      <c r="D51" s="66">
        <f>I1A5!BP13</f>
        <v>41.352499999999999</v>
      </c>
      <c r="E51" s="67"/>
      <c r="F51" s="68" t="s">
        <v>601</v>
      </c>
      <c r="G51" s="43"/>
      <c r="H51" s="44"/>
      <c r="I51" s="27"/>
    </row>
    <row r="52" spans="1:12" ht="15">
      <c r="A52" s="13">
        <f t="shared" si="0"/>
        <v>51</v>
      </c>
      <c r="B52" s="80" t="s">
        <v>82</v>
      </c>
      <c r="C52" s="65" t="s">
        <v>542</v>
      </c>
      <c r="D52" s="66">
        <f>I1A1!BP16</f>
        <v>41.285000000000004</v>
      </c>
      <c r="E52" s="69"/>
      <c r="F52" s="68" t="s">
        <v>591</v>
      </c>
    </row>
    <row r="53" spans="1:12" ht="15">
      <c r="A53" s="13">
        <f t="shared" si="0"/>
        <v>52</v>
      </c>
      <c r="B53" s="80" t="s">
        <v>531</v>
      </c>
      <c r="C53" s="65" t="s">
        <v>453</v>
      </c>
      <c r="D53" s="66">
        <f>I1X1!BP35</f>
        <v>40.752499999999998</v>
      </c>
      <c r="E53" s="69"/>
      <c r="F53" s="81" t="s">
        <v>458</v>
      </c>
      <c r="J53" s="56"/>
      <c r="K53" s="28"/>
      <c r="L53" s="28"/>
    </row>
    <row r="54" spans="1:12" ht="15">
      <c r="A54" s="13">
        <f t="shared" si="0"/>
        <v>53</v>
      </c>
      <c r="B54" s="80" t="s">
        <v>346</v>
      </c>
      <c r="C54" s="65" t="s">
        <v>552</v>
      </c>
      <c r="D54" s="66">
        <f>I1B4!BP12</f>
        <v>40.525000000000006</v>
      </c>
      <c r="E54" s="69"/>
      <c r="F54" s="70"/>
      <c r="J54" s="56"/>
      <c r="K54" s="28"/>
      <c r="L54" s="28"/>
    </row>
    <row r="55" spans="1:12" ht="15">
      <c r="A55" s="13">
        <f t="shared" si="0"/>
        <v>54</v>
      </c>
      <c r="B55" s="80" t="s">
        <v>513</v>
      </c>
      <c r="C55" s="65" t="s">
        <v>453</v>
      </c>
      <c r="D55" s="66">
        <f>I1X1!BP21</f>
        <v>40.407499999999999</v>
      </c>
      <c r="E55" s="69"/>
      <c r="F55" s="81" t="s">
        <v>458</v>
      </c>
      <c r="J55" s="56"/>
      <c r="K55" s="28"/>
      <c r="L55" s="28"/>
    </row>
    <row r="56" spans="1:12" ht="15">
      <c r="A56" s="13">
        <f t="shared" si="0"/>
        <v>55</v>
      </c>
      <c r="B56" s="80" t="s">
        <v>427</v>
      </c>
      <c r="C56" s="65" t="s">
        <v>555</v>
      </c>
      <c r="D56" s="66">
        <f>I1B7!BP12</f>
        <v>40.392499999999998</v>
      </c>
      <c r="E56" s="67"/>
      <c r="F56" s="68"/>
      <c r="J56" s="56"/>
      <c r="K56" s="28"/>
      <c r="L56" s="28"/>
    </row>
    <row r="57" spans="1:12" ht="15">
      <c r="A57" s="13">
        <f t="shared" si="0"/>
        <v>56</v>
      </c>
      <c r="B57" s="80" t="s">
        <v>239</v>
      </c>
      <c r="C57" s="65" t="s">
        <v>548</v>
      </c>
      <c r="D57" s="66">
        <f>I1A7!BP15</f>
        <v>40.365000000000002</v>
      </c>
      <c r="E57" s="69"/>
      <c r="F57" s="68" t="s">
        <v>610</v>
      </c>
    </row>
    <row r="58" spans="1:12" ht="15">
      <c r="A58" s="13">
        <f t="shared" si="0"/>
        <v>57</v>
      </c>
      <c r="B58" s="80" t="s">
        <v>135</v>
      </c>
      <c r="C58" s="65" t="s">
        <v>544</v>
      </c>
      <c r="D58" s="66">
        <f>I1A3!BP21</f>
        <v>40.005000000000003</v>
      </c>
      <c r="E58" s="69"/>
      <c r="F58" s="68" t="s">
        <v>591</v>
      </c>
    </row>
    <row r="59" spans="1:12" ht="15">
      <c r="A59" s="13">
        <f t="shared" si="0"/>
        <v>58</v>
      </c>
      <c r="B59" s="80" t="s">
        <v>110</v>
      </c>
      <c r="C59" s="65" t="s">
        <v>543</v>
      </c>
      <c r="D59" s="66">
        <f>I1A2!BP22</f>
        <v>39.945</v>
      </c>
      <c r="E59" s="67"/>
      <c r="F59" s="139" t="s">
        <v>593</v>
      </c>
    </row>
    <row r="60" spans="1:12" ht="15">
      <c r="A60" s="13">
        <f t="shared" si="0"/>
        <v>59</v>
      </c>
      <c r="B60" s="80" t="s">
        <v>426</v>
      </c>
      <c r="C60" s="65" t="s">
        <v>555</v>
      </c>
      <c r="D60" s="66">
        <f>I1B7!BP11</f>
        <v>39.909999999999997</v>
      </c>
      <c r="E60" s="69"/>
      <c r="F60" s="70"/>
    </row>
    <row r="61" spans="1:12" ht="15">
      <c r="A61" s="13">
        <f t="shared" si="0"/>
        <v>60</v>
      </c>
      <c r="B61" s="80" t="s">
        <v>256</v>
      </c>
      <c r="C61" s="65" t="s">
        <v>548</v>
      </c>
      <c r="D61" s="66">
        <f>I1A7!BP34</f>
        <v>39.844999999999999</v>
      </c>
      <c r="E61" s="69"/>
      <c r="F61" s="68" t="s">
        <v>605</v>
      </c>
    </row>
    <row r="62" spans="1:12" ht="15">
      <c r="A62" s="13">
        <f t="shared" si="0"/>
        <v>61</v>
      </c>
      <c r="B62" s="80" t="s">
        <v>431</v>
      </c>
      <c r="C62" s="65" t="s">
        <v>555</v>
      </c>
      <c r="D62" s="66">
        <f>I1B7!BP17</f>
        <v>39.717500000000001</v>
      </c>
      <c r="E62" s="67"/>
      <c r="F62" s="68" t="s">
        <v>584</v>
      </c>
    </row>
    <row r="63" spans="1:12" ht="15">
      <c r="A63" s="13">
        <f t="shared" si="0"/>
        <v>62</v>
      </c>
      <c r="B63" s="80" t="s">
        <v>198</v>
      </c>
      <c r="C63" s="65" t="s">
        <v>546</v>
      </c>
      <c r="D63" s="66">
        <f>I1A5!BP26</f>
        <v>39.692500000000003</v>
      </c>
      <c r="E63" s="67"/>
      <c r="F63" s="68" t="s">
        <v>591</v>
      </c>
      <c r="H63" s="56"/>
      <c r="I63" s="45"/>
      <c r="J63" s="57"/>
    </row>
    <row r="64" spans="1:12" ht="15">
      <c r="A64" s="13">
        <f t="shared" si="0"/>
        <v>63</v>
      </c>
      <c r="B64" s="80" t="s">
        <v>145</v>
      </c>
      <c r="C64" s="65" t="s">
        <v>544</v>
      </c>
      <c r="D64" s="66">
        <f>I1A3!BP31</f>
        <v>39.337499999999999</v>
      </c>
      <c r="E64" s="67"/>
      <c r="F64" s="68" t="s">
        <v>591</v>
      </c>
    </row>
    <row r="65" spans="1:10" ht="15">
      <c r="A65" s="13">
        <f t="shared" si="0"/>
        <v>64</v>
      </c>
      <c r="B65" s="80" t="s">
        <v>205</v>
      </c>
      <c r="C65" s="65" t="s">
        <v>546</v>
      </c>
      <c r="D65" s="66">
        <f>I1A5!BP32</f>
        <v>39.0625</v>
      </c>
      <c r="E65" s="69"/>
      <c r="F65" s="68" t="s">
        <v>591</v>
      </c>
      <c r="H65" s="56"/>
      <c r="I65" s="45"/>
      <c r="J65" s="57"/>
    </row>
    <row r="66" spans="1:10" ht="15">
      <c r="A66" s="13">
        <f t="shared" si="0"/>
        <v>65</v>
      </c>
      <c r="B66" s="80" t="s">
        <v>114</v>
      </c>
      <c r="C66" s="65" t="s">
        <v>543</v>
      </c>
      <c r="D66" s="66">
        <f>I1A2!BP28</f>
        <v>38.875</v>
      </c>
      <c r="E66" s="73"/>
      <c r="F66" s="68" t="s">
        <v>591</v>
      </c>
      <c r="H66" s="56"/>
      <c r="I66" s="45"/>
      <c r="J66" s="57"/>
    </row>
    <row r="67" spans="1:10" ht="15">
      <c r="A67" s="13">
        <f t="shared" ref="A67:A126" si="1">A66+1</f>
        <v>66</v>
      </c>
      <c r="B67" s="80" t="s">
        <v>313</v>
      </c>
      <c r="C67" s="65" t="s">
        <v>550</v>
      </c>
      <c r="D67" s="66">
        <f>I1B2!BP35</f>
        <v>38.872500000000002</v>
      </c>
      <c r="E67" s="67"/>
      <c r="F67" s="68"/>
    </row>
    <row r="68" spans="1:10" ht="15">
      <c r="A68" s="13">
        <f t="shared" si="1"/>
        <v>67</v>
      </c>
      <c r="B68" s="80" t="s">
        <v>223</v>
      </c>
      <c r="C68" s="65" t="s">
        <v>543</v>
      </c>
      <c r="D68" s="66">
        <f>I1A2!BP27</f>
        <v>38.805000000000007</v>
      </c>
      <c r="E68" s="67"/>
      <c r="F68" s="68"/>
    </row>
    <row r="69" spans="1:10" ht="15">
      <c r="A69" s="13">
        <f t="shared" si="1"/>
        <v>68</v>
      </c>
      <c r="B69" s="80" t="s">
        <v>420</v>
      </c>
      <c r="C69" s="65" t="s">
        <v>554</v>
      </c>
      <c r="D69" s="66">
        <f>I1B6!BP36</f>
        <v>38.612499999999997</v>
      </c>
      <c r="E69" s="67"/>
      <c r="F69" s="68" t="s">
        <v>591</v>
      </c>
    </row>
    <row r="70" spans="1:10" ht="15">
      <c r="A70" s="13">
        <f t="shared" si="1"/>
        <v>69</v>
      </c>
      <c r="B70" s="80" t="s">
        <v>312</v>
      </c>
      <c r="C70" s="65" t="s">
        <v>550</v>
      </c>
      <c r="D70" s="66">
        <f>I1B2!BP34</f>
        <v>38.602499999999999</v>
      </c>
      <c r="E70" s="69"/>
      <c r="F70" s="70"/>
    </row>
    <row r="71" spans="1:10" ht="15">
      <c r="A71" s="13">
        <f t="shared" si="1"/>
        <v>70</v>
      </c>
      <c r="B71" s="80" t="s">
        <v>330</v>
      </c>
      <c r="C71" s="65" t="s">
        <v>551</v>
      </c>
      <c r="D71" s="66">
        <f>I1B3!BP28</f>
        <v>38.372500000000002</v>
      </c>
      <c r="E71" s="67"/>
      <c r="F71" s="68" t="s">
        <v>619</v>
      </c>
    </row>
    <row r="72" spans="1:10" ht="15">
      <c r="A72" s="13">
        <f t="shared" si="1"/>
        <v>71</v>
      </c>
      <c r="B72" s="80" t="s">
        <v>189</v>
      </c>
      <c r="C72" s="65" t="s">
        <v>546</v>
      </c>
      <c r="D72" s="66">
        <f>I1A5!BP16</f>
        <v>38.325000000000003</v>
      </c>
      <c r="E72" s="67"/>
      <c r="F72" s="68" t="s">
        <v>601</v>
      </c>
    </row>
    <row r="73" spans="1:10" ht="15">
      <c r="A73" s="13">
        <f t="shared" si="1"/>
        <v>72</v>
      </c>
      <c r="B73" s="80" t="s">
        <v>492</v>
      </c>
      <c r="C73" s="65" t="s">
        <v>453</v>
      </c>
      <c r="D73" s="66">
        <f>I1X1!BP58</f>
        <v>38.195</v>
      </c>
      <c r="E73" s="67"/>
      <c r="F73" s="81" t="s">
        <v>589</v>
      </c>
    </row>
    <row r="74" spans="1:10" ht="15">
      <c r="A74" s="13">
        <f t="shared" si="1"/>
        <v>73</v>
      </c>
      <c r="B74" s="80" t="s">
        <v>325</v>
      </c>
      <c r="C74" s="65" t="s">
        <v>551</v>
      </c>
      <c r="D74" s="66">
        <f>I1B3!BP22</f>
        <v>38.072499999999998</v>
      </c>
      <c r="E74" s="69"/>
      <c r="F74" s="65" t="s">
        <v>618</v>
      </c>
    </row>
    <row r="75" spans="1:10" ht="15">
      <c r="A75" s="13">
        <f t="shared" si="1"/>
        <v>74</v>
      </c>
      <c r="B75" s="80" t="s">
        <v>289</v>
      </c>
      <c r="C75" s="65" t="s">
        <v>550</v>
      </c>
      <c r="D75" s="66">
        <f>I1B2!BP9</f>
        <v>38</v>
      </c>
      <c r="E75" s="67"/>
      <c r="F75" s="68" t="s">
        <v>596</v>
      </c>
    </row>
    <row r="76" spans="1:10" ht="15">
      <c r="A76" s="13">
        <f t="shared" si="1"/>
        <v>75</v>
      </c>
      <c r="B76" s="80" t="s">
        <v>525</v>
      </c>
      <c r="C76" s="65" t="s">
        <v>453</v>
      </c>
      <c r="D76" s="66">
        <f>I1X1!BP30</f>
        <v>37.92</v>
      </c>
      <c r="E76" s="69"/>
      <c r="F76" s="81" t="s">
        <v>585</v>
      </c>
    </row>
    <row r="77" spans="1:10" ht="15">
      <c r="A77" s="13">
        <f t="shared" si="1"/>
        <v>76</v>
      </c>
      <c r="B77" s="80" t="s">
        <v>99</v>
      </c>
      <c r="C77" s="65" t="s">
        <v>543</v>
      </c>
      <c r="D77" s="66">
        <f>I1A2!BP9</f>
        <v>37.685000000000002</v>
      </c>
      <c r="E77" s="69"/>
      <c r="F77" s="70"/>
    </row>
    <row r="78" spans="1:10" ht="15">
      <c r="A78" s="13">
        <f t="shared" si="1"/>
        <v>77</v>
      </c>
      <c r="B78" s="80" t="s">
        <v>155</v>
      </c>
      <c r="C78" s="65" t="s">
        <v>545</v>
      </c>
      <c r="D78" s="66">
        <f>I1A4!BP10</f>
        <v>37.625</v>
      </c>
      <c r="E78" s="67"/>
      <c r="F78" s="68" t="s">
        <v>584</v>
      </c>
    </row>
    <row r="79" spans="1:10" ht="15">
      <c r="A79" s="13">
        <f t="shared" si="1"/>
        <v>78</v>
      </c>
      <c r="B79" s="80" t="s">
        <v>126</v>
      </c>
      <c r="C79" s="65" t="s">
        <v>544</v>
      </c>
      <c r="D79" s="66">
        <f>I1A3!BP10</f>
        <v>37.54</v>
      </c>
      <c r="E79" s="67"/>
      <c r="F79" s="65" t="s">
        <v>598</v>
      </c>
    </row>
    <row r="80" spans="1:10" ht="15">
      <c r="A80" s="13">
        <f t="shared" si="1"/>
        <v>79</v>
      </c>
      <c r="B80" s="80" t="s">
        <v>285</v>
      </c>
      <c r="C80" s="65" t="s">
        <v>549</v>
      </c>
      <c r="D80" s="66">
        <f>I1B1!BP34</f>
        <v>37.46</v>
      </c>
      <c r="E80" s="67"/>
      <c r="F80" s="78"/>
    </row>
    <row r="81" spans="1:6" ht="15">
      <c r="A81" s="13">
        <f t="shared" si="1"/>
        <v>80</v>
      </c>
      <c r="B81" s="80" t="s">
        <v>172</v>
      </c>
      <c r="C81" s="65" t="s">
        <v>545</v>
      </c>
      <c r="D81" s="66">
        <f>I1A4!BP31</f>
        <v>37.412500000000001</v>
      </c>
      <c r="E81" s="67"/>
      <c r="F81" s="68" t="s">
        <v>584</v>
      </c>
    </row>
    <row r="82" spans="1:6" ht="15">
      <c r="A82" s="13">
        <f t="shared" si="1"/>
        <v>81</v>
      </c>
      <c r="B82" s="80" t="s">
        <v>387</v>
      </c>
      <c r="C82" s="65" t="s">
        <v>553</v>
      </c>
      <c r="D82" s="66">
        <f>I1B5!BP27</f>
        <v>37.392499999999998</v>
      </c>
      <c r="E82" s="67"/>
      <c r="F82" s="68"/>
    </row>
    <row r="83" spans="1:6" ht="15">
      <c r="A83" s="13">
        <f t="shared" si="1"/>
        <v>82</v>
      </c>
      <c r="B83" s="80" t="s">
        <v>538</v>
      </c>
      <c r="C83" s="65" t="s">
        <v>542</v>
      </c>
      <c r="D83" s="66">
        <f>I1A1!BP22</f>
        <v>37.234999999999999</v>
      </c>
      <c r="E83" s="67"/>
      <c r="F83" s="68" t="s">
        <v>591</v>
      </c>
    </row>
    <row r="84" spans="1:6" ht="15">
      <c r="A84" s="13">
        <f t="shared" si="1"/>
        <v>83</v>
      </c>
      <c r="B84" s="80" t="s">
        <v>159</v>
      </c>
      <c r="C84" s="65" t="s">
        <v>545</v>
      </c>
      <c r="D84" s="66">
        <f>I1A4!BP16</f>
        <v>37.182500000000005</v>
      </c>
      <c r="E84" s="69"/>
      <c r="F84" s="68" t="s">
        <v>591</v>
      </c>
    </row>
    <row r="85" spans="1:6" ht="15">
      <c r="A85" s="13">
        <f t="shared" si="1"/>
        <v>84</v>
      </c>
      <c r="B85" s="80" t="s">
        <v>503</v>
      </c>
      <c r="C85" s="65" t="s">
        <v>453</v>
      </c>
      <c r="D85" s="66">
        <f>I1X1!BP52</f>
        <v>36.922499999999999</v>
      </c>
      <c r="E85" s="67"/>
      <c r="F85" s="81" t="s">
        <v>458</v>
      </c>
    </row>
    <row r="86" spans="1:6" ht="15">
      <c r="A86" s="13">
        <f t="shared" si="1"/>
        <v>85</v>
      </c>
      <c r="B86" s="80" t="s">
        <v>81</v>
      </c>
      <c r="C86" s="65" t="s">
        <v>542</v>
      </c>
      <c r="D86" s="66">
        <f>I1A1!BP14</f>
        <v>36.884999999999998</v>
      </c>
      <c r="E86" s="69"/>
      <c r="F86" s="68" t="s">
        <v>591</v>
      </c>
    </row>
    <row r="87" spans="1:6" ht="15">
      <c r="A87" s="13">
        <f t="shared" si="1"/>
        <v>86</v>
      </c>
      <c r="B87" s="80" t="s">
        <v>439</v>
      </c>
      <c r="C87" s="65" t="s">
        <v>555</v>
      </c>
      <c r="D87" s="66">
        <f>I1B7!BP28</f>
        <v>36.78</v>
      </c>
      <c r="E87" s="67"/>
      <c r="F87" s="68"/>
    </row>
    <row r="88" spans="1:6" ht="15">
      <c r="A88" s="13">
        <f t="shared" si="1"/>
        <v>87</v>
      </c>
      <c r="B88" s="80" t="s">
        <v>381</v>
      </c>
      <c r="C88" s="65" t="s">
        <v>553</v>
      </c>
      <c r="D88" s="66">
        <f>I1B5!BP21</f>
        <v>36.725000000000001</v>
      </c>
      <c r="E88" s="67"/>
      <c r="F88" s="68"/>
    </row>
    <row r="89" spans="1:6" ht="15">
      <c r="A89" s="13">
        <f t="shared" si="1"/>
        <v>88</v>
      </c>
      <c r="B89" s="80" t="s">
        <v>121</v>
      </c>
      <c r="C89" s="65" t="s">
        <v>543</v>
      </c>
      <c r="D89" s="66">
        <f>I1A2!BP35</f>
        <v>36.695</v>
      </c>
      <c r="E89" s="69"/>
      <c r="F89" s="68" t="s">
        <v>592</v>
      </c>
    </row>
    <row r="90" spans="1:6" ht="15">
      <c r="A90" s="13">
        <f t="shared" si="1"/>
        <v>89</v>
      </c>
      <c r="B90" s="80" t="s">
        <v>498</v>
      </c>
      <c r="C90" s="65" t="s">
        <v>453</v>
      </c>
      <c r="D90" s="66">
        <f>I1X1!BP34</f>
        <v>36.69</v>
      </c>
      <c r="E90" s="77"/>
      <c r="F90" s="152" t="s">
        <v>626</v>
      </c>
    </row>
    <row r="91" spans="1:6" ht="15">
      <c r="A91" s="13">
        <f t="shared" si="1"/>
        <v>90</v>
      </c>
      <c r="B91" s="80" t="s">
        <v>402</v>
      </c>
      <c r="C91" s="65" t="s">
        <v>554</v>
      </c>
      <c r="D91" s="66">
        <f>I1B6!BP12</f>
        <v>36.622500000000002</v>
      </c>
      <c r="E91" s="69"/>
      <c r="F91" s="65" t="s">
        <v>588</v>
      </c>
    </row>
    <row r="92" spans="1:6" ht="15">
      <c r="A92" s="13">
        <f t="shared" si="1"/>
        <v>91</v>
      </c>
      <c r="B92" s="80" t="s">
        <v>275</v>
      </c>
      <c r="C92" s="65" t="s">
        <v>549</v>
      </c>
      <c r="D92" s="66">
        <f>I1B1!BP24</f>
        <v>36.5</v>
      </c>
      <c r="E92" s="67"/>
      <c r="F92" s="68"/>
    </row>
    <row r="93" spans="1:6" ht="15">
      <c r="A93" s="13">
        <f t="shared" si="1"/>
        <v>92</v>
      </c>
      <c r="B93" s="80" t="s">
        <v>322</v>
      </c>
      <c r="C93" s="65" t="s">
        <v>551</v>
      </c>
      <c r="D93" s="66">
        <f>I1B3!BP18</f>
        <v>36.302499999999995</v>
      </c>
      <c r="E93" s="67"/>
      <c r="F93" s="68"/>
    </row>
    <row r="94" spans="1:6" ht="15">
      <c r="A94" s="13">
        <f t="shared" si="1"/>
        <v>93</v>
      </c>
      <c r="B94" s="80" t="s">
        <v>496</v>
      </c>
      <c r="C94" s="65" t="s">
        <v>553</v>
      </c>
      <c r="D94" s="66">
        <f>I1B5!BP28</f>
        <v>36.292499999999997</v>
      </c>
      <c r="E94" s="69"/>
      <c r="F94" s="70"/>
    </row>
    <row r="95" spans="1:6" ht="15">
      <c r="A95" s="13">
        <f t="shared" si="1"/>
        <v>94</v>
      </c>
      <c r="B95" s="80" t="s">
        <v>314</v>
      </c>
      <c r="C95" s="65" t="s">
        <v>550</v>
      </c>
      <c r="D95" s="66">
        <f>I1B2!BP36</f>
        <v>36.234999999999999</v>
      </c>
      <c r="E95" s="67"/>
      <c r="F95" s="68" t="s">
        <v>586</v>
      </c>
    </row>
    <row r="96" spans="1:6" ht="15">
      <c r="A96" s="64">
        <f t="shared" si="1"/>
        <v>95</v>
      </c>
      <c r="B96" s="80" t="s">
        <v>136</v>
      </c>
      <c r="C96" s="65" t="s">
        <v>544</v>
      </c>
      <c r="D96" s="66">
        <f>I1A3!BP22</f>
        <v>36.152500000000003</v>
      </c>
      <c r="E96" s="69"/>
      <c r="F96" s="68" t="s">
        <v>591</v>
      </c>
    </row>
    <row r="97" spans="1:8" ht="15">
      <c r="A97" s="13">
        <f t="shared" si="1"/>
        <v>96</v>
      </c>
      <c r="B97" s="80" t="s">
        <v>331</v>
      </c>
      <c r="C97" s="65" t="s">
        <v>551</v>
      </c>
      <c r="D97" s="66">
        <f>I1B3!BP29</f>
        <v>36.094999999999999</v>
      </c>
      <c r="E97" s="69"/>
      <c r="F97" s="68" t="s">
        <v>586</v>
      </c>
    </row>
    <row r="98" spans="1:8" ht="15">
      <c r="A98" s="13">
        <f t="shared" si="1"/>
        <v>97</v>
      </c>
      <c r="B98" s="80" t="s">
        <v>290</v>
      </c>
      <c r="C98" s="65" t="s">
        <v>550</v>
      </c>
      <c r="D98" s="66">
        <f>I1B2!BP10</f>
        <v>36.085000000000001</v>
      </c>
      <c r="E98" s="69"/>
      <c r="F98" s="139" t="s">
        <v>597</v>
      </c>
    </row>
    <row r="99" spans="1:8" ht="15">
      <c r="A99" s="64">
        <f t="shared" si="1"/>
        <v>98</v>
      </c>
      <c r="B99" s="80" t="s">
        <v>424</v>
      </c>
      <c r="C99" s="65" t="s">
        <v>555</v>
      </c>
      <c r="D99" s="66">
        <f>I1B7!BP9</f>
        <v>36.084999999999994</v>
      </c>
      <c r="E99" s="67"/>
      <c r="F99" s="78"/>
    </row>
    <row r="100" spans="1:8" ht="15">
      <c r="A100" s="64">
        <f t="shared" si="1"/>
        <v>99</v>
      </c>
      <c r="B100" s="80" t="s">
        <v>194</v>
      </c>
      <c r="C100" s="65" t="s">
        <v>543</v>
      </c>
      <c r="D100" s="66">
        <f>I1A2!BP18</f>
        <v>35.984999999999999</v>
      </c>
      <c r="E100" s="67"/>
      <c r="F100" s="139" t="s">
        <v>593</v>
      </c>
    </row>
    <row r="101" spans="1:8" ht="15">
      <c r="A101" s="13">
        <f t="shared" si="1"/>
        <v>100</v>
      </c>
      <c r="B101" s="80" t="s">
        <v>259</v>
      </c>
      <c r="C101" s="65" t="s">
        <v>548</v>
      </c>
      <c r="D101" s="66">
        <f>I1A7!BP37</f>
        <v>35.704999999999998</v>
      </c>
      <c r="E101" s="77"/>
      <c r="F101" s="68" t="s">
        <v>591</v>
      </c>
    </row>
    <row r="102" spans="1:8" ht="15">
      <c r="A102" s="13">
        <f t="shared" si="1"/>
        <v>101</v>
      </c>
      <c r="B102" s="80" t="s">
        <v>83</v>
      </c>
      <c r="C102" s="65" t="s">
        <v>542</v>
      </c>
      <c r="D102" s="66">
        <f>I1A1!BP17</f>
        <v>35.644999999999996</v>
      </c>
      <c r="E102" s="73"/>
      <c r="F102" s="74"/>
    </row>
    <row r="103" spans="1:8" ht="15">
      <c r="A103" s="13">
        <f t="shared" si="1"/>
        <v>102</v>
      </c>
      <c r="B103" s="80" t="s">
        <v>87</v>
      </c>
      <c r="C103" s="65" t="s">
        <v>542</v>
      </c>
      <c r="D103" s="66">
        <f>I1A1!BP21</f>
        <v>35.555</v>
      </c>
      <c r="E103" s="67"/>
      <c r="F103" s="68" t="s">
        <v>584</v>
      </c>
    </row>
    <row r="104" spans="1:8" ht="15">
      <c r="A104" s="13">
        <f t="shared" si="1"/>
        <v>103</v>
      </c>
      <c r="B104" s="80" t="s">
        <v>133</v>
      </c>
      <c r="C104" s="65" t="s">
        <v>544</v>
      </c>
      <c r="D104" s="66">
        <f>I1A3!BP18</f>
        <v>35.544999999999995</v>
      </c>
      <c r="E104" s="69"/>
      <c r="F104" s="68" t="s">
        <v>584</v>
      </c>
    </row>
    <row r="105" spans="1:8" ht="15">
      <c r="A105" s="13">
        <f t="shared" si="1"/>
        <v>104</v>
      </c>
      <c r="B105" s="80" t="s">
        <v>519</v>
      </c>
      <c r="C105" s="65" t="s">
        <v>453</v>
      </c>
      <c r="D105" s="66">
        <f>I1X1!BP57</f>
        <v>35.54</v>
      </c>
      <c r="E105" s="67"/>
      <c r="F105" s="68" t="s">
        <v>586</v>
      </c>
    </row>
    <row r="106" spans="1:8" ht="15">
      <c r="A106" s="13">
        <f t="shared" si="1"/>
        <v>105</v>
      </c>
      <c r="B106" s="80" t="s">
        <v>146</v>
      </c>
      <c r="C106" s="65" t="s">
        <v>544</v>
      </c>
      <c r="D106" s="66">
        <f>I1A3!BP32</f>
        <v>35.532499999999999</v>
      </c>
      <c r="E106" s="67"/>
      <c r="F106" s="68" t="s">
        <v>592</v>
      </c>
    </row>
    <row r="107" spans="1:8" ht="15">
      <c r="A107" s="13">
        <f t="shared" si="1"/>
        <v>106</v>
      </c>
      <c r="B107" s="80" t="s">
        <v>374</v>
      </c>
      <c r="C107" s="65" t="s">
        <v>553</v>
      </c>
      <c r="D107" s="66">
        <f>I1B5!BP14</f>
        <v>35.392500000000005</v>
      </c>
      <c r="E107" s="69"/>
      <c r="F107" s="70"/>
    </row>
    <row r="108" spans="1:8" ht="15">
      <c r="A108" s="13">
        <f t="shared" si="1"/>
        <v>107</v>
      </c>
      <c r="B108" s="80" t="s">
        <v>305</v>
      </c>
      <c r="C108" s="65" t="s">
        <v>550</v>
      </c>
      <c r="D108" s="66">
        <f>I1B2!BP25</f>
        <v>35.28</v>
      </c>
      <c r="E108" s="67"/>
      <c r="F108" s="68"/>
    </row>
    <row r="109" spans="1:8" ht="15">
      <c r="A109" s="13">
        <f t="shared" si="1"/>
        <v>108</v>
      </c>
      <c r="B109" s="80" t="s">
        <v>149</v>
      </c>
      <c r="C109" s="65" t="s">
        <v>544</v>
      </c>
      <c r="D109" s="66">
        <f>I1A3!BP36</f>
        <v>35.245000000000005</v>
      </c>
      <c r="E109" s="77"/>
      <c r="F109" s="68" t="s">
        <v>584</v>
      </c>
      <c r="G109" s="43"/>
      <c r="H109" s="44"/>
    </row>
    <row r="110" spans="1:8" ht="15">
      <c r="A110" s="13">
        <f t="shared" si="1"/>
        <v>109</v>
      </c>
      <c r="B110" s="80" t="s">
        <v>100</v>
      </c>
      <c r="C110" s="65" t="s">
        <v>547</v>
      </c>
      <c r="D110" s="66">
        <f>I1A6!BP12</f>
        <v>35.195</v>
      </c>
      <c r="E110" s="69"/>
      <c r="F110" s="68" t="s">
        <v>591</v>
      </c>
      <c r="G110" s="45"/>
      <c r="H110" s="44"/>
    </row>
    <row r="111" spans="1:8" ht="15">
      <c r="A111" s="13">
        <f t="shared" si="1"/>
        <v>110</v>
      </c>
      <c r="B111" s="80" t="s">
        <v>199</v>
      </c>
      <c r="C111" s="65" t="s">
        <v>546</v>
      </c>
      <c r="D111" s="66">
        <f>I1A5!BP27</f>
        <v>35.185000000000002</v>
      </c>
      <c r="E111" s="69"/>
      <c r="F111" s="68" t="s">
        <v>591</v>
      </c>
    </row>
    <row r="112" spans="1:8" ht="15">
      <c r="A112" s="13">
        <f t="shared" si="1"/>
        <v>111</v>
      </c>
      <c r="B112" s="80" t="s">
        <v>171</v>
      </c>
      <c r="C112" s="65" t="s">
        <v>545</v>
      </c>
      <c r="D112" s="66">
        <f>I1A4!BP30</f>
        <v>35.174999999999997</v>
      </c>
      <c r="E112" s="69"/>
      <c r="F112" s="68" t="s">
        <v>591</v>
      </c>
    </row>
    <row r="113" spans="1:9" ht="15">
      <c r="A113" s="13">
        <f t="shared" si="1"/>
        <v>112</v>
      </c>
      <c r="B113" s="80" t="s">
        <v>528</v>
      </c>
      <c r="C113" s="65" t="s">
        <v>453</v>
      </c>
      <c r="D113" s="66">
        <f>I1X1!BP41</f>
        <v>34.954999999999998</v>
      </c>
      <c r="E113" s="67"/>
      <c r="F113" s="81" t="s">
        <v>536</v>
      </c>
    </row>
    <row r="114" spans="1:9" ht="15">
      <c r="A114" s="13">
        <f t="shared" si="1"/>
        <v>113</v>
      </c>
      <c r="B114" s="80" t="s">
        <v>340</v>
      </c>
      <c r="C114" s="65" t="s">
        <v>551</v>
      </c>
      <c r="D114" s="66">
        <f>I1B3!BP39</f>
        <v>34.947499999999998</v>
      </c>
      <c r="E114" s="69"/>
      <c r="F114" s="70"/>
    </row>
    <row r="115" spans="1:9" ht="15">
      <c r="A115" s="13">
        <f t="shared" si="1"/>
        <v>114</v>
      </c>
      <c r="B115" s="80" t="s">
        <v>193</v>
      </c>
      <c r="C115" s="65" t="s">
        <v>546</v>
      </c>
      <c r="D115" s="66">
        <f>I1A5!BP21</f>
        <v>34.842500000000001</v>
      </c>
      <c r="E115" s="69"/>
      <c r="F115" s="68" t="s">
        <v>591</v>
      </c>
    </row>
    <row r="116" spans="1:9" ht="15">
      <c r="A116" s="13">
        <f t="shared" si="1"/>
        <v>115</v>
      </c>
      <c r="B116" s="80" t="s">
        <v>302</v>
      </c>
      <c r="C116" s="65" t="s">
        <v>550</v>
      </c>
      <c r="D116" s="66">
        <f>I1B2!BP22</f>
        <v>34.765000000000001</v>
      </c>
      <c r="E116" s="69"/>
      <c r="F116" s="68" t="s">
        <v>586</v>
      </c>
    </row>
    <row r="117" spans="1:9" ht="15">
      <c r="A117" s="13">
        <f t="shared" si="1"/>
        <v>116</v>
      </c>
      <c r="B117" s="80" t="s">
        <v>280</v>
      </c>
      <c r="C117" s="65" t="s">
        <v>549</v>
      </c>
      <c r="D117" s="66">
        <f>I1B1!BP29</f>
        <v>34.734999999999999</v>
      </c>
      <c r="E117" s="67"/>
      <c r="F117" s="68"/>
    </row>
    <row r="118" spans="1:9" ht="15">
      <c r="A118" s="13">
        <f t="shared" si="1"/>
        <v>117</v>
      </c>
      <c r="B118" s="80" t="s">
        <v>509</v>
      </c>
      <c r="C118" s="65" t="s">
        <v>453</v>
      </c>
      <c r="D118" s="66">
        <f>I1X1!BP49</f>
        <v>34.69</v>
      </c>
      <c r="E118" s="67"/>
      <c r="F118" s="2"/>
    </row>
    <row r="119" spans="1:9" ht="15">
      <c r="A119" s="13">
        <f t="shared" si="1"/>
        <v>118</v>
      </c>
      <c r="B119" s="80" t="s">
        <v>107</v>
      </c>
      <c r="C119" s="65" t="s">
        <v>543</v>
      </c>
      <c r="D119" s="66">
        <f>I1A2!BP15</f>
        <v>34.599999999999994</v>
      </c>
      <c r="E119" s="69"/>
      <c r="F119" s="68" t="s">
        <v>584</v>
      </c>
    </row>
    <row r="120" spans="1:9" ht="15">
      <c r="A120" s="13">
        <f t="shared" si="1"/>
        <v>119</v>
      </c>
      <c r="B120" s="80" t="s">
        <v>304</v>
      </c>
      <c r="C120" s="65" t="s">
        <v>550</v>
      </c>
      <c r="D120" s="66">
        <f>I1B2!BP24</f>
        <v>34.545000000000002</v>
      </c>
      <c r="E120" s="69"/>
      <c r="F120" s="68" t="s">
        <v>586</v>
      </c>
    </row>
    <row r="121" spans="1:9" ht="15">
      <c r="A121" s="13">
        <f t="shared" si="1"/>
        <v>120</v>
      </c>
      <c r="B121" s="80" t="s">
        <v>320</v>
      </c>
      <c r="C121" s="65" t="s">
        <v>551</v>
      </c>
      <c r="D121" s="66">
        <f>I1B3!BP16</f>
        <v>34.515000000000001</v>
      </c>
      <c r="E121" s="67"/>
      <c r="F121" s="78"/>
    </row>
    <row r="122" spans="1:9" ht="15">
      <c r="A122" s="13">
        <f t="shared" si="1"/>
        <v>121</v>
      </c>
      <c r="B122" s="80" t="s">
        <v>96</v>
      </c>
      <c r="C122" s="65" t="s">
        <v>542</v>
      </c>
      <c r="D122" s="66">
        <f>I1A1!BP31</f>
        <v>34.464999999999996</v>
      </c>
      <c r="E122" s="69"/>
      <c r="F122" s="68" t="s">
        <v>591</v>
      </c>
    </row>
    <row r="123" spans="1:9" ht="15">
      <c r="A123" s="13">
        <f t="shared" si="1"/>
        <v>122</v>
      </c>
      <c r="B123" s="80" t="s">
        <v>558</v>
      </c>
      <c r="C123" s="65" t="s">
        <v>542</v>
      </c>
      <c r="D123" s="66">
        <f>I1A1!BP15</f>
        <v>34.454999999999998</v>
      </c>
      <c r="E123" s="67"/>
      <c r="F123" s="65" t="s">
        <v>593</v>
      </c>
    </row>
    <row r="124" spans="1:9" ht="15">
      <c r="A124" s="13">
        <f t="shared" si="1"/>
        <v>123</v>
      </c>
      <c r="B124" s="80" t="s">
        <v>301</v>
      </c>
      <c r="C124" s="65" t="s">
        <v>547</v>
      </c>
      <c r="D124" s="66">
        <f>I1A6!BP19</f>
        <v>34.3825</v>
      </c>
      <c r="E124" s="67"/>
      <c r="F124" s="65" t="s">
        <v>593</v>
      </c>
      <c r="G124" s="53"/>
      <c r="H124" s="60"/>
      <c r="I124" s="61"/>
    </row>
    <row r="125" spans="1:9" ht="15">
      <c r="A125" s="13">
        <f t="shared" si="1"/>
        <v>124</v>
      </c>
      <c r="B125" s="80" t="s">
        <v>243</v>
      </c>
      <c r="C125" s="65" t="s">
        <v>548</v>
      </c>
      <c r="D125" s="66">
        <f>I1A7!BP19</f>
        <v>34.335000000000001</v>
      </c>
      <c r="E125" s="67"/>
      <c r="F125" s="68" t="s">
        <v>591</v>
      </c>
      <c r="G125" s="43"/>
      <c r="H125" s="44"/>
      <c r="I125" s="62"/>
    </row>
    <row r="126" spans="1:9" ht="15">
      <c r="A126" s="13">
        <f t="shared" si="1"/>
        <v>125</v>
      </c>
      <c r="B126" s="80" t="s">
        <v>86</v>
      </c>
      <c r="C126" s="65" t="s">
        <v>555</v>
      </c>
      <c r="D126" s="66">
        <f>I1B7!BP23</f>
        <v>34.284999999999997</v>
      </c>
      <c r="E126" s="67"/>
      <c r="F126" s="68" t="s">
        <v>584</v>
      </c>
      <c r="G126" s="43"/>
      <c r="H126" s="44"/>
      <c r="I126" s="27"/>
    </row>
    <row r="127" spans="1:9" ht="15">
      <c r="A127" s="13">
        <f>A126+1</f>
        <v>126</v>
      </c>
      <c r="B127" s="80" t="s">
        <v>251</v>
      </c>
      <c r="C127" s="65" t="s">
        <v>548</v>
      </c>
      <c r="D127" s="66">
        <f>I1A7!BP29</f>
        <v>34.265000000000001</v>
      </c>
      <c r="E127" s="67"/>
      <c r="F127" s="68" t="s">
        <v>591</v>
      </c>
    </row>
    <row r="128" spans="1:9" ht="15">
      <c r="A128" s="31">
        <f>A127+1</f>
        <v>127</v>
      </c>
      <c r="B128" s="80" t="s">
        <v>339</v>
      </c>
      <c r="C128" s="65" t="s">
        <v>551</v>
      </c>
      <c r="D128" s="66">
        <f>I1B3!BP38</f>
        <v>34.234999999999999</v>
      </c>
      <c r="E128" s="67"/>
      <c r="F128" s="68" t="s">
        <v>584</v>
      </c>
    </row>
    <row r="129" spans="1:6" ht="15">
      <c r="A129" s="13">
        <f>A128+1</f>
        <v>128</v>
      </c>
      <c r="B129" s="80" t="s">
        <v>467</v>
      </c>
      <c r="C129" s="65" t="s">
        <v>549</v>
      </c>
      <c r="D129" s="66">
        <f>I1B1!BP23</f>
        <v>34.0075</v>
      </c>
      <c r="E129" s="67"/>
      <c r="F129" s="68" t="s">
        <v>586</v>
      </c>
    </row>
    <row r="130" spans="1:6" ht="15">
      <c r="A130" s="13">
        <f>A129+1</f>
        <v>129</v>
      </c>
      <c r="B130" s="80" t="s">
        <v>236</v>
      </c>
      <c r="C130" s="65" t="s">
        <v>548</v>
      </c>
      <c r="D130" s="66">
        <f>I1A7!BP12</f>
        <v>33.892499999999998</v>
      </c>
      <c r="E130" s="67"/>
      <c r="F130" s="68" t="s">
        <v>591</v>
      </c>
    </row>
    <row r="131" spans="1:6" ht="15">
      <c r="A131" s="13">
        <f t="shared" ref="A131:A194" si="2">A130+1</f>
        <v>130</v>
      </c>
      <c r="B131" s="80" t="s">
        <v>129</v>
      </c>
      <c r="C131" s="65" t="s">
        <v>544</v>
      </c>
      <c r="D131" s="66">
        <f>I1A3!BP13</f>
        <v>33.865000000000002</v>
      </c>
      <c r="E131" s="69"/>
      <c r="F131" s="65" t="s">
        <v>593</v>
      </c>
    </row>
    <row r="132" spans="1:6" ht="15">
      <c r="A132" s="13">
        <f t="shared" si="2"/>
        <v>131</v>
      </c>
      <c r="B132" s="80" t="s">
        <v>237</v>
      </c>
      <c r="C132" s="65" t="s">
        <v>548</v>
      </c>
      <c r="D132" s="66">
        <f>I1A7!BP13</f>
        <v>33.814999999999998</v>
      </c>
      <c r="E132" s="69"/>
      <c r="F132" s="68" t="s">
        <v>591</v>
      </c>
    </row>
    <row r="133" spans="1:6" ht="15">
      <c r="A133" s="13">
        <f t="shared" si="2"/>
        <v>132</v>
      </c>
      <c r="B133" s="80" t="s">
        <v>433</v>
      </c>
      <c r="C133" s="65" t="s">
        <v>555</v>
      </c>
      <c r="D133" s="66">
        <f>I1B7!BP20</f>
        <v>33.727499999999999</v>
      </c>
      <c r="E133" s="69"/>
      <c r="F133" s="68" t="s">
        <v>586</v>
      </c>
    </row>
    <row r="134" spans="1:6" ht="15">
      <c r="A134" s="13">
        <f t="shared" si="2"/>
        <v>133</v>
      </c>
      <c r="B134" s="80" t="s">
        <v>247</v>
      </c>
      <c r="C134" s="65" t="s">
        <v>548</v>
      </c>
      <c r="D134" s="66">
        <f>I1A7!BP25</f>
        <v>33.717500000000001</v>
      </c>
      <c r="E134" s="67"/>
      <c r="F134" s="68" t="s">
        <v>584</v>
      </c>
    </row>
    <row r="135" spans="1:6" ht="15">
      <c r="A135" s="13">
        <f t="shared" si="2"/>
        <v>134</v>
      </c>
      <c r="B135" s="80" t="s">
        <v>512</v>
      </c>
      <c r="C135" s="65" t="s">
        <v>453</v>
      </c>
      <c r="D135" s="66">
        <f>I1X1!BP9</f>
        <v>33.657500000000006</v>
      </c>
      <c r="E135" s="67"/>
      <c r="F135" s="2"/>
    </row>
    <row r="136" spans="1:6" ht="15">
      <c r="A136" s="13">
        <f t="shared" si="2"/>
        <v>135</v>
      </c>
      <c r="B136" s="80" t="s">
        <v>470</v>
      </c>
      <c r="C136" s="65" t="s">
        <v>542</v>
      </c>
      <c r="D136" s="66">
        <f>I1A1!BP20</f>
        <v>33.522500000000001</v>
      </c>
      <c r="E136" s="75"/>
      <c r="F136" s="68" t="s">
        <v>584</v>
      </c>
    </row>
    <row r="137" spans="1:6" ht="15">
      <c r="A137" s="13">
        <f t="shared" si="2"/>
        <v>136</v>
      </c>
      <c r="B137" s="80" t="s">
        <v>353</v>
      </c>
      <c r="C137" s="65" t="s">
        <v>552</v>
      </c>
      <c r="D137" s="66">
        <f>I1B4!BP20</f>
        <v>33.434999999999995</v>
      </c>
      <c r="E137" s="67"/>
      <c r="F137" s="68"/>
    </row>
    <row r="138" spans="1:6" ht="15">
      <c r="A138" s="13">
        <f t="shared" si="2"/>
        <v>137</v>
      </c>
      <c r="B138" s="80" t="s">
        <v>158</v>
      </c>
      <c r="C138" s="65" t="s">
        <v>545</v>
      </c>
      <c r="D138" s="66">
        <f>I1A4!BP15</f>
        <v>33.375</v>
      </c>
      <c r="E138" s="67"/>
      <c r="F138" s="68" t="s">
        <v>584</v>
      </c>
    </row>
    <row r="139" spans="1:6" ht="15">
      <c r="A139" s="13">
        <f t="shared" si="2"/>
        <v>138</v>
      </c>
      <c r="B139" s="80" t="s">
        <v>176</v>
      </c>
      <c r="C139" s="65" t="s">
        <v>545</v>
      </c>
      <c r="D139" s="66">
        <f>I1A4!BP37</f>
        <v>33.324999999999996</v>
      </c>
      <c r="E139" s="69"/>
      <c r="F139" s="68" t="s">
        <v>591</v>
      </c>
    </row>
    <row r="140" spans="1:6" ht="15">
      <c r="A140" s="13">
        <f t="shared" si="2"/>
        <v>139</v>
      </c>
      <c r="B140" s="80" t="s">
        <v>202</v>
      </c>
      <c r="C140" s="65" t="s">
        <v>546</v>
      </c>
      <c r="D140" s="66">
        <f>I1A5!BP30</f>
        <v>33.322499999999998</v>
      </c>
      <c r="E140" s="69"/>
      <c r="F140" s="68" t="s">
        <v>584</v>
      </c>
    </row>
    <row r="141" spans="1:6" ht="15">
      <c r="A141" s="13">
        <f t="shared" si="2"/>
        <v>140</v>
      </c>
      <c r="B141" s="80" t="s">
        <v>582</v>
      </c>
      <c r="C141" s="65" t="s">
        <v>453</v>
      </c>
      <c r="D141" s="66">
        <f>I1X1!BP23</f>
        <v>33.204999999999998</v>
      </c>
      <c r="E141" s="69"/>
      <c r="F141" s="65"/>
    </row>
    <row r="142" spans="1:6" ht="15">
      <c r="A142" s="13">
        <f t="shared" si="2"/>
        <v>141</v>
      </c>
      <c r="B142" s="80" t="s">
        <v>167</v>
      </c>
      <c r="C142" s="65" t="s">
        <v>545</v>
      </c>
      <c r="D142" s="66">
        <f>I1A4!BP26</f>
        <v>33.144999999999996</v>
      </c>
      <c r="E142" s="69"/>
      <c r="F142" s="78"/>
    </row>
    <row r="143" spans="1:6" ht="15">
      <c r="A143" s="13">
        <f t="shared" si="2"/>
        <v>142</v>
      </c>
      <c r="B143" s="80" t="s">
        <v>375</v>
      </c>
      <c r="C143" s="65" t="s">
        <v>553</v>
      </c>
      <c r="D143" s="66">
        <f>I1B5!BP15</f>
        <v>33.0625</v>
      </c>
      <c r="E143" s="69"/>
      <c r="F143" s="69"/>
    </row>
    <row r="144" spans="1:6" ht="15">
      <c r="A144" s="13">
        <f t="shared" si="2"/>
        <v>143</v>
      </c>
      <c r="B144" s="80" t="s">
        <v>264</v>
      </c>
      <c r="C144" s="65" t="s">
        <v>549</v>
      </c>
      <c r="D144" s="66">
        <f>I1B1!BP11</f>
        <v>33.015000000000001</v>
      </c>
      <c r="E144" s="67"/>
      <c r="F144" s="68"/>
    </row>
    <row r="145" spans="1:10" ht="15">
      <c r="A145" s="13">
        <f t="shared" si="2"/>
        <v>144</v>
      </c>
      <c r="B145" s="80" t="s">
        <v>329</v>
      </c>
      <c r="C145" s="65" t="s">
        <v>551</v>
      </c>
      <c r="D145" s="66">
        <f>I1B3!BP27</f>
        <v>32.994999999999997</v>
      </c>
      <c r="E145" s="67"/>
      <c r="F145" s="78"/>
    </row>
    <row r="146" spans="1:10" ht="15">
      <c r="A146" s="13">
        <f t="shared" si="2"/>
        <v>145</v>
      </c>
      <c r="B146" s="80" t="s">
        <v>174</v>
      </c>
      <c r="C146" s="65" t="s">
        <v>545</v>
      </c>
      <c r="D146" s="66">
        <f>I1A4!BP35</f>
        <v>32.714999999999996</v>
      </c>
      <c r="E146" s="67"/>
      <c r="F146" s="68" t="s">
        <v>584</v>
      </c>
    </row>
    <row r="147" spans="1:10" ht="15">
      <c r="A147" s="13">
        <f t="shared" si="2"/>
        <v>146</v>
      </c>
      <c r="B147" s="80" t="s">
        <v>244</v>
      </c>
      <c r="C147" s="65" t="s">
        <v>548</v>
      </c>
      <c r="D147" s="66">
        <f>I1A7!BP21</f>
        <v>32.704999999999998</v>
      </c>
      <c r="E147" s="69"/>
      <c r="F147" s="68" t="s">
        <v>591</v>
      </c>
    </row>
    <row r="148" spans="1:10" ht="15">
      <c r="A148" s="13">
        <f t="shared" si="2"/>
        <v>147</v>
      </c>
      <c r="B148" s="80" t="s">
        <v>260</v>
      </c>
      <c r="C148" s="65" t="s">
        <v>548</v>
      </c>
      <c r="D148" s="66">
        <f>I1A7!BP38</f>
        <v>32.635000000000005</v>
      </c>
      <c r="E148" s="67"/>
      <c r="F148" s="68" t="s">
        <v>591</v>
      </c>
    </row>
    <row r="149" spans="1:10" ht="15">
      <c r="A149" s="13">
        <f t="shared" si="2"/>
        <v>148</v>
      </c>
      <c r="B149" s="80" t="s">
        <v>396</v>
      </c>
      <c r="C149" s="65" t="s">
        <v>553</v>
      </c>
      <c r="D149" s="66">
        <f>I1B5!BP37</f>
        <v>32.614999999999995</v>
      </c>
      <c r="E149" s="69"/>
      <c r="F149" s="68" t="s">
        <v>584</v>
      </c>
    </row>
    <row r="150" spans="1:10" ht="15">
      <c r="A150" s="13">
        <f t="shared" si="2"/>
        <v>149</v>
      </c>
      <c r="B150" s="80" t="s">
        <v>203</v>
      </c>
      <c r="C150" s="65" t="s">
        <v>546</v>
      </c>
      <c r="D150" s="66">
        <f>I1A5!BP31</f>
        <v>32.602499999999999</v>
      </c>
      <c r="E150" s="69"/>
      <c r="F150" s="68" t="s">
        <v>591</v>
      </c>
    </row>
    <row r="151" spans="1:10" ht="15">
      <c r="A151" s="13">
        <f t="shared" si="2"/>
        <v>150</v>
      </c>
      <c r="B151" s="80" t="s">
        <v>412</v>
      </c>
      <c r="C151" s="65" t="s">
        <v>554</v>
      </c>
      <c r="D151" s="66">
        <f>I1B6!BP26</f>
        <v>32.6</v>
      </c>
      <c r="E151" s="67"/>
      <c r="F151" s="68" t="s">
        <v>584</v>
      </c>
    </row>
    <row r="152" spans="1:10" ht="15">
      <c r="A152" s="13">
        <f t="shared" si="2"/>
        <v>151</v>
      </c>
      <c r="B152" s="80" t="s">
        <v>338</v>
      </c>
      <c r="C152" s="65" t="s">
        <v>551</v>
      </c>
      <c r="D152" s="66">
        <f>I1B3!BP37</f>
        <v>32.575000000000003</v>
      </c>
      <c r="E152" s="67"/>
      <c r="F152" s="68" t="s">
        <v>591</v>
      </c>
    </row>
    <row r="153" spans="1:10" ht="15">
      <c r="A153" s="13">
        <f t="shared" si="2"/>
        <v>152</v>
      </c>
      <c r="B153" s="80" t="s">
        <v>383</v>
      </c>
      <c r="C153" s="65" t="s">
        <v>553</v>
      </c>
      <c r="D153" s="66">
        <f>I1B5!BP23</f>
        <v>32.562500000000007</v>
      </c>
      <c r="E153" s="69"/>
      <c r="F153" s="70"/>
      <c r="H153" s="56"/>
      <c r="I153" s="45"/>
      <c r="J153" s="57"/>
    </row>
    <row r="154" spans="1:10" ht="15">
      <c r="A154" s="13">
        <f t="shared" si="2"/>
        <v>153</v>
      </c>
      <c r="B154" s="80" t="s">
        <v>390</v>
      </c>
      <c r="C154" s="65" t="s">
        <v>553</v>
      </c>
      <c r="D154" s="66">
        <f>I1B5!BP31</f>
        <v>32.502499999999998</v>
      </c>
      <c r="E154" s="67"/>
      <c r="F154" s="68" t="s">
        <v>586</v>
      </c>
      <c r="H154" s="58"/>
      <c r="I154" s="27"/>
      <c r="J154" s="28"/>
    </row>
    <row r="155" spans="1:10" ht="15">
      <c r="A155" s="13">
        <f t="shared" si="2"/>
        <v>154</v>
      </c>
      <c r="B155" s="80" t="s">
        <v>231</v>
      </c>
      <c r="C155" s="65" t="s">
        <v>547</v>
      </c>
      <c r="D155" s="66">
        <f>I1A6!BP36</f>
        <v>32.412500000000001</v>
      </c>
      <c r="E155" s="67"/>
      <c r="F155" s="65" t="s">
        <v>593</v>
      </c>
      <c r="H155" s="58"/>
      <c r="I155" s="27"/>
      <c r="J155" s="28"/>
    </row>
    <row r="156" spans="1:10" ht="15">
      <c r="A156" s="13">
        <f t="shared" si="2"/>
        <v>155</v>
      </c>
      <c r="B156" s="80" t="s">
        <v>434</v>
      </c>
      <c r="C156" s="65" t="s">
        <v>555</v>
      </c>
      <c r="D156" s="66">
        <f>I1B7!BP21</f>
        <v>32.392499999999998</v>
      </c>
      <c r="E156" s="67"/>
      <c r="F156" s="68"/>
      <c r="H156" s="58"/>
      <c r="I156" s="27"/>
      <c r="J156" s="28"/>
    </row>
    <row r="157" spans="1:10" ht="15">
      <c r="A157" s="13">
        <f t="shared" si="2"/>
        <v>156</v>
      </c>
      <c r="B157" s="80" t="s">
        <v>371</v>
      </c>
      <c r="C157" s="65" t="s">
        <v>553</v>
      </c>
      <c r="D157" s="66">
        <f>I1B5!BP9</f>
        <v>32.380000000000003</v>
      </c>
      <c r="E157" s="67"/>
      <c r="F157" s="68" t="s">
        <v>586</v>
      </c>
      <c r="H157" s="56"/>
      <c r="I157" s="45"/>
      <c r="J157" s="57"/>
    </row>
    <row r="158" spans="1:10" ht="15">
      <c r="A158" s="13">
        <f t="shared" si="2"/>
        <v>157</v>
      </c>
      <c r="B158" s="80" t="s">
        <v>204</v>
      </c>
      <c r="C158" s="65" t="s">
        <v>546</v>
      </c>
      <c r="D158" s="66">
        <f>I1A5!BP33</f>
        <v>32.36</v>
      </c>
      <c r="E158" s="69"/>
      <c r="F158" s="68" t="s">
        <v>591</v>
      </c>
      <c r="H158" s="58"/>
      <c r="I158" s="27"/>
      <c r="J158" s="28"/>
    </row>
    <row r="159" spans="1:10" ht="15">
      <c r="A159" s="13">
        <f t="shared" si="2"/>
        <v>158</v>
      </c>
      <c r="B159" s="80" t="s">
        <v>208</v>
      </c>
      <c r="C159" s="65" t="s">
        <v>547</v>
      </c>
      <c r="D159" s="66">
        <f>I1A6!BP9</f>
        <v>32.347499999999997</v>
      </c>
      <c r="E159" s="69"/>
      <c r="F159" s="70"/>
      <c r="H159" s="56"/>
      <c r="I159" s="45"/>
      <c r="J159" s="57"/>
    </row>
    <row r="160" spans="1:10" ht="15">
      <c r="A160" s="13">
        <f t="shared" si="2"/>
        <v>159</v>
      </c>
      <c r="B160" s="80" t="s">
        <v>211</v>
      </c>
      <c r="C160" s="65" t="s">
        <v>547</v>
      </c>
      <c r="D160" s="66">
        <f>I1A6!BP13</f>
        <v>32.305</v>
      </c>
      <c r="E160" s="69"/>
      <c r="F160" s="68" t="s">
        <v>584</v>
      </c>
    </row>
    <row r="161" spans="1:6" ht="15">
      <c r="A161" s="13">
        <f t="shared" si="2"/>
        <v>160</v>
      </c>
      <c r="B161" s="80" t="s">
        <v>303</v>
      </c>
      <c r="C161" s="65" t="s">
        <v>550</v>
      </c>
      <c r="D161" s="66">
        <f>I1B2!BP23</f>
        <v>32.284999999999997</v>
      </c>
      <c r="E161" s="69"/>
      <c r="F161" s="70"/>
    </row>
    <row r="162" spans="1:6" ht="15">
      <c r="A162" s="13">
        <f t="shared" si="2"/>
        <v>161</v>
      </c>
      <c r="B162" s="80" t="s">
        <v>89</v>
      </c>
      <c r="C162" s="65" t="s">
        <v>542</v>
      </c>
      <c r="D162" s="66">
        <f>I1A1!BP24</f>
        <v>32.174999999999997</v>
      </c>
      <c r="E162" s="67"/>
      <c r="F162" s="68" t="s">
        <v>591</v>
      </c>
    </row>
    <row r="163" spans="1:6" ht="15">
      <c r="A163" s="13">
        <f t="shared" si="2"/>
        <v>162</v>
      </c>
      <c r="B163" s="80" t="s">
        <v>246</v>
      </c>
      <c r="C163" s="65" t="s">
        <v>548</v>
      </c>
      <c r="D163" s="66">
        <f>I1A7!BP24</f>
        <v>32.14</v>
      </c>
      <c r="E163" s="67"/>
      <c r="F163" s="68" t="s">
        <v>591</v>
      </c>
    </row>
    <row r="164" spans="1:6" ht="15">
      <c r="A164" s="13">
        <f t="shared" si="2"/>
        <v>163</v>
      </c>
      <c r="B164" s="80" t="s">
        <v>217</v>
      </c>
      <c r="C164" s="65" t="s">
        <v>547</v>
      </c>
      <c r="D164" s="66">
        <f>I1A6!BP22</f>
        <v>32.077500000000001</v>
      </c>
      <c r="E164" s="69"/>
      <c r="F164" s="68" t="s">
        <v>591</v>
      </c>
    </row>
    <row r="165" spans="1:6" ht="15">
      <c r="A165" s="13">
        <f t="shared" si="2"/>
        <v>164</v>
      </c>
      <c r="B165" s="80" t="s">
        <v>291</v>
      </c>
      <c r="C165" s="65" t="s">
        <v>550</v>
      </c>
      <c r="D165" s="66">
        <f>I1B2!BP11</f>
        <v>32.034999999999997</v>
      </c>
      <c r="E165" s="75"/>
      <c r="F165" s="74" t="s">
        <v>586</v>
      </c>
    </row>
    <row r="166" spans="1:6" ht="15">
      <c r="A166" s="13">
        <f t="shared" si="2"/>
        <v>165</v>
      </c>
      <c r="B166" s="80" t="s">
        <v>294</v>
      </c>
      <c r="C166" s="65" t="s">
        <v>550</v>
      </c>
      <c r="D166" s="66">
        <f>I1B2!BP15</f>
        <v>32.015000000000001</v>
      </c>
      <c r="E166" s="69"/>
      <c r="F166" s="70"/>
    </row>
    <row r="167" spans="1:6" ht="15">
      <c r="A167" s="13">
        <f t="shared" si="2"/>
        <v>166</v>
      </c>
      <c r="B167" s="80" t="s">
        <v>131</v>
      </c>
      <c r="C167" s="65" t="s">
        <v>544</v>
      </c>
      <c r="D167" s="66">
        <f>I1A3!BP15</f>
        <v>32.005000000000003</v>
      </c>
      <c r="E167" s="67"/>
      <c r="F167" s="68" t="s">
        <v>584</v>
      </c>
    </row>
    <row r="168" spans="1:6">
      <c r="A168" s="13">
        <f t="shared" si="2"/>
        <v>167</v>
      </c>
      <c r="B168" s="111" t="s">
        <v>500</v>
      </c>
      <c r="C168" s="65" t="s">
        <v>453</v>
      </c>
      <c r="D168" s="66">
        <f>I1X1!BP20</f>
        <v>31.910000000000004</v>
      </c>
      <c r="E168" s="67"/>
      <c r="F168" s="81" t="s">
        <v>458</v>
      </c>
    </row>
    <row r="169" spans="1:6" ht="15" customHeight="1">
      <c r="A169" s="13">
        <f t="shared" si="2"/>
        <v>168</v>
      </c>
      <c r="B169" s="80" t="s">
        <v>287</v>
      </c>
      <c r="C169" s="65" t="s">
        <v>549</v>
      </c>
      <c r="D169" s="66">
        <f>I1B1!BP36</f>
        <v>31.827500000000001</v>
      </c>
      <c r="E169" s="67"/>
      <c r="F169" s="68"/>
    </row>
    <row r="170" spans="1:6" ht="15">
      <c r="A170" s="13">
        <f t="shared" si="2"/>
        <v>169</v>
      </c>
      <c r="B170" s="80" t="s">
        <v>249</v>
      </c>
      <c r="C170" s="65" t="s">
        <v>548</v>
      </c>
      <c r="D170" s="66">
        <f>I1A7!BP27</f>
        <v>31.705000000000002</v>
      </c>
      <c r="E170" s="67"/>
      <c r="F170" s="68" t="s">
        <v>591</v>
      </c>
    </row>
    <row r="171" spans="1:6" ht="15">
      <c r="A171" s="13">
        <f t="shared" si="2"/>
        <v>170</v>
      </c>
      <c r="B171" s="80" t="s">
        <v>196</v>
      </c>
      <c r="C171" s="65" t="s">
        <v>546</v>
      </c>
      <c r="D171" s="66">
        <f>I1A5!BP24</f>
        <v>31.6325</v>
      </c>
      <c r="E171" s="67"/>
      <c r="F171" s="68" t="s">
        <v>584</v>
      </c>
    </row>
    <row r="172" spans="1:6" ht="15">
      <c r="A172" s="13">
        <f t="shared" si="2"/>
        <v>171</v>
      </c>
      <c r="B172" s="80" t="s">
        <v>122</v>
      </c>
      <c r="C172" s="65" t="s">
        <v>543</v>
      </c>
      <c r="D172" s="66">
        <f>I1A2!BP36</f>
        <v>31.594999999999999</v>
      </c>
      <c r="E172" s="67"/>
      <c r="F172" s="68"/>
    </row>
    <row r="173" spans="1:6" ht="15">
      <c r="A173" s="13">
        <f t="shared" si="2"/>
        <v>172</v>
      </c>
      <c r="B173" s="80" t="s">
        <v>414</v>
      </c>
      <c r="C173" s="65" t="s">
        <v>554</v>
      </c>
      <c r="D173" s="66">
        <f>I1B6!BP28</f>
        <v>31.5625</v>
      </c>
      <c r="E173" s="67"/>
      <c r="F173" s="68"/>
    </row>
    <row r="174" spans="1:6" ht="15">
      <c r="A174" s="13">
        <f t="shared" si="2"/>
        <v>173</v>
      </c>
      <c r="B174" s="80" t="s">
        <v>84</v>
      </c>
      <c r="C174" s="65" t="s">
        <v>542</v>
      </c>
      <c r="D174" s="66">
        <f>I1A1!BP18</f>
        <v>31.555</v>
      </c>
      <c r="E174" s="67"/>
      <c r="F174" s="68" t="s">
        <v>584</v>
      </c>
    </row>
    <row r="175" spans="1:6" ht="15">
      <c r="A175" s="13">
        <f t="shared" si="2"/>
        <v>174</v>
      </c>
      <c r="B175" s="80" t="s">
        <v>300</v>
      </c>
      <c r="C175" s="65" t="s">
        <v>550</v>
      </c>
      <c r="D175" s="66">
        <f>I1B2!BP21</f>
        <v>31.545000000000002</v>
      </c>
      <c r="E175" s="69"/>
      <c r="F175" s="68" t="s">
        <v>584</v>
      </c>
    </row>
    <row r="176" spans="1:6" ht="15">
      <c r="A176" s="13">
        <f t="shared" si="2"/>
        <v>175</v>
      </c>
      <c r="B176" s="80" t="s">
        <v>94</v>
      </c>
      <c r="C176" s="65" t="s">
        <v>542</v>
      </c>
      <c r="D176" s="66">
        <f>I1A1!BP29</f>
        <v>31.535</v>
      </c>
      <c r="E176" s="67"/>
      <c r="F176" s="70"/>
    </row>
    <row r="177" spans="1:6" ht="15">
      <c r="A177" s="13">
        <f t="shared" si="2"/>
        <v>176</v>
      </c>
      <c r="B177" s="80" t="s">
        <v>77</v>
      </c>
      <c r="C177" s="65" t="s">
        <v>545</v>
      </c>
      <c r="D177" s="66">
        <f>I1A4!BP11</f>
        <v>31.524999999999999</v>
      </c>
      <c r="E177" s="69"/>
      <c r="F177" s="70"/>
    </row>
    <row r="178" spans="1:6" ht="15">
      <c r="A178" s="13">
        <f t="shared" si="2"/>
        <v>177</v>
      </c>
      <c r="B178" s="80" t="s">
        <v>164</v>
      </c>
      <c r="C178" s="65" t="s">
        <v>545</v>
      </c>
      <c r="D178" s="66">
        <f>I1A4!BP21</f>
        <v>31.494999999999997</v>
      </c>
      <c r="E178" s="67"/>
      <c r="F178" s="81"/>
    </row>
    <row r="179" spans="1:6" ht="15">
      <c r="A179" s="13">
        <f t="shared" si="2"/>
        <v>178</v>
      </c>
      <c r="B179" s="80" t="s">
        <v>532</v>
      </c>
      <c r="C179" s="65" t="s">
        <v>453</v>
      </c>
      <c r="D179" s="66">
        <f>I1X1!BP47</f>
        <v>31.455000000000002</v>
      </c>
      <c r="E179" s="69"/>
      <c r="F179" s="81" t="s">
        <v>458</v>
      </c>
    </row>
    <row r="180" spans="1:6" ht="15">
      <c r="A180" s="13">
        <f t="shared" si="2"/>
        <v>179</v>
      </c>
      <c r="B180" s="80" t="s">
        <v>153</v>
      </c>
      <c r="C180" s="65" t="s">
        <v>544</v>
      </c>
      <c r="D180" s="66">
        <f>I1A3!BP41</f>
        <v>31.414999999999999</v>
      </c>
      <c r="E180" s="67"/>
      <c r="F180" s="68" t="s">
        <v>591</v>
      </c>
    </row>
    <row r="181" spans="1:6" ht="15">
      <c r="A181" s="13">
        <f t="shared" si="2"/>
        <v>180</v>
      </c>
      <c r="B181" s="80" t="s">
        <v>400</v>
      </c>
      <c r="C181" s="65" t="s">
        <v>554</v>
      </c>
      <c r="D181" s="66">
        <f>I1B6!BP10</f>
        <v>31.402500000000003</v>
      </c>
      <c r="E181" s="69"/>
      <c r="F181" s="65" t="s">
        <v>588</v>
      </c>
    </row>
    <row r="182" spans="1:6" ht="15">
      <c r="A182" s="13">
        <f t="shared" si="2"/>
        <v>181</v>
      </c>
      <c r="B182" s="80" t="s">
        <v>379</v>
      </c>
      <c r="C182" s="65" t="s">
        <v>553</v>
      </c>
      <c r="D182" s="66">
        <f>I1B5!BP19</f>
        <v>31.255000000000003</v>
      </c>
      <c r="E182" s="67"/>
      <c r="F182" s="68"/>
    </row>
    <row r="183" spans="1:6" ht="15">
      <c r="A183" s="13">
        <f t="shared" si="2"/>
        <v>182</v>
      </c>
      <c r="B183" s="80" t="s">
        <v>499</v>
      </c>
      <c r="C183" s="65" t="s">
        <v>453</v>
      </c>
      <c r="D183" s="66">
        <f>I1X1!BP51</f>
        <v>31.25</v>
      </c>
      <c r="E183" s="67"/>
      <c r="F183" s="81" t="s">
        <v>458</v>
      </c>
    </row>
    <row r="184" spans="1:6" ht="15">
      <c r="A184" s="13">
        <f t="shared" si="2"/>
        <v>183</v>
      </c>
      <c r="B184" s="80" t="s">
        <v>215</v>
      </c>
      <c r="C184" s="65" t="s">
        <v>547</v>
      </c>
      <c r="D184" s="66">
        <f>I1A6!BP18</f>
        <v>31.2425</v>
      </c>
      <c r="E184" s="67"/>
      <c r="F184" s="68" t="s">
        <v>591</v>
      </c>
    </row>
    <row r="185" spans="1:6" ht="15">
      <c r="A185" s="13">
        <f t="shared" si="2"/>
        <v>184</v>
      </c>
      <c r="B185" s="80" t="s">
        <v>418</v>
      </c>
      <c r="C185" s="65" t="s">
        <v>554</v>
      </c>
      <c r="D185" s="66">
        <f>I1B6!BP33</f>
        <v>31.164999999999999</v>
      </c>
      <c r="E185" s="67"/>
      <c r="F185" s="68"/>
    </row>
    <row r="186" spans="1:6">
      <c r="A186" s="13">
        <f t="shared" si="2"/>
        <v>185</v>
      </c>
      <c r="B186" s="117" t="s">
        <v>568</v>
      </c>
      <c r="C186" s="65" t="s">
        <v>453</v>
      </c>
      <c r="D186" s="66">
        <f>I1X1!BP10</f>
        <v>31.14</v>
      </c>
      <c r="E186" s="67"/>
      <c r="F186" s="81"/>
    </row>
    <row r="187" spans="1:6" ht="15">
      <c r="A187" s="13">
        <f t="shared" si="2"/>
        <v>186</v>
      </c>
      <c r="B187" s="80" t="s">
        <v>487</v>
      </c>
      <c r="C187" s="65" t="s">
        <v>551</v>
      </c>
      <c r="D187" s="66">
        <f>I1B3!BP26</f>
        <v>31.105</v>
      </c>
      <c r="E187" s="67"/>
      <c r="F187" s="68"/>
    </row>
    <row r="188" spans="1:6" ht="15">
      <c r="A188" s="13">
        <f t="shared" si="2"/>
        <v>187</v>
      </c>
      <c r="B188" s="80" t="s">
        <v>116</v>
      </c>
      <c r="C188" s="65" t="s">
        <v>543</v>
      </c>
      <c r="D188" s="66">
        <f>I1A2!BP30</f>
        <v>31.05</v>
      </c>
      <c r="E188" s="67"/>
      <c r="F188" s="68" t="s">
        <v>584</v>
      </c>
    </row>
    <row r="189" spans="1:6" ht="15">
      <c r="A189" s="13">
        <f t="shared" si="2"/>
        <v>188</v>
      </c>
      <c r="B189" s="80" t="s">
        <v>394</v>
      </c>
      <c r="C189" s="65" t="s">
        <v>553</v>
      </c>
      <c r="D189" s="66">
        <f>I1B5!BP35</f>
        <v>31.02</v>
      </c>
      <c r="E189" s="67"/>
      <c r="F189" s="68" t="s">
        <v>586</v>
      </c>
    </row>
    <row r="190" spans="1:6" ht="15">
      <c r="A190" s="13">
        <f t="shared" si="2"/>
        <v>189</v>
      </c>
      <c r="B190" s="80" t="s">
        <v>123</v>
      </c>
      <c r="C190" s="65" t="s">
        <v>543</v>
      </c>
      <c r="D190" s="66">
        <f>I1A2!BP37</f>
        <v>30.925000000000004</v>
      </c>
      <c r="E190" s="67"/>
      <c r="F190" s="68"/>
    </row>
    <row r="191" spans="1:6" ht="15">
      <c r="A191" s="13">
        <f t="shared" si="2"/>
        <v>190</v>
      </c>
      <c r="B191" s="80" t="s">
        <v>168</v>
      </c>
      <c r="C191" s="65" t="s">
        <v>545</v>
      </c>
      <c r="D191" s="66">
        <f>I1A4!BP27</f>
        <v>30.825000000000003</v>
      </c>
      <c r="E191" s="69"/>
      <c r="F191" s="68" t="s">
        <v>584</v>
      </c>
    </row>
    <row r="192" spans="1:6" ht="15">
      <c r="A192" s="13">
        <f t="shared" si="2"/>
        <v>191</v>
      </c>
      <c r="B192" s="80" t="s">
        <v>200</v>
      </c>
      <c r="C192" s="65" t="s">
        <v>546</v>
      </c>
      <c r="D192" s="66">
        <f>I1A5!BP28</f>
        <v>30.714999999999996</v>
      </c>
      <c r="E192" s="67"/>
      <c r="F192" s="68" t="s">
        <v>591</v>
      </c>
    </row>
    <row r="193" spans="1:11" ht="15">
      <c r="A193" s="13">
        <f t="shared" si="2"/>
        <v>192</v>
      </c>
      <c r="B193" s="80" t="s">
        <v>347</v>
      </c>
      <c r="C193" s="65" t="s">
        <v>552</v>
      </c>
      <c r="D193" s="66">
        <f>I1B4!BP13</f>
        <v>30.705000000000002</v>
      </c>
      <c r="E193" s="67"/>
      <c r="F193" s="68"/>
    </row>
    <row r="194" spans="1:11" ht="15">
      <c r="A194" s="13">
        <f t="shared" si="2"/>
        <v>193</v>
      </c>
      <c r="B194" s="80" t="s">
        <v>479</v>
      </c>
      <c r="C194" s="65" t="s">
        <v>542</v>
      </c>
      <c r="D194" s="66">
        <f>I1A1!BP34</f>
        <v>30.692499999999999</v>
      </c>
      <c r="E194" s="73"/>
      <c r="F194" s="68"/>
    </row>
    <row r="195" spans="1:11" ht="15">
      <c r="A195" s="13">
        <f t="shared" ref="A195:A258" si="3">A194+1</f>
        <v>194</v>
      </c>
      <c r="B195" s="80" t="s">
        <v>224</v>
      </c>
      <c r="C195" s="65" t="s">
        <v>547</v>
      </c>
      <c r="D195" s="66">
        <f>I1A6!BP28</f>
        <v>30.685000000000002</v>
      </c>
      <c r="E195" s="67"/>
      <c r="F195" s="68"/>
      <c r="I195" s="56"/>
      <c r="J195" s="45"/>
      <c r="K195" s="57"/>
    </row>
    <row r="196" spans="1:11" ht="15">
      <c r="A196" s="13">
        <f t="shared" si="3"/>
        <v>195</v>
      </c>
      <c r="B196" s="80" t="s">
        <v>140</v>
      </c>
      <c r="C196" s="65" t="s">
        <v>544</v>
      </c>
      <c r="D196" s="66">
        <f>I1A3!BP26</f>
        <v>30.685000000000002</v>
      </c>
      <c r="E196" s="67"/>
      <c r="F196" s="68" t="s">
        <v>591</v>
      </c>
      <c r="I196" s="27"/>
      <c r="J196" s="28"/>
      <c r="K196" s="28"/>
    </row>
    <row r="197" spans="1:11" ht="15">
      <c r="A197" s="13">
        <f t="shared" si="3"/>
        <v>196</v>
      </c>
      <c r="B197" s="80" t="s">
        <v>444</v>
      </c>
      <c r="C197" s="65" t="s">
        <v>555</v>
      </c>
      <c r="D197" s="66">
        <f>I1B7!BP33</f>
        <v>30.68</v>
      </c>
      <c r="E197" s="69"/>
      <c r="F197" s="68" t="s">
        <v>586</v>
      </c>
      <c r="I197" s="27"/>
      <c r="J197" s="28"/>
      <c r="K197" s="28"/>
    </row>
    <row r="198" spans="1:11" ht="15">
      <c r="A198" s="13">
        <f t="shared" si="3"/>
        <v>197</v>
      </c>
      <c r="B198" s="80" t="s">
        <v>476</v>
      </c>
      <c r="C198" s="65" t="s">
        <v>453</v>
      </c>
      <c r="D198" s="66">
        <f>I1X1!BP37</f>
        <v>30.62</v>
      </c>
      <c r="E198" s="67"/>
      <c r="F198" s="68" t="s">
        <v>586</v>
      </c>
      <c r="I198" s="27"/>
      <c r="J198" s="28"/>
      <c r="K198" s="28"/>
    </row>
    <row r="199" spans="1:11" ht="15">
      <c r="A199" s="13">
        <f t="shared" si="3"/>
        <v>198</v>
      </c>
      <c r="B199" s="80" t="s">
        <v>516</v>
      </c>
      <c r="C199" s="65" t="s">
        <v>453</v>
      </c>
      <c r="D199" s="66">
        <f>I1X1!BP26</f>
        <v>30.614999999999998</v>
      </c>
      <c r="E199" s="69"/>
      <c r="F199" s="2"/>
      <c r="I199" s="56"/>
      <c r="J199" s="45"/>
      <c r="K199" s="57"/>
    </row>
    <row r="200" spans="1:11" ht="15">
      <c r="A200" s="13">
        <f t="shared" si="3"/>
        <v>199</v>
      </c>
      <c r="B200" s="80" t="s">
        <v>130</v>
      </c>
      <c r="C200" s="65" t="s">
        <v>544</v>
      </c>
      <c r="D200" s="66">
        <f>I1A3!BP14</f>
        <v>30.547500000000003</v>
      </c>
      <c r="E200" s="69"/>
      <c r="F200" s="70"/>
    </row>
    <row r="201" spans="1:11" ht="15">
      <c r="A201" s="13">
        <f t="shared" si="3"/>
        <v>200</v>
      </c>
      <c r="B201" s="80" t="s">
        <v>219</v>
      </c>
      <c r="C201" s="65" t="s">
        <v>547</v>
      </c>
      <c r="D201" s="66">
        <f>I1A6!BP24</f>
        <v>30.545000000000002</v>
      </c>
      <c r="E201" s="67"/>
      <c r="F201" s="68"/>
      <c r="G201" s="43"/>
    </row>
    <row r="202" spans="1:11" ht="15">
      <c r="A202" s="13">
        <f t="shared" si="3"/>
        <v>201</v>
      </c>
      <c r="B202" s="80" t="s">
        <v>388</v>
      </c>
      <c r="C202" s="65" t="s">
        <v>553</v>
      </c>
      <c r="D202" s="66">
        <f>I1B5!BP29</f>
        <v>30.515000000000001</v>
      </c>
      <c r="E202" s="67"/>
      <c r="F202" s="68" t="s">
        <v>586</v>
      </c>
    </row>
    <row r="203" spans="1:11" ht="15">
      <c r="A203" s="13">
        <f t="shared" si="3"/>
        <v>202</v>
      </c>
      <c r="B203" s="80" t="s">
        <v>97</v>
      </c>
      <c r="C203" s="65" t="s">
        <v>542</v>
      </c>
      <c r="D203" s="66">
        <f>I1A1!BP32</f>
        <v>30.462500000000002</v>
      </c>
      <c r="E203" s="69"/>
      <c r="F203" s="68" t="s">
        <v>584</v>
      </c>
    </row>
    <row r="204" spans="1:11" ht="15">
      <c r="A204" s="13">
        <f t="shared" si="3"/>
        <v>203</v>
      </c>
      <c r="B204" s="80" t="s">
        <v>421</v>
      </c>
      <c r="C204" s="65" t="s">
        <v>554</v>
      </c>
      <c r="D204" s="66">
        <f>I1B6!BP37</f>
        <v>30.462499999999999</v>
      </c>
      <c r="E204" s="67"/>
      <c r="F204" s="139" t="s">
        <v>588</v>
      </c>
    </row>
    <row r="205" spans="1:11" ht="15">
      <c r="A205" s="13">
        <f t="shared" si="3"/>
        <v>204</v>
      </c>
      <c r="B205" s="80" t="s">
        <v>344</v>
      </c>
      <c r="C205" s="65" t="s">
        <v>552</v>
      </c>
      <c r="D205" s="66">
        <f>I1B4!BP10</f>
        <v>30.462499999999999</v>
      </c>
      <c r="E205" s="67"/>
      <c r="F205" s="70"/>
      <c r="G205" s="43"/>
    </row>
    <row r="206" spans="1:11" ht="15">
      <c r="A206" s="13">
        <f t="shared" si="3"/>
        <v>205</v>
      </c>
      <c r="B206" s="80" t="s">
        <v>505</v>
      </c>
      <c r="C206" s="65" t="s">
        <v>453</v>
      </c>
      <c r="D206" s="66">
        <f>I1X1!BP13</f>
        <v>30.434999999999999</v>
      </c>
      <c r="E206" s="67"/>
      <c r="F206" s="81" t="s">
        <v>458</v>
      </c>
      <c r="G206" s="45"/>
    </row>
    <row r="207" spans="1:11" ht="15">
      <c r="A207" s="13">
        <f t="shared" si="3"/>
        <v>206</v>
      </c>
      <c r="B207" s="80" t="s">
        <v>125</v>
      </c>
      <c r="C207" s="65" t="s">
        <v>544</v>
      </c>
      <c r="D207" s="66">
        <f>I1A3!BP9</f>
        <v>30.384999999999998</v>
      </c>
      <c r="E207" s="67"/>
      <c r="F207" s="68" t="s">
        <v>591</v>
      </c>
    </row>
    <row r="208" spans="1:11" ht="15">
      <c r="A208" s="13">
        <f t="shared" si="3"/>
        <v>207</v>
      </c>
      <c r="B208" s="80" t="s">
        <v>213</v>
      </c>
      <c r="C208" s="65" t="s">
        <v>547</v>
      </c>
      <c r="D208" s="66">
        <f>I1A6!BP15</f>
        <v>30.35</v>
      </c>
      <c r="E208" s="67"/>
      <c r="F208" s="68" t="s">
        <v>591</v>
      </c>
    </row>
    <row r="209" spans="1:9" ht="15">
      <c r="A209" s="13">
        <f t="shared" si="3"/>
        <v>208</v>
      </c>
      <c r="B209" s="80" t="s">
        <v>272</v>
      </c>
      <c r="C209" s="65" t="s">
        <v>549</v>
      </c>
      <c r="D209" s="66">
        <f>I1B1!BP19</f>
        <v>30.177500000000002</v>
      </c>
      <c r="E209" s="67"/>
      <c r="F209" s="68"/>
    </row>
    <row r="210" spans="1:9" ht="15">
      <c r="A210" s="13">
        <f t="shared" si="3"/>
        <v>209</v>
      </c>
      <c r="B210" s="80" t="s">
        <v>228</v>
      </c>
      <c r="C210" s="65" t="s">
        <v>547</v>
      </c>
      <c r="D210" s="66">
        <f>I1A6!BP33</f>
        <v>30.085000000000001</v>
      </c>
      <c r="E210" s="67"/>
      <c r="F210" s="70"/>
    </row>
    <row r="211" spans="1:9" ht="15">
      <c r="A211" s="13">
        <f t="shared" si="3"/>
        <v>210</v>
      </c>
      <c r="B211" s="80" t="s">
        <v>373</v>
      </c>
      <c r="C211" s="65" t="s">
        <v>553</v>
      </c>
      <c r="D211" s="66">
        <f>I1B5!BP11</f>
        <v>30.080000000000002</v>
      </c>
      <c r="E211" s="69"/>
      <c r="F211" s="70"/>
    </row>
    <row r="212" spans="1:9" ht="15">
      <c r="A212" s="13">
        <f t="shared" si="3"/>
        <v>211</v>
      </c>
      <c r="B212" s="80" t="s">
        <v>222</v>
      </c>
      <c r="C212" s="65" t="s">
        <v>547</v>
      </c>
      <c r="D212" s="66">
        <f>I1A6!BP27</f>
        <v>30.060000000000002</v>
      </c>
      <c r="E212" s="67"/>
      <c r="F212" s="68"/>
    </row>
    <row r="213" spans="1:9" ht="15">
      <c r="A213" s="13">
        <f t="shared" si="3"/>
        <v>212</v>
      </c>
      <c r="B213" s="80" t="s">
        <v>425</v>
      </c>
      <c r="C213" s="65" t="s">
        <v>555</v>
      </c>
      <c r="D213" s="66">
        <f>I1B7!BP10</f>
        <v>29.9925</v>
      </c>
      <c r="E213" s="69"/>
      <c r="F213" s="68" t="s">
        <v>584</v>
      </c>
    </row>
    <row r="214" spans="1:9" ht="15">
      <c r="A214" s="13">
        <f t="shared" si="3"/>
        <v>213</v>
      </c>
      <c r="B214" s="80" t="s">
        <v>157</v>
      </c>
      <c r="C214" s="65" t="s">
        <v>545</v>
      </c>
      <c r="D214" s="66">
        <f>I1A4!BP14</f>
        <v>29.942499999999999</v>
      </c>
      <c r="E214" s="69"/>
      <c r="F214" s="70"/>
    </row>
    <row r="215" spans="1:9" ht="15">
      <c r="A215" s="13">
        <f t="shared" si="3"/>
        <v>214</v>
      </c>
      <c r="B215" s="80" t="s">
        <v>429</v>
      </c>
      <c r="C215" s="65" t="s">
        <v>555</v>
      </c>
      <c r="D215" s="66">
        <f>I1B7!BP15</f>
        <v>29.82</v>
      </c>
      <c r="E215" s="69"/>
      <c r="F215" s="68" t="s">
        <v>586</v>
      </c>
    </row>
    <row r="216" spans="1:9" ht="15">
      <c r="A216" s="13">
        <f t="shared" si="3"/>
        <v>215</v>
      </c>
      <c r="B216" s="80" t="s">
        <v>218</v>
      </c>
      <c r="C216" s="65" t="s">
        <v>547</v>
      </c>
      <c r="D216" s="66">
        <f>I1A6!BP23</f>
        <v>29.817500000000003</v>
      </c>
      <c r="E216" s="67"/>
      <c r="F216" s="68"/>
    </row>
    <row r="217" spans="1:9" ht="15">
      <c r="A217" s="13">
        <f t="shared" si="3"/>
        <v>216</v>
      </c>
      <c r="B217" s="80" t="s">
        <v>529</v>
      </c>
      <c r="C217" s="65" t="s">
        <v>453</v>
      </c>
      <c r="D217" s="66">
        <f>I1X1!BP56</f>
        <v>29.784999999999997</v>
      </c>
      <c r="E217" s="67"/>
      <c r="F217" s="68" t="s">
        <v>586</v>
      </c>
    </row>
    <row r="218" spans="1:9" ht="15">
      <c r="A218" s="13">
        <f t="shared" si="3"/>
        <v>217</v>
      </c>
      <c r="B218" s="80" t="s">
        <v>141</v>
      </c>
      <c r="C218" s="65" t="s">
        <v>544</v>
      </c>
      <c r="D218" s="66">
        <f>I1A3!BP27</f>
        <v>29.752499999999998</v>
      </c>
      <c r="E218" s="67"/>
      <c r="F218" s="68"/>
    </row>
    <row r="219" spans="1:9" ht="15">
      <c r="A219" s="13">
        <f t="shared" si="3"/>
        <v>218</v>
      </c>
      <c r="B219" s="80" t="s">
        <v>98</v>
      </c>
      <c r="C219" s="65" t="s">
        <v>542</v>
      </c>
      <c r="D219" s="66">
        <f>I1A1!BP35</f>
        <v>29.712499999999999</v>
      </c>
      <c r="E219" s="67"/>
      <c r="F219" s="68"/>
    </row>
    <row r="220" spans="1:9" ht="15">
      <c r="A220" s="13">
        <f t="shared" si="3"/>
        <v>219</v>
      </c>
      <c r="B220" s="80" t="s">
        <v>391</v>
      </c>
      <c r="C220" s="65" t="s">
        <v>553</v>
      </c>
      <c r="D220" s="66">
        <f>I1B5!BP33</f>
        <v>29.692500000000003</v>
      </c>
      <c r="E220" s="67"/>
      <c r="F220" s="68"/>
    </row>
    <row r="221" spans="1:9" ht="15">
      <c r="A221" s="13">
        <f t="shared" si="3"/>
        <v>220</v>
      </c>
      <c r="B221" s="80" t="s">
        <v>384</v>
      </c>
      <c r="C221" s="65" t="s">
        <v>553</v>
      </c>
      <c r="D221" s="66">
        <f>I1B5!BP24</f>
        <v>29.664999999999999</v>
      </c>
      <c r="E221" s="69"/>
      <c r="F221" s="70"/>
      <c r="G221" s="45"/>
    </row>
    <row r="222" spans="1:9" ht="15">
      <c r="A222" s="13">
        <f t="shared" si="3"/>
        <v>221</v>
      </c>
      <c r="B222" s="80" t="s">
        <v>337</v>
      </c>
      <c r="C222" s="65" t="s">
        <v>551</v>
      </c>
      <c r="D222" s="66">
        <f>I1B3!BP36</f>
        <v>29.634999999999998</v>
      </c>
      <c r="E222" s="69"/>
      <c r="F222" s="65" t="s">
        <v>593</v>
      </c>
      <c r="G222" s="53"/>
      <c r="H222" s="60"/>
      <c r="I222" s="61"/>
    </row>
    <row r="223" spans="1:9" ht="15">
      <c r="A223" s="13">
        <f t="shared" si="3"/>
        <v>222</v>
      </c>
      <c r="B223" s="80" t="s">
        <v>539</v>
      </c>
      <c r="C223" s="65" t="s">
        <v>542</v>
      </c>
      <c r="D223" s="66">
        <f>I1A1!BP12</f>
        <v>29.582500000000003</v>
      </c>
      <c r="E223" s="67"/>
      <c r="F223" s="81"/>
      <c r="G223" s="43"/>
      <c r="H223" s="44"/>
      <c r="I223" s="62"/>
    </row>
    <row r="224" spans="1:9" ht="15">
      <c r="A224" s="13">
        <f t="shared" si="3"/>
        <v>223</v>
      </c>
      <c r="B224" s="80" t="s">
        <v>336</v>
      </c>
      <c r="C224" s="65" t="s">
        <v>551</v>
      </c>
      <c r="D224" s="66">
        <f>I1B3!BP34</f>
        <v>29.505000000000003</v>
      </c>
      <c r="E224" s="75"/>
      <c r="F224" s="74" t="s">
        <v>586</v>
      </c>
      <c r="G224" s="43"/>
      <c r="H224" s="44"/>
      <c r="I224" s="27"/>
    </row>
    <row r="225" spans="1:7" ht="15">
      <c r="A225" s="13">
        <f t="shared" si="3"/>
        <v>224</v>
      </c>
      <c r="B225" s="80" t="s">
        <v>352</v>
      </c>
      <c r="C225" s="65" t="s">
        <v>552</v>
      </c>
      <c r="D225" s="66">
        <f>I1B4!BP19</f>
        <v>29.427500000000002</v>
      </c>
      <c r="E225" s="67"/>
      <c r="F225" s="68" t="s">
        <v>584</v>
      </c>
    </row>
    <row r="226" spans="1:7" ht="15" customHeight="1">
      <c r="A226" s="13">
        <f t="shared" si="3"/>
        <v>225</v>
      </c>
      <c r="B226" s="80" t="s">
        <v>501</v>
      </c>
      <c r="C226" s="65" t="s">
        <v>453</v>
      </c>
      <c r="D226" s="66">
        <f>I1X1!BP39</f>
        <v>29.39</v>
      </c>
      <c r="E226" s="67"/>
      <c r="F226" s="81" t="s">
        <v>458</v>
      </c>
    </row>
    <row r="227" spans="1:7" ht="15">
      <c r="A227" s="13">
        <f t="shared" si="3"/>
        <v>226</v>
      </c>
      <c r="B227" s="80" t="s">
        <v>258</v>
      </c>
      <c r="C227" s="65" t="s">
        <v>548</v>
      </c>
      <c r="D227" s="66">
        <f>I1A7!BP36</f>
        <v>29.357500000000002</v>
      </c>
      <c r="E227" s="69"/>
      <c r="F227" s="68" t="s">
        <v>591</v>
      </c>
    </row>
    <row r="228" spans="1:7" ht="15">
      <c r="A228" s="13">
        <f t="shared" si="3"/>
        <v>227</v>
      </c>
      <c r="B228" s="80" t="s">
        <v>142</v>
      </c>
      <c r="C228" s="65" t="s">
        <v>544</v>
      </c>
      <c r="D228" s="66">
        <f>I1A3!BP28</f>
        <v>29.274999999999999</v>
      </c>
      <c r="E228" s="67"/>
      <c r="F228" s="70"/>
    </row>
    <row r="229" spans="1:7" ht="15">
      <c r="A229" s="13">
        <f t="shared" si="3"/>
        <v>228</v>
      </c>
      <c r="B229" s="80" t="s">
        <v>108</v>
      </c>
      <c r="C229" s="65" t="s">
        <v>543</v>
      </c>
      <c r="D229" s="66">
        <f>I1A2!BP16</f>
        <v>29.207499999999996</v>
      </c>
      <c r="E229" s="67"/>
      <c r="F229" s="68"/>
    </row>
    <row r="230" spans="1:7" ht="15">
      <c r="A230" s="13">
        <f t="shared" si="3"/>
        <v>229</v>
      </c>
      <c r="B230" s="80" t="s">
        <v>490</v>
      </c>
      <c r="C230" s="65" t="s">
        <v>453</v>
      </c>
      <c r="D230" s="66">
        <f>I1X1!BP28</f>
        <v>29.177499999999998</v>
      </c>
      <c r="E230" s="69"/>
      <c r="F230" s="68" t="s">
        <v>586</v>
      </c>
    </row>
    <row r="231" spans="1:7" ht="15">
      <c r="A231" s="13">
        <f t="shared" si="3"/>
        <v>230</v>
      </c>
      <c r="B231" s="80" t="s">
        <v>440</v>
      </c>
      <c r="C231" s="65" t="s">
        <v>555</v>
      </c>
      <c r="D231" s="66">
        <f>I1B7!BP29</f>
        <v>29.104999999999997</v>
      </c>
      <c r="E231" s="67"/>
      <c r="F231" s="70"/>
      <c r="G231" s="43"/>
    </row>
    <row r="232" spans="1:7" ht="15">
      <c r="A232" s="13">
        <f t="shared" si="3"/>
        <v>231</v>
      </c>
      <c r="B232" s="80" t="s">
        <v>210</v>
      </c>
      <c r="C232" s="65" t="s">
        <v>547</v>
      </c>
      <c r="D232" s="66">
        <f>I1A6!BP11</f>
        <v>28.982500000000002</v>
      </c>
      <c r="E232" s="67"/>
      <c r="F232" s="68" t="s">
        <v>584</v>
      </c>
      <c r="G232" s="45"/>
    </row>
    <row r="233" spans="1:7" ht="15">
      <c r="A233" s="13">
        <f t="shared" si="3"/>
        <v>232</v>
      </c>
      <c r="B233" s="80" t="s">
        <v>241</v>
      </c>
      <c r="C233" s="65" t="s">
        <v>545</v>
      </c>
      <c r="D233" s="66">
        <f>I1A4!BP24</f>
        <v>28.965000000000003</v>
      </c>
      <c r="E233" s="67"/>
      <c r="F233" s="68" t="s">
        <v>584</v>
      </c>
    </row>
    <row r="234" spans="1:7" ht="15">
      <c r="A234" s="13">
        <f t="shared" si="3"/>
        <v>233</v>
      </c>
      <c r="B234" s="80" t="s">
        <v>530</v>
      </c>
      <c r="C234" s="65" t="s">
        <v>453</v>
      </c>
      <c r="D234" s="66">
        <f>I1X1!BP27</f>
        <v>28.884999999999998</v>
      </c>
      <c r="E234" s="67"/>
      <c r="F234" s="68" t="s">
        <v>586</v>
      </c>
    </row>
    <row r="235" spans="1:7" ht="15">
      <c r="A235" s="13">
        <f t="shared" si="3"/>
        <v>234</v>
      </c>
      <c r="B235" s="80" t="s">
        <v>475</v>
      </c>
      <c r="C235" s="65" t="s">
        <v>548</v>
      </c>
      <c r="D235" s="66">
        <f>I1A7!BP22</f>
        <v>28.844999999999999</v>
      </c>
      <c r="E235" s="69"/>
      <c r="F235" s="68" t="s">
        <v>591</v>
      </c>
    </row>
    <row r="236" spans="1:7" ht="15">
      <c r="A236" s="13">
        <f t="shared" si="3"/>
        <v>235</v>
      </c>
      <c r="B236" s="80" t="s">
        <v>321</v>
      </c>
      <c r="C236" s="65" t="s">
        <v>551</v>
      </c>
      <c r="D236" s="66">
        <f>I1B3!BP17</f>
        <v>28.8125</v>
      </c>
      <c r="E236" s="67"/>
      <c r="F236" s="65" t="s">
        <v>593</v>
      </c>
    </row>
    <row r="237" spans="1:7" ht="15">
      <c r="A237" s="13">
        <f t="shared" si="3"/>
        <v>236</v>
      </c>
      <c r="B237" s="80" t="s">
        <v>184</v>
      </c>
      <c r="C237" s="65" t="s">
        <v>546</v>
      </c>
      <c r="D237" s="66">
        <f>I1A5!BP10</f>
        <v>28.810000000000002</v>
      </c>
      <c r="E237" s="69"/>
      <c r="F237" s="68" t="s">
        <v>584</v>
      </c>
    </row>
    <row r="238" spans="1:7" ht="15">
      <c r="A238" s="13">
        <f t="shared" si="3"/>
        <v>237</v>
      </c>
      <c r="B238" s="80" t="s">
        <v>225</v>
      </c>
      <c r="C238" s="65" t="s">
        <v>547</v>
      </c>
      <c r="D238" s="66">
        <f>I1A6!BP30</f>
        <v>28.782500000000002</v>
      </c>
      <c r="E238" s="67"/>
      <c r="F238" s="68"/>
    </row>
    <row r="239" spans="1:7" ht="15">
      <c r="A239" s="13">
        <f t="shared" si="3"/>
        <v>238</v>
      </c>
      <c r="B239" s="80" t="s">
        <v>105</v>
      </c>
      <c r="C239" s="65" t="s">
        <v>545</v>
      </c>
      <c r="D239" s="66">
        <f>I1A4!BP22</f>
        <v>28.765000000000001</v>
      </c>
      <c r="E239" s="69"/>
      <c r="F239" s="81"/>
    </row>
    <row r="240" spans="1:7" ht="15">
      <c r="A240" s="13">
        <f t="shared" si="3"/>
        <v>239</v>
      </c>
      <c r="B240" s="80" t="s">
        <v>332</v>
      </c>
      <c r="C240" s="65" t="s">
        <v>551</v>
      </c>
      <c r="D240" s="66">
        <f>I1B3!BP30</f>
        <v>28.765000000000001</v>
      </c>
      <c r="E240" s="67"/>
      <c r="F240" s="65" t="s">
        <v>593</v>
      </c>
    </row>
    <row r="241" spans="1:6" ht="15">
      <c r="A241" s="13">
        <f t="shared" si="3"/>
        <v>240</v>
      </c>
      <c r="B241" s="80" t="s">
        <v>212</v>
      </c>
      <c r="C241" s="65" t="s">
        <v>547</v>
      </c>
      <c r="D241" s="66">
        <f>I1A6!BP14</f>
        <v>28.765000000000001</v>
      </c>
      <c r="E241" s="67"/>
      <c r="F241" s="68" t="s">
        <v>591</v>
      </c>
    </row>
    <row r="242" spans="1:6" ht="15">
      <c r="A242" s="13">
        <f t="shared" si="3"/>
        <v>241</v>
      </c>
      <c r="B242" s="80" t="s">
        <v>491</v>
      </c>
      <c r="C242" s="65" t="s">
        <v>453</v>
      </c>
      <c r="D242" s="66">
        <f>I1X1!BP55</f>
        <v>28.725000000000001</v>
      </c>
      <c r="E242" s="67"/>
      <c r="F242" s="114"/>
    </row>
    <row r="243" spans="1:6" ht="15">
      <c r="A243" s="13">
        <f t="shared" si="3"/>
        <v>242</v>
      </c>
      <c r="B243" s="80" t="s">
        <v>234</v>
      </c>
      <c r="C243" s="65" t="s">
        <v>548</v>
      </c>
      <c r="D243" s="66">
        <f>I1A7!BP10</f>
        <v>28.612499999999997</v>
      </c>
      <c r="E243" s="67"/>
      <c r="F243" s="68" t="s">
        <v>591</v>
      </c>
    </row>
    <row r="244" spans="1:6" ht="15">
      <c r="A244" s="13">
        <f t="shared" si="3"/>
        <v>243</v>
      </c>
      <c r="B244" s="80" t="s">
        <v>293</v>
      </c>
      <c r="C244" s="65" t="s">
        <v>550</v>
      </c>
      <c r="D244" s="66">
        <f>I1B2!BP13</f>
        <v>28.5425</v>
      </c>
      <c r="E244" s="69"/>
      <c r="F244" s="65"/>
    </row>
    <row r="245" spans="1:6" ht="15">
      <c r="A245" s="13">
        <f t="shared" si="3"/>
        <v>244</v>
      </c>
      <c r="B245" s="80" t="s">
        <v>185</v>
      </c>
      <c r="C245" s="65" t="s">
        <v>546</v>
      </c>
      <c r="D245" s="66">
        <f>I1A5!BP11</f>
        <v>28.524999999999999</v>
      </c>
      <c r="E245" s="69"/>
      <c r="F245" s="68" t="s">
        <v>591</v>
      </c>
    </row>
    <row r="246" spans="1:6" ht="15">
      <c r="A246" s="13">
        <f t="shared" si="3"/>
        <v>245</v>
      </c>
      <c r="B246" s="80" t="s">
        <v>163</v>
      </c>
      <c r="C246" s="65" t="s">
        <v>545</v>
      </c>
      <c r="D246" s="66">
        <f>I1A4!BP20</f>
        <v>28.445</v>
      </c>
      <c r="E246" s="69"/>
      <c r="F246" s="68" t="s">
        <v>584</v>
      </c>
    </row>
    <row r="247" spans="1:6" ht="15">
      <c r="A247" s="13">
        <f t="shared" si="3"/>
        <v>246</v>
      </c>
      <c r="B247" s="80" t="s">
        <v>139</v>
      </c>
      <c r="C247" s="65" t="s">
        <v>544</v>
      </c>
      <c r="D247" s="66">
        <f>I1A3!BP25</f>
        <v>28.425000000000004</v>
      </c>
      <c r="E247" s="67"/>
      <c r="F247" s="68"/>
    </row>
    <row r="248" spans="1:6" ht="15">
      <c r="A248" s="13">
        <f t="shared" si="3"/>
        <v>247</v>
      </c>
      <c r="B248" s="80" t="s">
        <v>127</v>
      </c>
      <c r="C248" s="65" t="s">
        <v>544</v>
      </c>
      <c r="D248" s="66">
        <f>I1A3!BP11</f>
        <v>28.365000000000002</v>
      </c>
      <c r="E248" s="69"/>
      <c r="F248" s="68" t="s">
        <v>584</v>
      </c>
    </row>
    <row r="249" spans="1:6" ht="15">
      <c r="A249" s="13">
        <f t="shared" si="3"/>
        <v>248</v>
      </c>
      <c r="B249" s="80" t="s">
        <v>399</v>
      </c>
      <c r="C249" s="65" t="s">
        <v>554</v>
      </c>
      <c r="D249" s="66">
        <f>I1B6!BP9</f>
        <v>28.265000000000001</v>
      </c>
      <c r="E249" s="67"/>
      <c r="F249" s="70"/>
    </row>
    <row r="250" spans="1:6" ht="15">
      <c r="A250" s="13">
        <f t="shared" si="3"/>
        <v>249</v>
      </c>
      <c r="B250" s="80" t="s">
        <v>409</v>
      </c>
      <c r="C250" s="65" t="s">
        <v>554</v>
      </c>
      <c r="D250" s="66">
        <f>I1B6!BP23</f>
        <v>28.265000000000001</v>
      </c>
      <c r="E250" s="69"/>
      <c r="F250" s="70"/>
    </row>
    <row r="251" spans="1:6" ht="15">
      <c r="A251" s="13">
        <f t="shared" si="3"/>
        <v>250</v>
      </c>
      <c r="B251" s="80" t="s">
        <v>526</v>
      </c>
      <c r="C251" s="65" t="s">
        <v>453</v>
      </c>
      <c r="D251" s="66">
        <f>I1X1!BP45</f>
        <v>28.237500000000001</v>
      </c>
      <c r="E251" s="69"/>
      <c r="F251" s="81" t="s">
        <v>585</v>
      </c>
    </row>
    <row r="252" spans="1:6" ht="15">
      <c r="A252" s="13">
        <f t="shared" si="3"/>
        <v>251</v>
      </c>
      <c r="B252" s="80" t="s">
        <v>95</v>
      </c>
      <c r="C252" s="65" t="s">
        <v>542</v>
      </c>
      <c r="D252" s="66">
        <f>I1A1!BP30</f>
        <v>28.234999999999999</v>
      </c>
      <c r="E252" s="69"/>
      <c r="F252" s="81"/>
    </row>
    <row r="253" spans="1:6" ht="15">
      <c r="A253" s="13">
        <f t="shared" si="3"/>
        <v>252</v>
      </c>
      <c r="B253" s="80" t="s">
        <v>282</v>
      </c>
      <c r="C253" s="65" t="s">
        <v>549</v>
      </c>
      <c r="D253" s="66">
        <f>I1B1!BP32</f>
        <v>28.125</v>
      </c>
      <c r="E253" s="67"/>
      <c r="F253" s="68"/>
    </row>
    <row r="254" spans="1:6" ht="15">
      <c r="A254" s="13">
        <f t="shared" si="3"/>
        <v>253</v>
      </c>
      <c r="B254" s="80" t="s">
        <v>190</v>
      </c>
      <c r="C254" s="65" t="s">
        <v>546</v>
      </c>
      <c r="D254" s="66">
        <f>I1A5!BP17</f>
        <v>28.092500000000001</v>
      </c>
      <c r="E254" s="67"/>
      <c r="F254" s="68"/>
    </row>
    <row r="255" spans="1:6" ht="15">
      <c r="A255" s="13">
        <f t="shared" si="3"/>
        <v>254</v>
      </c>
      <c r="B255" s="80" t="s">
        <v>533</v>
      </c>
      <c r="C255" s="65" t="s">
        <v>453</v>
      </c>
      <c r="D255" s="66">
        <f>I1X1!BP60</f>
        <v>28.064999999999998</v>
      </c>
      <c r="E255" s="67"/>
      <c r="F255" s="81" t="s">
        <v>458</v>
      </c>
    </row>
    <row r="256" spans="1:6" ht="15">
      <c r="A256" s="13">
        <f t="shared" si="3"/>
        <v>255</v>
      </c>
      <c r="B256" s="80" t="s">
        <v>309</v>
      </c>
      <c r="C256" s="65" t="s">
        <v>550</v>
      </c>
      <c r="D256" s="66">
        <f>I1B2!BP31</f>
        <v>28.045000000000002</v>
      </c>
      <c r="E256" s="67"/>
      <c r="F256" s="68"/>
    </row>
    <row r="257" spans="1:8" ht="15">
      <c r="A257" s="13">
        <f t="shared" si="3"/>
        <v>256</v>
      </c>
      <c r="B257" s="80" t="s">
        <v>207</v>
      </c>
      <c r="C257" s="65" t="s">
        <v>546</v>
      </c>
      <c r="D257" s="66">
        <f>I1A5!BP35</f>
        <v>28</v>
      </c>
      <c r="E257" s="67"/>
      <c r="F257" s="70"/>
    </row>
    <row r="258" spans="1:8" ht="15">
      <c r="A258" s="13">
        <f t="shared" si="3"/>
        <v>257</v>
      </c>
      <c r="B258" s="80" t="s">
        <v>408</v>
      </c>
      <c r="C258" s="65" t="s">
        <v>554</v>
      </c>
      <c r="D258" s="66">
        <f>I1B6!BP22</f>
        <v>27.9925</v>
      </c>
      <c r="E258" s="69"/>
      <c r="F258" s="65"/>
    </row>
    <row r="259" spans="1:8" ht="15">
      <c r="A259" s="13">
        <f t="shared" ref="A259:A303" si="4">A258+1</f>
        <v>258</v>
      </c>
      <c r="B259" s="80" t="s">
        <v>419</v>
      </c>
      <c r="C259" s="65" t="s">
        <v>554</v>
      </c>
      <c r="D259" s="66">
        <f>I1B6!BP34</f>
        <v>27.965000000000003</v>
      </c>
      <c r="E259" s="67"/>
      <c r="F259" s="68"/>
    </row>
    <row r="260" spans="1:8" ht="15">
      <c r="A260" s="13">
        <f t="shared" si="4"/>
        <v>259</v>
      </c>
      <c r="B260" s="80" t="s">
        <v>268</v>
      </c>
      <c r="C260" s="65" t="s">
        <v>549</v>
      </c>
      <c r="D260" s="66">
        <f>I1B1!BP15</f>
        <v>27.92</v>
      </c>
      <c r="E260" s="67"/>
      <c r="F260" s="68"/>
    </row>
    <row r="261" spans="1:8" ht="15">
      <c r="A261" s="13">
        <f t="shared" si="4"/>
        <v>260</v>
      </c>
      <c r="B261" s="80" t="s">
        <v>151</v>
      </c>
      <c r="C261" s="65" t="s">
        <v>544</v>
      </c>
      <c r="D261" s="66">
        <f>I1A3!BP38</f>
        <v>27.865000000000002</v>
      </c>
      <c r="E261" s="67"/>
      <c r="F261" s="68" t="s">
        <v>584</v>
      </c>
    </row>
    <row r="262" spans="1:8" ht="15">
      <c r="A262" s="13">
        <f t="shared" si="4"/>
        <v>261</v>
      </c>
      <c r="B262" s="80" t="s">
        <v>252</v>
      </c>
      <c r="C262" s="65" t="s">
        <v>548</v>
      </c>
      <c r="D262" s="66">
        <f>I1A7!BP30</f>
        <v>27.862500000000001</v>
      </c>
      <c r="E262" s="67"/>
      <c r="F262" s="68" t="s">
        <v>591</v>
      </c>
    </row>
    <row r="263" spans="1:8" ht="15">
      <c r="A263" s="13">
        <f t="shared" si="4"/>
        <v>262</v>
      </c>
      <c r="B263" s="80" t="s">
        <v>441</v>
      </c>
      <c r="C263" s="65" t="s">
        <v>555</v>
      </c>
      <c r="D263" s="66">
        <f>I1B7!BP30</f>
        <v>27.860000000000007</v>
      </c>
      <c r="E263" s="67"/>
      <c r="F263" s="68"/>
    </row>
    <row r="264" spans="1:8" ht="15">
      <c r="A264" s="13">
        <f t="shared" si="4"/>
        <v>263</v>
      </c>
      <c r="B264" s="80" t="s">
        <v>422</v>
      </c>
      <c r="C264" s="65" t="s">
        <v>554</v>
      </c>
      <c r="D264" s="66">
        <f>I1B6!BP38</f>
        <v>27.844999999999999</v>
      </c>
      <c r="E264" s="69"/>
      <c r="F264" s="70"/>
    </row>
    <row r="265" spans="1:8" ht="15">
      <c r="A265" s="13">
        <f t="shared" si="4"/>
        <v>264</v>
      </c>
      <c r="B265" s="80" t="s">
        <v>183</v>
      </c>
      <c r="C265" s="65" t="s">
        <v>546</v>
      </c>
      <c r="D265" s="66">
        <f>I1A5!BP9</f>
        <v>27.825000000000003</v>
      </c>
      <c r="E265" s="67"/>
      <c r="F265" s="70"/>
      <c r="G265" s="45"/>
      <c r="H265" s="40"/>
    </row>
    <row r="266" spans="1:8" ht="15">
      <c r="A266" s="13">
        <f t="shared" si="4"/>
        <v>265</v>
      </c>
      <c r="B266" s="80" t="s">
        <v>186</v>
      </c>
      <c r="C266" s="65" t="s">
        <v>546</v>
      </c>
      <c r="D266" s="66">
        <f>I1A5!BP12</f>
        <v>27.792500000000004</v>
      </c>
      <c r="E266" s="67"/>
      <c r="F266" s="68" t="s">
        <v>591</v>
      </c>
      <c r="G266" s="45"/>
      <c r="H266" s="40"/>
    </row>
    <row r="267" spans="1:8" ht="15">
      <c r="A267" s="13">
        <f t="shared" si="4"/>
        <v>266</v>
      </c>
      <c r="B267" s="80" t="s">
        <v>147</v>
      </c>
      <c r="C267" s="65" t="s">
        <v>544</v>
      </c>
      <c r="D267" s="66">
        <f>I1A3!BP34</f>
        <v>27.792499999999997</v>
      </c>
      <c r="E267" s="67"/>
      <c r="F267" s="65" t="s">
        <v>593</v>
      </c>
      <c r="G267" s="45"/>
      <c r="H267" s="40"/>
    </row>
    <row r="268" spans="1:8" ht="15">
      <c r="A268" s="13">
        <f t="shared" si="4"/>
        <v>267</v>
      </c>
      <c r="B268" s="80" t="s">
        <v>269</v>
      </c>
      <c r="C268" s="65" t="s">
        <v>549</v>
      </c>
      <c r="D268" s="66">
        <f>I1B1!BP16</f>
        <v>27.77</v>
      </c>
      <c r="E268" s="67"/>
      <c r="F268" s="68"/>
      <c r="G268" s="45"/>
      <c r="H268" s="40"/>
    </row>
    <row r="269" spans="1:8" ht="15">
      <c r="A269" s="13">
        <f t="shared" si="4"/>
        <v>268</v>
      </c>
      <c r="B269" s="80" t="s">
        <v>273</v>
      </c>
      <c r="C269" s="65" t="s">
        <v>549</v>
      </c>
      <c r="D269" s="66">
        <f>I1B1!BP21</f>
        <v>27.625</v>
      </c>
      <c r="E269" s="79"/>
      <c r="F269" s="78"/>
      <c r="G269" s="45"/>
      <c r="H269" s="40"/>
    </row>
    <row r="270" spans="1:8" ht="15">
      <c r="A270" s="13">
        <f t="shared" si="4"/>
        <v>269</v>
      </c>
      <c r="B270" s="80" t="s">
        <v>265</v>
      </c>
      <c r="C270" s="65" t="s">
        <v>549</v>
      </c>
      <c r="D270" s="66">
        <f>I1B1!BP12</f>
        <v>27.605000000000004</v>
      </c>
      <c r="E270" s="67"/>
      <c r="F270" s="68"/>
      <c r="G270" s="45"/>
      <c r="H270" s="40"/>
    </row>
    <row r="271" spans="1:8" ht="15">
      <c r="A271" s="13">
        <f t="shared" si="4"/>
        <v>270</v>
      </c>
      <c r="B271" s="80" t="s">
        <v>438</v>
      </c>
      <c r="C271" s="65" t="s">
        <v>552</v>
      </c>
      <c r="D271" s="66">
        <f>I1B4!BP28</f>
        <v>27.525000000000002</v>
      </c>
      <c r="E271" s="67"/>
      <c r="F271" s="68"/>
      <c r="G271" s="45"/>
      <c r="H271" s="40"/>
    </row>
    <row r="272" spans="1:8" ht="15">
      <c r="A272" s="13">
        <f t="shared" si="4"/>
        <v>271</v>
      </c>
      <c r="B272" s="80" t="s">
        <v>154</v>
      </c>
      <c r="C272" s="65" t="s">
        <v>545</v>
      </c>
      <c r="D272" s="66">
        <f>I1A4!BP9</f>
        <v>27.484999999999999</v>
      </c>
      <c r="E272" s="67"/>
      <c r="F272" s="68"/>
      <c r="G272" s="45"/>
      <c r="H272" s="40"/>
    </row>
    <row r="273" spans="1:9" ht="15">
      <c r="A273" s="13">
        <f t="shared" si="4"/>
        <v>272</v>
      </c>
      <c r="B273" s="80" t="s">
        <v>327</v>
      </c>
      <c r="C273" s="65" t="s">
        <v>551</v>
      </c>
      <c r="D273" s="66">
        <f>I1B3!BP24</f>
        <v>27.424999999999997</v>
      </c>
      <c r="E273" s="69"/>
      <c r="F273" s="70"/>
      <c r="G273" s="43"/>
      <c r="H273" s="44"/>
      <c r="I273" s="27"/>
    </row>
    <row r="274" spans="1:9" ht="15">
      <c r="A274" s="13">
        <f t="shared" si="4"/>
        <v>273</v>
      </c>
      <c r="B274" s="80" t="s">
        <v>477</v>
      </c>
      <c r="C274" s="65" t="s">
        <v>453</v>
      </c>
      <c r="D274" s="66">
        <f>I1X1!BP42</f>
        <v>27.412500000000001</v>
      </c>
      <c r="E274" s="67"/>
      <c r="F274" s="68" t="s">
        <v>586</v>
      </c>
      <c r="G274" s="53"/>
      <c r="H274" s="60"/>
      <c r="I274" s="61"/>
    </row>
    <row r="275" spans="1:9" ht="15">
      <c r="A275" s="13">
        <f t="shared" si="4"/>
        <v>274</v>
      </c>
      <c r="B275" s="80" t="s">
        <v>364</v>
      </c>
      <c r="C275" s="65" t="s">
        <v>552</v>
      </c>
      <c r="D275" s="66">
        <f>I1B4!BP31</f>
        <v>27.352500000000003</v>
      </c>
      <c r="E275" s="67"/>
      <c r="F275" s="68"/>
      <c r="G275" s="43"/>
      <c r="H275" s="44"/>
      <c r="I275" s="62"/>
    </row>
    <row r="276" spans="1:9" ht="15">
      <c r="A276" s="13">
        <f t="shared" si="4"/>
        <v>275</v>
      </c>
      <c r="B276" s="80" t="s">
        <v>527</v>
      </c>
      <c r="C276" s="65" t="s">
        <v>453</v>
      </c>
      <c r="D276" s="66">
        <f>I1X1!BP61</f>
        <v>27.314999999999998</v>
      </c>
      <c r="E276" s="67"/>
      <c r="F276" s="81" t="s">
        <v>458</v>
      </c>
      <c r="G276" s="43"/>
      <c r="H276" s="44"/>
      <c r="I276" s="27"/>
    </row>
    <row r="277" spans="1:9" ht="15">
      <c r="A277" s="13">
        <f t="shared" si="4"/>
        <v>276</v>
      </c>
      <c r="B277" s="80" t="s">
        <v>368</v>
      </c>
      <c r="C277" s="65" t="s">
        <v>552</v>
      </c>
      <c r="D277" s="66">
        <f>I1B4!BP35</f>
        <v>27.3</v>
      </c>
      <c r="E277" s="69"/>
      <c r="F277" s="65"/>
      <c r="G277" s="43"/>
      <c r="H277" s="58"/>
      <c r="I277" s="27"/>
    </row>
    <row r="278" spans="1:9" ht="15">
      <c r="A278" s="31">
        <f t="shared" si="4"/>
        <v>277</v>
      </c>
      <c r="B278" s="80" t="s">
        <v>319</v>
      </c>
      <c r="C278" s="65" t="s">
        <v>551</v>
      </c>
      <c r="D278" s="66">
        <f>I1B3!BP15</f>
        <v>27.234999999999999</v>
      </c>
      <c r="E278" s="67"/>
      <c r="F278" s="68"/>
      <c r="G278" s="43"/>
      <c r="H278" s="58"/>
      <c r="I278" s="27"/>
    </row>
    <row r="279" spans="1:9" ht="15">
      <c r="A279" s="31">
        <f t="shared" si="4"/>
        <v>278</v>
      </c>
      <c r="B279" s="80" t="s">
        <v>270</v>
      </c>
      <c r="C279" s="65" t="s">
        <v>549</v>
      </c>
      <c r="D279" s="66">
        <f>I1B1!BP17</f>
        <v>27.204999999999998</v>
      </c>
      <c r="E279" s="67"/>
      <c r="F279" s="68"/>
      <c r="G279" s="43"/>
      <c r="H279" s="58"/>
      <c r="I279" s="27"/>
    </row>
    <row r="280" spans="1:9" ht="15">
      <c r="A280" s="13">
        <f t="shared" si="4"/>
        <v>279</v>
      </c>
      <c r="B280" s="80" t="s">
        <v>350</v>
      </c>
      <c r="C280" s="65" t="s">
        <v>552</v>
      </c>
      <c r="D280" s="66">
        <f>I1B4!BP17</f>
        <v>27.202500000000001</v>
      </c>
      <c r="E280" s="67"/>
      <c r="F280" s="68"/>
      <c r="G280" s="43"/>
      <c r="H280" s="58"/>
      <c r="I280" s="27"/>
    </row>
    <row r="281" spans="1:9" ht="15">
      <c r="A281" s="13">
        <f t="shared" si="4"/>
        <v>280</v>
      </c>
      <c r="B281" s="80" t="s">
        <v>448</v>
      </c>
      <c r="C281" s="65" t="s">
        <v>555</v>
      </c>
      <c r="D281" s="66">
        <f>I1B7!BP39</f>
        <v>27.18</v>
      </c>
      <c r="E281" s="75"/>
      <c r="F281" s="74" t="s">
        <v>584</v>
      </c>
      <c r="G281" s="43"/>
      <c r="H281" s="58"/>
      <c r="I281" s="27"/>
    </row>
    <row r="282" spans="1:9" ht="15">
      <c r="A282" s="13">
        <f t="shared" si="4"/>
        <v>281</v>
      </c>
      <c r="B282" s="80" t="s">
        <v>192</v>
      </c>
      <c r="C282" s="65" t="s">
        <v>546</v>
      </c>
      <c r="D282" s="66">
        <f>I1A5!BP20</f>
        <v>27.115000000000002</v>
      </c>
      <c r="E282" s="67"/>
      <c r="F282" s="70"/>
      <c r="G282" s="43"/>
      <c r="H282" s="58"/>
      <c r="I282" s="27"/>
    </row>
    <row r="283" spans="1:9" ht="15">
      <c r="A283" s="13">
        <f t="shared" si="4"/>
        <v>282</v>
      </c>
      <c r="B283" s="80" t="s">
        <v>88</v>
      </c>
      <c r="C283" s="65" t="s">
        <v>542</v>
      </c>
      <c r="D283" s="66">
        <f>I1A1!BP23</f>
        <v>27.082500000000003</v>
      </c>
      <c r="E283" s="67"/>
      <c r="F283" s="65" t="s">
        <v>593</v>
      </c>
      <c r="G283" s="43"/>
      <c r="H283" s="58"/>
      <c r="I283" s="27"/>
    </row>
    <row r="284" spans="1:9" ht="15">
      <c r="A284" s="13">
        <f t="shared" si="4"/>
        <v>283</v>
      </c>
      <c r="B284" s="80" t="s">
        <v>380</v>
      </c>
      <c r="C284" s="65" t="s">
        <v>553</v>
      </c>
      <c r="D284" s="66">
        <f>I1B5!BP20</f>
        <v>26.935000000000002</v>
      </c>
      <c r="E284" s="69"/>
      <c r="F284" s="68" t="s">
        <v>584</v>
      </c>
      <c r="G284" s="43"/>
      <c r="H284" s="58"/>
      <c r="I284" s="27"/>
    </row>
    <row r="285" spans="1:9" ht="15">
      <c r="A285" s="13">
        <f t="shared" si="4"/>
        <v>284</v>
      </c>
      <c r="B285" s="80" t="s">
        <v>515</v>
      </c>
      <c r="C285" s="65" t="s">
        <v>453</v>
      </c>
      <c r="D285" s="66">
        <f>I1X1!BP24</f>
        <v>26.927500000000006</v>
      </c>
      <c r="E285" s="69"/>
      <c r="F285" s="2"/>
      <c r="G285" s="43"/>
      <c r="H285" s="58"/>
      <c r="I285" s="27"/>
    </row>
    <row r="286" spans="1:9" ht="15">
      <c r="A286" s="13">
        <f t="shared" si="4"/>
        <v>285</v>
      </c>
      <c r="B286" s="80" t="s">
        <v>392</v>
      </c>
      <c r="C286" s="65" t="s">
        <v>553</v>
      </c>
      <c r="D286" s="66">
        <f>I1B5!BP34</f>
        <v>26.925000000000004</v>
      </c>
      <c r="E286" s="69"/>
      <c r="F286" s="65"/>
      <c r="G286" s="43"/>
      <c r="H286" s="58"/>
      <c r="I286" s="27"/>
    </row>
    <row r="287" spans="1:9" ht="15">
      <c r="A287" s="13">
        <f t="shared" si="4"/>
        <v>286</v>
      </c>
      <c r="B287" s="80" t="s">
        <v>92</v>
      </c>
      <c r="C287" s="65" t="s">
        <v>542</v>
      </c>
      <c r="D287" s="66">
        <f>I1A1!BP27</f>
        <v>26.895</v>
      </c>
      <c r="E287" s="67"/>
      <c r="F287" s="68"/>
      <c r="G287" s="43"/>
      <c r="H287" s="58"/>
      <c r="I287" s="27"/>
    </row>
    <row r="288" spans="1:9" ht="15">
      <c r="A288" s="13">
        <f t="shared" si="4"/>
        <v>287</v>
      </c>
      <c r="B288" s="80" t="s">
        <v>362</v>
      </c>
      <c r="C288" s="65" t="s">
        <v>552</v>
      </c>
      <c r="D288" s="66">
        <f>I1B4!BP29</f>
        <v>26.864999999999998</v>
      </c>
      <c r="E288" s="69"/>
      <c r="F288" s="65"/>
      <c r="G288" s="43"/>
      <c r="H288" s="58"/>
      <c r="I288" s="27"/>
    </row>
    <row r="289" spans="1:11" ht="15">
      <c r="A289" s="13">
        <f t="shared" si="4"/>
        <v>288</v>
      </c>
      <c r="B289" s="80" t="s">
        <v>79</v>
      </c>
      <c r="C289" s="65" t="s">
        <v>542</v>
      </c>
      <c r="D289" s="66">
        <f>I1A1!BP11</f>
        <v>26.830000000000002</v>
      </c>
      <c r="E289" s="67"/>
      <c r="F289" s="81"/>
      <c r="G289" s="43"/>
      <c r="H289" s="58"/>
      <c r="I289" s="27"/>
    </row>
    <row r="290" spans="1:11" ht="15">
      <c r="A290" s="13">
        <f t="shared" si="4"/>
        <v>289</v>
      </c>
      <c r="B290" s="80" t="s">
        <v>209</v>
      </c>
      <c r="C290" s="65" t="s">
        <v>547</v>
      </c>
      <c r="D290" s="66">
        <f>I1A6!BP10</f>
        <v>26.792499999999997</v>
      </c>
      <c r="E290" s="69"/>
      <c r="F290" s="70"/>
      <c r="G290" s="43"/>
      <c r="H290" s="58"/>
      <c r="I290" s="27"/>
    </row>
    <row r="291" spans="1:11" ht="15">
      <c r="A291" s="13">
        <f t="shared" si="4"/>
        <v>290</v>
      </c>
      <c r="B291" s="80" t="s">
        <v>323</v>
      </c>
      <c r="C291" s="65" t="s">
        <v>551</v>
      </c>
      <c r="D291" s="66">
        <f>I1B3!BP19</f>
        <v>26.755000000000003</v>
      </c>
      <c r="E291" s="69"/>
      <c r="F291" s="68" t="s">
        <v>586</v>
      </c>
      <c r="G291" s="43"/>
      <c r="H291" s="58"/>
      <c r="I291" s="27"/>
    </row>
    <row r="292" spans="1:11" ht="15">
      <c r="A292" s="13">
        <f t="shared" si="4"/>
        <v>291</v>
      </c>
      <c r="B292" s="80" t="s">
        <v>356</v>
      </c>
      <c r="C292" s="65" t="s">
        <v>552</v>
      </c>
      <c r="D292" s="66">
        <f>I1B4!BP23</f>
        <v>26.664999999999999</v>
      </c>
      <c r="E292" s="69"/>
      <c r="F292" s="70"/>
      <c r="G292" s="43"/>
      <c r="H292" s="58"/>
      <c r="I292" s="27"/>
    </row>
    <row r="293" spans="1:11" ht="15">
      <c r="A293" s="13">
        <f t="shared" si="4"/>
        <v>292</v>
      </c>
      <c r="B293" s="80" t="s">
        <v>197</v>
      </c>
      <c r="C293" s="65" t="s">
        <v>546</v>
      </c>
      <c r="D293" s="66">
        <f>I1A5!BP25</f>
        <v>26.66</v>
      </c>
      <c r="E293" s="69"/>
      <c r="F293" s="70"/>
      <c r="G293" s="43"/>
      <c r="H293" s="58"/>
      <c r="I293" s="27"/>
    </row>
    <row r="294" spans="1:11" ht="15">
      <c r="A294" s="13">
        <f t="shared" si="4"/>
        <v>293</v>
      </c>
      <c r="B294" s="80" t="s">
        <v>169</v>
      </c>
      <c r="C294" s="65" t="s">
        <v>545</v>
      </c>
      <c r="D294" s="66">
        <f>I1A4!BP28</f>
        <v>26.622500000000002</v>
      </c>
      <c r="E294" s="67"/>
      <c r="F294" s="81"/>
      <c r="G294" s="43"/>
      <c r="H294" s="58"/>
      <c r="I294" s="27"/>
    </row>
    <row r="295" spans="1:11" ht="15">
      <c r="A295" s="13">
        <f t="shared" si="4"/>
        <v>294</v>
      </c>
      <c r="B295" s="80" t="s">
        <v>326</v>
      </c>
      <c r="C295" s="65" t="s">
        <v>551</v>
      </c>
      <c r="D295" s="66">
        <f>I1B3!BP23</f>
        <v>26.604999999999997</v>
      </c>
      <c r="E295" s="69"/>
      <c r="F295" s="70"/>
      <c r="G295" s="43"/>
      <c r="H295" s="58"/>
      <c r="I295" s="27"/>
    </row>
    <row r="296" spans="1:11">
      <c r="A296" s="13">
        <f t="shared" si="4"/>
        <v>295</v>
      </c>
      <c r="B296" s="111" t="s">
        <v>577</v>
      </c>
      <c r="C296" s="65" t="s">
        <v>453</v>
      </c>
      <c r="D296" s="66">
        <f>I1X1!BP11</f>
        <v>26.602500000000003</v>
      </c>
      <c r="E296" s="67"/>
      <c r="F296" s="81" t="s">
        <v>458</v>
      </c>
      <c r="G296" s="43"/>
      <c r="H296" s="58"/>
      <c r="I296" s="27"/>
    </row>
    <row r="297" spans="1:11" ht="15">
      <c r="A297" s="13">
        <f t="shared" si="4"/>
        <v>296</v>
      </c>
      <c r="B297" s="80" t="s">
        <v>335</v>
      </c>
      <c r="C297" s="65" t="s">
        <v>551</v>
      </c>
      <c r="D297" s="66">
        <f>I1B3!BP33</f>
        <v>26.585000000000001</v>
      </c>
      <c r="E297" s="67"/>
      <c r="F297" s="68"/>
      <c r="G297" s="43"/>
      <c r="H297" s="58"/>
      <c r="I297" s="27"/>
    </row>
    <row r="298" spans="1:11" ht="15">
      <c r="A298" s="13">
        <f t="shared" si="4"/>
        <v>297</v>
      </c>
      <c r="B298" s="80" t="s">
        <v>497</v>
      </c>
      <c r="C298" s="65" t="s">
        <v>453</v>
      </c>
      <c r="D298" s="66">
        <f>I1X1!BP14</f>
        <v>26.51</v>
      </c>
      <c r="E298" s="69"/>
      <c r="F298" s="68" t="s">
        <v>584</v>
      </c>
      <c r="G298" s="43"/>
      <c r="H298" s="58"/>
      <c r="I298" s="27"/>
    </row>
    <row r="299" spans="1:11" ht="15">
      <c r="A299" s="13">
        <f t="shared" si="4"/>
        <v>298</v>
      </c>
      <c r="B299" s="80" t="s">
        <v>173</v>
      </c>
      <c r="C299" s="65" t="s">
        <v>545</v>
      </c>
      <c r="D299" s="66">
        <f>I1A4!BP32</f>
        <v>26.465</v>
      </c>
      <c r="E299" s="69"/>
      <c r="F299" s="68" t="s">
        <v>584</v>
      </c>
      <c r="G299" s="43"/>
      <c r="H299" s="58"/>
      <c r="I299" s="27"/>
    </row>
    <row r="300" spans="1:11" ht="15">
      <c r="A300" s="13">
        <f t="shared" si="4"/>
        <v>299</v>
      </c>
      <c r="B300" s="80" t="s">
        <v>271</v>
      </c>
      <c r="C300" s="65" t="s">
        <v>549</v>
      </c>
      <c r="D300" s="66">
        <f>I1B1!BP18</f>
        <v>26.445</v>
      </c>
      <c r="E300" s="67"/>
      <c r="F300" s="68"/>
      <c r="G300" s="43"/>
      <c r="H300" s="58"/>
      <c r="I300" s="27"/>
    </row>
    <row r="301" spans="1:11">
      <c r="A301" s="13">
        <f t="shared" si="4"/>
        <v>300</v>
      </c>
      <c r="B301" s="111" t="s">
        <v>571</v>
      </c>
      <c r="C301" s="65" t="s">
        <v>453</v>
      </c>
      <c r="D301" s="66">
        <f>I1X1!BP15</f>
        <v>26.4375</v>
      </c>
      <c r="E301" s="67"/>
      <c r="F301" s="81" t="s">
        <v>458</v>
      </c>
      <c r="G301" s="53"/>
      <c r="H301" s="60"/>
      <c r="I301" s="61"/>
    </row>
    <row r="302" spans="1:11" ht="15">
      <c r="A302" s="13">
        <f t="shared" si="4"/>
        <v>301</v>
      </c>
      <c r="B302" s="80" t="s">
        <v>286</v>
      </c>
      <c r="C302" s="65" t="s">
        <v>549</v>
      </c>
      <c r="D302" s="66">
        <f>I1B1!BP35</f>
        <v>26.39</v>
      </c>
      <c r="E302" s="69"/>
      <c r="F302" s="70"/>
      <c r="G302" s="43"/>
      <c r="H302" s="44"/>
      <c r="I302" s="62"/>
    </row>
    <row r="303" spans="1:11" ht="15">
      <c r="A303" s="13">
        <f t="shared" si="4"/>
        <v>302</v>
      </c>
      <c r="B303" s="80" t="s">
        <v>354</v>
      </c>
      <c r="C303" s="65" t="s">
        <v>552</v>
      </c>
      <c r="D303" s="66">
        <f>I1B4!BP21</f>
        <v>26.335000000000001</v>
      </c>
      <c r="E303" s="67"/>
      <c r="F303" s="68"/>
      <c r="G303" s="43"/>
      <c r="H303" s="44"/>
      <c r="I303" s="27"/>
    </row>
    <row r="304" spans="1:11" ht="15">
      <c r="A304" s="13">
        <f>A303+1</f>
        <v>303</v>
      </c>
      <c r="B304" s="80" t="s">
        <v>296</v>
      </c>
      <c r="C304" s="65" t="s">
        <v>550</v>
      </c>
      <c r="D304" s="66">
        <f>I1B2!BP17</f>
        <v>26.325000000000003</v>
      </c>
      <c r="E304" s="69"/>
      <c r="F304" s="70"/>
      <c r="G304" s="43"/>
      <c r="H304" s="56"/>
      <c r="I304" s="45"/>
      <c r="J304" s="57"/>
      <c r="K304" s="27"/>
    </row>
    <row r="305" spans="1:11" ht="15">
      <c r="A305" s="31">
        <f>A304+1</f>
        <v>304</v>
      </c>
      <c r="B305" s="80" t="s">
        <v>91</v>
      </c>
      <c r="C305" s="65" t="s">
        <v>542</v>
      </c>
      <c r="D305" s="66">
        <f>I1A1!BP26</f>
        <v>26.274999999999999</v>
      </c>
      <c r="E305" s="67"/>
      <c r="F305" s="68"/>
      <c r="H305" s="56"/>
      <c r="I305" s="45"/>
      <c r="J305" s="57"/>
      <c r="K305" s="27"/>
    </row>
    <row r="306" spans="1:11" ht="15">
      <c r="A306" s="31">
        <f>A305+1</f>
        <v>305</v>
      </c>
      <c r="B306" s="80" t="s">
        <v>104</v>
      </c>
      <c r="C306" s="65" t="s">
        <v>543</v>
      </c>
      <c r="D306" s="66">
        <f>I1A2!BP13</f>
        <v>26.265000000000001</v>
      </c>
      <c r="E306" s="67"/>
      <c r="F306" s="68"/>
      <c r="H306" s="56"/>
      <c r="I306" s="45"/>
      <c r="J306" s="57"/>
      <c r="K306" s="27"/>
    </row>
    <row r="307" spans="1:11" ht="15">
      <c r="A307" s="13">
        <f t="shared" ref="A307:A370" si="5">A306+1</f>
        <v>306</v>
      </c>
      <c r="B307" s="80" t="s">
        <v>406</v>
      </c>
      <c r="C307" s="65" t="s">
        <v>554</v>
      </c>
      <c r="D307" s="66">
        <f>I1B6!BP20</f>
        <v>26.145000000000003</v>
      </c>
      <c r="E307" s="67"/>
      <c r="F307" s="68"/>
      <c r="H307" s="56"/>
      <c r="I307" s="45"/>
      <c r="J307" s="57"/>
      <c r="K307" s="27"/>
    </row>
    <row r="308" spans="1:11" ht="15">
      <c r="A308" s="13">
        <f t="shared" si="5"/>
        <v>307</v>
      </c>
      <c r="B308" s="80" t="s">
        <v>385</v>
      </c>
      <c r="C308" s="65" t="s">
        <v>553</v>
      </c>
      <c r="D308" s="66">
        <f>I1B5!BP25</f>
        <v>26.14</v>
      </c>
      <c r="E308" s="67"/>
      <c r="F308" s="78"/>
      <c r="H308" s="56"/>
      <c r="I308" s="45"/>
      <c r="J308" s="57"/>
      <c r="K308" s="27"/>
    </row>
    <row r="309" spans="1:11" ht="15">
      <c r="A309" s="13">
        <f t="shared" si="5"/>
        <v>308</v>
      </c>
      <c r="B309" s="80" t="s">
        <v>119</v>
      </c>
      <c r="C309" s="65" t="s">
        <v>543</v>
      </c>
      <c r="D309" s="66">
        <f>I1A2!BP33</f>
        <v>26.094999999999999</v>
      </c>
      <c r="E309" s="67"/>
      <c r="F309" s="68"/>
      <c r="H309" s="56"/>
      <c r="I309" s="45"/>
      <c r="J309" s="57"/>
      <c r="K309" s="27"/>
    </row>
    <row r="310" spans="1:11" ht="15">
      <c r="A310" s="13">
        <f t="shared" si="5"/>
        <v>309</v>
      </c>
      <c r="B310" s="80" t="s">
        <v>316</v>
      </c>
      <c r="C310" s="65" t="s">
        <v>551</v>
      </c>
      <c r="D310" s="66">
        <f>I1B3!BP10</f>
        <v>26.094999999999999</v>
      </c>
      <c r="E310" s="69"/>
      <c r="F310" s="70"/>
      <c r="H310" s="56"/>
      <c r="I310" s="45"/>
      <c r="J310" s="57"/>
      <c r="K310" s="27"/>
    </row>
    <row r="311" spans="1:11" ht="15">
      <c r="A311" s="13">
        <f t="shared" si="5"/>
        <v>310</v>
      </c>
      <c r="B311" s="80" t="s">
        <v>250</v>
      </c>
      <c r="C311" s="65" t="s">
        <v>548</v>
      </c>
      <c r="D311" s="66">
        <f>I1A7!BP28</f>
        <v>25.985000000000003</v>
      </c>
      <c r="E311" s="67"/>
      <c r="F311" s="68" t="s">
        <v>584</v>
      </c>
      <c r="H311" s="56"/>
      <c r="I311" s="45"/>
      <c r="J311" s="57"/>
      <c r="K311" s="27"/>
    </row>
    <row r="312" spans="1:11" ht="15">
      <c r="A312" s="13">
        <f t="shared" si="5"/>
        <v>311</v>
      </c>
      <c r="B312" s="80" t="s">
        <v>143</v>
      </c>
      <c r="C312" s="65" t="s">
        <v>544</v>
      </c>
      <c r="D312" s="66">
        <f>I1A3!BP29</f>
        <v>25.945</v>
      </c>
      <c r="E312" s="75"/>
      <c r="F312" s="68" t="s">
        <v>584</v>
      </c>
      <c r="H312" s="56"/>
      <c r="I312" s="45"/>
      <c r="J312" s="57"/>
      <c r="K312" s="27"/>
    </row>
    <row r="313" spans="1:11" ht="15">
      <c r="A313" s="13">
        <f t="shared" si="5"/>
        <v>312</v>
      </c>
      <c r="B313" s="80" t="s">
        <v>161</v>
      </c>
      <c r="C313" s="65" t="s">
        <v>545</v>
      </c>
      <c r="D313" s="66">
        <f>I1A4!BP19</f>
        <v>25.89</v>
      </c>
      <c r="E313" s="67"/>
      <c r="F313" s="68" t="s">
        <v>584</v>
      </c>
      <c r="H313" s="56"/>
      <c r="I313" s="45"/>
      <c r="J313" s="57"/>
      <c r="K313" s="27"/>
    </row>
    <row r="314" spans="1:11" ht="15">
      <c r="A314" s="13">
        <f t="shared" si="5"/>
        <v>313</v>
      </c>
      <c r="B314" s="80" t="s">
        <v>297</v>
      </c>
      <c r="C314" s="65" t="s">
        <v>550</v>
      </c>
      <c r="D314" s="66">
        <f>I1B2!BP18</f>
        <v>25.884999999999998</v>
      </c>
      <c r="E314" s="69"/>
      <c r="F314" s="70"/>
      <c r="H314" s="56"/>
      <c r="I314" s="45"/>
      <c r="J314" s="57"/>
      <c r="K314" s="27"/>
    </row>
    <row r="315" spans="1:11" ht="15">
      <c r="A315" s="13">
        <f t="shared" si="5"/>
        <v>314</v>
      </c>
      <c r="B315" s="80" t="s">
        <v>334</v>
      </c>
      <c r="C315" s="65" t="s">
        <v>551</v>
      </c>
      <c r="D315" s="66">
        <f>I1B3!BP32</f>
        <v>25.884999999999998</v>
      </c>
      <c r="E315" s="69"/>
      <c r="F315" s="65" t="s">
        <v>593</v>
      </c>
      <c r="H315" s="56"/>
      <c r="I315" s="45"/>
      <c r="J315" s="57"/>
      <c r="K315" s="27"/>
    </row>
    <row r="316" spans="1:11" ht="15">
      <c r="A316" s="13">
        <f t="shared" si="5"/>
        <v>315</v>
      </c>
      <c r="B316" s="80" t="s">
        <v>85</v>
      </c>
      <c r="C316" s="65" t="s">
        <v>542</v>
      </c>
      <c r="D316" s="66">
        <f>I1A1!BP19</f>
        <v>25.855</v>
      </c>
      <c r="E316" s="69"/>
      <c r="F316" s="70"/>
      <c r="H316" s="56"/>
      <c r="I316" s="45"/>
      <c r="J316" s="57"/>
      <c r="K316" s="27"/>
    </row>
    <row r="317" spans="1:11" ht="15">
      <c r="A317" s="13">
        <f t="shared" si="5"/>
        <v>316</v>
      </c>
      <c r="B317" s="80" t="s">
        <v>165</v>
      </c>
      <c r="C317" s="65" t="s">
        <v>545</v>
      </c>
      <c r="D317" s="66">
        <f>I1A4!BP23</f>
        <v>25.805</v>
      </c>
      <c r="E317" s="69"/>
      <c r="F317" s="81"/>
      <c r="H317" s="56"/>
      <c r="I317" s="45"/>
      <c r="J317" s="57"/>
      <c r="K317" s="27"/>
    </row>
    <row r="318" spans="1:11" ht="15">
      <c r="A318" s="33">
        <f t="shared" si="5"/>
        <v>317</v>
      </c>
      <c r="B318" s="80" t="s">
        <v>288</v>
      </c>
      <c r="C318" s="65" t="s">
        <v>549</v>
      </c>
      <c r="D318" s="66">
        <f>I1B1!BP37</f>
        <v>25.725000000000001</v>
      </c>
      <c r="E318" s="69"/>
      <c r="F318" s="70"/>
      <c r="H318" s="56"/>
      <c r="I318" s="45"/>
      <c r="J318" s="57"/>
      <c r="K318" s="27"/>
    </row>
    <row r="319" spans="1:11" ht="15">
      <c r="A319" s="13">
        <f t="shared" si="5"/>
        <v>318</v>
      </c>
      <c r="B319" s="80" t="s">
        <v>263</v>
      </c>
      <c r="C319" s="65" t="s">
        <v>549</v>
      </c>
      <c r="D319" s="66">
        <f>I1B1!BP10</f>
        <v>25.704999999999995</v>
      </c>
      <c r="E319" s="69"/>
      <c r="F319" s="65"/>
      <c r="H319" s="56"/>
      <c r="I319" s="45"/>
      <c r="J319" s="57"/>
      <c r="K319" s="27"/>
    </row>
    <row r="320" spans="1:11" ht="15">
      <c r="A320" s="13">
        <f t="shared" si="5"/>
        <v>319</v>
      </c>
      <c r="B320" s="80" t="s">
        <v>405</v>
      </c>
      <c r="C320" s="65" t="s">
        <v>554</v>
      </c>
      <c r="D320" s="66">
        <f>I1B6!BP19</f>
        <v>25.625</v>
      </c>
      <c r="E320" s="69"/>
      <c r="F320" s="68" t="s">
        <v>584</v>
      </c>
      <c r="H320" s="56"/>
      <c r="I320" s="45"/>
      <c r="J320" s="57"/>
      <c r="K320" s="27"/>
    </row>
    <row r="321" spans="1:11" ht="15">
      <c r="A321" s="13">
        <f t="shared" si="5"/>
        <v>320</v>
      </c>
      <c r="B321" s="80" t="s">
        <v>423</v>
      </c>
      <c r="C321" s="65" t="s">
        <v>554</v>
      </c>
      <c r="D321" s="66">
        <f>I1B6!BP39</f>
        <v>25.604999999999997</v>
      </c>
      <c r="E321" s="67"/>
      <c r="F321" s="68"/>
      <c r="H321" s="56"/>
      <c r="I321" s="45"/>
      <c r="J321" s="57"/>
      <c r="K321" s="27"/>
    </row>
    <row r="322" spans="1:11" ht="15">
      <c r="A322" s="13">
        <f t="shared" si="5"/>
        <v>321</v>
      </c>
      <c r="B322" s="80" t="s">
        <v>156</v>
      </c>
      <c r="C322" s="65" t="s">
        <v>545</v>
      </c>
      <c r="D322" s="66">
        <f>I1A4!BP12</f>
        <v>25.604999999999997</v>
      </c>
      <c r="E322" s="67"/>
      <c r="F322" s="78"/>
      <c r="H322" s="26"/>
      <c r="I322" s="45"/>
      <c r="J322" s="57"/>
      <c r="K322" s="27"/>
    </row>
    <row r="323" spans="1:11" ht="15">
      <c r="A323" s="13">
        <f t="shared" si="5"/>
        <v>322</v>
      </c>
      <c r="B323" s="80" t="s">
        <v>471</v>
      </c>
      <c r="C323" s="65" t="s">
        <v>555</v>
      </c>
      <c r="D323" s="66">
        <f>I1B7!BP13</f>
        <v>25.594999999999999</v>
      </c>
      <c r="E323" s="69"/>
      <c r="F323" s="70"/>
      <c r="H323" s="56"/>
      <c r="I323" s="45"/>
      <c r="J323" s="57"/>
      <c r="K323" s="27"/>
    </row>
    <row r="324" spans="1:11" ht="15">
      <c r="A324" s="13">
        <f t="shared" si="5"/>
        <v>323</v>
      </c>
      <c r="B324" s="80" t="s">
        <v>118</v>
      </c>
      <c r="C324" s="65" t="s">
        <v>543</v>
      </c>
      <c r="D324" s="66">
        <f>I1A2!BP32</f>
        <v>25.592500000000001</v>
      </c>
      <c r="E324" s="67"/>
      <c r="F324" s="68"/>
      <c r="H324" s="56"/>
      <c r="I324" s="45"/>
      <c r="J324" s="57"/>
      <c r="K324" s="27"/>
    </row>
    <row r="325" spans="1:11" ht="15">
      <c r="A325" s="13">
        <f t="shared" si="5"/>
        <v>324</v>
      </c>
      <c r="B325" s="80" t="s">
        <v>128</v>
      </c>
      <c r="C325" s="65" t="s">
        <v>544</v>
      </c>
      <c r="D325" s="66">
        <f>I1A3!BP12</f>
        <v>25.564999999999998</v>
      </c>
      <c r="E325" s="69"/>
      <c r="F325" s="68" t="s">
        <v>584</v>
      </c>
      <c r="H325" s="56"/>
      <c r="I325" s="45"/>
      <c r="J325" s="57"/>
      <c r="K325" s="27"/>
    </row>
    <row r="326" spans="1:11" ht="15">
      <c r="A326" s="13">
        <f t="shared" si="5"/>
        <v>325</v>
      </c>
      <c r="B326" s="80" t="s">
        <v>115</v>
      </c>
      <c r="C326" s="65" t="s">
        <v>543</v>
      </c>
      <c r="D326" s="66">
        <f>I1A2!BP29</f>
        <v>25.545000000000002</v>
      </c>
      <c r="E326" s="69"/>
      <c r="F326" s="70"/>
      <c r="H326" s="56"/>
      <c r="I326" s="45"/>
      <c r="J326" s="57"/>
      <c r="K326" s="27"/>
    </row>
    <row r="327" spans="1:11" ht="15">
      <c r="A327" s="13">
        <f t="shared" si="5"/>
        <v>326</v>
      </c>
      <c r="B327" s="80" t="s">
        <v>281</v>
      </c>
      <c r="C327" s="65" t="s">
        <v>549</v>
      </c>
      <c r="D327" s="66">
        <f>I1B1!BP31</f>
        <v>25.445</v>
      </c>
      <c r="E327" s="67"/>
      <c r="F327" s="68"/>
      <c r="H327" s="56"/>
      <c r="I327" s="45"/>
      <c r="J327" s="57"/>
      <c r="K327" s="27"/>
    </row>
    <row r="328" spans="1:11" ht="15">
      <c r="A328" s="13">
        <f t="shared" si="5"/>
        <v>327</v>
      </c>
      <c r="B328" s="80" t="s">
        <v>494</v>
      </c>
      <c r="C328" s="65" t="s">
        <v>550</v>
      </c>
      <c r="D328" s="66">
        <f>I1B2!BP29</f>
        <v>25.414999999999999</v>
      </c>
      <c r="E328" s="67"/>
      <c r="F328" s="68"/>
      <c r="H328" s="56"/>
      <c r="I328" s="45"/>
      <c r="J328" s="57"/>
      <c r="K328" s="27"/>
    </row>
    <row r="329" spans="1:11" ht="15">
      <c r="A329" s="13">
        <f t="shared" si="5"/>
        <v>328</v>
      </c>
      <c r="B329" s="80" t="s">
        <v>377</v>
      </c>
      <c r="C329" s="65" t="s">
        <v>553</v>
      </c>
      <c r="D329" s="66">
        <f>I1B5!BP18</f>
        <v>25.409999999999997</v>
      </c>
      <c r="E329" s="67"/>
      <c r="F329" s="68" t="s">
        <v>591</v>
      </c>
      <c r="H329" s="56"/>
      <c r="I329" s="45"/>
      <c r="J329" s="57"/>
      <c r="K329" s="27"/>
    </row>
    <row r="330" spans="1:11" ht="15">
      <c r="A330" s="13">
        <f t="shared" si="5"/>
        <v>329</v>
      </c>
      <c r="B330" s="80" t="s">
        <v>445</v>
      </c>
      <c r="C330" s="65" t="s">
        <v>555</v>
      </c>
      <c r="D330" s="66">
        <f>I1B7!BP35</f>
        <v>25.375</v>
      </c>
      <c r="E330" s="69"/>
      <c r="F330" s="70"/>
      <c r="H330" s="56"/>
      <c r="I330" s="45"/>
      <c r="J330" s="57"/>
      <c r="K330" s="27"/>
    </row>
    <row r="331" spans="1:11" ht="15">
      <c r="A331" s="13">
        <f t="shared" si="5"/>
        <v>330</v>
      </c>
      <c r="B331" s="80" t="s">
        <v>175</v>
      </c>
      <c r="C331" s="65" t="s">
        <v>545</v>
      </c>
      <c r="D331" s="66">
        <f>I1A4!BP36</f>
        <v>25.33</v>
      </c>
      <c r="E331" s="67"/>
      <c r="F331" s="68" t="s">
        <v>584</v>
      </c>
      <c r="H331" s="56"/>
      <c r="I331" s="45"/>
      <c r="J331" s="57"/>
      <c r="K331" s="27"/>
    </row>
    <row r="332" spans="1:11" ht="15">
      <c r="A332" s="13">
        <f t="shared" si="5"/>
        <v>331</v>
      </c>
      <c r="B332" s="80" t="s">
        <v>469</v>
      </c>
      <c r="C332" s="65" t="s">
        <v>547</v>
      </c>
      <c r="D332" s="66">
        <f>I1A6!BP17</f>
        <v>25.195</v>
      </c>
      <c r="E332" s="67"/>
      <c r="F332" s="68"/>
      <c r="H332" s="56"/>
      <c r="I332" s="45"/>
      <c r="J332" s="57"/>
      <c r="K332" s="27"/>
    </row>
    <row r="333" spans="1:11" ht="15">
      <c r="A333" s="13">
        <f t="shared" si="5"/>
        <v>332</v>
      </c>
      <c r="B333" s="80" t="s">
        <v>267</v>
      </c>
      <c r="C333" s="65" t="s">
        <v>549</v>
      </c>
      <c r="D333" s="66">
        <f>I1B1!BP14</f>
        <v>25.192500000000003</v>
      </c>
      <c r="E333" s="69"/>
      <c r="F333" s="70"/>
      <c r="H333" s="56"/>
      <c r="I333" s="45"/>
      <c r="J333" s="57"/>
      <c r="K333" s="27"/>
    </row>
    <row r="334" spans="1:11" ht="15">
      <c r="A334" s="13">
        <f t="shared" si="5"/>
        <v>333</v>
      </c>
      <c r="B334" s="80" t="s">
        <v>274</v>
      </c>
      <c r="C334" s="65" t="s">
        <v>549</v>
      </c>
      <c r="D334" s="66">
        <f>I1B1!BP22</f>
        <v>25.185000000000002</v>
      </c>
      <c r="E334" s="67"/>
      <c r="F334" s="68"/>
      <c r="H334" s="56"/>
      <c r="I334" s="45"/>
      <c r="J334" s="57"/>
      <c r="K334" s="27"/>
    </row>
    <row r="335" spans="1:11" ht="15">
      <c r="A335" s="13">
        <f t="shared" si="5"/>
        <v>334</v>
      </c>
      <c r="B335" s="80" t="s">
        <v>255</v>
      </c>
      <c r="C335" s="65" t="s">
        <v>548</v>
      </c>
      <c r="D335" s="66">
        <f>I1A7!BP33</f>
        <v>25.164999999999999</v>
      </c>
      <c r="E335" s="69"/>
      <c r="F335" s="68" t="s">
        <v>584</v>
      </c>
      <c r="H335" s="26"/>
      <c r="I335" s="45"/>
      <c r="J335" s="57"/>
      <c r="K335" s="27"/>
    </row>
    <row r="336" spans="1:11" ht="15">
      <c r="A336" s="13">
        <f t="shared" si="5"/>
        <v>335</v>
      </c>
      <c r="B336" s="80" t="s">
        <v>518</v>
      </c>
      <c r="C336" s="65" t="s">
        <v>453</v>
      </c>
      <c r="D336" s="66">
        <f>I1X1!BP17</f>
        <v>25.152500000000003</v>
      </c>
      <c r="E336" s="69"/>
      <c r="F336" s="81" t="s">
        <v>536</v>
      </c>
      <c r="H336" s="56"/>
      <c r="I336" s="45"/>
      <c r="J336" s="57"/>
      <c r="K336" s="27"/>
    </row>
    <row r="337" spans="1:11" ht="15">
      <c r="A337" s="13">
        <f t="shared" si="5"/>
        <v>336</v>
      </c>
      <c r="B337" s="80" t="s">
        <v>299</v>
      </c>
      <c r="C337" s="65" t="s">
        <v>550</v>
      </c>
      <c r="D337" s="66">
        <f>I1B2!BP20</f>
        <v>25.012499999999996</v>
      </c>
      <c r="E337" s="69"/>
      <c r="F337" s="70"/>
      <c r="H337" s="56"/>
      <c r="I337" s="45"/>
      <c r="J337" s="57"/>
      <c r="K337" s="27"/>
    </row>
    <row r="338" spans="1:11" ht="15">
      <c r="A338" s="13">
        <f t="shared" si="5"/>
        <v>337</v>
      </c>
      <c r="B338" s="80" t="s">
        <v>460</v>
      </c>
      <c r="C338" s="65" t="s">
        <v>551</v>
      </c>
      <c r="D338" s="66">
        <f>I1B3!BP9</f>
        <v>25.004999999999999</v>
      </c>
      <c r="E338" s="67"/>
      <c r="F338" s="68"/>
      <c r="H338" s="56"/>
      <c r="I338" s="45"/>
      <c r="J338" s="57"/>
      <c r="K338" s="27"/>
    </row>
    <row r="339" spans="1:11" ht="15">
      <c r="A339" s="13">
        <f t="shared" si="5"/>
        <v>338</v>
      </c>
      <c r="B339" s="80" t="s">
        <v>432</v>
      </c>
      <c r="C339" s="65" t="s">
        <v>555</v>
      </c>
      <c r="D339" s="66">
        <f>I1B7!BP18</f>
        <v>24.997500000000002</v>
      </c>
      <c r="E339" s="67"/>
      <c r="F339" s="68"/>
      <c r="G339" s="43"/>
      <c r="H339" s="56"/>
      <c r="I339" s="45"/>
      <c r="J339" s="57"/>
      <c r="K339" s="27"/>
    </row>
    <row r="340" spans="1:11" ht="15">
      <c r="A340" s="13">
        <f t="shared" si="5"/>
        <v>339</v>
      </c>
      <c r="B340" s="80" t="s">
        <v>442</v>
      </c>
      <c r="C340" s="65" t="s">
        <v>555</v>
      </c>
      <c r="D340" s="66">
        <f>I1B7!BP31</f>
        <v>24.980000000000004</v>
      </c>
      <c r="E340" s="67"/>
      <c r="F340" s="68" t="s">
        <v>584</v>
      </c>
      <c r="G340" s="53"/>
      <c r="H340" s="60"/>
      <c r="I340" s="61"/>
      <c r="J340" s="57"/>
      <c r="K340" s="27"/>
    </row>
    <row r="341" spans="1:11" ht="15">
      <c r="A341" s="13">
        <f t="shared" si="5"/>
        <v>340</v>
      </c>
      <c r="B341" s="112" t="s">
        <v>510</v>
      </c>
      <c r="C341" s="65" t="s">
        <v>453</v>
      </c>
      <c r="D341" s="66">
        <f>I1X1!BP40</f>
        <v>24.970000000000002</v>
      </c>
      <c r="E341" s="69"/>
      <c r="F341" s="2"/>
      <c r="G341" s="43"/>
      <c r="H341" s="44"/>
      <c r="I341" s="62"/>
      <c r="J341" s="57"/>
      <c r="K341" s="27"/>
    </row>
    <row r="342" spans="1:11" ht="15">
      <c r="A342" s="13">
        <f t="shared" si="5"/>
        <v>341</v>
      </c>
      <c r="B342" s="80" t="s">
        <v>298</v>
      </c>
      <c r="C342" s="65" t="s">
        <v>550</v>
      </c>
      <c r="D342" s="66">
        <f>I1B2!BP19</f>
        <v>24.805</v>
      </c>
      <c r="E342" s="69"/>
      <c r="F342" s="65"/>
      <c r="G342" s="43"/>
      <c r="H342" s="56"/>
      <c r="I342" s="45"/>
      <c r="J342" s="57"/>
      <c r="K342" s="27"/>
    </row>
    <row r="343" spans="1:11" ht="15">
      <c r="A343" s="13">
        <f t="shared" si="5"/>
        <v>342</v>
      </c>
      <c r="B343" s="80" t="s">
        <v>328</v>
      </c>
      <c r="C343" s="65" t="s">
        <v>551</v>
      </c>
      <c r="D343" s="66">
        <f>I1B3!BP25</f>
        <v>24.745000000000001</v>
      </c>
      <c r="E343" s="67"/>
      <c r="F343" s="68"/>
      <c r="G343" s="43"/>
      <c r="H343" s="58"/>
      <c r="I343" s="56"/>
      <c r="J343" s="28"/>
      <c r="K343" s="27"/>
    </row>
    <row r="344" spans="1:11" ht="15">
      <c r="A344" s="13">
        <f t="shared" si="5"/>
        <v>343</v>
      </c>
      <c r="B344" s="80" t="s">
        <v>324</v>
      </c>
      <c r="C344" s="65" t="s">
        <v>551</v>
      </c>
      <c r="D344" s="66">
        <f>I1B3!BP20</f>
        <v>24.725000000000001</v>
      </c>
      <c r="E344" s="67"/>
      <c r="F344" s="68"/>
      <c r="G344" s="43"/>
      <c r="H344" s="56"/>
      <c r="I344" s="45"/>
      <c r="J344" s="57"/>
      <c r="K344" s="27"/>
    </row>
    <row r="345" spans="1:11" ht="15">
      <c r="A345" s="13">
        <f t="shared" si="5"/>
        <v>344</v>
      </c>
      <c r="B345" s="80" t="s">
        <v>504</v>
      </c>
      <c r="C345" s="65" t="s">
        <v>453</v>
      </c>
      <c r="D345" s="66">
        <f>I1X1!BP33</f>
        <v>24.625</v>
      </c>
      <c r="E345" s="73"/>
      <c r="F345" s="125"/>
      <c r="G345" s="43"/>
      <c r="H345" s="56"/>
      <c r="I345" s="45"/>
      <c r="J345" s="57"/>
      <c r="K345" s="27"/>
    </row>
    <row r="346" spans="1:11" ht="15">
      <c r="A346" s="13">
        <f t="shared" si="5"/>
        <v>345</v>
      </c>
      <c r="B346" s="80" t="s">
        <v>386</v>
      </c>
      <c r="C346" s="65" t="s">
        <v>553</v>
      </c>
      <c r="D346" s="66">
        <f>I1B5!BP26</f>
        <v>24.577500000000001</v>
      </c>
      <c r="E346" s="67"/>
      <c r="F346" s="78"/>
      <c r="G346" s="43"/>
      <c r="H346" s="56"/>
      <c r="I346" s="45"/>
      <c r="J346" s="57"/>
      <c r="K346" s="27"/>
    </row>
    <row r="347" spans="1:11" ht="15">
      <c r="A347" s="13">
        <f t="shared" si="5"/>
        <v>346</v>
      </c>
      <c r="B347" s="80" t="s">
        <v>465</v>
      </c>
      <c r="C347" s="65" t="s">
        <v>546</v>
      </c>
      <c r="D347" s="66">
        <f>I1A5!BP14</f>
        <v>24.557500000000001</v>
      </c>
      <c r="E347" s="67"/>
      <c r="F347" s="68"/>
      <c r="G347" s="53"/>
      <c r="H347" s="60"/>
      <c r="I347" s="61"/>
      <c r="J347" s="57"/>
      <c r="K347" s="27"/>
    </row>
    <row r="348" spans="1:11" ht="15">
      <c r="A348" s="13">
        <f t="shared" si="5"/>
        <v>347</v>
      </c>
      <c r="B348" s="80" t="s">
        <v>292</v>
      </c>
      <c r="C348" s="65" t="s">
        <v>550</v>
      </c>
      <c r="D348" s="66">
        <f>I1B2!BP12</f>
        <v>24.484999999999999</v>
      </c>
      <c r="E348" s="69"/>
      <c r="F348" s="70"/>
      <c r="G348" s="43"/>
      <c r="H348" s="44"/>
      <c r="I348" s="62"/>
      <c r="J348" s="57"/>
      <c r="K348" s="27"/>
    </row>
    <row r="349" spans="1:11" ht="15">
      <c r="A349" s="13">
        <f t="shared" si="5"/>
        <v>348</v>
      </c>
      <c r="B349" s="80" t="s">
        <v>150</v>
      </c>
      <c r="C349" s="65" t="s">
        <v>544</v>
      </c>
      <c r="D349" s="66">
        <f>I1A3!BP37</f>
        <v>24.454999999999998</v>
      </c>
      <c r="E349" s="67"/>
      <c r="F349" s="68"/>
      <c r="G349" s="53"/>
      <c r="H349" s="60"/>
      <c r="I349" s="61"/>
      <c r="J349" s="57"/>
      <c r="K349" s="27"/>
    </row>
    <row r="350" spans="1:11" ht="15">
      <c r="A350" s="13">
        <f t="shared" si="5"/>
        <v>349</v>
      </c>
      <c r="B350" s="80" t="s">
        <v>138</v>
      </c>
      <c r="C350" s="65" t="s">
        <v>544</v>
      </c>
      <c r="D350" s="66">
        <f>I1A3!BP24</f>
        <v>24.452500000000001</v>
      </c>
      <c r="E350" s="67"/>
      <c r="F350" s="65" t="s">
        <v>593</v>
      </c>
      <c r="G350" s="43"/>
      <c r="H350" s="44"/>
      <c r="I350" s="62"/>
      <c r="J350" s="57"/>
      <c r="K350" s="27"/>
    </row>
    <row r="351" spans="1:11" ht="15">
      <c r="A351" s="13">
        <f t="shared" si="5"/>
        <v>350</v>
      </c>
      <c r="B351" s="80" t="s">
        <v>363</v>
      </c>
      <c r="C351" s="65" t="s">
        <v>552</v>
      </c>
      <c r="D351" s="66">
        <f>I1B4!BP30</f>
        <v>24.372500000000002</v>
      </c>
      <c r="E351" s="67"/>
      <c r="F351" s="68"/>
      <c r="G351" s="43"/>
      <c r="H351" s="58"/>
      <c r="I351" s="27"/>
      <c r="J351" s="28"/>
      <c r="K351" s="27"/>
    </row>
    <row r="352" spans="1:11" ht="15">
      <c r="A352" s="13">
        <f t="shared" si="5"/>
        <v>351</v>
      </c>
      <c r="B352" s="80" t="s">
        <v>407</v>
      </c>
      <c r="C352" s="65" t="s">
        <v>554</v>
      </c>
      <c r="D352" s="66">
        <f>I1B6!BP21</f>
        <v>24.344999999999999</v>
      </c>
      <c r="E352" s="69"/>
      <c r="F352" s="70"/>
      <c r="H352" s="56"/>
      <c r="I352" s="45"/>
      <c r="J352" s="57"/>
      <c r="K352" s="27"/>
    </row>
    <row r="353" spans="1:11" ht="15">
      <c r="A353" s="31">
        <f t="shared" si="5"/>
        <v>352</v>
      </c>
      <c r="B353" s="80" t="s">
        <v>232</v>
      </c>
      <c r="C353" s="65" t="s">
        <v>547</v>
      </c>
      <c r="D353" s="66">
        <f>I1A6!BP38</f>
        <v>24.245000000000005</v>
      </c>
      <c r="E353" s="67"/>
      <c r="F353" s="68"/>
      <c r="H353" s="56"/>
      <c r="I353" s="45"/>
      <c r="J353" s="57"/>
      <c r="K353" s="27"/>
    </row>
    <row r="354" spans="1:11" ht="15">
      <c r="A354" s="13">
        <f t="shared" si="5"/>
        <v>353</v>
      </c>
      <c r="B354" s="80" t="s">
        <v>113</v>
      </c>
      <c r="C354" s="65" t="s">
        <v>543</v>
      </c>
      <c r="D354" s="66">
        <f>I1A2!BP26</f>
        <v>24.237499999999997</v>
      </c>
      <c r="E354" s="67"/>
      <c r="F354" s="68"/>
      <c r="H354" s="56"/>
      <c r="I354" s="27"/>
      <c r="J354" s="28"/>
      <c r="K354" s="28"/>
    </row>
    <row r="355" spans="1:11" ht="15">
      <c r="A355" s="13">
        <f t="shared" si="5"/>
        <v>354</v>
      </c>
      <c r="B355" s="80" t="s">
        <v>306</v>
      </c>
      <c r="C355" s="65" t="s">
        <v>550</v>
      </c>
      <c r="D355" s="66">
        <f>I1B2!BP26</f>
        <v>24.172499999999999</v>
      </c>
      <c r="E355" s="67"/>
      <c r="F355" s="68"/>
      <c r="H355" s="56"/>
      <c r="I355" s="45"/>
      <c r="J355" s="57"/>
      <c r="K355" s="28"/>
    </row>
    <row r="356" spans="1:11" ht="15">
      <c r="A356" s="13">
        <f t="shared" si="5"/>
        <v>355</v>
      </c>
      <c r="B356" s="80" t="s">
        <v>226</v>
      </c>
      <c r="C356" s="65" t="s">
        <v>547</v>
      </c>
      <c r="D356" s="66">
        <f>I1A6!BP31</f>
        <v>24.064999999999998</v>
      </c>
      <c r="E356" s="69"/>
      <c r="F356" s="70"/>
      <c r="H356" s="56"/>
      <c r="I356" s="45"/>
      <c r="J356" s="57"/>
      <c r="K356" s="28"/>
    </row>
    <row r="357" spans="1:11" ht="15">
      <c r="A357" s="13">
        <f t="shared" si="5"/>
        <v>356</v>
      </c>
      <c r="B357" s="80" t="s">
        <v>310</v>
      </c>
      <c r="C357" s="65" t="s">
        <v>550</v>
      </c>
      <c r="D357" s="66">
        <f>I1B2!BP32</f>
        <v>24.045000000000002</v>
      </c>
      <c r="E357" s="67"/>
      <c r="F357" s="68"/>
      <c r="H357" s="56"/>
      <c r="I357" s="45"/>
      <c r="J357" s="57"/>
      <c r="K357" s="28"/>
    </row>
    <row r="358" spans="1:11" ht="15">
      <c r="A358" s="13">
        <f t="shared" si="5"/>
        <v>357</v>
      </c>
      <c r="B358" s="80" t="s">
        <v>93</v>
      </c>
      <c r="C358" s="65" t="s">
        <v>542</v>
      </c>
      <c r="D358" s="66">
        <f>I1A1!BP28</f>
        <v>24.042499999999997</v>
      </c>
      <c r="E358" s="69"/>
      <c r="F358" s="70"/>
      <c r="H358" s="56"/>
      <c r="I358" s="45"/>
      <c r="J358" s="57"/>
      <c r="K358" s="28"/>
    </row>
    <row r="359" spans="1:11" ht="15">
      <c r="A359" s="13">
        <f t="shared" si="5"/>
        <v>358</v>
      </c>
      <c r="B359" s="80" t="s">
        <v>348</v>
      </c>
      <c r="C359" s="65" t="s">
        <v>552</v>
      </c>
      <c r="D359" s="66">
        <f>I1B4!BP14</f>
        <v>24.012499999999999</v>
      </c>
      <c r="E359" s="79"/>
      <c r="F359" s="65"/>
      <c r="H359" s="56"/>
      <c r="I359" s="45"/>
      <c r="J359" s="57"/>
      <c r="K359" s="28"/>
    </row>
    <row r="360" spans="1:11" ht="15">
      <c r="A360" s="13">
        <f t="shared" si="5"/>
        <v>359</v>
      </c>
      <c r="B360" s="80" t="s">
        <v>124</v>
      </c>
      <c r="C360" s="65" t="s">
        <v>543</v>
      </c>
      <c r="D360" s="66">
        <f>I1A2!BP24</f>
        <v>23.98</v>
      </c>
      <c r="E360" s="67"/>
      <c r="F360" s="81"/>
      <c r="H360" s="56"/>
      <c r="I360" s="45"/>
      <c r="J360" s="57"/>
      <c r="K360" s="28"/>
    </row>
    <row r="361" spans="1:11" ht="15">
      <c r="A361" s="13">
        <f t="shared" si="5"/>
        <v>360</v>
      </c>
      <c r="B361" s="80" t="s">
        <v>216</v>
      </c>
      <c r="C361" s="65" t="s">
        <v>547</v>
      </c>
      <c r="D361" s="66">
        <f>I1A6!BP20</f>
        <v>23.9375</v>
      </c>
      <c r="E361" s="67"/>
      <c r="F361" s="68"/>
      <c r="H361" s="56"/>
      <c r="I361" s="45"/>
      <c r="J361" s="57"/>
      <c r="K361" s="28"/>
    </row>
    <row r="362" spans="1:11" ht="15">
      <c r="A362" s="13">
        <f t="shared" si="5"/>
        <v>361</v>
      </c>
      <c r="B362" s="80" t="s">
        <v>485</v>
      </c>
      <c r="C362" s="65" t="s">
        <v>555</v>
      </c>
      <c r="D362" s="66">
        <f>I1B7!BP34</f>
        <v>23.822499999999998</v>
      </c>
      <c r="E362" s="67"/>
      <c r="F362" s="68"/>
      <c r="H362" s="56"/>
      <c r="I362" s="45"/>
      <c r="J362" s="57"/>
      <c r="K362" s="28"/>
    </row>
    <row r="363" spans="1:11" ht="15">
      <c r="A363" s="13">
        <f t="shared" si="5"/>
        <v>362</v>
      </c>
      <c r="B363" s="80" t="s">
        <v>540</v>
      </c>
      <c r="C363" s="65" t="s">
        <v>453</v>
      </c>
      <c r="D363" s="66">
        <f>I1X1!BP25</f>
        <v>23.8</v>
      </c>
      <c r="E363" s="77"/>
      <c r="F363" s="81" t="s">
        <v>458</v>
      </c>
      <c r="H363" s="56"/>
      <c r="I363" s="45"/>
      <c r="J363" s="57"/>
      <c r="K363" s="28"/>
    </row>
    <row r="364" spans="1:11" ht="15">
      <c r="A364" s="13">
        <f t="shared" si="5"/>
        <v>363</v>
      </c>
      <c r="B364" s="80" t="s">
        <v>170</v>
      </c>
      <c r="C364" s="65" t="s">
        <v>545</v>
      </c>
      <c r="D364" s="66">
        <f>I1A4!BP29</f>
        <v>23.785000000000004</v>
      </c>
      <c r="E364" s="67"/>
      <c r="F364" s="68"/>
      <c r="H364" s="56"/>
      <c r="I364" s="45"/>
      <c r="J364" s="57"/>
      <c r="K364" s="28"/>
    </row>
    <row r="365" spans="1:11" ht="15">
      <c r="A365" s="13">
        <f t="shared" si="5"/>
        <v>364</v>
      </c>
      <c r="B365" s="80" t="s">
        <v>333</v>
      </c>
      <c r="C365" s="65" t="s">
        <v>551</v>
      </c>
      <c r="D365" s="66">
        <f>I1B3!BP31</f>
        <v>23.744999999999997</v>
      </c>
      <c r="E365" s="69"/>
      <c r="F365" s="70"/>
      <c r="H365" s="56"/>
      <c r="I365" s="45"/>
      <c r="J365" s="57"/>
      <c r="K365" s="28"/>
    </row>
    <row r="366" spans="1:11" ht="15">
      <c r="A366" s="13">
        <f t="shared" si="5"/>
        <v>365</v>
      </c>
      <c r="B366" s="80" t="s">
        <v>117</v>
      </c>
      <c r="C366" s="65" t="s">
        <v>543</v>
      </c>
      <c r="D366" s="66">
        <f>I1A2!BP31</f>
        <v>23.724999999999998</v>
      </c>
      <c r="E366" s="69"/>
      <c r="F366" s="70"/>
      <c r="H366" s="56"/>
      <c r="I366" s="45"/>
      <c r="J366" s="57"/>
      <c r="K366" s="28"/>
    </row>
    <row r="367" spans="1:11" ht="15">
      <c r="A367" s="13">
        <f t="shared" si="5"/>
        <v>366</v>
      </c>
      <c r="B367" s="80" t="s">
        <v>437</v>
      </c>
      <c r="C367" s="65" t="s">
        <v>555</v>
      </c>
      <c r="D367" s="66">
        <f>I1B7!BP25</f>
        <v>23.682499999999997</v>
      </c>
      <c r="E367" s="77"/>
      <c r="F367" s="78"/>
      <c r="H367" s="56"/>
      <c r="I367" s="45"/>
      <c r="J367" s="57"/>
      <c r="K367" s="28"/>
    </row>
    <row r="368" spans="1:11" ht="15">
      <c r="A368" s="13">
        <f t="shared" si="5"/>
        <v>367</v>
      </c>
      <c r="B368" s="80" t="s">
        <v>372</v>
      </c>
      <c r="C368" s="65" t="s">
        <v>553</v>
      </c>
      <c r="D368" s="66">
        <f>I1B5!BP10</f>
        <v>23.66</v>
      </c>
      <c r="E368" s="69"/>
      <c r="F368" s="70"/>
      <c r="H368" s="56"/>
      <c r="I368" s="45"/>
      <c r="J368" s="57"/>
      <c r="K368" s="28"/>
    </row>
    <row r="369" spans="1:11" ht="15">
      <c r="A369" s="13">
        <f t="shared" si="5"/>
        <v>368</v>
      </c>
      <c r="B369" s="80" t="s">
        <v>358</v>
      </c>
      <c r="C369" s="65" t="s">
        <v>552</v>
      </c>
      <c r="D369" s="66">
        <f>I1B4!BP25</f>
        <v>23.512500000000003</v>
      </c>
      <c r="E369" s="67"/>
      <c r="F369" s="68"/>
      <c r="H369" s="56"/>
      <c r="I369" s="45"/>
      <c r="J369" s="57"/>
      <c r="K369" s="28"/>
    </row>
    <row r="370" spans="1:11" ht="15">
      <c r="A370" s="13">
        <f t="shared" si="5"/>
        <v>369</v>
      </c>
      <c r="B370" s="80" t="s">
        <v>401</v>
      </c>
      <c r="C370" s="65" t="s">
        <v>554</v>
      </c>
      <c r="D370" s="66">
        <f>I1B6!BP11</f>
        <v>23.412500000000001</v>
      </c>
      <c r="E370" s="67"/>
      <c r="F370" s="68"/>
      <c r="H370" s="56"/>
      <c r="I370" s="45"/>
      <c r="J370" s="57"/>
      <c r="K370" s="28"/>
    </row>
    <row r="371" spans="1:11" ht="15">
      <c r="A371" s="13">
        <f t="shared" ref="A371:A434" si="6">A370+1</f>
        <v>370</v>
      </c>
      <c r="B371" s="80" t="s">
        <v>446</v>
      </c>
      <c r="C371" s="65" t="s">
        <v>555</v>
      </c>
      <c r="D371" s="66">
        <f>I1B7!BP37</f>
        <v>23.32</v>
      </c>
      <c r="E371" s="69"/>
      <c r="F371" s="68" t="s">
        <v>584</v>
      </c>
      <c r="H371" s="56"/>
      <c r="I371" s="45"/>
      <c r="J371" s="57"/>
      <c r="K371" s="28"/>
    </row>
    <row r="372" spans="1:11" ht="15">
      <c r="A372" s="13">
        <f t="shared" si="6"/>
        <v>371</v>
      </c>
      <c r="B372" s="80" t="s">
        <v>266</v>
      </c>
      <c r="C372" s="65" t="s">
        <v>549</v>
      </c>
      <c r="D372" s="66">
        <f>I1B1!BP13</f>
        <v>23.252500000000001</v>
      </c>
      <c r="E372" s="67"/>
      <c r="F372" s="68"/>
      <c r="H372" s="56"/>
      <c r="I372" s="45"/>
      <c r="J372" s="57"/>
      <c r="K372" s="28"/>
    </row>
    <row r="373" spans="1:11" ht="15">
      <c r="A373" s="13">
        <f t="shared" si="6"/>
        <v>372</v>
      </c>
      <c r="B373" s="80" t="s">
        <v>317</v>
      </c>
      <c r="C373" s="65" t="s">
        <v>551</v>
      </c>
      <c r="D373" s="66">
        <f>I1B3!BP13</f>
        <v>23.18</v>
      </c>
      <c r="E373" s="67"/>
      <c r="F373" s="68"/>
      <c r="H373" s="56"/>
      <c r="I373" s="45"/>
      <c r="J373" s="57"/>
      <c r="K373" s="28"/>
    </row>
    <row r="374" spans="1:11" ht="15">
      <c r="A374" s="13">
        <f t="shared" si="6"/>
        <v>373</v>
      </c>
      <c r="B374" s="80" t="s">
        <v>307</v>
      </c>
      <c r="C374" s="65" t="s">
        <v>550</v>
      </c>
      <c r="D374" s="66">
        <f>I1B2!BP27</f>
        <v>23.164999999999999</v>
      </c>
      <c r="E374" s="67"/>
      <c r="F374" s="68"/>
      <c r="H374" s="56"/>
      <c r="I374" s="45"/>
      <c r="J374" s="57"/>
      <c r="K374" s="28"/>
    </row>
    <row r="375" spans="1:11" ht="15">
      <c r="A375" s="13">
        <f t="shared" si="6"/>
        <v>374</v>
      </c>
      <c r="B375" s="80" t="s">
        <v>111</v>
      </c>
      <c r="C375" s="65" t="s">
        <v>543</v>
      </c>
      <c r="D375" s="66">
        <f>I1A2!BP23</f>
        <v>23</v>
      </c>
      <c r="E375" s="67"/>
      <c r="F375" s="68"/>
      <c r="H375" s="56"/>
      <c r="I375" s="45"/>
      <c r="J375" s="57"/>
      <c r="K375" s="28"/>
    </row>
    <row r="376" spans="1:11" ht="15">
      <c r="A376" s="13">
        <f t="shared" si="6"/>
        <v>375</v>
      </c>
      <c r="B376" s="80" t="s">
        <v>443</v>
      </c>
      <c r="C376" s="65" t="s">
        <v>555</v>
      </c>
      <c r="D376" s="66">
        <f>I1B7!BP32</f>
        <v>22.875</v>
      </c>
      <c r="E376" s="67"/>
      <c r="F376" s="68"/>
      <c r="H376" s="56"/>
      <c r="I376" s="45"/>
      <c r="J376" s="57"/>
      <c r="K376" s="28"/>
    </row>
    <row r="377" spans="1:11" ht="15">
      <c r="A377" s="13">
        <f t="shared" si="6"/>
        <v>376</v>
      </c>
      <c r="B377" s="80" t="s">
        <v>201</v>
      </c>
      <c r="C377" s="65" t="s">
        <v>546</v>
      </c>
      <c r="D377" s="66">
        <f>I1A5!BP29</f>
        <v>22.725000000000001</v>
      </c>
      <c r="E377" s="67"/>
      <c r="F377" s="70"/>
      <c r="H377" s="56"/>
      <c r="I377" s="45"/>
      <c r="J377" s="57"/>
      <c r="K377" s="28"/>
    </row>
    <row r="378" spans="1:11" ht="15">
      <c r="A378" s="13">
        <f t="shared" si="6"/>
        <v>377</v>
      </c>
      <c r="B378" s="80" t="s">
        <v>436</v>
      </c>
      <c r="C378" s="65" t="s">
        <v>555</v>
      </c>
      <c r="D378" s="66">
        <f>I1B7!BP24</f>
        <v>22.5425</v>
      </c>
      <c r="E378" s="67"/>
      <c r="F378" s="68"/>
      <c r="H378" s="56"/>
      <c r="I378" s="45"/>
      <c r="J378" s="57"/>
      <c r="K378" s="28"/>
    </row>
    <row r="379" spans="1:11" ht="15">
      <c r="A379" s="13">
        <f t="shared" si="6"/>
        <v>378</v>
      </c>
      <c r="B379" s="80" t="s">
        <v>76</v>
      </c>
      <c r="C379" s="65" t="s">
        <v>542</v>
      </c>
      <c r="D379" s="66">
        <f>I1A1!BP9</f>
        <v>22.482500000000002</v>
      </c>
      <c r="E379" s="75"/>
      <c r="F379" s="82"/>
      <c r="H379" s="56"/>
      <c r="I379" s="45"/>
      <c r="J379" s="57"/>
      <c r="K379" s="28"/>
    </row>
    <row r="380" spans="1:11" ht="15">
      <c r="A380" s="13">
        <f t="shared" si="6"/>
        <v>379</v>
      </c>
      <c r="B380" s="80" t="s">
        <v>567</v>
      </c>
      <c r="C380" s="65" t="s">
        <v>453</v>
      </c>
      <c r="D380" s="66">
        <f>I1X1!BP18</f>
        <v>22.477499999999999</v>
      </c>
      <c r="E380" s="75"/>
      <c r="F380" s="217"/>
      <c r="H380" s="56"/>
      <c r="I380" s="45"/>
      <c r="J380" s="57"/>
      <c r="K380" s="28"/>
    </row>
    <row r="381" spans="1:11" ht="15">
      <c r="A381" s="13">
        <f t="shared" si="6"/>
        <v>380</v>
      </c>
      <c r="B381" s="80" t="s">
        <v>345</v>
      </c>
      <c r="C381" s="65" t="s">
        <v>552</v>
      </c>
      <c r="D381" s="66">
        <f>I1B4!BP11</f>
        <v>22.312500000000004</v>
      </c>
      <c r="E381" s="67"/>
      <c r="F381" s="68" t="s">
        <v>584</v>
      </c>
      <c r="H381" s="56"/>
      <c r="I381" s="45"/>
      <c r="J381" s="57"/>
      <c r="K381" s="28"/>
    </row>
    <row r="382" spans="1:11" ht="15">
      <c r="A382" s="13">
        <f t="shared" si="6"/>
        <v>381</v>
      </c>
      <c r="B382" s="80" t="s">
        <v>235</v>
      </c>
      <c r="C382" s="65" t="s">
        <v>548</v>
      </c>
      <c r="D382" s="66">
        <f>I1A7!BP11</f>
        <v>22.25</v>
      </c>
      <c r="E382" s="67"/>
      <c r="F382" s="68" t="s">
        <v>584</v>
      </c>
      <c r="H382" s="56"/>
      <c r="I382" s="45"/>
      <c r="J382" s="57"/>
      <c r="K382" s="28"/>
    </row>
    <row r="383" spans="1:11" ht="15">
      <c r="A383" s="13">
        <f t="shared" si="6"/>
        <v>382</v>
      </c>
      <c r="B383" s="80" t="s">
        <v>230</v>
      </c>
      <c r="C383" s="65" t="s">
        <v>547</v>
      </c>
      <c r="D383" s="66">
        <f>I1A6!BP35</f>
        <v>22.065000000000001</v>
      </c>
      <c r="E383" s="67"/>
      <c r="F383" s="68"/>
      <c r="H383" s="56"/>
      <c r="I383" s="45"/>
      <c r="J383" s="57"/>
      <c r="K383" s="28"/>
    </row>
    <row r="384" spans="1:11" ht="15">
      <c r="A384" s="13">
        <f t="shared" si="6"/>
        <v>383</v>
      </c>
      <c r="B384" s="80" t="s">
        <v>318</v>
      </c>
      <c r="C384" s="65" t="s">
        <v>551</v>
      </c>
      <c r="D384" s="66">
        <f>I1B3!BP14</f>
        <v>21.912500000000001</v>
      </c>
      <c r="E384" s="67"/>
      <c r="F384" s="68"/>
      <c r="H384" s="56"/>
      <c r="I384" s="45"/>
      <c r="J384" s="57"/>
      <c r="K384" s="28"/>
    </row>
    <row r="385" spans="1:11" ht="15">
      <c r="A385" s="13">
        <f t="shared" si="6"/>
        <v>384</v>
      </c>
      <c r="B385" s="80" t="s">
        <v>464</v>
      </c>
      <c r="C385" s="65" t="s">
        <v>552</v>
      </c>
      <c r="D385" s="66">
        <f>I1B4!BP15</f>
        <v>21.880000000000003</v>
      </c>
      <c r="E385" s="69"/>
      <c r="F385" s="70"/>
      <c r="H385" s="56"/>
      <c r="I385" s="45"/>
      <c r="J385" s="57"/>
      <c r="K385" s="28"/>
    </row>
    <row r="386" spans="1:11" ht="15">
      <c r="A386" s="13">
        <f t="shared" si="6"/>
        <v>385</v>
      </c>
      <c r="B386" s="80" t="s">
        <v>277</v>
      </c>
      <c r="C386" s="65" t="s">
        <v>549</v>
      </c>
      <c r="D386" s="66">
        <f>I1B1!BP26</f>
        <v>21.880000000000003</v>
      </c>
      <c r="E386" s="69"/>
      <c r="F386" s="70"/>
      <c r="H386" s="56"/>
      <c r="I386" s="45"/>
      <c r="J386" s="57"/>
      <c r="K386" s="28"/>
    </row>
    <row r="387" spans="1:11" ht="15">
      <c r="A387" s="13">
        <f t="shared" si="6"/>
        <v>386</v>
      </c>
      <c r="B387" s="80" t="s">
        <v>152</v>
      </c>
      <c r="C387" s="65" t="s">
        <v>544</v>
      </c>
      <c r="D387" s="66">
        <f>I1A3!BP39</f>
        <v>21.575000000000003</v>
      </c>
      <c r="E387" s="67"/>
      <c r="F387" s="68" t="s">
        <v>591</v>
      </c>
      <c r="H387" s="56"/>
      <c r="I387" s="45"/>
      <c r="J387" s="57"/>
      <c r="K387" s="28"/>
    </row>
    <row r="388" spans="1:11" ht="15">
      <c r="A388" s="13">
        <f t="shared" si="6"/>
        <v>387</v>
      </c>
      <c r="B388" s="80" t="s">
        <v>403</v>
      </c>
      <c r="C388" s="65" t="s">
        <v>554</v>
      </c>
      <c r="D388" s="66">
        <f>I1B6!BP13</f>
        <v>21.4925</v>
      </c>
      <c r="E388" s="69"/>
      <c r="F388" s="65"/>
      <c r="H388" s="56"/>
      <c r="I388" s="45"/>
      <c r="J388" s="57"/>
      <c r="K388" s="28"/>
    </row>
    <row r="389" spans="1:11" ht="15">
      <c r="A389" s="13">
        <f t="shared" si="6"/>
        <v>388</v>
      </c>
      <c r="B389" s="80" t="s">
        <v>278</v>
      </c>
      <c r="C389" s="65" t="s">
        <v>549</v>
      </c>
      <c r="D389" s="66">
        <f>I1B1!BP27</f>
        <v>21.347500000000004</v>
      </c>
      <c r="E389" s="67"/>
      <c r="F389" s="68"/>
      <c r="H389" s="56"/>
      <c r="I389" s="45"/>
      <c r="J389" s="57"/>
      <c r="K389" s="28"/>
    </row>
    <row r="390" spans="1:11" ht="15">
      <c r="A390" s="13">
        <f t="shared" si="6"/>
        <v>389</v>
      </c>
      <c r="B390" s="80" t="s">
        <v>493</v>
      </c>
      <c r="C390" s="65" t="s">
        <v>550</v>
      </c>
      <c r="D390" s="66">
        <f>I1B2!BP28</f>
        <v>21.147500000000001</v>
      </c>
      <c r="E390" s="69"/>
      <c r="F390" s="70"/>
      <c r="H390" s="56"/>
      <c r="I390" s="45"/>
      <c r="J390" s="57"/>
      <c r="K390" s="28"/>
    </row>
    <row r="391" spans="1:11" ht="15">
      <c r="A391" s="13">
        <f t="shared" si="6"/>
        <v>390</v>
      </c>
      <c r="B391" s="80" t="s">
        <v>106</v>
      </c>
      <c r="C391" s="65" t="s">
        <v>543</v>
      </c>
      <c r="D391" s="66">
        <f>I1A2!BP14</f>
        <v>21.085000000000001</v>
      </c>
      <c r="E391" s="67"/>
      <c r="F391" s="68"/>
      <c r="H391" s="56"/>
      <c r="I391" s="45"/>
      <c r="J391" s="57"/>
      <c r="K391" s="28"/>
    </row>
    <row r="392" spans="1:11" ht="15">
      <c r="A392" s="13">
        <f t="shared" si="6"/>
        <v>391</v>
      </c>
      <c r="B392" s="80" t="s">
        <v>365</v>
      </c>
      <c r="C392" s="65" t="s">
        <v>552</v>
      </c>
      <c r="D392" s="66">
        <f>I1B4!BP32</f>
        <v>21.047499999999999</v>
      </c>
      <c r="E392" s="69"/>
      <c r="F392" s="70"/>
      <c r="H392" s="56"/>
      <c r="I392" s="45"/>
      <c r="J392" s="57"/>
      <c r="K392" s="28"/>
    </row>
    <row r="393" spans="1:11" ht="15">
      <c r="A393" s="13">
        <f t="shared" si="6"/>
        <v>392</v>
      </c>
      <c r="B393" s="80" t="s">
        <v>283</v>
      </c>
      <c r="C393" s="65" t="s">
        <v>549</v>
      </c>
      <c r="D393" s="66">
        <f>I1B1!BP33</f>
        <v>21.024999999999999</v>
      </c>
      <c r="E393" s="69"/>
      <c r="F393" s="70"/>
      <c r="H393" s="56"/>
      <c r="I393" s="45"/>
      <c r="J393" s="57"/>
      <c r="K393" s="28"/>
    </row>
    <row r="394" spans="1:11" ht="15">
      <c r="A394" s="13">
        <f t="shared" si="6"/>
        <v>393</v>
      </c>
      <c r="B394" s="80" t="s">
        <v>276</v>
      </c>
      <c r="C394" s="65" t="s">
        <v>549</v>
      </c>
      <c r="D394" s="66">
        <f>I1B1!BP25</f>
        <v>20.947499999999998</v>
      </c>
      <c r="E394" s="67"/>
      <c r="F394" s="68"/>
      <c r="H394" s="56"/>
      <c r="I394" s="45"/>
      <c r="J394" s="57"/>
      <c r="K394" s="28"/>
    </row>
    <row r="395" spans="1:11" ht="15">
      <c r="A395" s="13">
        <f t="shared" si="6"/>
        <v>394</v>
      </c>
      <c r="B395" s="80" t="s">
        <v>357</v>
      </c>
      <c r="C395" s="65" t="s">
        <v>552</v>
      </c>
      <c r="D395" s="66">
        <f>I1B4!BP24</f>
        <v>20.947499999999998</v>
      </c>
      <c r="E395" s="67"/>
      <c r="F395" s="68"/>
      <c r="H395" s="56"/>
      <c r="I395" s="45"/>
      <c r="J395" s="57"/>
      <c r="K395" s="28"/>
    </row>
    <row r="396" spans="1:11" ht="15">
      <c r="A396" s="13">
        <f t="shared" si="6"/>
        <v>395</v>
      </c>
      <c r="B396" s="80" t="s">
        <v>413</v>
      </c>
      <c r="C396" s="65" t="s">
        <v>554</v>
      </c>
      <c r="D396" s="66">
        <f>I1B6!BP27</f>
        <v>20.912500000000001</v>
      </c>
      <c r="E396" s="67"/>
      <c r="F396" s="68"/>
      <c r="H396" s="56"/>
      <c r="I396" s="45"/>
      <c r="J396" s="57"/>
      <c r="K396" s="28"/>
    </row>
    <row r="397" spans="1:11" ht="15">
      <c r="A397" s="13">
        <f t="shared" si="6"/>
        <v>396</v>
      </c>
      <c r="B397" s="80" t="s">
        <v>578</v>
      </c>
      <c r="C397" s="65" t="s">
        <v>453</v>
      </c>
      <c r="D397" s="66">
        <f>I1X1!BP12</f>
        <v>20.702500000000001</v>
      </c>
      <c r="E397" s="67"/>
      <c r="F397" s="81" t="s">
        <v>536</v>
      </c>
      <c r="H397" s="56"/>
      <c r="I397" s="45"/>
      <c r="J397" s="57"/>
      <c r="K397" s="28"/>
    </row>
    <row r="398" spans="1:11" ht="15">
      <c r="A398" s="13">
        <f t="shared" si="6"/>
        <v>397</v>
      </c>
      <c r="B398" s="80" t="s">
        <v>214</v>
      </c>
      <c r="C398" s="65" t="s">
        <v>544</v>
      </c>
      <c r="D398" s="66">
        <f>I1A3!BP16</f>
        <v>20.528500000000001</v>
      </c>
      <c r="E398" s="67"/>
      <c r="F398" s="68"/>
      <c r="H398" s="56"/>
      <c r="I398" s="45"/>
      <c r="J398" s="57"/>
      <c r="K398" s="28"/>
    </row>
    <row r="399" spans="1:11" ht="15">
      <c r="A399" s="13">
        <f t="shared" si="6"/>
        <v>398</v>
      </c>
      <c r="B399" s="80" t="s">
        <v>132</v>
      </c>
      <c r="C399" s="65" t="s">
        <v>544</v>
      </c>
      <c r="D399" s="66">
        <f>I1A3!BP17</f>
        <v>20.220000000000002</v>
      </c>
      <c r="E399" s="67"/>
      <c r="F399" s="68"/>
      <c r="H399" s="56"/>
      <c r="I399" s="45"/>
      <c r="J399" s="57"/>
      <c r="K399" s="28"/>
    </row>
    <row r="400" spans="1:11" ht="15">
      <c r="A400" s="13">
        <f t="shared" si="6"/>
        <v>399</v>
      </c>
      <c r="B400" s="80" t="s">
        <v>262</v>
      </c>
      <c r="C400" s="65" t="s">
        <v>549</v>
      </c>
      <c r="D400" s="66">
        <f>I1B1!BP9</f>
        <v>20.062500000000004</v>
      </c>
      <c r="E400" s="69"/>
      <c r="F400" s="70"/>
      <c r="H400" s="56"/>
      <c r="I400" s="45"/>
      <c r="J400" s="57"/>
      <c r="K400" s="28"/>
    </row>
    <row r="401" spans="1:11" ht="15">
      <c r="A401" s="13">
        <f t="shared" si="6"/>
        <v>400</v>
      </c>
      <c r="B401" s="80" t="s">
        <v>580</v>
      </c>
      <c r="C401" s="65" t="s">
        <v>453</v>
      </c>
      <c r="D401" s="66">
        <f>I1X1!BP53</f>
        <v>19.84</v>
      </c>
      <c r="E401" s="79"/>
      <c r="F401" s="81" t="s">
        <v>458</v>
      </c>
      <c r="H401" s="56"/>
      <c r="I401" s="45"/>
      <c r="J401" s="57"/>
      <c r="K401" s="28"/>
    </row>
    <row r="402" spans="1:11" ht="15">
      <c r="A402" s="13">
        <f t="shared" si="6"/>
        <v>401</v>
      </c>
      <c r="B402" s="80" t="s">
        <v>177</v>
      </c>
      <c r="C402" s="65" t="s">
        <v>545</v>
      </c>
      <c r="D402" s="66">
        <f>I1A4!BP39</f>
        <v>19.627500000000005</v>
      </c>
      <c r="E402" s="67"/>
      <c r="F402" s="68"/>
      <c r="H402" s="56"/>
      <c r="I402" s="45"/>
      <c r="J402" s="57"/>
      <c r="K402" s="28"/>
    </row>
    <row r="403" spans="1:11" ht="15">
      <c r="A403" s="13">
        <f t="shared" si="6"/>
        <v>402</v>
      </c>
      <c r="B403" s="80" t="s">
        <v>581</v>
      </c>
      <c r="C403" s="65" t="s">
        <v>453</v>
      </c>
      <c r="D403" s="66">
        <f>I1X1!BP46</f>
        <v>19.565000000000001</v>
      </c>
      <c r="E403" s="67"/>
      <c r="F403" s="81" t="s">
        <v>458</v>
      </c>
      <c r="H403" s="56"/>
      <c r="I403" s="45"/>
      <c r="J403" s="57"/>
      <c r="K403" s="28"/>
    </row>
    <row r="404" spans="1:11" ht="15">
      <c r="A404" s="13">
        <f t="shared" si="6"/>
        <v>403</v>
      </c>
      <c r="B404" s="80" t="s">
        <v>112</v>
      </c>
      <c r="C404" s="65" t="s">
        <v>543</v>
      </c>
      <c r="D404" s="66">
        <f>I1A2!BP25</f>
        <v>19.200000000000003</v>
      </c>
      <c r="E404" s="67"/>
      <c r="F404" s="68"/>
      <c r="H404" s="56"/>
      <c r="I404" s="45"/>
      <c r="J404" s="59"/>
      <c r="K404" s="28"/>
    </row>
    <row r="405" spans="1:11" ht="15">
      <c r="A405" s="13">
        <f t="shared" si="6"/>
        <v>404</v>
      </c>
      <c r="B405" s="80" t="s">
        <v>534</v>
      </c>
      <c r="C405" s="65" t="s">
        <v>453</v>
      </c>
      <c r="D405" s="66">
        <f>I1X1!BP19</f>
        <v>19.172500000000003</v>
      </c>
      <c r="E405" s="69"/>
      <c r="F405" s="81" t="s">
        <v>536</v>
      </c>
      <c r="H405" s="56"/>
      <c r="I405" s="45"/>
      <c r="J405" s="57"/>
      <c r="K405" s="28"/>
    </row>
    <row r="406" spans="1:11" ht="15">
      <c r="A406" s="13">
        <f t="shared" si="6"/>
        <v>405</v>
      </c>
      <c r="B406" s="80" t="s">
        <v>351</v>
      </c>
      <c r="C406" s="65" t="s">
        <v>552</v>
      </c>
      <c r="D406" s="66">
        <f>I1B4!BP18</f>
        <v>18.9925</v>
      </c>
      <c r="E406" s="67"/>
      <c r="F406" s="68"/>
      <c r="H406" s="56"/>
      <c r="I406" s="45"/>
      <c r="J406" s="57"/>
      <c r="K406" s="28"/>
    </row>
    <row r="407" spans="1:11" ht="15">
      <c r="A407" s="13">
        <f t="shared" si="6"/>
        <v>406</v>
      </c>
      <c r="B407" s="80" t="s">
        <v>482</v>
      </c>
      <c r="C407" s="65" t="s">
        <v>547</v>
      </c>
      <c r="D407" s="66">
        <f>I1A6!BP29</f>
        <v>18.302500000000002</v>
      </c>
      <c r="E407" s="67"/>
      <c r="F407" s="68"/>
      <c r="H407" s="56"/>
      <c r="I407" s="45"/>
      <c r="J407" s="57"/>
      <c r="K407" s="28"/>
    </row>
    <row r="408" spans="1:11" ht="15">
      <c r="A408" s="13">
        <f t="shared" si="6"/>
        <v>407</v>
      </c>
      <c r="B408" s="80" t="s">
        <v>101</v>
      </c>
      <c r="C408" s="65" t="s">
        <v>543</v>
      </c>
      <c r="D408" s="66">
        <f>I1A2!BP11</f>
        <v>18.292499999999997</v>
      </c>
      <c r="E408" s="69"/>
      <c r="F408" s="65"/>
      <c r="H408" s="56"/>
      <c r="I408" s="45"/>
      <c r="J408" s="57"/>
      <c r="K408" s="28"/>
    </row>
    <row r="409" spans="1:11" ht="15">
      <c r="A409" s="13">
        <f t="shared" si="6"/>
        <v>408</v>
      </c>
      <c r="B409" s="80" t="s">
        <v>416</v>
      </c>
      <c r="C409" s="65" t="s">
        <v>554</v>
      </c>
      <c r="D409" s="66">
        <f>I1B6!BP31</f>
        <v>18.002499999999998</v>
      </c>
      <c r="E409" s="75"/>
      <c r="F409" s="76"/>
      <c r="H409" s="56"/>
      <c r="I409" s="45"/>
      <c r="J409" s="57"/>
      <c r="K409" s="28"/>
    </row>
    <row r="410" spans="1:11" ht="15">
      <c r="A410" s="13">
        <f t="shared" si="6"/>
        <v>409</v>
      </c>
      <c r="B410" s="80" t="s">
        <v>308</v>
      </c>
      <c r="C410" s="65" t="s">
        <v>550</v>
      </c>
      <c r="D410" s="66">
        <f>I1B2!BP30</f>
        <v>17.805</v>
      </c>
      <c r="E410" s="69"/>
      <c r="F410" s="70"/>
      <c r="H410" s="56"/>
      <c r="I410" s="45"/>
      <c r="J410" s="57"/>
      <c r="K410" s="28"/>
    </row>
    <row r="411" spans="1:11" ht="15">
      <c r="A411" s="13">
        <f t="shared" si="6"/>
        <v>410</v>
      </c>
      <c r="B411" s="80" t="s">
        <v>472</v>
      </c>
      <c r="C411" s="65" t="s">
        <v>554</v>
      </c>
      <c r="D411" s="66">
        <f>I1B6!BP15</f>
        <v>17.28</v>
      </c>
      <c r="E411" s="69"/>
      <c r="F411" s="65"/>
      <c r="H411" s="56"/>
      <c r="I411" s="45"/>
      <c r="J411" s="57"/>
      <c r="K411" s="28"/>
    </row>
    <row r="412" spans="1:11" ht="15">
      <c r="A412" s="13">
        <f t="shared" si="6"/>
        <v>411</v>
      </c>
      <c r="B412" s="80" t="s">
        <v>191</v>
      </c>
      <c r="C412" s="65" t="s">
        <v>546</v>
      </c>
      <c r="D412" s="66">
        <f>I1A5!BP19</f>
        <v>17.25</v>
      </c>
      <c r="E412" s="69"/>
      <c r="F412" s="70"/>
      <c r="H412" s="56"/>
      <c r="I412" s="45"/>
      <c r="J412" s="57"/>
      <c r="K412" s="28"/>
    </row>
    <row r="413" spans="1:11" ht="15">
      <c r="A413" s="13">
        <f t="shared" si="6"/>
        <v>412</v>
      </c>
      <c r="B413" s="80" t="s">
        <v>410</v>
      </c>
      <c r="C413" s="65" t="s">
        <v>554</v>
      </c>
      <c r="D413" s="66">
        <f>I1B6!BP24</f>
        <v>17.057500000000001</v>
      </c>
      <c r="E413" s="67"/>
      <c r="F413" s="68"/>
      <c r="H413" s="56"/>
      <c r="I413" s="45"/>
      <c r="J413" s="57"/>
      <c r="K413" s="28"/>
    </row>
    <row r="414" spans="1:11" ht="15">
      <c r="A414" s="48">
        <f t="shared" si="6"/>
        <v>413</v>
      </c>
      <c r="B414" s="80" t="s">
        <v>415</v>
      </c>
      <c r="C414" s="65" t="s">
        <v>554</v>
      </c>
      <c r="D414" s="66">
        <f>I1B6!BP30</f>
        <v>16.897500000000001</v>
      </c>
      <c r="E414" s="67"/>
      <c r="F414" s="78"/>
      <c r="H414" s="56"/>
      <c r="I414" s="45"/>
      <c r="J414" s="57"/>
      <c r="K414" s="28"/>
    </row>
    <row r="415" spans="1:11" ht="15">
      <c r="A415" s="13">
        <f t="shared" si="6"/>
        <v>414</v>
      </c>
      <c r="B415" s="80" t="s">
        <v>466</v>
      </c>
      <c r="C415" s="65" t="s">
        <v>546</v>
      </c>
      <c r="D415" s="66">
        <f>I1A5!BP18</f>
        <v>16.862500000000004</v>
      </c>
      <c r="E415" s="67"/>
      <c r="F415" s="78"/>
      <c r="H415" s="56"/>
      <c r="I415" s="45"/>
      <c r="J415" s="57"/>
      <c r="K415" s="28"/>
    </row>
    <row r="416" spans="1:11" ht="15">
      <c r="A416" s="13">
        <f t="shared" si="6"/>
        <v>415</v>
      </c>
      <c r="B416" s="80" t="s">
        <v>359</v>
      </c>
      <c r="C416" s="65" t="s">
        <v>555</v>
      </c>
      <c r="D416" s="66">
        <f>I1B7!BP26</f>
        <v>16.457500000000003</v>
      </c>
      <c r="E416" s="69"/>
      <c r="F416" s="70"/>
      <c r="H416" s="56"/>
      <c r="I416" s="45"/>
      <c r="J416" s="57"/>
      <c r="K416" s="28"/>
    </row>
    <row r="417" spans="1:11" ht="15">
      <c r="A417" s="13">
        <f t="shared" si="6"/>
        <v>416</v>
      </c>
      <c r="B417" s="80" t="s">
        <v>486</v>
      </c>
      <c r="C417" s="65" t="s">
        <v>555</v>
      </c>
      <c r="D417" s="66">
        <f>I1B7!BP36</f>
        <v>16.03</v>
      </c>
      <c r="E417" s="67"/>
      <c r="F417" s="68"/>
      <c r="H417" s="56"/>
      <c r="I417" s="45"/>
      <c r="J417" s="57"/>
      <c r="K417" s="28"/>
    </row>
    <row r="418" spans="1:11" ht="15">
      <c r="A418" s="13">
        <f t="shared" si="6"/>
        <v>417</v>
      </c>
      <c r="B418" s="80" t="s">
        <v>473</v>
      </c>
      <c r="C418" s="65" t="s">
        <v>555</v>
      </c>
      <c r="D418" s="66">
        <f>I1B7!BP19</f>
        <v>15.130000000000003</v>
      </c>
      <c r="E418" s="69"/>
      <c r="F418" s="70"/>
      <c r="H418" s="56"/>
      <c r="I418" s="45"/>
      <c r="J418" s="57"/>
      <c r="K418" s="28"/>
    </row>
    <row r="419" spans="1:11" ht="15">
      <c r="A419" s="13">
        <f t="shared" si="6"/>
        <v>418</v>
      </c>
      <c r="B419" s="80" t="s">
        <v>430</v>
      </c>
      <c r="C419" s="65" t="s">
        <v>555</v>
      </c>
      <c r="D419" s="66">
        <f>I1B7!BP16</f>
        <v>14.3</v>
      </c>
      <c r="E419" s="69"/>
      <c r="F419" s="65"/>
      <c r="H419" s="56"/>
      <c r="I419" s="45"/>
      <c r="J419" s="57"/>
      <c r="K419" s="28"/>
    </row>
    <row r="420" spans="1:11" ht="15">
      <c r="A420" s="13">
        <f t="shared" si="6"/>
        <v>419</v>
      </c>
      <c r="B420" s="80" t="s">
        <v>435</v>
      </c>
      <c r="C420" s="65" t="s">
        <v>555</v>
      </c>
      <c r="D420" s="66">
        <f>I1B7!BP22</f>
        <v>13.657500000000001</v>
      </c>
      <c r="E420" s="69"/>
      <c r="F420" s="70"/>
      <c r="H420" s="56"/>
      <c r="I420" s="45"/>
      <c r="J420" s="57"/>
      <c r="K420" s="28"/>
    </row>
    <row r="421" spans="1:11" ht="15">
      <c r="A421" s="13">
        <f t="shared" si="6"/>
        <v>420</v>
      </c>
      <c r="B421" s="80" t="s">
        <v>284</v>
      </c>
      <c r="C421" s="65" t="s">
        <v>544</v>
      </c>
      <c r="D421" s="66">
        <f>I1A3!BP33</f>
        <v>13.450000000000001</v>
      </c>
      <c r="E421" s="77"/>
      <c r="F421" s="78"/>
      <c r="H421" s="56"/>
      <c r="I421" s="45"/>
      <c r="J421" s="57"/>
      <c r="K421" s="28"/>
    </row>
    <row r="422" spans="1:11" ht="15">
      <c r="A422" s="13">
        <f t="shared" si="6"/>
        <v>421</v>
      </c>
      <c r="B422" s="80" t="s">
        <v>507</v>
      </c>
      <c r="C422" s="65" t="s">
        <v>453</v>
      </c>
      <c r="D422" s="66">
        <f>I1X1!BP63</f>
        <v>13.022500000000001</v>
      </c>
      <c r="E422" s="67"/>
      <c r="F422" s="2"/>
      <c r="H422" s="56"/>
      <c r="I422" s="45"/>
      <c r="J422" s="57"/>
      <c r="K422" s="28"/>
    </row>
    <row r="423" spans="1:11" ht="15">
      <c r="A423" s="13">
        <f t="shared" si="6"/>
        <v>422</v>
      </c>
      <c r="B423" s="80" t="s">
        <v>220</v>
      </c>
      <c r="C423" s="65" t="s">
        <v>547</v>
      </c>
      <c r="D423" s="66">
        <f>I1A6!BP25</f>
        <v>12.620000000000003</v>
      </c>
      <c r="E423" s="69"/>
      <c r="F423" s="70"/>
      <c r="H423" s="56"/>
      <c r="I423" s="45"/>
      <c r="J423" s="57"/>
      <c r="K423" s="28"/>
    </row>
    <row r="424" spans="1:11" ht="15">
      <c r="A424" s="13">
        <f t="shared" si="6"/>
        <v>423</v>
      </c>
      <c r="B424" s="80" t="s">
        <v>360</v>
      </c>
      <c r="C424" s="65" t="s">
        <v>552</v>
      </c>
      <c r="D424" s="66">
        <f>I1B4!BP26</f>
        <v>12.344999999999999</v>
      </c>
      <c r="E424" s="67"/>
      <c r="F424" s="68"/>
      <c r="H424" s="56"/>
      <c r="I424" s="45"/>
      <c r="J424" s="57"/>
      <c r="K424" s="28"/>
    </row>
    <row r="425" spans="1:11" ht="15">
      <c r="A425" s="13">
        <f t="shared" si="6"/>
        <v>424</v>
      </c>
      <c r="B425" s="80" t="s">
        <v>495</v>
      </c>
      <c r="C425" s="65" t="s">
        <v>554</v>
      </c>
      <c r="D425" s="66">
        <f>I1B6!BP29</f>
        <v>12.1275</v>
      </c>
      <c r="E425" s="69"/>
      <c r="F425" s="65"/>
      <c r="H425" s="56"/>
      <c r="I425" s="45"/>
      <c r="J425" s="57"/>
      <c r="K425" s="28"/>
    </row>
    <row r="426" spans="1:11" ht="14.25" customHeight="1">
      <c r="A426" s="13">
        <f t="shared" si="6"/>
        <v>425</v>
      </c>
      <c r="B426" s="111" t="s">
        <v>535</v>
      </c>
      <c r="C426" s="65" t="s">
        <v>453</v>
      </c>
      <c r="D426" s="66">
        <f>I1X1!BP36</f>
        <v>10.335000000000001</v>
      </c>
      <c r="E426" s="69"/>
      <c r="F426" s="2"/>
      <c r="H426" s="56"/>
      <c r="I426" s="45"/>
      <c r="J426" s="57"/>
      <c r="K426" s="28"/>
    </row>
    <row r="427" spans="1:11" ht="15">
      <c r="A427" s="13">
        <f t="shared" si="6"/>
        <v>426</v>
      </c>
      <c r="B427" s="80" t="s">
        <v>395</v>
      </c>
      <c r="C427" s="65" t="s">
        <v>553</v>
      </c>
      <c r="D427" s="66">
        <f>I1B5!BP36</f>
        <v>9.5549999999999997</v>
      </c>
      <c r="E427" s="67"/>
      <c r="F427" s="78"/>
      <c r="H427" s="56"/>
      <c r="I427" s="45"/>
      <c r="J427" s="57"/>
      <c r="K427" s="28"/>
    </row>
    <row r="428" spans="1:11" ht="15">
      <c r="A428" s="13">
        <f t="shared" si="6"/>
        <v>427</v>
      </c>
      <c r="B428" s="80" t="s">
        <v>502</v>
      </c>
      <c r="C428" s="65" t="s">
        <v>453</v>
      </c>
      <c r="D428" s="66">
        <f>I1X1!BP38</f>
        <v>9.1149999999999984</v>
      </c>
      <c r="E428" s="69"/>
      <c r="F428" s="114"/>
      <c r="H428" s="56"/>
      <c r="I428" s="45"/>
      <c r="J428" s="57"/>
      <c r="K428" s="28"/>
    </row>
    <row r="429" spans="1:11" ht="15">
      <c r="A429" s="13">
        <f t="shared" si="6"/>
        <v>428</v>
      </c>
      <c r="B429" s="80" t="s">
        <v>109</v>
      </c>
      <c r="C429" s="65" t="s">
        <v>543</v>
      </c>
      <c r="D429" s="66">
        <f>I1A2!BP21</f>
        <v>6.5200000000000005</v>
      </c>
      <c r="E429" s="69"/>
      <c r="F429" s="70"/>
      <c r="H429" s="56"/>
      <c r="I429" s="45"/>
      <c r="J429" s="57"/>
      <c r="K429" s="28"/>
    </row>
    <row r="430" spans="1:11" ht="15">
      <c r="A430" s="13">
        <f t="shared" si="6"/>
        <v>429</v>
      </c>
      <c r="B430" s="80" t="s">
        <v>481</v>
      </c>
      <c r="C430" s="65" t="s">
        <v>545</v>
      </c>
      <c r="D430" s="66">
        <f>I1A4!BP40</f>
        <v>6.2600000000000007</v>
      </c>
      <c r="E430" s="69"/>
      <c r="F430" s="70"/>
      <c r="H430" s="56"/>
      <c r="I430" s="45"/>
      <c r="J430" s="57"/>
      <c r="K430" s="28"/>
    </row>
    <row r="431" spans="1:11" ht="15">
      <c r="A431" s="13">
        <f t="shared" si="6"/>
        <v>430</v>
      </c>
      <c r="B431" s="80" t="s">
        <v>463</v>
      </c>
      <c r="C431" s="65" t="s">
        <v>551</v>
      </c>
      <c r="D431" s="66">
        <f>I1B3!BP11</f>
        <v>6.2575000000000003</v>
      </c>
      <c r="E431" s="69"/>
      <c r="F431" s="70"/>
      <c r="H431" s="56"/>
      <c r="I431" s="45"/>
      <c r="J431" s="57"/>
      <c r="K431" s="28"/>
    </row>
    <row r="432" spans="1:11" ht="15">
      <c r="A432" s="13">
        <f t="shared" si="6"/>
        <v>431</v>
      </c>
      <c r="B432" s="80" t="s">
        <v>120</v>
      </c>
      <c r="C432" s="65" t="s">
        <v>543</v>
      </c>
      <c r="D432" s="66">
        <f>I1A2!BP34</f>
        <v>5.5774999999999997</v>
      </c>
      <c r="E432" s="69"/>
      <c r="F432" s="70"/>
      <c r="H432" s="56"/>
      <c r="I432" s="45"/>
      <c r="J432" s="57"/>
      <c r="K432" s="28"/>
    </row>
    <row r="433" spans="1:11">
      <c r="A433" s="13">
        <f t="shared" si="6"/>
        <v>432</v>
      </c>
      <c r="B433" s="111" t="s">
        <v>569</v>
      </c>
      <c r="C433" s="65" t="s">
        <v>453</v>
      </c>
      <c r="D433" s="66">
        <f>I1X1!BP43</f>
        <v>4.1500000000000004</v>
      </c>
      <c r="E433" s="69"/>
      <c r="F433" s="81"/>
      <c r="H433" s="56"/>
      <c r="I433" s="45"/>
      <c r="J433" s="57"/>
      <c r="K433" s="28"/>
    </row>
    <row r="434" spans="1:11" ht="15">
      <c r="A434" s="13">
        <f t="shared" si="6"/>
        <v>433</v>
      </c>
      <c r="B434" s="80" t="s">
        <v>468</v>
      </c>
      <c r="C434" s="65" t="s">
        <v>549</v>
      </c>
      <c r="D434" s="66">
        <f>I1B1!BP20</f>
        <v>3.7975000000000008</v>
      </c>
      <c r="E434" s="69"/>
      <c r="F434" s="70"/>
      <c r="H434" s="56"/>
      <c r="I434" s="45"/>
      <c r="J434" s="57"/>
      <c r="K434" s="28"/>
    </row>
    <row r="435" spans="1:11" ht="15">
      <c r="A435" s="13">
        <f t="shared" ref="A435:A474" si="7">A434+1</f>
        <v>434</v>
      </c>
      <c r="B435" s="80" t="s">
        <v>462</v>
      </c>
      <c r="C435" s="65" t="s">
        <v>543</v>
      </c>
      <c r="D435" s="66">
        <f>I1A2!BP10</f>
        <v>3.1500000000000004</v>
      </c>
      <c r="E435" s="69"/>
      <c r="F435" s="65"/>
      <c r="H435" s="56"/>
      <c r="I435" s="45"/>
      <c r="J435" s="57"/>
      <c r="K435" s="28"/>
    </row>
    <row r="436" spans="1:11" ht="15">
      <c r="A436" s="13">
        <f t="shared" si="7"/>
        <v>435</v>
      </c>
      <c r="B436" s="80" t="s">
        <v>160</v>
      </c>
      <c r="C436" s="65" t="s">
        <v>545</v>
      </c>
      <c r="D436" s="66">
        <f>I1A4!BP17</f>
        <v>1.6625000000000005</v>
      </c>
      <c r="E436" s="67"/>
      <c r="F436" s="81"/>
      <c r="H436" s="56"/>
      <c r="I436" s="45"/>
      <c r="J436" s="57"/>
      <c r="K436" s="28"/>
    </row>
    <row r="437" spans="1:11" ht="15">
      <c r="A437" s="13">
        <f t="shared" si="7"/>
        <v>436</v>
      </c>
      <c r="B437" s="80" t="s">
        <v>195</v>
      </c>
      <c r="C437" s="65" t="s">
        <v>546</v>
      </c>
      <c r="D437" s="66">
        <f>I1A5!BP23</f>
        <v>1.6625000000000005</v>
      </c>
      <c r="E437" s="67"/>
      <c r="F437" s="68"/>
      <c r="H437" s="56"/>
      <c r="I437" s="45"/>
      <c r="J437" s="57"/>
      <c r="K437" s="28"/>
    </row>
    <row r="438" spans="1:11" ht="15">
      <c r="A438" s="13">
        <f t="shared" si="7"/>
        <v>437</v>
      </c>
      <c r="B438" s="80" t="s">
        <v>240</v>
      </c>
      <c r="C438" s="65" t="s">
        <v>548</v>
      </c>
      <c r="D438" s="66">
        <f>I1A7!BP16</f>
        <v>1.6275000000000004</v>
      </c>
      <c r="E438" s="67"/>
      <c r="F438" s="68"/>
      <c r="H438" s="56"/>
      <c r="I438" s="45"/>
      <c r="J438" s="57"/>
      <c r="K438" s="28"/>
    </row>
    <row r="439" spans="1:11" ht="15">
      <c r="A439" s="13">
        <f t="shared" si="7"/>
        <v>438</v>
      </c>
      <c r="B439" s="80" t="s">
        <v>484</v>
      </c>
      <c r="C439" s="65" t="s">
        <v>555</v>
      </c>
      <c r="D439" s="66">
        <f>I1B7!BP27</f>
        <v>1.6275000000000004</v>
      </c>
      <c r="E439" s="67"/>
      <c r="F439" s="68"/>
      <c r="H439" s="56"/>
      <c r="I439" s="45"/>
      <c r="J439" s="57"/>
      <c r="K439" s="28"/>
    </row>
    <row r="440" spans="1:11" ht="15">
      <c r="A440" s="13">
        <f t="shared" si="7"/>
        <v>439</v>
      </c>
      <c r="B440" s="80" t="s">
        <v>478</v>
      </c>
      <c r="C440" s="65" t="s">
        <v>542</v>
      </c>
      <c r="D440" s="66">
        <f>I1A1!BP33</f>
        <v>1.6275000000000004</v>
      </c>
      <c r="E440" s="75"/>
      <c r="F440" s="76"/>
      <c r="H440" s="56"/>
      <c r="I440" s="45"/>
      <c r="J440" s="57"/>
      <c r="K440" s="28"/>
    </row>
    <row r="441" spans="1:11" ht="15">
      <c r="A441" s="13">
        <f t="shared" si="7"/>
        <v>440</v>
      </c>
      <c r="B441" s="80" t="s">
        <v>483</v>
      </c>
      <c r="C441" s="65" t="s">
        <v>547</v>
      </c>
      <c r="D441" s="66">
        <f>I1A6!BP37</f>
        <v>1.6275000000000004</v>
      </c>
      <c r="E441" s="67"/>
      <c r="F441" s="70"/>
      <c r="H441" s="56"/>
      <c r="I441" s="45"/>
      <c r="J441" s="57"/>
      <c r="K441" s="28"/>
    </row>
    <row r="442" spans="1:11" ht="15">
      <c r="A442" s="13">
        <f t="shared" si="7"/>
        <v>441</v>
      </c>
      <c r="B442" s="80" t="s">
        <v>233</v>
      </c>
      <c r="C442" s="65" t="s">
        <v>548</v>
      </c>
      <c r="D442" s="66">
        <f>I1A7!BP9</f>
        <v>0</v>
      </c>
      <c r="E442" s="67"/>
      <c r="F442" s="68"/>
      <c r="H442" s="56"/>
      <c r="I442" s="45"/>
      <c r="J442" s="57"/>
      <c r="K442" s="28"/>
    </row>
    <row r="443" spans="1:11" ht="15">
      <c r="A443" s="13">
        <f t="shared" si="7"/>
        <v>442</v>
      </c>
      <c r="B443" s="80" t="s">
        <v>188</v>
      </c>
      <c r="C443" s="65" t="s">
        <v>546</v>
      </c>
      <c r="D443" s="66">
        <f>I1A5!BP15</f>
        <v>0</v>
      </c>
      <c r="E443" s="69"/>
      <c r="F443" s="70"/>
      <c r="H443" s="56"/>
      <c r="I443" s="45"/>
      <c r="J443" s="57"/>
      <c r="K443" s="28"/>
    </row>
    <row r="444" spans="1:11" ht="15">
      <c r="A444" s="13">
        <f t="shared" si="7"/>
        <v>443</v>
      </c>
      <c r="B444" s="80" t="s">
        <v>428</v>
      </c>
      <c r="C444" s="65" t="s">
        <v>555</v>
      </c>
      <c r="D444" s="66">
        <f>I1B7!BP14</f>
        <v>0</v>
      </c>
      <c r="E444" s="67"/>
      <c r="F444" s="68"/>
      <c r="H444" s="56"/>
      <c r="I444" s="45"/>
      <c r="J444" s="57"/>
      <c r="K444" s="28"/>
    </row>
    <row r="445" spans="1:11" ht="15">
      <c r="A445" s="13">
        <f t="shared" si="7"/>
        <v>444</v>
      </c>
      <c r="B445" s="80" t="s">
        <v>134</v>
      </c>
      <c r="C445" s="65" t="s">
        <v>544</v>
      </c>
      <c r="D445" s="66">
        <f>I1A3!BP19</f>
        <v>0</v>
      </c>
      <c r="E445" s="69"/>
      <c r="F445" s="65"/>
      <c r="H445" s="56"/>
      <c r="I445" s="45"/>
      <c r="J445" s="57"/>
      <c r="K445" s="28"/>
    </row>
    <row r="446" spans="1:11" ht="15">
      <c r="A446" s="13">
        <f t="shared" si="7"/>
        <v>445</v>
      </c>
      <c r="B446" s="80" t="s">
        <v>355</v>
      </c>
      <c r="C446" s="65" t="s">
        <v>552</v>
      </c>
      <c r="D446" s="66">
        <f>I1B4!BP22</f>
        <v>0</v>
      </c>
      <c r="E446" s="67"/>
      <c r="F446" s="68"/>
      <c r="H446" s="56"/>
      <c r="I446" s="45"/>
      <c r="J446" s="57"/>
      <c r="K446" s="28"/>
    </row>
    <row r="447" spans="1:11" ht="15">
      <c r="A447" s="13">
        <f t="shared" si="7"/>
        <v>446</v>
      </c>
      <c r="B447" s="80" t="s">
        <v>166</v>
      </c>
      <c r="C447" s="65" t="s">
        <v>545</v>
      </c>
      <c r="D447" s="66">
        <f>I1A4!BP25</f>
        <v>0</v>
      </c>
      <c r="E447" s="67"/>
      <c r="F447" s="78"/>
      <c r="H447" s="56"/>
      <c r="I447" s="45"/>
      <c r="J447" s="57"/>
      <c r="K447" s="28"/>
    </row>
    <row r="448" spans="1:11" ht="15">
      <c r="A448" s="13">
        <f t="shared" si="7"/>
        <v>447</v>
      </c>
      <c r="B448" s="80" t="s">
        <v>574</v>
      </c>
      <c r="C448" s="65" t="s">
        <v>547</v>
      </c>
      <c r="D448" s="66">
        <f>I1A6!BP21</f>
        <v>0</v>
      </c>
      <c r="E448" s="67"/>
      <c r="F448" s="70"/>
      <c r="H448" s="56"/>
      <c r="I448" s="45"/>
      <c r="J448" s="57"/>
      <c r="K448" s="28"/>
    </row>
    <row r="449" spans="1:11" ht="15">
      <c r="A449" s="13">
        <f t="shared" si="7"/>
        <v>448</v>
      </c>
      <c r="B449" s="80" t="s">
        <v>474</v>
      </c>
      <c r="C449" s="65" t="s">
        <v>554</v>
      </c>
      <c r="D449" s="66">
        <f>I1B6!BP18</f>
        <v>0</v>
      </c>
      <c r="E449" s="67"/>
      <c r="F449" s="65"/>
      <c r="H449" s="56"/>
      <c r="I449" s="45"/>
      <c r="J449" s="57"/>
      <c r="K449" s="28"/>
    </row>
    <row r="450" spans="1:11" ht="15">
      <c r="A450" s="13">
        <f t="shared" si="7"/>
        <v>449</v>
      </c>
      <c r="B450" s="80" t="s">
        <v>489</v>
      </c>
      <c r="C450" s="65" t="s">
        <v>549</v>
      </c>
      <c r="D450" s="66">
        <f>I1B1!BP30</f>
        <v>0</v>
      </c>
      <c r="E450" s="67"/>
      <c r="F450" s="68"/>
      <c r="H450" s="56"/>
      <c r="I450" s="45"/>
      <c r="J450" s="57"/>
      <c r="K450" s="28"/>
    </row>
    <row r="451" spans="1:11" ht="15">
      <c r="A451" s="13">
        <f t="shared" si="7"/>
        <v>450</v>
      </c>
      <c r="B451" s="80" t="s">
        <v>411</v>
      </c>
      <c r="C451" s="65" t="s">
        <v>554</v>
      </c>
      <c r="D451" s="66">
        <f>I1B6!BP25</f>
        <v>0</v>
      </c>
      <c r="E451" s="67"/>
      <c r="F451" s="70"/>
      <c r="H451" s="56"/>
      <c r="I451" s="45"/>
      <c r="J451" s="57"/>
      <c r="K451" s="28"/>
    </row>
    <row r="452" spans="1:11" ht="15">
      <c r="A452" s="13">
        <f t="shared" si="7"/>
        <v>451</v>
      </c>
      <c r="B452" s="80" t="s">
        <v>366</v>
      </c>
      <c r="C452" s="65" t="s">
        <v>552</v>
      </c>
      <c r="D452" s="66">
        <f>I1B4!BP33</f>
        <v>0</v>
      </c>
      <c r="E452" s="69"/>
      <c r="F452" s="70"/>
      <c r="H452" s="56"/>
      <c r="I452" s="45"/>
      <c r="J452" s="57"/>
      <c r="K452" s="28"/>
    </row>
    <row r="453" spans="1:11" ht="15">
      <c r="A453" s="13">
        <f t="shared" si="7"/>
        <v>452</v>
      </c>
      <c r="B453" s="80" t="s">
        <v>144</v>
      </c>
      <c r="C453" s="65" t="s">
        <v>544</v>
      </c>
      <c r="D453" s="66">
        <f>I1A3!BP30</f>
        <v>0</v>
      </c>
      <c r="E453" s="67"/>
      <c r="F453" s="68"/>
      <c r="H453" s="56"/>
      <c r="I453" s="45"/>
      <c r="J453" s="57"/>
      <c r="K453" s="28"/>
    </row>
    <row r="454" spans="1:11" ht="15">
      <c r="A454" s="13">
        <f t="shared" si="7"/>
        <v>453</v>
      </c>
      <c r="B454" s="80" t="s">
        <v>583</v>
      </c>
      <c r="C454" s="65" t="s">
        <v>453</v>
      </c>
      <c r="D454" s="66">
        <f>I1X1!BP54</f>
        <v>0</v>
      </c>
      <c r="E454" s="67"/>
      <c r="F454" s="68"/>
      <c r="H454" s="56"/>
      <c r="I454" s="45"/>
      <c r="J454" s="57"/>
      <c r="K454" s="28"/>
    </row>
    <row r="455" spans="1:11" ht="15">
      <c r="A455" s="13">
        <f t="shared" si="7"/>
        <v>454</v>
      </c>
      <c r="B455" s="80" t="s">
        <v>488</v>
      </c>
      <c r="C455" s="65" t="s">
        <v>551</v>
      </c>
      <c r="D455" s="66">
        <f>I1B3!BP35</f>
        <v>0</v>
      </c>
      <c r="E455" s="67"/>
      <c r="F455" s="78"/>
      <c r="H455" s="56"/>
      <c r="I455" s="45"/>
      <c r="J455" s="57"/>
      <c r="K455" s="28"/>
    </row>
    <row r="456" spans="1:11" ht="15">
      <c r="A456" s="13">
        <f t="shared" si="7"/>
        <v>455</v>
      </c>
      <c r="B456" s="80" t="s">
        <v>179</v>
      </c>
      <c r="C456" s="65" t="s">
        <v>545</v>
      </c>
      <c r="D456" s="66" t="str">
        <f>I1A4!BP13</f>
        <v>---</v>
      </c>
      <c r="E456" s="79">
        <v>6</v>
      </c>
      <c r="F456" s="65" t="s">
        <v>451</v>
      </c>
      <c r="H456" s="56"/>
      <c r="I456" s="45"/>
      <c r="J456" s="57"/>
      <c r="K456" s="28"/>
    </row>
    <row r="457" spans="1:11" ht="15">
      <c r="A457" s="13">
        <f t="shared" si="7"/>
        <v>456</v>
      </c>
      <c r="B457" s="80" t="s">
        <v>631</v>
      </c>
      <c r="C457" s="65" t="s">
        <v>551</v>
      </c>
      <c r="D457" s="66" t="str">
        <f>I1B3!BP12</f>
        <v>---</v>
      </c>
      <c r="E457" s="67">
        <v>9</v>
      </c>
      <c r="F457" s="65" t="s">
        <v>449</v>
      </c>
      <c r="H457" s="56"/>
      <c r="I457" s="45"/>
      <c r="J457" s="57"/>
      <c r="K457" s="28"/>
    </row>
    <row r="458" spans="1:11" ht="15">
      <c r="A458" s="13">
        <f t="shared" si="7"/>
        <v>457</v>
      </c>
      <c r="B458" s="80" t="s">
        <v>452</v>
      </c>
      <c r="C458" s="65" t="s">
        <v>550</v>
      </c>
      <c r="D458" s="66" t="str">
        <f>I1B2!BP14</f>
        <v>---</v>
      </c>
      <c r="E458" s="79">
        <v>6</v>
      </c>
      <c r="F458" s="65" t="s">
        <v>449</v>
      </c>
      <c r="H458" s="56"/>
      <c r="I458" s="45"/>
      <c r="J458" s="57"/>
      <c r="K458" s="28"/>
    </row>
    <row r="459" spans="1:11" ht="15">
      <c r="A459" s="13">
        <f t="shared" si="7"/>
        <v>458</v>
      </c>
      <c r="B459" s="80" t="s">
        <v>315</v>
      </c>
      <c r="C459" s="65" t="s">
        <v>553</v>
      </c>
      <c r="D459" s="66" t="str">
        <f>I1B5!BP12</f>
        <v>---</v>
      </c>
      <c r="E459" s="79">
        <v>6</v>
      </c>
      <c r="F459" s="65" t="s">
        <v>451</v>
      </c>
      <c r="H459" s="56"/>
      <c r="I459" s="45"/>
      <c r="J459" s="57"/>
      <c r="K459" s="28"/>
    </row>
    <row r="460" spans="1:11" ht="15">
      <c r="A460" s="13">
        <f t="shared" si="7"/>
        <v>459</v>
      </c>
      <c r="B460" s="80" t="s">
        <v>397</v>
      </c>
      <c r="C460" s="65" t="s">
        <v>553</v>
      </c>
      <c r="D460" s="66" t="str">
        <f>I1B5!BP13</f>
        <v>---</v>
      </c>
      <c r="E460" s="79">
        <v>6</v>
      </c>
      <c r="F460" s="65" t="s">
        <v>449</v>
      </c>
      <c r="H460" s="56"/>
      <c r="I460" s="45"/>
      <c r="J460" s="57"/>
      <c r="K460" s="28"/>
    </row>
    <row r="461" spans="1:11" ht="15">
      <c r="A461" s="13">
        <f t="shared" si="7"/>
        <v>460</v>
      </c>
      <c r="B461" s="80" t="s">
        <v>180</v>
      </c>
      <c r="C461" s="65" t="s">
        <v>545</v>
      </c>
      <c r="D461" s="66" t="str">
        <f>I1A4!BP18</f>
        <v>---</v>
      </c>
      <c r="E461" s="79">
        <v>6</v>
      </c>
      <c r="F461" s="65" t="s">
        <v>451</v>
      </c>
      <c r="H461" s="56"/>
      <c r="I461" s="45"/>
      <c r="J461" s="57"/>
      <c r="K461" s="28"/>
    </row>
    <row r="462" spans="1:11" ht="15">
      <c r="A462" s="13">
        <f t="shared" si="7"/>
        <v>461</v>
      </c>
      <c r="B462" s="80" t="s">
        <v>341</v>
      </c>
      <c r="C462" s="65" t="s">
        <v>551</v>
      </c>
      <c r="D462" s="66" t="str">
        <f>I1B3!BP21</f>
        <v>---</v>
      </c>
      <c r="E462" s="79">
        <v>6</v>
      </c>
      <c r="F462" s="65" t="s">
        <v>449</v>
      </c>
      <c r="H462" s="56"/>
      <c r="I462" s="45"/>
      <c r="J462" s="57"/>
      <c r="K462" s="28"/>
    </row>
    <row r="463" spans="1:11" ht="15">
      <c r="A463" s="13">
        <f t="shared" si="7"/>
        <v>462</v>
      </c>
      <c r="B463" s="80" t="s">
        <v>517</v>
      </c>
      <c r="C463" s="65" t="s">
        <v>544</v>
      </c>
      <c r="D463" s="66" t="str">
        <f>I1A3!BP20</f>
        <v>---</v>
      </c>
      <c r="E463" s="79">
        <v>7</v>
      </c>
      <c r="F463" s="65" t="s">
        <v>449</v>
      </c>
      <c r="H463" s="56"/>
      <c r="I463" s="45"/>
      <c r="J463" s="57"/>
      <c r="K463" s="28"/>
    </row>
    <row r="464" spans="1:11" ht="15">
      <c r="A464" s="13">
        <f t="shared" si="7"/>
        <v>463</v>
      </c>
      <c r="B464" s="80" t="s">
        <v>398</v>
      </c>
      <c r="C464" s="65" t="s">
        <v>553</v>
      </c>
      <c r="D464" s="66" t="str">
        <f>I1B5!BP17</f>
        <v>---</v>
      </c>
      <c r="E464" s="79">
        <v>7</v>
      </c>
      <c r="F464" s="65" t="s">
        <v>449</v>
      </c>
      <c r="H464" s="56"/>
      <c r="I464" s="45"/>
      <c r="J464" s="57"/>
      <c r="K464" s="28"/>
    </row>
    <row r="465" spans="1:11" ht="15">
      <c r="A465" s="13">
        <f t="shared" si="7"/>
        <v>464</v>
      </c>
      <c r="B465" s="80" t="s">
        <v>576</v>
      </c>
      <c r="C465" s="65" t="s">
        <v>453</v>
      </c>
      <c r="D465" s="66" t="str">
        <f>I1X1!BP32</f>
        <v>---</v>
      </c>
      <c r="E465" s="67">
        <v>9</v>
      </c>
      <c r="F465" s="65" t="s">
        <v>451</v>
      </c>
      <c r="H465" s="56"/>
      <c r="I465" s="45"/>
      <c r="J465" s="57"/>
      <c r="K465" s="28"/>
    </row>
    <row r="466" spans="1:11" ht="15">
      <c r="A466" s="13">
        <f t="shared" si="7"/>
        <v>465</v>
      </c>
      <c r="B466" s="80" t="s">
        <v>261</v>
      </c>
      <c r="C466" s="65" t="s">
        <v>548</v>
      </c>
      <c r="D466" s="66" t="str">
        <f>I1A7!BP20</f>
        <v>---</v>
      </c>
      <c r="E466" s="79">
        <v>6</v>
      </c>
      <c r="F466" s="65" t="s">
        <v>449</v>
      </c>
      <c r="H466" s="56"/>
      <c r="I466" s="45"/>
      <c r="J466" s="57"/>
      <c r="K466" s="28"/>
    </row>
    <row r="467" spans="1:11" ht="15">
      <c r="A467" s="13">
        <f t="shared" si="7"/>
        <v>466</v>
      </c>
      <c r="B467" s="80" t="s">
        <v>556</v>
      </c>
      <c r="C467" s="65" t="s">
        <v>543</v>
      </c>
      <c r="D467" s="66" t="str">
        <f>I1A2!BP17</f>
        <v>---</v>
      </c>
      <c r="E467" s="67">
        <v>7</v>
      </c>
      <c r="F467" s="65" t="s">
        <v>451</v>
      </c>
      <c r="H467" s="56"/>
      <c r="I467" s="45"/>
      <c r="J467" s="57"/>
      <c r="K467" s="28"/>
    </row>
    <row r="468" spans="1:11" ht="15">
      <c r="A468" s="71">
        <f t="shared" si="7"/>
        <v>467</v>
      </c>
      <c r="B468" s="80" t="s">
        <v>178</v>
      </c>
      <c r="C468" s="65" t="s">
        <v>543</v>
      </c>
      <c r="D468" s="66" t="str">
        <f>I1A2!BP19</f>
        <v>---</v>
      </c>
      <c r="E468" s="115">
        <v>7</v>
      </c>
      <c r="F468" s="72" t="s">
        <v>449</v>
      </c>
      <c r="H468" s="56"/>
      <c r="I468" s="45"/>
      <c r="J468" s="57"/>
      <c r="K468" s="28"/>
    </row>
    <row r="469" spans="1:11" ht="15">
      <c r="A469" s="71">
        <f t="shared" si="7"/>
        <v>468</v>
      </c>
      <c r="B469" s="80" t="s">
        <v>342</v>
      </c>
      <c r="C469" s="65" t="s">
        <v>546</v>
      </c>
      <c r="D469" s="66" t="str">
        <f>I1A5!BP22</f>
        <v>---</v>
      </c>
      <c r="E469" s="79">
        <v>6</v>
      </c>
      <c r="F469" s="65" t="s">
        <v>449</v>
      </c>
      <c r="H469" s="56"/>
      <c r="I469" s="45"/>
      <c r="J469" s="57"/>
      <c r="K469" s="28"/>
    </row>
    <row r="470" spans="1:11" ht="15">
      <c r="A470" s="13">
        <f t="shared" si="7"/>
        <v>469</v>
      </c>
      <c r="B470" s="80" t="s">
        <v>579</v>
      </c>
      <c r="C470" s="65" t="s">
        <v>543</v>
      </c>
      <c r="D470" s="66" t="str">
        <f>I1A2!BP20</f>
        <v>---</v>
      </c>
      <c r="E470" s="79">
        <v>7</v>
      </c>
      <c r="F470" s="65" t="s">
        <v>449</v>
      </c>
      <c r="H470" s="56"/>
      <c r="I470" s="45"/>
      <c r="J470" s="57"/>
      <c r="K470" s="28"/>
    </row>
    <row r="471" spans="1:11" ht="15">
      <c r="A471" s="13">
        <f t="shared" si="7"/>
        <v>470</v>
      </c>
      <c r="B471" s="80" t="s">
        <v>182</v>
      </c>
      <c r="C471" s="65" t="s">
        <v>545</v>
      </c>
      <c r="D471" s="66" t="str">
        <f>I1A4!BP33</f>
        <v>---</v>
      </c>
      <c r="E471" s="79">
        <v>6</v>
      </c>
      <c r="F471" s="65" t="s">
        <v>451</v>
      </c>
      <c r="H471" s="56"/>
      <c r="I471" s="45"/>
      <c r="J471" s="57"/>
      <c r="K471" s="28"/>
    </row>
    <row r="472" spans="1:11" ht="15">
      <c r="A472" s="13">
        <f t="shared" si="7"/>
        <v>471</v>
      </c>
      <c r="B472" s="80" t="s">
        <v>181</v>
      </c>
      <c r="C472" s="65" t="s">
        <v>545</v>
      </c>
      <c r="D472" s="66" t="str">
        <f>I1A4!BP34</f>
        <v>---</v>
      </c>
      <c r="E472" s="115">
        <v>6</v>
      </c>
      <c r="F472" s="72" t="s">
        <v>449</v>
      </c>
      <c r="H472" s="56"/>
      <c r="I472" s="45"/>
      <c r="J472" s="57"/>
      <c r="K472" s="28"/>
    </row>
    <row r="473" spans="1:11" ht="15">
      <c r="A473" s="13">
        <f t="shared" si="7"/>
        <v>472</v>
      </c>
      <c r="B473" s="80" t="s">
        <v>573</v>
      </c>
      <c r="C473" s="65" t="s">
        <v>545</v>
      </c>
      <c r="D473" s="66" t="str">
        <f>I1A4!BP38</f>
        <v>---</v>
      </c>
      <c r="E473" s="79">
        <v>7</v>
      </c>
      <c r="F473" s="65" t="s">
        <v>449</v>
      </c>
      <c r="H473" s="56"/>
      <c r="I473" s="45"/>
      <c r="J473" s="57"/>
      <c r="K473" s="28"/>
    </row>
    <row r="474" spans="1:11" ht="15">
      <c r="A474" s="13">
        <f t="shared" si="7"/>
        <v>473</v>
      </c>
      <c r="B474" s="80" t="s">
        <v>557</v>
      </c>
      <c r="C474" s="65" t="s">
        <v>554</v>
      </c>
      <c r="D474" s="66" t="str">
        <f>I1B6!BP35</f>
        <v>---</v>
      </c>
      <c r="E474" s="67">
        <v>9</v>
      </c>
      <c r="F474" s="65" t="s">
        <v>449</v>
      </c>
    </row>
    <row r="475" spans="1:11">
      <c r="A475" s="27"/>
      <c r="D475" s="124"/>
    </row>
    <row r="476" spans="1:11">
      <c r="A476" s="27"/>
      <c r="D476" s="123"/>
    </row>
    <row r="477" spans="1:11">
      <c r="A477" s="27"/>
    </row>
    <row r="478" spans="1:11">
      <c r="A478" s="27"/>
    </row>
    <row r="479" spans="1:11">
      <c r="A479" s="27"/>
    </row>
    <row r="480" spans="1:11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</sheetData>
  <sortState ref="B1:F455">
    <sortCondition descending="1" ref="D1:D455"/>
  </sortState>
  <mergeCells count="2">
    <mergeCell ref="I5:M5"/>
    <mergeCell ref="I24:M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customWidth="1"/>
    <col min="2" max="2" width="36.28515625" customWidth="1"/>
    <col min="3" max="23" width="3.28515625" customWidth="1"/>
    <col min="24" max="29" width="3.7109375" customWidth="1"/>
    <col min="30" max="34" width="6.7109375" customWidth="1"/>
    <col min="35" max="55" width="3.28515625" customWidth="1"/>
    <col min="56" max="61" width="3.7109375" customWidth="1"/>
    <col min="62" max="66" width="6.140625" customWidth="1"/>
    <col min="67" max="67" width="6.7109375" customWidth="1"/>
    <col min="68" max="68" width="8.7109375" customWidth="1"/>
    <col min="69" max="69" width="8" customWidth="1"/>
    <col min="70" max="70" width="18.7109375" customWidth="1"/>
    <col min="71" max="74" width="8.28515625" customWidth="1"/>
    <col min="75" max="75" width="18.7109375" customWidth="1"/>
    <col min="76" max="76" width="3.85546875" customWidth="1"/>
    <col min="77" max="77" width="30.7109375" customWidth="1"/>
    <col min="78" max="78" width="12.7109375" customWidth="1"/>
    <col min="79" max="87" width="3.85546875" customWidth="1"/>
  </cols>
  <sheetData>
    <row r="1" spans="1:78" ht="29.25" customHeight="1">
      <c r="A1" s="8"/>
      <c r="B1" s="163" t="s">
        <v>58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76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456</v>
      </c>
      <c r="H9" s="25" t="s">
        <v>456</v>
      </c>
      <c r="I9" s="11" t="s">
        <v>455</v>
      </c>
      <c r="J9" s="12" t="s">
        <v>456</v>
      </c>
      <c r="K9" s="25" t="s">
        <v>456</v>
      </c>
      <c r="L9" s="11" t="s">
        <v>454</v>
      </c>
      <c r="M9" s="12">
        <v>0</v>
      </c>
      <c r="N9" s="25" t="s">
        <v>456</v>
      </c>
      <c r="O9" s="11" t="s">
        <v>455</v>
      </c>
      <c r="P9" s="12" t="s">
        <v>456</v>
      </c>
      <c r="Q9" s="25" t="s">
        <v>456</v>
      </c>
      <c r="R9" s="11" t="s">
        <v>455</v>
      </c>
      <c r="S9" s="12" t="s">
        <v>456</v>
      </c>
      <c r="T9" s="25" t="s">
        <v>456</v>
      </c>
      <c r="U9" s="11" t="s">
        <v>455</v>
      </c>
      <c r="V9" s="12" t="s">
        <v>456</v>
      </c>
      <c r="W9" s="25" t="s">
        <v>456</v>
      </c>
      <c r="X9" s="5">
        <f>IF(C9=" ",0,IF(C9="p",1,0)+IF(F9="p",1,0)+IF(I9="p",1,0)+IF(L9="p",1,0)+IF(O9="p",1,0)+IF(R9="p",1,0)+IF(U9="p",1,0))</f>
        <v>6</v>
      </c>
      <c r="Y9" s="6">
        <f>IF(C9=" ",0,IF(C9="am",1,0)+IF(F9="am",1,0)+IF(I9="am",1,0)+IF(L9="am",1,0)+IF(O9="am",1,0)+IF(R9="am",1,0)+IF(U9="am",1,0))</f>
        <v>0</v>
      </c>
      <c r="Z9" s="6">
        <f>IF(D9=" ",0,IF(D9="+",1,0)+IF(G9="+",1,0)+IF(J9="+",1,0)+IF(M9="+",1,0)+IF(P9="+",1,0)+IF(S9="+",1,0)+IF(V9="+",1,0))</f>
        <v>0</v>
      </c>
      <c r="AA9" s="6">
        <f>IF(D9=" ",0,IF(D9="!",1,0)+IF(G9="!",1,0)+IF(J9="!",1,0)+IF(M9="!",1,0)+IF(P9="!",1,0)+IF(S9="!",1,0)+IF(V9="!",1,0))</f>
        <v>0</v>
      </c>
      <c r="AB9" s="6">
        <f>IF(E9=" ",0,IF(E9="!",1,0)+IF(H9="!",1,0)+IF(K9="!",1,0)+IF(N9="!",1,0)+IF(Q9="!",1,0)+IF(T9="!",1,0)+IF(W9="!",1,0))</f>
        <v>0</v>
      </c>
      <c r="AC9" s="7">
        <f>IF(E9=" ",0,IF(E9="~",1,0)+IF(H9="~",1,0)+IF(K9="~",1,0)+IF(N9="~",1,0)+IF(Q9="~",1,0)+IF(T9="~",1,0)+IF(W9="~",1,0))</f>
        <v>7</v>
      </c>
      <c r="AD9" s="36">
        <f>IF(X9=7,10,IF(X9=6,9.71+(Y9-1)*0.29,IF(X9=5,9.13+(Y9-2)*0.29,IF(X9=4,8.26+(Y9-3)*0.29,IF(X9=3,7.1+(Y9-4)*0.29,IF(X9=2,5.65+(Y9-5)*0.29,IF(X9=1,3.91+(Y9-6)*0.29,IF(Y9=0,0,1.88+(Y9-7)*0.29))))))))</f>
        <v>9.4200000000000017</v>
      </c>
      <c r="AE9" s="14">
        <f>IF(Z9=7,10,IF(Z9=6,9.71+(AA9-1)*0.29,IF(Z9=5,9.13+(AA9-2)*0.29,IF(Z9=4,8.26+(AA9-3)*0.29,IF(Z9=3,7.1+(AA9-4)*0.29,IF(Z9=2,5.65+(AA9-5)*0.29,IF(Z9=1,3.91+(AA9-6)*0.29,IF(AA9=0,0,1.88+(AA9-7)*0.29))))))))</f>
        <v>0</v>
      </c>
      <c r="AF9" s="24">
        <f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2.6</v>
      </c>
      <c r="AH9" s="15">
        <v>1.8</v>
      </c>
      <c r="AI9" s="11" t="s">
        <v>454</v>
      </c>
      <c r="AJ9" s="12">
        <v>0</v>
      </c>
      <c r="AK9" s="25">
        <v>0</v>
      </c>
      <c r="AL9" s="11" t="s">
        <v>455</v>
      </c>
      <c r="AM9" s="12" t="s">
        <v>456</v>
      </c>
      <c r="AN9" s="25" t="s">
        <v>456</v>
      </c>
      <c r="AO9" s="11" t="s">
        <v>455</v>
      </c>
      <c r="AP9" s="12" t="s">
        <v>457</v>
      </c>
      <c r="AQ9" s="25" t="s">
        <v>456</v>
      </c>
      <c r="AR9" s="11" t="str">
        <f t="shared" ref="AQ9:AX10" si="0">" "</f>
        <v xml:space="preserve"> </v>
      </c>
      <c r="AS9" s="12" t="str">
        <f t="shared" si="0"/>
        <v xml:space="preserve"> </v>
      </c>
      <c r="AT9" s="25" t="str">
        <f t="shared" si="0"/>
        <v xml:space="preserve"> </v>
      </c>
      <c r="AU9" s="11" t="str">
        <f t="shared" si="0"/>
        <v xml:space="preserve"> </v>
      </c>
      <c r="AV9" s="12" t="str">
        <f t="shared" si="0"/>
        <v xml:space="preserve"> </v>
      </c>
      <c r="AW9" s="25" t="str">
        <f t="shared" si="0"/>
        <v xml:space="preserve"> </v>
      </c>
      <c r="AX9" s="11" t="str">
        <f t="shared" si="0"/>
        <v xml:space="preserve"> </v>
      </c>
      <c r="AY9" s="12" t="str">
        <f t="shared" ref="AY9:BC10" si="1">" "</f>
        <v xml:space="preserve"> </v>
      </c>
      <c r="AZ9" s="25" t="str">
        <f t="shared" si="1"/>
        <v xml:space="preserve"> </v>
      </c>
      <c r="BA9" s="11" t="str">
        <f t="shared" si="1"/>
        <v xml:space="preserve"> </v>
      </c>
      <c r="BB9" s="12" t="str">
        <f t="shared" si="1"/>
        <v xml:space="preserve"> </v>
      </c>
      <c r="BC9" s="25" t="str">
        <f t="shared" si="1"/>
        <v xml:space="preserve"> </v>
      </c>
      <c r="BD9" s="5">
        <f>IF(AI9=" ",0,IF(AI9="p",1,0)+IF(AL9="p",1,0)+IF(AO9="p",1,0)+IF(AR9="p",1,0)+IF(AU9="p",1,0)+IF(AX9="p",1,0)+IF(BA9="p",1,0))</f>
        <v>2</v>
      </c>
      <c r="BE9" s="6">
        <f>IF(AI9=" ",0,IF(AI9="am",1,0)+IF(AL9="am",1,0)+IF(AO9="am",1,0)+IF(AR9="am",1,0)+IF(AU9="am",1,0)+IF(AX9="am",1,0)+IF(BA9="am",1,0))</f>
        <v>0</v>
      </c>
      <c r="BF9" s="6">
        <f>IF(AJ9=" ",0,IF(AJ9="+",1,0)+IF(AM9="+",1,0)+IF(AP9="+",1,0)+IF(AS9="+",1,0)+IF(AV9="+",1,0)+IF(AY9="+",1,0)+IF(BB9="+",1,0))</f>
        <v>1</v>
      </c>
      <c r="BG9" s="6">
        <f>IF(AJ9=" ",0,IF(AJ9="!",1,0)+IF(AM9="!",1,0)+IF(AP9="!",1,0)+IF(AS9="!",1,0)+IF(AV9="!",1,0)+IF(AY9="!",1,0)+IF(BB9="!",1,0))</f>
        <v>0</v>
      </c>
      <c r="BH9" s="6">
        <f>IF(AK9=" ",0,IF(AK9="!",1,0)+IF(AN9="!",1,0)+IF(AQ9="!",1,0)+IF(AT9="!",1,0)+IF(AW9="!",1,0)+IF(AZ9="!",1,0)+IF(BC9="!",1,0))</f>
        <v>0</v>
      </c>
      <c r="BI9" s="7">
        <f>IF(AK9=" ",0,IF(AK9="~",1,0)+IF(AN9="~",1,0)+IF(AQ9="~",1,0)+IF(AT9="~",1,0)+IF(AW9="~",1,0)+IF(AZ9="~",1,0)+IF(BC9="~",1,0))</f>
        <v>2</v>
      </c>
      <c r="BJ9" s="36">
        <f t="shared" ref="BJ9" si="2">IF(BD9=7,10,IF(BD9=6,9.71+(BE9-1)*0.29,IF(BD9=5,9.13+(BE9-2)*0.29,IF(BD9=4,8.26+(BE9-3)*0.29,IF(BD9=3,7.1+(BE9-4)*0.29,IF(BD9=2,5.65+(BE9-5)*0.29,IF(BD9=1,3.91+(BE9-6)*0.29,IF(BE9=0,0,1.88+(BE9-7)*0.29))))))))</f>
        <v>4.2</v>
      </c>
      <c r="BK9" s="14">
        <f t="shared" ref="BK9" si="3">IF(BF9=7,10,IF(BF9=6,9.71+(BG9-1)*0.29,IF(BF9=5,9.13+(BG9-2)*0.29,IF(BF9=4,8.26+(BG9-3)*0.29,IF(BF9=3,7.1+(BG9-4)*0.29,IF(BF9=2,5.65+(BG9-5)*0.29,IF(BF9=1,3.91+(BG9-6)*0.29,IF(BG9=0,0,1.88+(BG9-7)*0.29))))))))</f>
        <v>2.1700000000000004</v>
      </c>
      <c r="BL9" s="24">
        <f t="shared" ref="BL9" si="4">IF(BH9=7,10,IF(BH9=6,9.71+(BI9-1)*0.29,IF(BH9=5,9.13+(BI9-2)*0.29,IF(BH9=4,8.26+(BI9-3)*0.29,IF(BH9=3,7.1+(BI9-4)*0.29,IF(BH9=2,5.65+(BI9-5)*0.29,IF(BH9=1,3.91+(BI9-6)*0.29,IF(BI9=0,0,1.88+(BI9-7)*0.29))))))))</f>
        <v>0.42999999999999994</v>
      </c>
      <c r="BM9" s="14">
        <v>0</v>
      </c>
      <c r="BN9" s="15">
        <v>0</v>
      </c>
      <c r="BO9" s="16">
        <v>3</v>
      </c>
      <c r="BP9" s="24">
        <f>(0.75*AD9+AE9+0.25*AF9+1.4*AG9+1.6*AH9)+(0.75*BJ9+BK9+0.25*BL9+1.4*BM9+1.6*BN9)+BO9</f>
        <v>22.482500000000002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78</v>
      </c>
      <c r="C10" s="11" t="s">
        <v>455</v>
      </c>
      <c r="D10" s="12" t="s">
        <v>456</v>
      </c>
      <c r="E10" s="25" t="s">
        <v>456</v>
      </c>
      <c r="F10" s="11" t="s">
        <v>455</v>
      </c>
      <c r="G10" s="12" t="s">
        <v>456</v>
      </c>
      <c r="H10" s="25" t="s">
        <v>456</v>
      </c>
      <c r="I10" s="11" t="s">
        <v>455</v>
      </c>
      <c r="J10" s="12" t="s">
        <v>456</v>
      </c>
      <c r="K10" s="25" t="s">
        <v>456</v>
      </c>
      <c r="L10" s="11" t="s">
        <v>455</v>
      </c>
      <c r="M10" s="12" t="s">
        <v>459</v>
      </c>
      <c r="N10" s="25" t="s">
        <v>456</v>
      </c>
      <c r="O10" s="11" t="s">
        <v>455</v>
      </c>
      <c r="P10" s="12" t="s">
        <v>457</v>
      </c>
      <c r="Q10" s="25" t="s">
        <v>456</v>
      </c>
      <c r="R10" s="11" t="s">
        <v>455</v>
      </c>
      <c r="S10" s="12" t="s">
        <v>457</v>
      </c>
      <c r="T10" s="25" t="s">
        <v>456</v>
      </c>
      <c r="U10" s="11" t="s">
        <v>455</v>
      </c>
      <c r="V10" s="12" t="s">
        <v>457</v>
      </c>
      <c r="W10" s="25" t="s">
        <v>456</v>
      </c>
      <c r="X10" s="5">
        <f t="shared" ref="X10:X38" si="5">IF(C10=" ",0,IF(C10="p",1,0)+IF(F10="p",1,0)+IF(I10="p",1,0)+IF(L10="p",1,0)+IF(O10="p",1,0)+IF(R10="p",1,0)+IF(U10="p",1,0))</f>
        <v>7</v>
      </c>
      <c r="Y10" s="6">
        <f t="shared" ref="Y10:Y38" si="6">IF(C10=" ",0,IF(C10="am",1,0)+IF(F10="am",1,0)+IF(I10="am",1,0)+IF(L10="am",1,0)+IF(O10="am",1,0)+IF(R10="am",1,0)+IF(U10="am",1,0))</f>
        <v>0</v>
      </c>
      <c r="Z10" s="6">
        <f t="shared" ref="Z10:Z38" si="7">IF(D10=" ",0,IF(D10="+",1,0)+IF(G10="+",1,0)+IF(J10="+",1,0)+IF(M10="+",1,0)+IF(P10="+",1,0)+IF(S10="+",1,0)+IF(V10="+",1,0))</f>
        <v>3</v>
      </c>
      <c r="AA10" s="6">
        <f t="shared" ref="AA10:AA38" si="8">IF(D10=" ",0,IF(D10="!",1,0)+IF(G10="!",1,0)+IF(J10="!",1,0)+IF(M10="!",1,0)+IF(P10="!",1,0)+IF(S10="!",1,0)+IF(V10="!",1,0))</f>
        <v>1</v>
      </c>
      <c r="AB10" s="6">
        <f t="shared" ref="AB10:AB38" si="9">IF(E10=" ",0,IF(E10="!",1,0)+IF(H10="!",1,0)+IF(K10="!",1,0)+IF(N10="!",1,0)+IF(Q10="!",1,0)+IF(T10="!",1,0)+IF(W10="!",1,0))</f>
        <v>0</v>
      </c>
      <c r="AC10" s="7">
        <f t="shared" ref="AC10:AC38" si="10">IF(E10=" ",0,IF(E10="~",1,0)+IF(H10="~",1,0)+IF(K10="~",1,0)+IF(N10="~",1,0)+IF(Q10="~",1,0)+IF(T10="~",1,0)+IF(W10="~",1,0))</f>
        <v>7</v>
      </c>
      <c r="AD10" s="36">
        <f t="shared" ref="AD10:AD38" si="11">IF(X10=7,10,IF(X10=6,9.71+(Y10-1)*0.29,IF(X10=5,9.13+(Y10-2)*0.29,IF(X10=4,8.26+(Y10-3)*0.29,IF(X10=3,7.1+(Y10-4)*0.29,IF(X10=2,5.65+(Y10-5)*0.29,IF(X10=1,3.91+(Y10-6)*0.29,IF(Y10=0,0,1.88+(Y10-7)*0.29))))))))</f>
        <v>10</v>
      </c>
      <c r="AE10" s="14">
        <f t="shared" ref="AE10:AE38" si="12">IF(Z10=7,10,IF(Z10=6,9.71+(AA10-1)*0.29,IF(Z10=5,9.13+(AA10-2)*0.29,IF(Z10=4,8.26+(AA10-3)*0.29,IF(Z10=3,7.1+(AA10-4)*0.29,IF(Z10=2,5.65+(AA10-5)*0.29,IF(Z10=1,3.91+(AA10-6)*0.29,IF(AA10=0,0,1.88+(AA10-7)*0.29))))))))</f>
        <v>6.2299999999999995</v>
      </c>
      <c r="AF10" s="24">
        <f t="shared" ref="AF10:AF38" si="13">IF(AB10=7,10,IF(AB10=6,9.71+(AC10-1)*0.29,IF(AB10=5,9.13+(AC10-2)*0.29,IF(AB10=4,8.26+(AC10-3)*0.29,IF(AB10=3,7.1+(AC10-4)*0.29,IF(AB10=2,5.65+(AC10-5)*0.29,IF(AB10=1,3.91+(AC10-6)*0.29,IF(AC10=0,0,1.88+(AC10-7)*0.29))))))))</f>
        <v>1.88</v>
      </c>
      <c r="AG10" s="14">
        <v>7.4</v>
      </c>
      <c r="AH10" s="15">
        <v>3</v>
      </c>
      <c r="AI10" s="11" t="s">
        <v>455</v>
      </c>
      <c r="AJ10" s="12" t="s">
        <v>456</v>
      </c>
      <c r="AK10" s="25" t="s">
        <v>456</v>
      </c>
      <c r="AL10" s="11" t="s">
        <v>455</v>
      </c>
      <c r="AM10" s="12" t="s">
        <v>457</v>
      </c>
      <c r="AN10" s="25" t="s">
        <v>456</v>
      </c>
      <c r="AO10" s="11" t="s">
        <v>455</v>
      </c>
      <c r="AP10" s="12" t="s">
        <v>456</v>
      </c>
      <c r="AQ10" s="25" t="s">
        <v>456</v>
      </c>
      <c r="AR10" s="11" t="str">
        <f t="shared" si="0"/>
        <v xml:space="preserve"> </v>
      </c>
      <c r="AS10" s="12" t="str">
        <f t="shared" si="0"/>
        <v xml:space="preserve"> </v>
      </c>
      <c r="AT10" s="25" t="str">
        <f t="shared" si="0"/>
        <v xml:space="preserve"> </v>
      </c>
      <c r="AU10" s="11" t="str">
        <f t="shared" si="0"/>
        <v xml:space="preserve"> </v>
      </c>
      <c r="AV10" s="12" t="str">
        <f t="shared" si="0"/>
        <v xml:space="preserve"> </v>
      </c>
      <c r="AW10" s="25" t="str">
        <f t="shared" si="0"/>
        <v xml:space="preserve"> </v>
      </c>
      <c r="AX10" s="11" t="str">
        <f t="shared" si="0"/>
        <v xml:space="preserve"> </v>
      </c>
      <c r="AY10" s="12" t="str">
        <f t="shared" si="1"/>
        <v xml:space="preserve"> </v>
      </c>
      <c r="AZ10" s="25" t="str">
        <f t="shared" si="1"/>
        <v xml:space="preserve"> </v>
      </c>
      <c r="BA10" s="11" t="str">
        <f t="shared" si="1"/>
        <v xml:space="preserve"> </v>
      </c>
      <c r="BB10" s="12" t="str">
        <f t="shared" si="1"/>
        <v xml:space="preserve"> </v>
      </c>
      <c r="BC10" s="25" t="str">
        <f t="shared" si="1"/>
        <v xml:space="preserve"> </v>
      </c>
      <c r="BD10" s="5">
        <f t="shared" ref="BD10:BD38" si="14">IF(AI10=" ",0,IF(AI10="p",1,0)+IF(AL10="p",1,0)+IF(AO10="p",1,0)+IF(AR10="p",1,0)+IF(AU10="p",1,0)+IF(AX10="p",1,0)+IF(BA10="p",1,0))</f>
        <v>3</v>
      </c>
      <c r="BE10" s="6">
        <f t="shared" ref="BE10:BE38" si="15">IF(AI10=" ",0,IF(AI10="am",1,0)+IF(AL10="am",1,0)+IF(AO10="am",1,0)+IF(AR10="am",1,0)+IF(AU10="am",1,0)+IF(AX10="am",1,0)+IF(BA10="am",1,0))</f>
        <v>0</v>
      </c>
      <c r="BF10" s="6">
        <f t="shared" ref="BF10:BF38" si="16">IF(AJ10=" ",0,IF(AJ10="+",1,0)+IF(AM10="+",1,0)+IF(AP10="+",1,0)+IF(AS10="+",1,0)+IF(AV10="+",1,0)+IF(AY10="+",1,0)+IF(BB10="+",1,0))</f>
        <v>1</v>
      </c>
      <c r="BG10" s="6">
        <f t="shared" ref="BG10:BG38" si="17">IF(AJ10=" ",0,IF(AJ10="!",1,0)+IF(AM10="!",1,0)+IF(AP10="!",1,0)+IF(AS10="!",1,0)+IF(AV10="!",1,0)+IF(AY10="!",1,0)+IF(BB10="!",1,0))</f>
        <v>0</v>
      </c>
      <c r="BH10" s="6">
        <f t="shared" ref="BH10:BH38" si="18">IF(AK10=" ",0,IF(AK10="!",1,0)+IF(AN10="!",1,0)+IF(AQ10="!",1,0)+IF(AT10="!",1,0)+IF(AW10="!",1,0)+IF(AZ10="!",1,0)+IF(BC10="!",1,0))</f>
        <v>0</v>
      </c>
      <c r="BI10" s="7">
        <f t="shared" ref="BI10:BI38" si="19">IF(AK10=" ",0,IF(AK10="~",1,0)+IF(AN10="~",1,0)+IF(AQ10="~",1,0)+IF(AT10="~",1,0)+IF(AW10="~",1,0)+IF(AZ10="~",1,0)+IF(BC10="~",1,0))</f>
        <v>3</v>
      </c>
      <c r="BJ10" s="36">
        <f t="shared" ref="BJ10:BJ38" si="20">IF(BD10=7,10,IF(BD10=6,9.71+(BE10-1)*0.29,IF(BD10=5,9.13+(BE10-2)*0.29,IF(BD10=4,8.26+(BE10-3)*0.29,IF(BD10=3,7.1+(BE10-4)*0.29,IF(BD10=2,5.65+(BE10-5)*0.29,IF(BD10=1,3.91+(BE10-6)*0.29,IF(BE10=0,0,1.88+(BE10-7)*0.29))))))))</f>
        <v>5.9399999999999995</v>
      </c>
      <c r="BK10" s="14">
        <f t="shared" ref="BK10:BK38" si="21">IF(BF10=7,10,IF(BF10=6,9.71+(BG10-1)*0.29,IF(BF10=5,9.13+(BG10-2)*0.29,IF(BF10=4,8.26+(BG10-3)*0.29,IF(BF10=3,7.1+(BG10-4)*0.29,IF(BF10=2,5.65+(BG10-5)*0.29,IF(BF10=1,3.91+(BG10-6)*0.29,IF(BG10=0,0,1.88+(BG10-7)*0.29))))))))</f>
        <v>2.1700000000000004</v>
      </c>
      <c r="BL10" s="24">
        <f t="shared" ref="BL10:BL38" si="22">IF(BH10=7,10,IF(BH10=6,9.71+(BI10-1)*0.29,IF(BH10=5,9.13+(BI10-2)*0.29,IF(BH10=4,8.26+(BI10-3)*0.29,IF(BH10=3,7.1+(BI10-4)*0.29,IF(BH10=2,5.65+(BI10-5)*0.29,IF(BH10=1,3.91+(BI10-6)*0.29,IF(BI10=0,0,1.88+(BI10-7)*0.29))))))))</f>
        <v>0.72</v>
      </c>
      <c r="BM10" s="14">
        <v>0</v>
      </c>
      <c r="BN10" s="15">
        <v>0</v>
      </c>
      <c r="BO10" s="16">
        <f>1+2+1.5+3+0.14</f>
        <v>7.64</v>
      </c>
      <c r="BP10" s="24">
        <f t="shared" ref="BP10:BP38" si="23">(0.75*AD10+AE10+0.25*AF10+1.4*AG10+1.6*AH10)+(0.75*BJ10+BK10+0.25*BL10+1.4*BM10+1.6*BN10)+BO10</f>
        <v>43.805000000000007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79</v>
      </c>
      <c r="C11" s="11" t="s">
        <v>455</v>
      </c>
      <c r="D11" s="12" t="s">
        <v>456</v>
      </c>
      <c r="E11" s="25" t="s">
        <v>456</v>
      </c>
      <c r="F11" s="11" t="s">
        <v>455</v>
      </c>
      <c r="G11" s="12" t="s">
        <v>456</v>
      </c>
      <c r="H11" s="25" t="s">
        <v>456</v>
      </c>
      <c r="I11" s="11" t="s">
        <v>455</v>
      </c>
      <c r="J11" s="12" t="s">
        <v>456</v>
      </c>
      <c r="K11" s="25" t="s">
        <v>456</v>
      </c>
      <c r="L11" s="11" t="s">
        <v>455</v>
      </c>
      <c r="M11" s="12" t="s">
        <v>459</v>
      </c>
      <c r="N11" s="25" t="s">
        <v>456</v>
      </c>
      <c r="O11" s="11" t="s">
        <v>455</v>
      </c>
      <c r="P11" s="12" t="s">
        <v>590</v>
      </c>
      <c r="Q11" s="25" t="s">
        <v>456</v>
      </c>
      <c r="R11" s="11" t="s">
        <v>455</v>
      </c>
      <c r="S11" s="12" t="s">
        <v>459</v>
      </c>
      <c r="T11" s="25" t="s">
        <v>456</v>
      </c>
      <c r="U11" s="11" t="s">
        <v>455</v>
      </c>
      <c r="V11" s="12" t="s">
        <v>459</v>
      </c>
      <c r="W11" s="25" t="s">
        <v>456</v>
      </c>
      <c r="X11" s="5">
        <f t="shared" si="5"/>
        <v>7</v>
      </c>
      <c r="Y11" s="6">
        <f t="shared" si="6"/>
        <v>0</v>
      </c>
      <c r="Z11" s="6">
        <f t="shared" si="7"/>
        <v>0</v>
      </c>
      <c r="AA11" s="6">
        <f t="shared" si="8"/>
        <v>3</v>
      </c>
      <c r="AB11" s="6">
        <f t="shared" si="9"/>
        <v>0</v>
      </c>
      <c r="AC11" s="7">
        <f t="shared" si="10"/>
        <v>7</v>
      </c>
      <c r="AD11" s="36">
        <f t="shared" si="11"/>
        <v>10</v>
      </c>
      <c r="AE11" s="14">
        <f>IF(Z11=7,10,IF(Z11=6,9.71+(AA11-1)*0.29,IF(Z11=5,9.13+(AA11-2)*0.29,IF(Z11=4,8.26+(AA11-3)*0.29,IF(Z11=3,7.1+(AA11-4)*0.29,IF(Z11=2,5.65+(AA11-5)*0.29,IF(Z11=1,3.91+(AA11-6)*0.29,IF(AA11=0,0,1.88+(AA11-7)*0.29))))))))+2*0.14</f>
        <v>1</v>
      </c>
      <c r="AF11" s="24">
        <f t="shared" si="13"/>
        <v>1.88</v>
      </c>
      <c r="AG11" s="14">
        <v>2.4</v>
      </c>
      <c r="AH11" s="15">
        <v>2</v>
      </c>
      <c r="AI11" s="11" t="s">
        <v>455</v>
      </c>
      <c r="AJ11" s="12" t="s">
        <v>456</v>
      </c>
      <c r="AK11" s="25">
        <v>0</v>
      </c>
      <c r="AL11" s="11" t="s">
        <v>455</v>
      </c>
      <c r="AM11" s="12" t="s">
        <v>456</v>
      </c>
      <c r="AN11" s="25">
        <v>0</v>
      </c>
      <c r="AO11" s="11" t="s">
        <v>455</v>
      </c>
      <c r="AP11" s="12" t="s">
        <v>457</v>
      </c>
      <c r="AQ11" s="25" t="s">
        <v>456</v>
      </c>
      <c r="AR11" s="11" t="str">
        <f t="shared" ref="AQ11:AR20" si="24">" "</f>
        <v xml:space="preserve"> </v>
      </c>
      <c r="AS11" s="12" t="str">
        <f t="shared" ref="AS11:BC19" si="25">" "</f>
        <v xml:space="preserve"> </v>
      </c>
      <c r="AT11" s="25" t="str">
        <f t="shared" si="25"/>
        <v xml:space="preserve"> </v>
      </c>
      <c r="AU11" s="11" t="str">
        <f t="shared" si="25"/>
        <v xml:space="preserve"> </v>
      </c>
      <c r="AV11" s="12" t="str">
        <f t="shared" si="25"/>
        <v xml:space="preserve"> </v>
      </c>
      <c r="AW11" s="25" t="str">
        <f t="shared" si="25"/>
        <v xml:space="preserve"> </v>
      </c>
      <c r="AX11" s="11" t="str">
        <f t="shared" si="25"/>
        <v xml:space="preserve"> </v>
      </c>
      <c r="AY11" s="12" t="str">
        <f t="shared" si="25"/>
        <v xml:space="preserve"> </v>
      </c>
      <c r="AZ11" s="25" t="str">
        <f t="shared" si="25"/>
        <v xml:space="preserve"> </v>
      </c>
      <c r="BA11" s="11" t="str">
        <f t="shared" si="25"/>
        <v xml:space="preserve"> </v>
      </c>
      <c r="BB11" s="12" t="str">
        <f t="shared" si="25"/>
        <v xml:space="preserve"> </v>
      </c>
      <c r="BC11" s="25" t="str">
        <f t="shared" si="25"/>
        <v xml:space="preserve"> </v>
      </c>
      <c r="BD11" s="5">
        <f t="shared" si="14"/>
        <v>3</v>
      </c>
      <c r="BE11" s="6">
        <f t="shared" si="15"/>
        <v>0</v>
      </c>
      <c r="BF11" s="6">
        <f t="shared" si="16"/>
        <v>1</v>
      </c>
      <c r="BG11" s="6">
        <f t="shared" si="17"/>
        <v>0</v>
      </c>
      <c r="BH11" s="6">
        <f t="shared" si="18"/>
        <v>0</v>
      </c>
      <c r="BI11" s="7">
        <f t="shared" si="19"/>
        <v>1</v>
      </c>
      <c r="BJ11" s="36">
        <f t="shared" si="20"/>
        <v>5.9399999999999995</v>
      </c>
      <c r="BK11" s="14">
        <f t="shared" si="21"/>
        <v>2.1700000000000004</v>
      </c>
      <c r="BL11" s="24">
        <f t="shared" si="22"/>
        <v>0.14000000000000012</v>
      </c>
      <c r="BM11" s="14">
        <v>0</v>
      </c>
      <c r="BN11" s="15">
        <v>0</v>
      </c>
      <c r="BO11" s="16">
        <f>1.5+3+0.14</f>
        <v>4.6399999999999997</v>
      </c>
      <c r="BP11" s="24">
        <f t="shared" si="23"/>
        <v>26.830000000000002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26">A11+1</f>
        <v>4</v>
      </c>
      <c r="B12" s="80" t="s">
        <v>539</v>
      </c>
      <c r="C12" s="11" t="s">
        <v>455</v>
      </c>
      <c r="D12" s="12" t="s">
        <v>456</v>
      </c>
      <c r="E12" s="25" t="s">
        <v>456</v>
      </c>
      <c r="F12" s="11" t="s">
        <v>455</v>
      </c>
      <c r="G12" s="12" t="s">
        <v>456</v>
      </c>
      <c r="H12" s="25">
        <v>0</v>
      </c>
      <c r="I12" s="11" t="s">
        <v>455</v>
      </c>
      <c r="J12" s="12" t="s">
        <v>456</v>
      </c>
      <c r="K12" s="25" t="s">
        <v>456</v>
      </c>
      <c r="L12" s="11" t="s">
        <v>455</v>
      </c>
      <c r="M12" s="12" t="s">
        <v>456</v>
      </c>
      <c r="N12" s="25" t="s">
        <v>456</v>
      </c>
      <c r="O12" s="11" t="s">
        <v>455</v>
      </c>
      <c r="P12" s="12" t="s">
        <v>456</v>
      </c>
      <c r="Q12" s="25" t="s">
        <v>456</v>
      </c>
      <c r="R12" s="11" t="s">
        <v>455</v>
      </c>
      <c r="S12" s="12" t="s">
        <v>459</v>
      </c>
      <c r="T12" s="25" t="s">
        <v>456</v>
      </c>
      <c r="U12" s="11" t="s">
        <v>455</v>
      </c>
      <c r="V12" s="12" t="s">
        <v>456</v>
      </c>
      <c r="W12" s="25" t="s">
        <v>456</v>
      </c>
      <c r="X12" s="5">
        <f t="shared" si="5"/>
        <v>7</v>
      </c>
      <c r="Y12" s="6">
        <f t="shared" si="6"/>
        <v>0</v>
      </c>
      <c r="Z12" s="6">
        <f t="shared" si="7"/>
        <v>0</v>
      </c>
      <c r="AA12" s="6">
        <f t="shared" si="8"/>
        <v>1</v>
      </c>
      <c r="AB12" s="6">
        <f t="shared" si="9"/>
        <v>0</v>
      </c>
      <c r="AC12" s="7">
        <f t="shared" si="10"/>
        <v>6</v>
      </c>
      <c r="AD12" s="36">
        <f t="shared" si="11"/>
        <v>10</v>
      </c>
      <c r="AE12" s="14">
        <f t="shared" si="12"/>
        <v>0.14000000000000012</v>
      </c>
      <c r="AF12" s="24">
        <f t="shared" si="13"/>
        <v>1.5899999999999999</v>
      </c>
      <c r="AG12" s="14">
        <v>4.5999999999999996</v>
      </c>
      <c r="AH12" s="15">
        <v>2.2000000000000002</v>
      </c>
      <c r="AI12" s="11" t="s">
        <v>455</v>
      </c>
      <c r="AJ12" s="12" t="s">
        <v>456</v>
      </c>
      <c r="AK12" s="25" t="s">
        <v>456</v>
      </c>
      <c r="AL12" s="11" t="s">
        <v>455</v>
      </c>
      <c r="AM12" s="12" t="s">
        <v>456</v>
      </c>
      <c r="AN12" s="25" t="s">
        <v>456</v>
      </c>
      <c r="AO12" s="11" t="s">
        <v>455</v>
      </c>
      <c r="AP12" s="12" t="s">
        <v>457</v>
      </c>
      <c r="AQ12" s="25" t="s">
        <v>456</v>
      </c>
      <c r="AR12" s="11" t="str">
        <f t="shared" si="24"/>
        <v xml:space="preserve"> </v>
      </c>
      <c r="AS12" s="12" t="str">
        <f t="shared" si="25"/>
        <v xml:space="preserve"> </v>
      </c>
      <c r="AT12" s="25" t="str">
        <f t="shared" si="25"/>
        <v xml:space="preserve"> </v>
      </c>
      <c r="AU12" s="11" t="str">
        <f t="shared" si="25"/>
        <v xml:space="preserve"> </v>
      </c>
      <c r="AV12" s="12" t="str">
        <f t="shared" si="25"/>
        <v xml:space="preserve"> </v>
      </c>
      <c r="AW12" s="25" t="str">
        <f t="shared" si="25"/>
        <v xml:space="preserve"> </v>
      </c>
      <c r="AX12" s="11" t="str">
        <f t="shared" si="25"/>
        <v xml:space="preserve"> </v>
      </c>
      <c r="AY12" s="12" t="str">
        <f t="shared" si="25"/>
        <v xml:space="preserve"> </v>
      </c>
      <c r="AZ12" s="25" t="str">
        <f t="shared" si="25"/>
        <v xml:space="preserve"> </v>
      </c>
      <c r="BA12" s="11" t="str">
        <f t="shared" si="25"/>
        <v xml:space="preserve"> </v>
      </c>
      <c r="BB12" s="12" t="str">
        <f t="shared" si="25"/>
        <v xml:space="preserve"> </v>
      </c>
      <c r="BC12" s="25" t="str">
        <f t="shared" si="25"/>
        <v xml:space="preserve"> </v>
      </c>
      <c r="BD12" s="5">
        <f t="shared" si="14"/>
        <v>3</v>
      </c>
      <c r="BE12" s="6">
        <f t="shared" si="15"/>
        <v>0</v>
      </c>
      <c r="BF12" s="6">
        <f t="shared" si="16"/>
        <v>1</v>
      </c>
      <c r="BG12" s="6">
        <f t="shared" si="17"/>
        <v>0</v>
      </c>
      <c r="BH12" s="6">
        <f t="shared" si="18"/>
        <v>0</v>
      </c>
      <c r="BI12" s="7">
        <f t="shared" si="19"/>
        <v>3</v>
      </c>
      <c r="BJ12" s="36">
        <f t="shared" si="20"/>
        <v>5.9399999999999995</v>
      </c>
      <c r="BK12" s="14">
        <f t="shared" si="21"/>
        <v>2.1700000000000004</v>
      </c>
      <c r="BL12" s="24">
        <f t="shared" si="22"/>
        <v>0.72</v>
      </c>
      <c r="BM12" s="14">
        <v>0</v>
      </c>
      <c r="BN12" s="15">
        <v>0</v>
      </c>
      <c r="BO12" s="16">
        <f>1.5+2*0.14+3</f>
        <v>4.78</v>
      </c>
      <c r="BP12" s="24">
        <f t="shared" si="23"/>
        <v>29.582500000000003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26"/>
        <v>5</v>
      </c>
      <c r="B13" s="80" t="s">
        <v>80</v>
      </c>
      <c r="C13" s="11" t="s">
        <v>455</v>
      </c>
      <c r="D13" s="12" t="s">
        <v>456</v>
      </c>
      <c r="E13" s="25" t="s">
        <v>456</v>
      </c>
      <c r="F13" s="11" t="s">
        <v>455</v>
      </c>
      <c r="G13" s="12" t="s">
        <v>456</v>
      </c>
      <c r="H13" s="25" t="s">
        <v>456</v>
      </c>
      <c r="I13" s="11" t="s">
        <v>455</v>
      </c>
      <c r="J13" s="12" t="s">
        <v>459</v>
      </c>
      <c r="K13" s="25" t="s">
        <v>456</v>
      </c>
      <c r="L13" s="11" t="s">
        <v>455</v>
      </c>
      <c r="M13" s="12" t="s">
        <v>456</v>
      </c>
      <c r="N13" s="25" t="s">
        <v>456</v>
      </c>
      <c r="O13" s="11" t="s">
        <v>455</v>
      </c>
      <c r="P13" s="12" t="s">
        <v>456</v>
      </c>
      <c r="Q13" s="25" t="s">
        <v>456</v>
      </c>
      <c r="R13" s="11" t="s">
        <v>455</v>
      </c>
      <c r="S13" s="12" t="s">
        <v>457</v>
      </c>
      <c r="T13" s="25" t="s">
        <v>456</v>
      </c>
      <c r="U13" s="11" t="s">
        <v>455</v>
      </c>
      <c r="V13" s="12" t="s">
        <v>459</v>
      </c>
      <c r="W13" s="25" t="s">
        <v>459</v>
      </c>
      <c r="X13" s="5">
        <f t="shared" si="5"/>
        <v>7</v>
      </c>
      <c r="Y13" s="6">
        <f t="shared" si="6"/>
        <v>0</v>
      </c>
      <c r="Z13" s="6">
        <f t="shared" si="7"/>
        <v>1</v>
      </c>
      <c r="AA13" s="6">
        <f t="shared" si="8"/>
        <v>2</v>
      </c>
      <c r="AB13" s="6">
        <f t="shared" si="9"/>
        <v>1</v>
      </c>
      <c r="AC13" s="7">
        <f t="shared" si="10"/>
        <v>6</v>
      </c>
      <c r="AD13" s="36">
        <f t="shared" si="11"/>
        <v>10</v>
      </c>
      <c r="AE13" s="14">
        <f t="shared" si="12"/>
        <v>2.75</v>
      </c>
      <c r="AF13" s="24">
        <f t="shared" si="13"/>
        <v>3.91</v>
      </c>
      <c r="AG13" s="14">
        <v>10</v>
      </c>
      <c r="AH13" s="15">
        <v>5.2</v>
      </c>
      <c r="AI13" s="11" t="s">
        <v>455</v>
      </c>
      <c r="AJ13" s="12" t="s">
        <v>456</v>
      </c>
      <c r="AK13" s="25" t="s">
        <v>456</v>
      </c>
      <c r="AL13" s="11" t="s">
        <v>455</v>
      </c>
      <c r="AM13" s="12" t="s">
        <v>457</v>
      </c>
      <c r="AN13" s="25" t="s">
        <v>459</v>
      </c>
      <c r="AO13" s="11" t="s">
        <v>455</v>
      </c>
      <c r="AP13" s="12" t="s">
        <v>456</v>
      </c>
      <c r="AQ13" s="25" t="s">
        <v>456</v>
      </c>
      <c r="AR13" s="11" t="str">
        <f t="shared" si="24"/>
        <v xml:space="preserve"> </v>
      </c>
      <c r="AS13" s="12" t="str">
        <f t="shared" si="25"/>
        <v xml:space="preserve"> </v>
      </c>
      <c r="AT13" s="25" t="str">
        <f t="shared" si="25"/>
        <v xml:space="preserve"> </v>
      </c>
      <c r="AU13" s="11" t="str">
        <f t="shared" si="25"/>
        <v xml:space="preserve"> </v>
      </c>
      <c r="AV13" s="12" t="str">
        <f t="shared" si="25"/>
        <v xml:space="preserve"> </v>
      </c>
      <c r="AW13" s="25" t="str">
        <f t="shared" si="25"/>
        <v xml:space="preserve"> </v>
      </c>
      <c r="AX13" s="11" t="str">
        <f t="shared" si="25"/>
        <v xml:space="preserve"> </v>
      </c>
      <c r="AY13" s="12" t="str">
        <f t="shared" si="25"/>
        <v xml:space="preserve"> </v>
      </c>
      <c r="AZ13" s="25" t="str">
        <f t="shared" si="25"/>
        <v xml:space="preserve"> </v>
      </c>
      <c r="BA13" s="11" t="str">
        <f t="shared" si="25"/>
        <v xml:space="preserve"> </v>
      </c>
      <c r="BB13" s="12" t="str">
        <f t="shared" si="25"/>
        <v xml:space="preserve"> </v>
      </c>
      <c r="BC13" s="25" t="str">
        <f t="shared" si="25"/>
        <v xml:space="preserve"> </v>
      </c>
      <c r="BD13" s="5">
        <f t="shared" si="14"/>
        <v>3</v>
      </c>
      <c r="BE13" s="6">
        <f t="shared" si="15"/>
        <v>0</v>
      </c>
      <c r="BF13" s="6">
        <f t="shared" si="16"/>
        <v>1</v>
      </c>
      <c r="BG13" s="6">
        <f t="shared" si="17"/>
        <v>0</v>
      </c>
      <c r="BH13" s="6">
        <f t="shared" si="18"/>
        <v>1</v>
      </c>
      <c r="BI13" s="7">
        <f t="shared" si="19"/>
        <v>2</v>
      </c>
      <c r="BJ13" s="36">
        <f t="shared" si="20"/>
        <v>5.9399999999999995</v>
      </c>
      <c r="BK13" s="14">
        <f t="shared" si="21"/>
        <v>2.1700000000000004</v>
      </c>
      <c r="BL13" s="24">
        <f t="shared" si="22"/>
        <v>2.75</v>
      </c>
      <c r="BM13" s="14">
        <v>0</v>
      </c>
      <c r="BN13" s="15">
        <v>0</v>
      </c>
      <c r="BO13" s="16">
        <f>2+2*1+4*1.5+3</f>
        <v>13</v>
      </c>
      <c r="BP13" s="24">
        <f t="shared" si="23"/>
        <v>53.86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26"/>
        <v>6</v>
      </c>
      <c r="B14" s="80" t="s">
        <v>81</v>
      </c>
      <c r="C14" s="11" t="s">
        <v>455</v>
      </c>
      <c r="D14" s="12" t="s">
        <v>456</v>
      </c>
      <c r="E14" s="25" t="s">
        <v>456</v>
      </c>
      <c r="F14" s="11" t="s">
        <v>455</v>
      </c>
      <c r="G14" s="12" t="s">
        <v>456</v>
      </c>
      <c r="H14" s="25" t="s">
        <v>456</v>
      </c>
      <c r="I14" s="11" t="s">
        <v>455</v>
      </c>
      <c r="J14" s="12" t="s">
        <v>456</v>
      </c>
      <c r="K14" s="25" t="s">
        <v>456</v>
      </c>
      <c r="L14" s="11" t="s">
        <v>455</v>
      </c>
      <c r="M14" s="12" t="s">
        <v>456</v>
      </c>
      <c r="N14" s="25" t="s">
        <v>456</v>
      </c>
      <c r="O14" s="11" t="s">
        <v>455</v>
      </c>
      <c r="P14" s="12" t="s">
        <v>457</v>
      </c>
      <c r="Q14" s="25" t="s">
        <v>456</v>
      </c>
      <c r="R14" s="11" t="s">
        <v>455</v>
      </c>
      <c r="S14" s="12" t="s">
        <v>459</v>
      </c>
      <c r="T14" s="25" t="s">
        <v>456</v>
      </c>
      <c r="U14" s="11" t="s">
        <v>455</v>
      </c>
      <c r="V14" s="12" t="s">
        <v>459</v>
      </c>
      <c r="W14" s="25" t="s">
        <v>456</v>
      </c>
      <c r="X14" s="5">
        <f t="shared" si="5"/>
        <v>7</v>
      </c>
      <c r="Y14" s="6">
        <f t="shared" si="6"/>
        <v>0</v>
      </c>
      <c r="Z14" s="6">
        <f t="shared" si="7"/>
        <v>1</v>
      </c>
      <c r="AA14" s="6">
        <f t="shared" si="8"/>
        <v>2</v>
      </c>
      <c r="AB14" s="6">
        <f t="shared" si="9"/>
        <v>0</v>
      </c>
      <c r="AC14" s="7">
        <f t="shared" si="10"/>
        <v>7</v>
      </c>
      <c r="AD14" s="36">
        <f t="shared" si="11"/>
        <v>10</v>
      </c>
      <c r="AE14" s="14">
        <f t="shared" si="12"/>
        <v>2.75</v>
      </c>
      <c r="AF14" s="24">
        <f t="shared" si="13"/>
        <v>1.88</v>
      </c>
      <c r="AG14" s="14">
        <v>4.0999999999999996</v>
      </c>
      <c r="AH14" s="15">
        <v>2</v>
      </c>
      <c r="AI14" s="11" t="s">
        <v>455</v>
      </c>
      <c r="AJ14" s="12" t="s">
        <v>456</v>
      </c>
      <c r="AK14" s="25" t="s">
        <v>456</v>
      </c>
      <c r="AL14" s="11" t="s">
        <v>455</v>
      </c>
      <c r="AM14" s="12" t="s">
        <v>457</v>
      </c>
      <c r="AN14" s="25" t="s">
        <v>456</v>
      </c>
      <c r="AO14" s="11" t="s">
        <v>455</v>
      </c>
      <c r="AP14" s="12" t="s">
        <v>456</v>
      </c>
      <c r="AQ14" s="25" t="s">
        <v>456</v>
      </c>
      <c r="AR14" s="11" t="str">
        <f t="shared" si="24"/>
        <v xml:space="preserve"> </v>
      </c>
      <c r="AS14" s="12" t="str">
        <f t="shared" si="25"/>
        <v xml:space="preserve"> </v>
      </c>
      <c r="AT14" s="25" t="str">
        <f t="shared" si="25"/>
        <v xml:space="preserve"> </v>
      </c>
      <c r="AU14" s="11" t="str">
        <f t="shared" si="25"/>
        <v xml:space="preserve"> </v>
      </c>
      <c r="AV14" s="12" t="str">
        <f t="shared" si="25"/>
        <v xml:space="preserve"> </v>
      </c>
      <c r="AW14" s="25" t="str">
        <f t="shared" si="25"/>
        <v xml:space="preserve"> </v>
      </c>
      <c r="AX14" s="11" t="str">
        <f t="shared" si="25"/>
        <v xml:space="preserve"> </v>
      </c>
      <c r="AY14" s="12" t="str">
        <f t="shared" si="25"/>
        <v xml:space="preserve"> </v>
      </c>
      <c r="AZ14" s="25" t="str">
        <f t="shared" si="25"/>
        <v xml:space="preserve"> </v>
      </c>
      <c r="BA14" s="11" t="str">
        <f t="shared" si="25"/>
        <v xml:space="preserve"> </v>
      </c>
      <c r="BB14" s="12" t="str">
        <f t="shared" si="25"/>
        <v xml:space="preserve"> </v>
      </c>
      <c r="BC14" s="25" t="str">
        <f t="shared" si="25"/>
        <v xml:space="preserve"> </v>
      </c>
      <c r="BD14" s="5">
        <f t="shared" si="14"/>
        <v>3</v>
      </c>
      <c r="BE14" s="6">
        <f t="shared" si="15"/>
        <v>0</v>
      </c>
      <c r="BF14" s="6">
        <f t="shared" si="16"/>
        <v>1</v>
      </c>
      <c r="BG14" s="6">
        <f t="shared" si="17"/>
        <v>0</v>
      </c>
      <c r="BH14" s="6">
        <f t="shared" si="18"/>
        <v>0</v>
      </c>
      <c r="BI14" s="7">
        <f t="shared" si="19"/>
        <v>3</v>
      </c>
      <c r="BJ14" s="36">
        <f t="shared" si="20"/>
        <v>5.9399999999999995</v>
      </c>
      <c r="BK14" s="14">
        <f t="shared" si="21"/>
        <v>2.1700000000000004</v>
      </c>
      <c r="BL14" s="24">
        <f t="shared" si="22"/>
        <v>0.72</v>
      </c>
      <c r="BM14" s="14">
        <v>0</v>
      </c>
      <c r="BN14" s="15">
        <v>0</v>
      </c>
      <c r="BO14" s="16">
        <f>2*1+2+2*1.5+3*0.14+3</f>
        <v>10.42</v>
      </c>
      <c r="BP14" s="24">
        <f t="shared" si="23"/>
        <v>36.884999999999998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26"/>
        <v>7</v>
      </c>
      <c r="B15" s="80" t="s">
        <v>558</v>
      </c>
      <c r="C15" s="11" t="s">
        <v>455</v>
      </c>
      <c r="D15" s="12" t="s">
        <v>456</v>
      </c>
      <c r="E15" s="25" t="s">
        <v>456</v>
      </c>
      <c r="F15" s="11" t="s">
        <v>455</v>
      </c>
      <c r="G15" s="12" t="s">
        <v>456</v>
      </c>
      <c r="H15" s="25" t="s">
        <v>456</v>
      </c>
      <c r="I15" s="11" t="s">
        <v>455</v>
      </c>
      <c r="J15" s="12" t="s">
        <v>456</v>
      </c>
      <c r="K15" s="25" t="s">
        <v>456</v>
      </c>
      <c r="L15" s="11" t="s">
        <v>455</v>
      </c>
      <c r="M15" s="12" t="s">
        <v>456</v>
      </c>
      <c r="N15" s="25" t="s">
        <v>456</v>
      </c>
      <c r="O15" s="11" t="s">
        <v>455</v>
      </c>
      <c r="P15" s="12" t="s">
        <v>456</v>
      </c>
      <c r="Q15" s="25" t="s">
        <v>456</v>
      </c>
      <c r="R15" s="11" t="s">
        <v>455</v>
      </c>
      <c r="S15" s="12" t="s">
        <v>456</v>
      </c>
      <c r="T15" s="25" t="s">
        <v>456</v>
      </c>
      <c r="U15" s="11" t="s">
        <v>455</v>
      </c>
      <c r="V15" s="12" t="s">
        <v>456</v>
      </c>
      <c r="W15" s="25" t="s">
        <v>456</v>
      </c>
      <c r="X15" s="5">
        <f t="shared" si="5"/>
        <v>7</v>
      </c>
      <c r="Y15" s="6">
        <f t="shared" si="6"/>
        <v>0</v>
      </c>
      <c r="Z15" s="6">
        <f t="shared" si="7"/>
        <v>0</v>
      </c>
      <c r="AA15" s="6">
        <f t="shared" si="8"/>
        <v>0</v>
      </c>
      <c r="AB15" s="6">
        <f t="shared" si="9"/>
        <v>0</v>
      </c>
      <c r="AC15" s="7">
        <f t="shared" si="10"/>
        <v>7</v>
      </c>
      <c r="AD15" s="36">
        <f t="shared" si="11"/>
        <v>10</v>
      </c>
      <c r="AE15" s="14">
        <f t="shared" si="12"/>
        <v>0</v>
      </c>
      <c r="AF15" s="24">
        <f t="shared" si="13"/>
        <v>1.88</v>
      </c>
      <c r="AG15" s="14">
        <v>6.8</v>
      </c>
      <c r="AH15" s="15">
        <v>2.2000000000000002</v>
      </c>
      <c r="AI15" s="11" t="s">
        <v>455</v>
      </c>
      <c r="AJ15" s="12" t="s">
        <v>456</v>
      </c>
      <c r="AK15" s="25" t="s">
        <v>456</v>
      </c>
      <c r="AL15" s="11" t="s">
        <v>455</v>
      </c>
      <c r="AM15" s="12" t="s">
        <v>456</v>
      </c>
      <c r="AN15" s="25" t="s">
        <v>456</v>
      </c>
      <c r="AO15" s="11" t="s">
        <v>455</v>
      </c>
      <c r="AP15" s="12" t="s">
        <v>457</v>
      </c>
      <c r="AQ15" s="25" t="s">
        <v>456</v>
      </c>
      <c r="AR15" s="11" t="str">
        <f t="shared" si="24"/>
        <v xml:space="preserve"> </v>
      </c>
      <c r="AS15" s="12" t="str">
        <f t="shared" si="25"/>
        <v xml:space="preserve"> </v>
      </c>
      <c r="AT15" s="25" t="str">
        <f t="shared" si="25"/>
        <v xml:space="preserve"> </v>
      </c>
      <c r="AU15" s="11" t="str">
        <f t="shared" si="25"/>
        <v xml:space="preserve"> </v>
      </c>
      <c r="AV15" s="12" t="str">
        <f t="shared" si="25"/>
        <v xml:space="preserve"> </v>
      </c>
      <c r="AW15" s="25" t="str">
        <f t="shared" si="25"/>
        <v xml:space="preserve"> </v>
      </c>
      <c r="AX15" s="11" t="str">
        <f t="shared" si="25"/>
        <v xml:space="preserve"> </v>
      </c>
      <c r="AY15" s="12" t="str">
        <f t="shared" si="25"/>
        <v xml:space="preserve"> </v>
      </c>
      <c r="AZ15" s="25" t="str">
        <f t="shared" si="25"/>
        <v xml:space="preserve"> </v>
      </c>
      <c r="BA15" s="11" t="str">
        <f t="shared" si="25"/>
        <v xml:space="preserve"> </v>
      </c>
      <c r="BB15" s="12" t="str">
        <f t="shared" si="25"/>
        <v xml:space="preserve"> </v>
      </c>
      <c r="BC15" s="25" t="str">
        <f t="shared" si="25"/>
        <v xml:space="preserve"> </v>
      </c>
      <c r="BD15" s="5">
        <f t="shared" si="14"/>
        <v>3</v>
      </c>
      <c r="BE15" s="6">
        <f t="shared" si="15"/>
        <v>0</v>
      </c>
      <c r="BF15" s="6">
        <f t="shared" si="16"/>
        <v>1</v>
      </c>
      <c r="BG15" s="6">
        <f t="shared" si="17"/>
        <v>0</v>
      </c>
      <c r="BH15" s="6">
        <f t="shared" si="18"/>
        <v>0</v>
      </c>
      <c r="BI15" s="7">
        <f t="shared" si="19"/>
        <v>3</v>
      </c>
      <c r="BJ15" s="36">
        <f t="shared" si="20"/>
        <v>5.9399999999999995</v>
      </c>
      <c r="BK15" s="14">
        <f t="shared" si="21"/>
        <v>2.1700000000000004</v>
      </c>
      <c r="BL15" s="24">
        <f t="shared" si="22"/>
        <v>0.72</v>
      </c>
      <c r="BM15" s="14">
        <v>0</v>
      </c>
      <c r="BN15" s="15">
        <v>0</v>
      </c>
      <c r="BO15" s="16">
        <f>2+1.5+3+0.14</f>
        <v>6.64</v>
      </c>
      <c r="BP15" s="24">
        <f t="shared" si="23"/>
        <v>34.454999999999998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26"/>
        <v>8</v>
      </c>
      <c r="B16" s="80" t="s">
        <v>82</v>
      </c>
      <c r="C16" s="11" t="s">
        <v>455</v>
      </c>
      <c r="D16" s="12" t="s">
        <v>456</v>
      </c>
      <c r="E16" s="25" t="s">
        <v>456</v>
      </c>
      <c r="F16" s="11" t="s">
        <v>455</v>
      </c>
      <c r="G16" s="12" t="s">
        <v>459</v>
      </c>
      <c r="H16" s="25" t="s">
        <v>456</v>
      </c>
      <c r="I16" s="11" t="s">
        <v>455</v>
      </c>
      <c r="J16" s="12" t="s">
        <v>456</v>
      </c>
      <c r="K16" s="25" t="s">
        <v>456</v>
      </c>
      <c r="L16" s="11" t="s">
        <v>455</v>
      </c>
      <c r="M16" s="12" t="s">
        <v>456</v>
      </c>
      <c r="N16" s="25" t="s">
        <v>456</v>
      </c>
      <c r="O16" s="11" t="s">
        <v>455</v>
      </c>
      <c r="P16" s="12" t="s">
        <v>456</v>
      </c>
      <c r="Q16" s="25" t="s">
        <v>456</v>
      </c>
      <c r="R16" s="11" t="s">
        <v>455</v>
      </c>
      <c r="S16" s="12" t="s">
        <v>456</v>
      </c>
      <c r="T16" s="25" t="s">
        <v>456</v>
      </c>
      <c r="U16" s="11" t="s">
        <v>455</v>
      </c>
      <c r="V16" s="12" t="s">
        <v>457</v>
      </c>
      <c r="W16" s="25" t="s">
        <v>456</v>
      </c>
      <c r="X16" s="5">
        <f t="shared" si="5"/>
        <v>7</v>
      </c>
      <c r="Y16" s="6">
        <f t="shared" si="6"/>
        <v>0</v>
      </c>
      <c r="Z16" s="6">
        <f t="shared" si="7"/>
        <v>1</v>
      </c>
      <c r="AA16" s="6">
        <f t="shared" si="8"/>
        <v>1</v>
      </c>
      <c r="AB16" s="6">
        <f t="shared" si="9"/>
        <v>0</v>
      </c>
      <c r="AC16" s="7">
        <f t="shared" si="10"/>
        <v>7</v>
      </c>
      <c r="AD16" s="36">
        <f t="shared" si="11"/>
        <v>10</v>
      </c>
      <c r="AE16" s="14">
        <f t="shared" si="12"/>
        <v>2.46</v>
      </c>
      <c r="AF16" s="24">
        <f t="shared" si="13"/>
        <v>1.88</v>
      </c>
      <c r="AG16" s="14">
        <v>6.5</v>
      </c>
      <c r="AH16" s="15">
        <v>3.3</v>
      </c>
      <c r="AI16" s="11" t="s">
        <v>455</v>
      </c>
      <c r="AJ16" s="12" t="s">
        <v>456</v>
      </c>
      <c r="AK16" s="25" t="s">
        <v>456</v>
      </c>
      <c r="AL16" s="11" t="s">
        <v>455</v>
      </c>
      <c r="AM16" s="12" t="s">
        <v>457</v>
      </c>
      <c r="AN16" s="25" t="s">
        <v>456</v>
      </c>
      <c r="AO16" s="11" t="s">
        <v>455</v>
      </c>
      <c r="AP16" s="12" t="s">
        <v>457</v>
      </c>
      <c r="AQ16" s="25" t="s">
        <v>456</v>
      </c>
      <c r="AR16" s="11" t="str">
        <f t="shared" si="24"/>
        <v xml:space="preserve"> </v>
      </c>
      <c r="AS16" s="12" t="str">
        <f t="shared" si="25"/>
        <v xml:space="preserve"> </v>
      </c>
      <c r="AT16" s="25" t="str">
        <f t="shared" si="25"/>
        <v xml:space="preserve"> </v>
      </c>
      <c r="AU16" s="11" t="str">
        <f t="shared" si="25"/>
        <v xml:space="preserve"> </v>
      </c>
      <c r="AV16" s="12" t="str">
        <f t="shared" si="25"/>
        <v xml:space="preserve"> </v>
      </c>
      <c r="AW16" s="25" t="str">
        <f t="shared" si="25"/>
        <v xml:space="preserve"> </v>
      </c>
      <c r="AX16" s="11" t="str">
        <f t="shared" si="25"/>
        <v xml:space="preserve"> </v>
      </c>
      <c r="AY16" s="12" t="str">
        <f t="shared" si="25"/>
        <v xml:space="preserve"> </v>
      </c>
      <c r="AZ16" s="25" t="str">
        <f t="shared" si="25"/>
        <v xml:space="preserve"> </v>
      </c>
      <c r="BA16" s="11" t="str">
        <f t="shared" si="25"/>
        <v xml:space="preserve"> </v>
      </c>
      <c r="BB16" s="12" t="str">
        <f t="shared" si="25"/>
        <v xml:space="preserve"> </v>
      </c>
      <c r="BC16" s="25" t="str">
        <f t="shared" si="25"/>
        <v xml:space="preserve"> </v>
      </c>
      <c r="BD16" s="5">
        <f t="shared" si="14"/>
        <v>3</v>
      </c>
      <c r="BE16" s="6">
        <f t="shared" si="15"/>
        <v>0</v>
      </c>
      <c r="BF16" s="6">
        <f t="shared" si="16"/>
        <v>2</v>
      </c>
      <c r="BG16" s="6">
        <f t="shared" si="17"/>
        <v>0</v>
      </c>
      <c r="BH16" s="6">
        <f t="shared" si="18"/>
        <v>0</v>
      </c>
      <c r="BI16" s="7">
        <f t="shared" si="19"/>
        <v>3</v>
      </c>
      <c r="BJ16" s="36">
        <f t="shared" si="20"/>
        <v>5.9399999999999995</v>
      </c>
      <c r="BK16" s="14">
        <f t="shared" si="21"/>
        <v>4.2</v>
      </c>
      <c r="BL16" s="24">
        <f t="shared" si="22"/>
        <v>0.72</v>
      </c>
      <c r="BM16" s="14">
        <v>0</v>
      </c>
      <c r="BN16" s="15">
        <v>0</v>
      </c>
      <c r="BO16" s="16">
        <f>1+2+1.5+3+0.14</f>
        <v>7.64</v>
      </c>
      <c r="BP16" s="24">
        <f t="shared" si="23"/>
        <v>41.285000000000004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26"/>
        <v>9</v>
      </c>
      <c r="B17" s="80" t="s">
        <v>83</v>
      </c>
      <c r="C17" s="11" t="s">
        <v>455</v>
      </c>
      <c r="D17" s="12" t="s">
        <v>456</v>
      </c>
      <c r="E17" s="25" t="s">
        <v>456</v>
      </c>
      <c r="F17" s="11" t="s">
        <v>455</v>
      </c>
      <c r="G17" s="12" t="s">
        <v>456</v>
      </c>
      <c r="H17" s="25" t="s">
        <v>456</v>
      </c>
      <c r="I17" s="11" t="s">
        <v>455</v>
      </c>
      <c r="J17" s="12" t="s">
        <v>456</v>
      </c>
      <c r="K17" s="25" t="s">
        <v>456</v>
      </c>
      <c r="L17" s="11" t="s">
        <v>455</v>
      </c>
      <c r="M17" s="12" t="s">
        <v>459</v>
      </c>
      <c r="N17" s="25" t="s">
        <v>456</v>
      </c>
      <c r="O17" s="11" t="s">
        <v>455</v>
      </c>
      <c r="P17" s="12" t="s">
        <v>459</v>
      </c>
      <c r="Q17" s="25" t="s">
        <v>456</v>
      </c>
      <c r="R17" s="11" t="s">
        <v>455</v>
      </c>
      <c r="S17" s="12" t="s">
        <v>457</v>
      </c>
      <c r="T17" s="25" t="s">
        <v>456</v>
      </c>
      <c r="U17" s="11" t="s">
        <v>455</v>
      </c>
      <c r="V17" s="12" t="s">
        <v>459</v>
      </c>
      <c r="W17" s="25" t="s">
        <v>456</v>
      </c>
      <c r="X17" s="5">
        <f t="shared" si="5"/>
        <v>7</v>
      </c>
      <c r="Y17" s="6">
        <f t="shared" si="6"/>
        <v>0</v>
      </c>
      <c r="Z17" s="6">
        <f t="shared" si="7"/>
        <v>1</v>
      </c>
      <c r="AA17" s="6">
        <f t="shared" si="8"/>
        <v>3</v>
      </c>
      <c r="AB17" s="6">
        <f t="shared" si="9"/>
        <v>0</v>
      </c>
      <c r="AC17" s="7">
        <f t="shared" si="10"/>
        <v>7</v>
      </c>
      <c r="AD17" s="36">
        <f t="shared" si="11"/>
        <v>10</v>
      </c>
      <c r="AE17" s="14">
        <f t="shared" si="12"/>
        <v>3.04</v>
      </c>
      <c r="AF17" s="24">
        <f t="shared" si="13"/>
        <v>1.88</v>
      </c>
      <c r="AG17" s="14">
        <v>5</v>
      </c>
      <c r="AH17" s="15">
        <v>2.6</v>
      </c>
      <c r="AI17" s="11" t="s">
        <v>455</v>
      </c>
      <c r="AJ17" s="12" t="s">
        <v>456</v>
      </c>
      <c r="AK17" s="25" t="s">
        <v>456</v>
      </c>
      <c r="AL17" s="11" t="s">
        <v>455</v>
      </c>
      <c r="AM17" s="12" t="s">
        <v>457</v>
      </c>
      <c r="AN17" s="25" t="s">
        <v>456</v>
      </c>
      <c r="AO17" s="11" t="s">
        <v>455</v>
      </c>
      <c r="AP17" s="12" t="s">
        <v>457</v>
      </c>
      <c r="AQ17" s="25" t="s">
        <v>456</v>
      </c>
      <c r="AR17" s="11" t="str">
        <f t="shared" si="24"/>
        <v xml:space="preserve"> </v>
      </c>
      <c r="AS17" s="12" t="str">
        <f t="shared" si="25"/>
        <v xml:space="preserve"> </v>
      </c>
      <c r="AT17" s="25" t="str">
        <f t="shared" si="25"/>
        <v xml:space="preserve"> </v>
      </c>
      <c r="AU17" s="11" t="str">
        <f t="shared" si="25"/>
        <v xml:space="preserve"> </v>
      </c>
      <c r="AV17" s="12" t="str">
        <f t="shared" si="25"/>
        <v xml:space="preserve"> </v>
      </c>
      <c r="AW17" s="25" t="str">
        <f t="shared" si="25"/>
        <v xml:space="preserve"> </v>
      </c>
      <c r="AX17" s="11" t="str">
        <f t="shared" si="25"/>
        <v xml:space="preserve"> </v>
      </c>
      <c r="AY17" s="12" t="str">
        <f t="shared" si="25"/>
        <v xml:space="preserve"> </v>
      </c>
      <c r="AZ17" s="25" t="str">
        <f t="shared" si="25"/>
        <v xml:space="preserve"> </v>
      </c>
      <c r="BA17" s="11" t="str">
        <f t="shared" si="25"/>
        <v xml:space="preserve"> </v>
      </c>
      <c r="BB17" s="12" t="str">
        <f t="shared" si="25"/>
        <v xml:space="preserve"> </v>
      </c>
      <c r="BC17" s="25" t="str">
        <f t="shared" si="25"/>
        <v xml:space="preserve"> </v>
      </c>
      <c r="BD17" s="5">
        <f t="shared" si="14"/>
        <v>3</v>
      </c>
      <c r="BE17" s="6">
        <f t="shared" si="15"/>
        <v>0</v>
      </c>
      <c r="BF17" s="6">
        <f t="shared" si="16"/>
        <v>2</v>
      </c>
      <c r="BG17" s="6">
        <f t="shared" si="17"/>
        <v>0</v>
      </c>
      <c r="BH17" s="6">
        <f t="shared" si="18"/>
        <v>0</v>
      </c>
      <c r="BI17" s="7">
        <f t="shared" si="19"/>
        <v>3</v>
      </c>
      <c r="BJ17" s="36">
        <f t="shared" si="20"/>
        <v>5.9399999999999995</v>
      </c>
      <c r="BK17" s="14">
        <f t="shared" si="21"/>
        <v>4.2</v>
      </c>
      <c r="BL17" s="24">
        <f t="shared" si="22"/>
        <v>0.72</v>
      </c>
      <c r="BM17" s="14">
        <v>0</v>
      </c>
      <c r="BN17" s="15">
        <v>0</v>
      </c>
      <c r="BO17" s="16">
        <f>1.5+3+0.14</f>
        <v>4.6399999999999997</v>
      </c>
      <c r="BP17" s="24">
        <f t="shared" si="23"/>
        <v>35.644999999999996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26"/>
        <v>10</v>
      </c>
      <c r="B18" s="80" t="s">
        <v>84</v>
      </c>
      <c r="C18" s="11" t="s">
        <v>455</v>
      </c>
      <c r="D18" s="12" t="s">
        <v>456</v>
      </c>
      <c r="E18" s="25" t="s">
        <v>456</v>
      </c>
      <c r="F18" s="11" t="s">
        <v>455</v>
      </c>
      <c r="G18" s="12" t="s">
        <v>456</v>
      </c>
      <c r="H18" s="25" t="s">
        <v>456</v>
      </c>
      <c r="I18" s="11" t="s">
        <v>455</v>
      </c>
      <c r="J18" s="12" t="s">
        <v>456</v>
      </c>
      <c r="K18" s="25" t="s">
        <v>456</v>
      </c>
      <c r="L18" s="11" t="s">
        <v>455</v>
      </c>
      <c r="M18" s="12" t="s">
        <v>456</v>
      </c>
      <c r="N18" s="25" t="s">
        <v>456</v>
      </c>
      <c r="O18" s="11" t="s">
        <v>455</v>
      </c>
      <c r="P18" s="12" t="s">
        <v>456</v>
      </c>
      <c r="Q18" s="25" t="s">
        <v>456</v>
      </c>
      <c r="R18" s="11" t="s">
        <v>455</v>
      </c>
      <c r="S18" s="12" t="s">
        <v>456</v>
      </c>
      <c r="T18" s="25" t="s">
        <v>456</v>
      </c>
      <c r="U18" s="11" t="s">
        <v>455</v>
      </c>
      <c r="V18" s="12" t="s">
        <v>457</v>
      </c>
      <c r="W18" s="25" t="s">
        <v>456</v>
      </c>
      <c r="X18" s="5">
        <f t="shared" si="5"/>
        <v>7</v>
      </c>
      <c r="Y18" s="6">
        <f t="shared" si="6"/>
        <v>0</v>
      </c>
      <c r="Z18" s="6">
        <f t="shared" si="7"/>
        <v>1</v>
      </c>
      <c r="AA18" s="6">
        <f t="shared" si="8"/>
        <v>0</v>
      </c>
      <c r="AB18" s="6">
        <f t="shared" si="9"/>
        <v>0</v>
      </c>
      <c r="AC18" s="7">
        <f t="shared" si="10"/>
        <v>7</v>
      </c>
      <c r="AD18" s="36">
        <f t="shared" si="11"/>
        <v>10</v>
      </c>
      <c r="AE18" s="14">
        <f t="shared" si="12"/>
        <v>2.1700000000000004</v>
      </c>
      <c r="AF18" s="24">
        <f t="shared" si="13"/>
        <v>1.88</v>
      </c>
      <c r="AG18" s="14">
        <v>2.9</v>
      </c>
      <c r="AH18" s="15">
        <v>1.8</v>
      </c>
      <c r="AI18" s="11" t="s">
        <v>455</v>
      </c>
      <c r="AJ18" s="12" t="s">
        <v>456</v>
      </c>
      <c r="AK18" s="25" t="s">
        <v>456</v>
      </c>
      <c r="AL18" s="11" t="s">
        <v>455</v>
      </c>
      <c r="AM18" s="12" t="s">
        <v>457</v>
      </c>
      <c r="AN18" s="25" t="s">
        <v>456</v>
      </c>
      <c r="AO18" s="11" t="s">
        <v>455</v>
      </c>
      <c r="AP18" s="12" t="s">
        <v>457</v>
      </c>
      <c r="AQ18" s="25" t="s">
        <v>456</v>
      </c>
      <c r="AR18" s="11" t="str">
        <f t="shared" si="24"/>
        <v xml:space="preserve"> </v>
      </c>
      <c r="AS18" s="12" t="str">
        <f t="shared" si="25"/>
        <v xml:space="preserve"> </v>
      </c>
      <c r="AT18" s="25" t="str">
        <f t="shared" si="25"/>
        <v xml:space="preserve"> </v>
      </c>
      <c r="AU18" s="11" t="str">
        <f t="shared" si="25"/>
        <v xml:space="preserve"> </v>
      </c>
      <c r="AV18" s="12" t="str">
        <f t="shared" si="25"/>
        <v xml:space="preserve"> </v>
      </c>
      <c r="AW18" s="25" t="str">
        <f t="shared" si="25"/>
        <v xml:space="preserve"> </v>
      </c>
      <c r="AX18" s="11" t="str">
        <f t="shared" si="25"/>
        <v xml:space="preserve"> </v>
      </c>
      <c r="AY18" s="12" t="str">
        <f t="shared" si="25"/>
        <v xml:space="preserve"> </v>
      </c>
      <c r="AZ18" s="25" t="str">
        <f t="shared" si="25"/>
        <v xml:space="preserve"> </v>
      </c>
      <c r="BA18" s="11" t="str">
        <f t="shared" si="25"/>
        <v xml:space="preserve"> </v>
      </c>
      <c r="BB18" s="12" t="str">
        <f t="shared" si="25"/>
        <v xml:space="preserve"> </v>
      </c>
      <c r="BC18" s="25" t="str">
        <f t="shared" si="25"/>
        <v xml:space="preserve"> </v>
      </c>
      <c r="BD18" s="5">
        <f t="shared" si="14"/>
        <v>3</v>
      </c>
      <c r="BE18" s="6">
        <f t="shared" si="15"/>
        <v>0</v>
      </c>
      <c r="BF18" s="6">
        <f t="shared" si="16"/>
        <v>2</v>
      </c>
      <c r="BG18" s="6">
        <f t="shared" si="17"/>
        <v>0</v>
      </c>
      <c r="BH18" s="6">
        <f t="shared" si="18"/>
        <v>0</v>
      </c>
      <c r="BI18" s="7">
        <f t="shared" si="19"/>
        <v>3</v>
      </c>
      <c r="BJ18" s="36">
        <f t="shared" si="20"/>
        <v>5.9399999999999995</v>
      </c>
      <c r="BK18" s="14">
        <f t="shared" si="21"/>
        <v>4.2</v>
      </c>
      <c r="BL18" s="24">
        <f t="shared" si="22"/>
        <v>0.72</v>
      </c>
      <c r="BM18" s="14">
        <v>0</v>
      </c>
      <c r="BN18" s="15">
        <v>0</v>
      </c>
      <c r="BO18" s="16">
        <f>1+1.5+3+0.14</f>
        <v>5.64</v>
      </c>
      <c r="BP18" s="24">
        <f t="shared" si="23"/>
        <v>31.555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26"/>
        <v>11</v>
      </c>
      <c r="B19" s="80" t="s">
        <v>85</v>
      </c>
      <c r="C19" s="11" t="s">
        <v>455</v>
      </c>
      <c r="D19" s="12" t="s">
        <v>456</v>
      </c>
      <c r="E19" s="25" t="s">
        <v>456</v>
      </c>
      <c r="F19" s="11" t="s">
        <v>455</v>
      </c>
      <c r="G19" s="12" t="s">
        <v>456</v>
      </c>
      <c r="H19" s="25" t="s">
        <v>456</v>
      </c>
      <c r="I19" s="11" t="s">
        <v>455</v>
      </c>
      <c r="J19" s="12" t="s">
        <v>456</v>
      </c>
      <c r="K19" s="25" t="s">
        <v>456</v>
      </c>
      <c r="L19" s="11" t="s">
        <v>455</v>
      </c>
      <c r="M19" s="12" t="s">
        <v>456</v>
      </c>
      <c r="N19" s="25" t="s">
        <v>456</v>
      </c>
      <c r="O19" s="11" t="s">
        <v>455</v>
      </c>
      <c r="P19" s="12" t="s">
        <v>456</v>
      </c>
      <c r="Q19" s="25" t="s">
        <v>456</v>
      </c>
      <c r="R19" s="11" t="s">
        <v>455</v>
      </c>
      <c r="S19" s="12" t="s">
        <v>456</v>
      </c>
      <c r="T19" s="25" t="s">
        <v>456</v>
      </c>
      <c r="U19" s="11" t="s">
        <v>455</v>
      </c>
      <c r="V19" s="12" t="s">
        <v>456</v>
      </c>
      <c r="W19" s="25" t="s">
        <v>456</v>
      </c>
      <c r="X19" s="5">
        <f t="shared" si="5"/>
        <v>7</v>
      </c>
      <c r="Y19" s="6">
        <f t="shared" si="6"/>
        <v>0</v>
      </c>
      <c r="Z19" s="6">
        <f t="shared" si="7"/>
        <v>0</v>
      </c>
      <c r="AA19" s="6">
        <f t="shared" si="8"/>
        <v>0</v>
      </c>
      <c r="AB19" s="6">
        <f t="shared" si="9"/>
        <v>0</v>
      </c>
      <c r="AC19" s="7">
        <f t="shared" si="10"/>
        <v>7</v>
      </c>
      <c r="AD19" s="36">
        <f t="shared" si="11"/>
        <v>10</v>
      </c>
      <c r="AE19" s="14">
        <f t="shared" si="12"/>
        <v>0</v>
      </c>
      <c r="AF19" s="24">
        <f t="shared" si="13"/>
        <v>1.88</v>
      </c>
      <c r="AG19" s="14">
        <v>2.2999999999999998</v>
      </c>
      <c r="AH19" s="15">
        <v>2.1</v>
      </c>
      <c r="AI19" s="11" t="s">
        <v>455</v>
      </c>
      <c r="AJ19" s="12" t="s">
        <v>456</v>
      </c>
      <c r="AK19" s="25" t="s">
        <v>456</v>
      </c>
      <c r="AL19" s="11" t="s">
        <v>455</v>
      </c>
      <c r="AM19" s="12" t="s">
        <v>456</v>
      </c>
      <c r="AN19" s="25" t="s">
        <v>456</v>
      </c>
      <c r="AO19" s="11" t="s">
        <v>455</v>
      </c>
      <c r="AP19" s="12" t="s">
        <v>457</v>
      </c>
      <c r="AQ19" s="25" t="s">
        <v>456</v>
      </c>
      <c r="AR19" s="11" t="str">
        <f t="shared" si="24"/>
        <v xml:space="preserve"> </v>
      </c>
      <c r="AS19" s="12" t="str">
        <f t="shared" si="25"/>
        <v xml:space="preserve"> </v>
      </c>
      <c r="AT19" s="25" t="str">
        <f t="shared" si="25"/>
        <v xml:space="preserve"> </v>
      </c>
      <c r="AU19" s="11" t="str">
        <f t="shared" ref="AS19:BC24" si="27">" "</f>
        <v xml:space="preserve"> </v>
      </c>
      <c r="AV19" s="12" t="str">
        <f t="shared" si="27"/>
        <v xml:space="preserve"> </v>
      </c>
      <c r="AW19" s="25" t="str">
        <f t="shared" si="27"/>
        <v xml:space="preserve"> </v>
      </c>
      <c r="AX19" s="11" t="str">
        <f t="shared" si="27"/>
        <v xml:space="preserve"> </v>
      </c>
      <c r="AY19" s="12" t="str">
        <f t="shared" si="27"/>
        <v xml:space="preserve"> </v>
      </c>
      <c r="AZ19" s="25" t="str">
        <f t="shared" si="27"/>
        <v xml:space="preserve"> </v>
      </c>
      <c r="BA19" s="11" t="str">
        <f t="shared" si="27"/>
        <v xml:space="preserve"> </v>
      </c>
      <c r="BB19" s="12" t="str">
        <f t="shared" si="27"/>
        <v xml:space="preserve"> </v>
      </c>
      <c r="BC19" s="25" t="str">
        <f t="shared" si="27"/>
        <v xml:space="preserve"> </v>
      </c>
      <c r="BD19" s="5">
        <f t="shared" si="14"/>
        <v>3</v>
      </c>
      <c r="BE19" s="6">
        <f t="shared" si="15"/>
        <v>0</v>
      </c>
      <c r="BF19" s="6">
        <f t="shared" si="16"/>
        <v>1</v>
      </c>
      <c r="BG19" s="6">
        <f t="shared" si="17"/>
        <v>0</v>
      </c>
      <c r="BH19" s="6">
        <f t="shared" si="18"/>
        <v>0</v>
      </c>
      <c r="BI19" s="7">
        <f t="shared" si="19"/>
        <v>3</v>
      </c>
      <c r="BJ19" s="36">
        <f t="shared" si="20"/>
        <v>5.9399999999999995</v>
      </c>
      <c r="BK19" s="14">
        <f t="shared" si="21"/>
        <v>2.1700000000000004</v>
      </c>
      <c r="BL19" s="24">
        <f t="shared" si="22"/>
        <v>0.72</v>
      </c>
      <c r="BM19" s="14">
        <v>0</v>
      </c>
      <c r="BN19" s="15">
        <v>0</v>
      </c>
      <c r="BO19" s="16">
        <f>1.5+3</f>
        <v>4.5</v>
      </c>
      <c r="BP19" s="24">
        <f t="shared" si="23"/>
        <v>25.855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26"/>
        <v>12</v>
      </c>
      <c r="B20" s="80" t="s">
        <v>470</v>
      </c>
      <c r="C20" s="11" t="s">
        <v>455</v>
      </c>
      <c r="D20" s="12" t="s">
        <v>456</v>
      </c>
      <c r="E20" s="25" t="s">
        <v>456</v>
      </c>
      <c r="F20" s="11" t="s">
        <v>455</v>
      </c>
      <c r="G20" s="12" t="s">
        <v>456</v>
      </c>
      <c r="H20" s="25" t="s">
        <v>456</v>
      </c>
      <c r="I20" s="11" t="s">
        <v>455</v>
      </c>
      <c r="J20" s="12" t="s">
        <v>456</v>
      </c>
      <c r="K20" s="25" t="s">
        <v>456</v>
      </c>
      <c r="L20" s="11" t="s">
        <v>455</v>
      </c>
      <c r="M20" s="12" t="s">
        <v>456</v>
      </c>
      <c r="N20" s="25" t="s">
        <v>456</v>
      </c>
      <c r="O20" s="11" t="s">
        <v>454</v>
      </c>
      <c r="P20" s="12">
        <v>0</v>
      </c>
      <c r="Q20" s="25">
        <v>0</v>
      </c>
      <c r="R20" s="11" t="s">
        <v>455</v>
      </c>
      <c r="S20" s="12" t="s">
        <v>457</v>
      </c>
      <c r="T20" s="25" t="s">
        <v>456</v>
      </c>
      <c r="U20" s="11" t="s">
        <v>455</v>
      </c>
      <c r="V20" s="12" t="s">
        <v>456</v>
      </c>
      <c r="W20" s="25" t="s">
        <v>456</v>
      </c>
      <c r="X20" s="5">
        <f t="shared" si="5"/>
        <v>6</v>
      </c>
      <c r="Y20" s="6">
        <f t="shared" si="6"/>
        <v>0</v>
      </c>
      <c r="Z20" s="6">
        <f t="shared" si="7"/>
        <v>1</v>
      </c>
      <c r="AA20" s="6">
        <f t="shared" si="8"/>
        <v>0</v>
      </c>
      <c r="AB20" s="6">
        <f t="shared" si="9"/>
        <v>0</v>
      </c>
      <c r="AC20" s="7">
        <f t="shared" si="10"/>
        <v>6</v>
      </c>
      <c r="AD20" s="36">
        <f t="shared" si="11"/>
        <v>9.4200000000000017</v>
      </c>
      <c r="AE20" s="14">
        <f t="shared" si="12"/>
        <v>2.1700000000000004</v>
      </c>
      <c r="AF20" s="24">
        <f t="shared" si="13"/>
        <v>1.5899999999999999</v>
      </c>
      <c r="AG20" s="14">
        <v>5</v>
      </c>
      <c r="AH20" s="15">
        <v>2</v>
      </c>
      <c r="AI20" s="11" t="s">
        <v>455</v>
      </c>
      <c r="AJ20" s="12" t="s">
        <v>457</v>
      </c>
      <c r="AK20" s="25">
        <v>0</v>
      </c>
      <c r="AL20" s="11" t="s">
        <v>455</v>
      </c>
      <c r="AM20" s="12" t="s">
        <v>457</v>
      </c>
      <c r="AN20" s="25">
        <v>0</v>
      </c>
      <c r="AO20" s="11" t="s">
        <v>455</v>
      </c>
      <c r="AP20" s="12" t="s">
        <v>456</v>
      </c>
      <c r="AQ20" s="25" t="s">
        <v>456</v>
      </c>
      <c r="AR20" s="11" t="str">
        <f t="shared" si="24"/>
        <v xml:space="preserve"> </v>
      </c>
      <c r="AS20" s="12" t="str">
        <f t="shared" si="27"/>
        <v xml:space="preserve"> </v>
      </c>
      <c r="AT20" s="25" t="str">
        <f t="shared" si="27"/>
        <v xml:space="preserve"> </v>
      </c>
      <c r="AU20" s="11" t="str">
        <f t="shared" si="27"/>
        <v xml:space="preserve"> </v>
      </c>
      <c r="AV20" s="12" t="str">
        <f t="shared" si="27"/>
        <v xml:space="preserve"> </v>
      </c>
      <c r="AW20" s="25" t="str">
        <f t="shared" si="27"/>
        <v xml:space="preserve"> </v>
      </c>
      <c r="AX20" s="11" t="str">
        <f t="shared" si="27"/>
        <v xml:space="preserve"> </v>
      </c>
      <c r="AY20" s="12" t="str">
        <f t="shared" si="27"/>
        <v xml:space="preserve"> </v>
      </c>
      <c r="AZ20" s="25" t="str">
        <f t="shared" si="27"/>
        <v xml:space="preserve"> </v>
      </c>
      <c r="BA20" s="11" t="str">
        <f t="shared" si="27"/>
        <v xml:space="preserve"> </v>
      </c>
      <c r="BB20" s="12" t="str">
        <f t="shared" si="27"/>
        <v xml:space="preserve"> </v>
      </c>
      <c r="BC20" s="25" t="str">
        <f t="shared" si="27"/>
        <v xml:space="preserve"> </v>
      </c>
      <c r="BD20" s="5">
        <f t="shared" si="14"/>
        <v>3</v>
      </c>
      <c r="BE20" s="6">
        <f t="shared" si="15"/>
        <v>0</v>
      </c>
      <c r="BF20" s="6">
        <f t="shared" si="16"/>
        <v>2</v>
      </c>
      <c r="BG20" s="6">
        <f t="shared" si="17"/>
        <v>0</v>
      </c>
      <c r="BH20" s="6">
        <f t="shared" si="18"/>
        <v>0</v>
      </c>
      <c r="BI20" s="7">
        <f t="shared" si="19"/>
        <v>1</v>
      </c>
      <c r="BJ20" s="36">
        <f t="shared" si="20"/>
        <v>5.9399999999999995</v>
      </c>
      <c r="BK20" s="14">
        <f t="shared" si="21"/>
        <v>4.2</v>
      </c>
      <c r="BL20" s="24">
        <f t="shared" si="22"/>
        <v>0.14000000000000012</v>
      </c>
      <c r="BM20" s="14">
        <v>0</v>
      </c>
      <c r="BN20" s="15">
        <v>0</v>
      </c>
      <c r="BO20" s="16">
        <f>2*1+3</f>
        <v>5</v>
      </c>
      <c r="BP20" s="24">
        <f t="shared" si="23"/>
        <v>33.522500000000001</v>
      </c>
      <c r="BQ20" s="63"/>
      <c r="BR20" s="63"/>
      <c r="BS20" s="63"/>
      <c r="BT20" s="63"/>
      <c r="BU20" s="63"/>
      <c r="BV20" s="63"/>
      <c r="BW20" s="63"/>
      <c r="BY20" s="18"/>
      <c r="BZ20" s="21"/>
    </row>
    <row r="21" spans="1:78" ht="12.75" customHeight="1">
      <c r="A21" s="2">
        <f t="shared" si="26"/>
        <v>13</v>
      </c>
      <c r="B21" s="80" t="s">
        <v>87</v>
      </c>
      <c r="C21" s="11" t="s">
        <v>455</v>
      </c>
      <c r="D21" s="12" t="s">
        <v>456</v>
      </c>
      <c r="E21" s="25" t="s">
        <v>456</v>
      </c>
      <c r="F21" s="11" t="s">
        <v>455</v>
      </c>
      <c r="G21" s="12" t="s">
        <v>456</v>
      </c>
      <c r="H21" s="25" t="s">
        <v>456</v>
      </c>
      <c r="I21" s="11" t="s">
        <v>455</v>
      </c>
      <c r="J21" s="12" t="s">
        <v>456</v>
      </c>
      <c r="K21" s="25" t="s">
        <v>456</v>
      </c>
      <c r="L21" s="11" t="s">
        <v>455</v>
      </c>
      <c r="M21" s="12" t="s">
        <v>456</v>
      </c>
      <c r="N21" s="25" t="s">
        <v>456</v>
      </c>
      <c r="O21" s="11" t="s">
        <v>455</v>
      </c>
      <c r="P21" s="12" t="s">
        <v>457</v>
      </c>
      <c r="Q21" s="25" t="s">
        <v>456</v>
      </c>
      <c r="R21" s="11" t="s">
        <v>455</v>
      </c>
      <c r="S21" s="12" t="s">
        <v>457</v>
      </c>
      <c r="T21" s="25" t="s">
        <v>456</v>
      </c>
      <c r="U21" s="11" t="s">
        <v>455</v>
      </c>
      <c r="V21" s="12" t="s">
        <v>456</v>
      </c>
      <c r="W21" s="25" t="s">
        <v>456</v>
      </c>
      <c r="X21" s="5">
        <f t="shared" ref="X21:X37" si="28">IF(C21=" ",0,IF(C21="p",1,0)+IF(F21="p",1,0)+IF(I21="p",1,0)+IF(L21="p",1,0)+IF(O21="p",1,0)+IF(R21="p",1,0)+IF(U21="p",1,0))</f>
        <v>7</v>
      </c>
      <c r="Y21" s="6">
        <f t="shared" ref="Y21:Y37" si="29">IF(C21=" ",0,IF(C21="am",1,0)+IF(F21="am",1,0)+IF(I21="am",1,0)+IF(L21="am",1,0)+IF(O21="am",1,0)+IF(R21="am",1,0)+IF(U21="am",1,0))</f>
        <v>0</v>
      </c>
      <c r="Z21" s="6">
        <f t="shared" ref="Z21:Z37" si="30">IF(D21=" ",0,IF(D21="+",1,0)+IF(G21="+",1,0)+IF(J21="+",1,0)+IF(M21="+",1,0)+IF(P21="+",1,0)+IF(S21="+",1,0)+IF(V21="+",1,0))</f>
        <v>2</v>
      </c>
      <c r="AA21" s="6">
        <f t="shared" ref="AA21:AA37" si="31">IF(D21=" ",0,IF(D21="!",1,0)+IF(G21="!",1,0)+IF(J21="!",1,0)+IF(M21="!",1,0)+IF(P21="!",1,0)+IF(S21="!",1,0)+IF(V21="!",1,0))</f>
        <v>0</v>
      </c>
      <c r="AB21" s="6">
        <f t="shared" ref="AB21:AB37" si="32">IF(E21=" ",0,IF(E21="!",1,0)+IF(H21="!",1,0)+IF(K21="!",1,0)+IF(N21="!",1,0)+IF(Q21="!",1,0)+IF(T21="!",1,0)+IF(W21="!",1,0))</f>
        <v>0</v>
      </c>
      <c r="AC21" s="7">
        <f t="shared" ref="AC21:AC37" si="33">IF(E21=" ",0,IF(E21="~",1,0)+IF(H21="~",1,0)+IF(K21="~",1,0)+IF(N21="~",1,0)+IF(Q21="~",1,0)+IF(T21="~",1,0)+IF(W21="~",1,0))</f>
        <v>7</v>
      </c>
      <c r="AD21" s="36">
        <f t="shared" ref="AD21:AD37" si="34">IF(X21=7,10,IF(X21=6,9.71+(Y21-1)*0.29,IF(X21=5,9.13+(Y21-2)*0.29,IF(X21=4,8.26+(Y21-3)*0.29,IF(X21=3,7.1+(Y21-4)*0.29,IF(X21=2,5.65+(Y21-5)*0.29,IF(X21=1,3.91+(Y21-6)*0.29,IF(Y21=0,0,1.88+(Y21-7)*0.29))))))))</f>
        <v>10</v>
      </c>
      <c r="AE21" s="14">
        <f t="shared" ref="AE21:AE37" si="35">IF(Z21=7,10,IF(Z21=6,9.71+(AA21-1)*0.29,IF(Z21=5,9.13+(AA21-2)*0.29,IF(Z21=4,8.26+(AA21-3)*0.29,IF(Z21=3,7.1+(AA21-4)*0.29,IF(Z21=2,5.65+(AA21-5)*0.29,IF(Z21=1,3.91+(AA21-6)*0.29,IF(AA21=0,0,1.88+(AA21-7)*0.29))))))))</f>
        <v>4.2</v>
      </c>
      <c r="AF21" s="24">
        <f t="shared" ref="AF21:AF37" si="36">IF(AB21=7,10,IF(AB21=6,9.71+(AC21-1)*0.29,IF(AB21=5,9.13+(AC21-2)*0.29,IF(AB21=4,8.26+(AC21-3)*0.29,IF(AB21=3,7.1+(AC21-4)*0.29,IF(AB21=2,5.65+(AC21-5)*0.29,IF(AB21=1,3.91+(AC21-6)*0.29,IF(AC21=0,0,1.88+(AC21-7)*0.29))))))))</f>
        <v>1.88</v>
      </c>
      <c r="AG21" s="14">
        <v>4.0999999999999996</v>
      </c>
      <c r="AH21" s="15">
        <v>2</v>
      </c>
      <c r="AI21" s="11" t="s">
        <v>455</v>
      </c>
      <c r="AJ21" s="12" t="s">
        <v>456</v>
      </c>
      <c r="AK21" s="25" t="s">
        <v>456</v>
      </c>
      <c r="AL21" s="11" t="s">
        <v>455</v>
      </c>
      <c r="AM21" s="12" t="s">
        <v>456</v>
      </c>
      <c r="AN21" s="25" t="s">
        <v>456</v>
      </c>
      <c r="AO21" s="11" t="s">
        <v>455</v>
      </c>
      <c r="AP21" s="12" t="s">
        <v>457</v>
      </c>
      <c r="AQ21" s="25" t="s">
        <v>456</v>
      </c>
      <c r="AR21" s="11" t="str">
        <f t="shared" ref="AQ21:AR24" si="37">" "</f>
        <v xml:space="preserve"> </v>
      </c>
      <c r="AS21" s="12" t="str">
        <f t="shared" si="27"/>
        <v xml:space="preserve"> </v>
      </c>
      <c r="AT21" s="25" t="str">
        <f t="shared" si="27"/>
        <v xml:space="preserve"> </v>
      </c>
      <c r="AU21" s="11" t="str">
        <f t="shared" si="27"/>
        <v xml:space="preserve"> </v>
      </c>
      <c r="AV21" s="12" t="str">
        <f t="shared" si="27"/>
        <v xml:space="preserve"> </v>
      </c>
      <c r="AW21" s="25" t="str">
        <f t="shared" si="27"/>
        <v xml:space="preserve"> </v>
      </c>
      <c r="AX21" s="11" t="str">
        <f t="shared" si="27"/>
        <v xml:space="preserve"> </v>
      </c>
      <c r="AY21" s="12" t="str">
        <f t="shared" si="27"/>
        <v xml:space="preserve"> </v>
      </c>
      <c r="AZ21" s="25" t="str">
        <f t="shared" si="27"/>
        <v xml:space="preserve"> </v>
      </c>
      <c r="BA21" s="11" t="str">
        <f t="shared" si="27"/>
        <v xml:space="preserve"> </v>
      </c>
      <c r="BB21" s="12" t="str">
        <f t="shared" si="27"/>
        <v xml:space="preserve"> </v>
      </c>
      <c r="BC21" s="25" t="str">
        <f t="shared" si="27"/>
        <v xml:space="preserve"> </v>
      </c>
      <c r="BD21" s="5">
        <f t="shared" ref="BD21:BD37" si="38">IF(AI21=" ",0,IF(AI21="p",1,0)+IF(AL21="p",1,0)+IF(AO21="p",1,0)+IF(AR21="p",1,0)+IF(AU21="p",1,0)+IF(AX21="p",1,0)+IF(BA21="p",1,0))</f>
        <v>3</v>
      </c>
      <c r="BE21" s="6">
        <f t="shared" ref="BE21:BE37" si="39">IF(AI21=" ",0,IF(AI21="am",1,0)+IF(AL21="am",1,0)+IF(AO21="am",1,0)+IF(AR21="am",1,0)+IF(AU21="am",1,0)+IF(AX21="am",1,0)+IF(BA21="am",1,0))</f>
        <v>0</v>
      </c>
      <c r="BF21" s="6">
        <f t="shared" ref="BF21:BF37" si="40">IF(AJ21=" ",0,IF(AJ21="+",1,0)+IF(AM21="+",1,0)+IF(AP21="+",1,0)+IF(AS21="+",1,0)+IF(AV21="+",1,0)+IF(AY21="+",1,0)+IF(BB21="+",1,0))</f>
        <v>1</v>
      </c>
      <c r="BG21" s="6">
        <f t="shared" ref="BG21:BG37" si="41">IF(AJ21=" ",0,IF(AJ21="!",1,0)+IF(AM21="!",1,0)+IF(AP21="!",1,0)+IF(AS21="!",1,0)+IF(AV21="!",1,0)+IF(AY21="!",1,0)+IF(BB21="!",1,0))</f>
        <v>0</v>
      </c>
      <c r="BH21" s="6">
        <f t="shared" ref="BH21:BH37" si="42">IF(AK21=" ",0,IF(AK21="!",1,0)+IF(AN21="!",1,0)+IF(AQ21="!",1,0)+IF(AT21="!",1,0)+IF(AW21="!",1,0)+IF(AZ21="!",1,0)+IF(BC21="!",1,0))</f>
        <v>0</v>
      </c>
      <c r="BI21" s="7">
        <f t="shared" ref="BI21:BI37" si="43">IF(AK21=" ",0,IF(AK21="~",1,0)+IF(AN21="~",1,0)+IF(AQ21="~",1,0)+IF(AT21="~",1,0)+IF(AW21="~",1,0)+IF(AZ21="~",1,0)+IF(BC21="~",1,0))</f>
        <v>3</v>
      </c>
      <c r="BJ21" s="36">
        <f t="shared" ref="BJ21:BJ37" si="44">IF(BD21=7,10,IF(BD21=6,9.71+(BE21-1)*0.29,IF(BD21=5,9.13+(BE21-2)*0.29,IF(BD21=4,8.26+(BE21-3)*0.29,IF(BD21=3,7.1+(BE21-4)*0.29,IF(BD21=2,5.65+(BE21-5)*0.29,IF(BD21=1,3.91+(BE21-6)*0.29,IF(BE21=0,0,1.88+(BE21-7)*0.29))))))))</f>
        <v>5.9399999999999995</v>
      </c>
      <c r="BK21" s="14">
        <f t="shared" ref="BK21:BK37" si="45">IF(BF21=7,10,IF(BF21=6,9.71+(BG21-1)*0.29,IF(BF21=5,9.13+(BG21-2)*0.29,IF(BF21=4,8.26+(BG21-3)*0.29,IF(BF21=3,7.1+(BG21-4)*0.29,IF(BF21=2,5.65+(BG21-5)*0.29,IF(BF21=1,3.91+(BG21-6)*0.29,IF(BG21=0,0,1.88+(BG21-7)*0.29))))))))</f>
        <v>2.1700000000000004</v>
      </c>
      <c r="BL21" s="24">
        <f t="shared" ref="BL21:BL37" si="46">IF(BH21=7,10,IF(BH21=6,9.71+(BI21-1)*0.29,IF(BH21=5,9.13+(BI21-2)*0.29,IF(BH21=4,8.26+(BI21-3)*0.29,IF(BH21=3,7.1+(BI21-4)*0.29,IF(BH21=2,5.65+(BI21-5)*0.29,IF(BH21=1,3.91+(BI21-6)*0.29,IF(BI21=0,0,1.88+(BI21-7)*0.29))))))))</f>
        <v>0.72</v>
      </c>
      <c r="BM21" s="14">
        <v>0</v>
      </c>
      <c r="BN21" s="15">
        <v>0</v>
      </c>
      <c r="BO21" s="16">
        <f>1+2+1.5+3+0.14</f>
        <v>7.64</v>
      </c>
      <c r="BP21" s="24">
        <f t="shared" ref="BP21:BP37" si="47">(0.75*AD21+AE21+0.25*AF21+1.4*AG21+1.6*AH21)+(0.75*BJ21+BK21+0.25*BL21+1.4*BM21+1.6*BN21)+BO21</f>
        <v>35.555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26"/>
        <v>14</v>
      </c>
      <c r="B22" s="80" t="s">
        <v>538</v>
      </c>
      <c r="C22" s="11" t="s">
        <v>455</v>
      </c>
      <c r="D22" s="12" t="s">
        <v>456</v>
      </c>
      <c r="E22" s="25" t="s">
        <v>456</v>
      </c>
      <c r="F22" s="11" t="s">
        <v>455</v>
      </c>
      <c r="G22" s="12" t="s">
        <v>456</v>
      </c>
      <c r="H22" s="25" t="s">
        <v>456</v>
      </c>
      <c r="I22" s="11" t="s">
        <v>455</v>
      </c>
      <c r="J22" s="12" t="s">
        <v>459</v>
      </c>
      <c r="K22" s="25" t="s">
        <v>456</v>
      </c>
      <c r="L22" s="11" t="s">
        <v>455</v>
      </c>
      <c r="M22" s="12" t="s">
        <v>456</v>
      </c>
      <c r="N22" s="25" t="s">
        <v>456</v>
      </c>
      <c r="O22" s="11" t="s">
        <v>455</v>
      </c>
      <c r="P22" s="12" t="s">
        <v>456</v>
      </c>
      <c r="Q22" s="25" t="s">
        <v>456</v>
      </c>
      <c r="R22" s="11" t="s">
        <v>455</v>
      </c>
      <c r="S22" s="12" t="s">
        <v>456</v>
      </c>
      <c r="T22" s="25" t="s">
        <v>456</v>
      </c>
      <c r="U22" s="11" t="s">
        <v>455</v>
      </c>
      <c r="V22" s="12" t="s">
        <v>457</v>
      </c>
      <c r="W22" s="25" t="s">
        <v>456</v>
      </c>
      <c r="X22" s="5">
        <f t="shared" si="28"/>
        <v>7</v>
      </c>
      <c r="Y22" s="6">
        <f t="shared" si="29"/>
        <v>0</v>
      </c>
      <c r="Z22" s="6">
        <f t="shared" si="30"/>
        <v>1</v>
      </c>
      <c r="AA22" s="6">
        <f t="shared" si="31"/>
        <v>1</v>
      </c>
      <c r="AB22" s="6">
        <f t="shared" si="32"/>
        <v>0</v>
      </c>
      <c r="AC22" s="7">
        <f t="shared" si="33"/>
        <v>7</v>
      </c>
      <c r="AD22" s="36">
        <f t="shared" si="34"/>
        <v>10</v>
      </c>
      <c r="AE22" s="14">
        <f t="shared" si="35"/>
        <v>2.46</v>
      </c>
      <c r="AF22" s="24">
        <f t="shared" si="36"/>
        <v>1.88</v>
      </c>
      <c r="AG22" s="14">
        <v>4</v>
      </c>
      <c r="AH22" s="15">
        <v>2.8</v>
      </c>
      <c r="AI22" s="11" t="s">
        <v>455</v>
      </c>
      <c r="AJ22" s="12" t="s">
        <v>456</v>
      </c>
      <c r="AK22" s="25" t="s">
        <v>456</v>
      </c>
      <c r="AL22" s="11" t="s">
        <v>455</v>
      </c>
      <c r="AM22" s="12" t="s">
        <v>457</v>
      </c>
      <c r="AN22" s="25" t="s">
        <v>456</v>
      </c>
      <c r="AO22" s="11" t="s">
        <v>455</v>
      </c>
      <c r="AP22" s="12" t="s">
        <v>457</v>
      </c>
      <c r="AQ22" s="25" t="s">
        <v>456</v>
      </c>
      <c r="AR22" s="11" t="str">
        <f t="shared" si="37"/>
        <v xml:space="preserve"> </v>
      </c>
      <c r="AS22" s="12" t="str">
        <f t="shared" si="27"/>
        <v xml:space="preserve"> </v>
      </c>
      <c r="AT22" s="25" t="str">
        <f t="shared" si="27"/>
        <v xml:space="preserve"> </v>
      </c>
      <c r="AU22" s="11" t="str">
        <f t="shared" si="27"/>
        <v xml:space="preserve"> </v>
      </c>
      <c r="AV22" s="12" t="str">
        <f t="shared" si="27"/>
        <v xml:space="preserve"> </v>
      </c>
      <c r="AW22" s="25" t="str">
        <f t="shared" si="27"/>
        <v xml:space="preserve"> </v>
      </c>
      <c r="AX22" s="11" t="str">
        <f t="shared" si="27"/>
        <v xml:space="preserve"> </v>
      </c>
      <c r="AY22" s="12" t="str">
        <f t="shared" si="27"/>
        <v xml:space="preserve"> </v>
      </c>
      <c r="AZ22" s="25" t="str">
        <f t="shared" si="27"/>
        <v xml:space="preserve"> </v>
      </c>
      <c r="BA22" s="11" t="str">
        <f t="shared" si="27"/>
        <v xml:space="preserve"> </v>
      </c>
      <c r="BB22" s="12" t="str">
        <f t="shared" si="27"/>
        <v xml:space="preserve"> </v>
      </c>
      <c r="BC22" s="25" t="str">
        <f t="shared" si="27"/>
        <v xml:space="preserve"> </v>
      </c>
      <c r="BD22" s="5">
        <f t="shared" si="38"/>
        <v>3</v>
      </c>
      <c r="BE22" s="6">
        <f t="shared" si="39"/>
        <v>0</v>
      </c>
      <c r="BF22" s="6">
        <f t="shared" si="40"/>
        <v>2</v>
      </c>
      <c r="BG22" s="6">
        <f t="shared" si="41"/>
        <v>0</v>
      </c>
      <c r="BH22" s="6">
        <f t="shared" si="42"/>
        <v>0</v>
      </c>
      <c r="BI22" s="7">
        <f t="shared" si="43"/>
        <v>3</v>
      </c>
      <c r="BJ22" s="36">
        <f t="shared" si="44"/>
        <v>5.9399999999999995</v>
      </c>
      <c r="BK22" s="14">
        <f t="shared" si="45"/>
        <v>4.2</v>
      </c>
      <c r="BL22" s="24">
        <f t="shared" si="46"/>
        <v>0.72</v>
      </c>
      <c r="BM22" s="14">
        <v>0</v>
      </c>
      <c r="BN22" s="15">
        <v>0</v>
      </c>
      <c r="BO22" s="16">
        <f>1+2+1.75+3+0.14</f>
        <v>7.89</v>
      </c>
      <c r="BP22" s="24">
        <f t="shared" si="47"/>
        <v>37.234999999999999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26"/>
        <v>15</v>
      </c>
      <c r="B23" s="80" t="s">
        <v>88</v>
      </c>
      <c r="C23" s="11" t="s">
        <v>455</v>
      </c>
      <c r="D23" s="12" t="s">
        <v>456</v>
      </c>
      <c r="E23" s="25" t="s">
        <v>456</v>
      </c>
      <c r="F23" s="11" t="s">
        <v>455</v>
      </c>
      <c r="G23" s="12" t="s">
        <v>456</v>
      </c>
      <c r="H23" s="25" t="s">
        <v>456</v>
      </c>
      <c r="I23" s="11" t="s">
        <v>455</v>
      </c>
      <c r="J23" s="12" t="s">
        <v>456</v>
      </c>
      <c r="K23" s="25" t="s">
        <v>456</v>
      </c>
      <c r="L23" s="11" t="s">
        <v>455</v>
      </c>
      <c r="M23" s="12" t="s">
        <v>456</v>
      </c>
      <c r="N23" s="25" t="s">
        <v>456</v>
      </c>
      <c r="O23" s="11" t="s">
        <v>455</v>
      </c>
      <c r="P23" s="12" t="s">
        <v>456</v>
      </c>
      <c r="Q23" s="25" t="s">
        <v>456</v>
      </c>
      <c r="R23" s="11" t="s">
        <v>455</v>
      </c>
      <c r="S23" s="12" t="s">
        <v>456</v>
      </c>
      <c r="T23" s="25" t="s">
        <v>456</v>
      </c>
      <c r="U23" s="11" t="s">
        <v>455</v>
      </c>
      <c r="V23" s="12" t="s">
        <v>456</v>
      </c>
      <c r="W23" s="25" t="s">
        <v>456</v>
      </c>
      <c r="X23" s="5">
        <f t="shared" si="28"/>
        <v>7</v>
      </c>
      <c r="Y23" s="6">
        <f t="shared" si="29"/>
        <v>0</v>
      </c>
      <c r="Z23" s="6">
        <f t="shared" si="30"/>
        <v>0</v>
      </c>
      <c r="AA23" s="6">
        <f t="shared" si="31"/>
        <v>0</v>
      </c>
      <c r="AB23" s="6">
        <f t="shared" si="32"/>
        <v>0</v>
      </c>
      <c r="AC23" s="7">
        <f t="shared" si="33"/>
        <v>7</v>
      </c>
      <c r="AD23" s="36">
        <f t="shared" si="34"/>
        <v>10</v>
      </c>
      <c r="AE23" s="14">
        <f t="shared" si="35"/>
        <v>0</v>
      </c>
      <c r="AF23" s="24">
        <f>IF(AB23=7,10,IF(AB23=6,9.71+(AC23-1)*0.29,IF(AB23=5,9.13+(AC23-2)*0.29,IF(AB23=4,8.26+(AC23-3)*0.29,IF(AB23=3,7.1+(AC23-4)*0.29,IF(AB23=2,5.65+(AC23-5)*0.29,IF(AB23=1,3.91+(AC23-6)*0.29,IF(AC23=0,0,1.88+(AC23-7)*0.29))))))))+0.07</f>
        <v>1.95</v>
      </c>
      <c r="AG23" s="14">
        <v>3.2</v>
      </c>
      <c r="AH23" s="15">
        <v>2</v>
      </c>
      <c r="AI23" s="11" t="s">
        <v>455</v>
      </c>
      <c r="AJ23" s="12" t="s">
        <v>456</v>
      </c>
      <c r="AK23" s="25" t="s">
        <v>456</v>
      </c>
      <c r="AL23" s="11" t="s">
        <v>455</v>
      </c>
      <c r="AM23" s="12" t="s">
        <v>456</v>
      </c>
      <c r="AN23" s="25" t="s">
        <v>456</v>
      </c>
      <c r="AO23" s="11" t="s">
        <v>455</v>
      </c>
      <c r="AP23" s="12" t="s">
        <v>459</v>
      </c>
      <c r="AQ23" s="25" t="s">
        <v>456</v>
      </c>
      <c r="AR23" s="11" t="str">
        <f t="shared" si="37"/>
        <v xml:space="preserve"> </v>
      </c>
      <c r="AS23" s="12" t="str">
        <f t="shared" si="27"/>
        <v xml:space="preserve"> </v>
      </c>
      <c r="AT23" s="25" t="str">
        <f t="shared" si="27"/>
        <v xml:space="preserve"> </v>
      </c>
      <c r="AU23" s="11" t="str">
        <f t="shared" si="27"/>
        <v xml:space="preserve"> </v>
      </c>
      <c r="AV23" s="12" t="str">
        <f t="shared" si="27"/>
        <v xml:space="preserve"> </v>
      </c>
      <c r="AW23" s="25" t="str">
        <f t="shared" si="27"/>
        <v xml:space="preserve"> </v>
      </c>
      <c r="AX23" s="11" t="str">
        <f t="shared" si="27"/>
        <v xml:space="preserve"> </v>
      </c>
      <c r="AY23" s="12" t="str">
        <f t="shared" si="27"/>
        <v xml:space="preserve"> </v>
      </c>
      <c r="AZ23" s="25" t="str">
        <f t="shared" si="27"/>
        <v xml:space="preserve"> </v>
      </c>
      <c r="BA23" s="11" t="str">
        <f t="shared" si="27"/>
        <v xml:space="preserve"> </v>
      </c>
      <c r="BB23" s="12" t="str">
        <f t="shared" si="27"/>
        <v xml:space="preserve"> </v>
      </c>
      <c r="BC23" s="25" t="str">
        <f t="shared" si="27"/>
        <v xml:space="preserve"> </v>
      </c>
      <c r="BD23" s="5">
        <f t="shared" si="38"/>
        <v>3</v>
      </c>
      <c r="BE23" s="6">
        <f t="shared" si="39"/>
        <v>0</v>
      </c>
      <c r="BF23" s="6">
        <f t="shared" si="40"/>
        <v>0</v>
      </c>
      <c r="BG23" s="6">
        <f t="shared" si="41"/>
        <v>1</v>
      </c>
      <c r="BH23" s="6">
        <f t="shared" si="42"/>
        <v>0</v>
      </c>
      <c r="BI23" s="7">
        <f t="shared" si="43"/>
        <v>3</v>
      </c>
      <c r="BJ23" s="36">
        <f t="shared" si="44"/>
        <v>5.9399999999999995</v>
      </c>
      <c r="BK23" s="14">
        <f t="shared" si="45"/>
        <v>0.14000000000000012</v>
      </c>
      <c r="BL23" s="24">
        <f t="shared" si="46"/>
        <v>0.72</v>
      </c>
      <c r="BM23" s="14">
        <v>0</v>
      </c>
      <c r="BN23" s="15">
        <v>0</v>
      </c>
      <c r="BO23" s="16">
        <f>2+1.5+3+0.14</f>
        <v>6.64</v>
      </c>
      <c r="BP23" s="24">
        <f t="shared" si="47"/>
        <v>27.082500000000003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26"/>
        <v>16</v>
      </c>
      <c r="B24" s="80" t="s">
        <v>89</v>
      </c>
      <c r="C24" s="11" t="s">
        <v>455</v>
      </c>
      <c r="D24" s="12" t="s">
        <v>456</v>
      </c>
      <c r="E24" s="25" t="s">
        <v>456</v>
      </c>
      <c r="F24" s="11" t="s">
        <v>455</v>
      </c>
      <c r="G24" s="12" t="s">
        <v>456</v>
      </c>
      <c r="H24" s="25" t="s">
        <v>456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456</v>
      </c>
      <c r="N24" s="25" t="s">
        <v>456</v>
      </c>
      <c r="O24" s="11" t="s">
        <v>455</v>
      </c>
      <c r="P24" s="12" t="s">
        <v>456</v>
      </c>
      <c r="Q24" s="25" t="s">
        <v>456</v>
      </c>
      <c r="R24" s="11" t="s">
        <v>455</v>
      </c>
      <c r="S24" s="12" t="s">
        <v>456</v>
      </c>
      <c r="T24" s="25" t="s">
        <v>456</v>
      </c>
      <c r="U24" s="11" t="s">
        <v>455</v>
      </c>
      <c r="V24" s="12" t="s">
        <v>456</v>
      </c>
      <c r="W24" s="25" t="s">
        <v>456</v>
      </c>
      <c r="X24" s="5">
        <f t="shared" si="28"/>
        <v>7</v>
      </c>
      <c r="Y24" s="6">
        <f t="shared" si="29"/>
        <v>0</v>
      </c>
      <c r="Z24" s="6">
        <f t="shared" si="30"/>
        <v>0</v>
      </c>
      <c r="AA24" s="6">
        <f t="shared" si="31"/>
        <v>0</v>
      </c>
      <c r="AB24" s="6">
        <f t="shared" si="32"/>
        <v>0</v>
      </c>
      <c r="AC24" s="7">
        <f t="shared" si="33"/>
        <v>7</v>
      </c>
      <c r="AD24" s="36">
        <f t="shared" si="34"/>
        <v>10</v>
      </c>
      <c r="AE24" s="14">
        <f t="shared" si="35"/>
        <v>0</v>
      </c>
      <c r="AF24" s="24">
        <f t="shared" si="36"/>
        <v>1.88</v>
      </c>
      <c r="AG24" s="14">
        <v>4</v>
      </c>
      <c r="AH24" s="15">
        <v>1.8</v>
      </c>
      <c r="AI24" s="11" t="s">
        <v>455</v>
      </c>
      <c r="AJ24" s="12" t="s">
        <v>456</v>
      </c>
      <c r="AK24" s="25" t="s">
        <v>456</v>
      </c>
      <c r="AL24" s="11" t="s">
        <v>455</v>
      </c>
      <c r="AM24" s="12" t="s">
        <v>456</v>
      </c>
      <c r="AN24" s="25" t="s">
        <v>456</v>
      </c>
      <c r="AO24" s="11" t="s">
        <v>455</v>
      </c>
      <c r="AP24" s="12" t="s">
        <v>457</v>
      </c>
      <c r="AQ24" s="25" t="s">
        <v>456</v>
      </c>
      <c r="AR24" s="11" t="str">
        <f t="shared" si="37"/>
        <v xml:space="preserve"> </v>
      </c>
      <c r="AS24" s="12" t="str">
        <f t="shared" si="27"/>
        <v xml:space="preserve"> </v>
      </c>
      <c r="AT24" s="25" t="str">
        <f t="shared" si="27"/>
        <v xml:space="preserve"> </v>
      </c>
      <c r="AU24" s="11" t="str">
        <f t="shared" si="27"/>
        <v xml:space="preserve"> </v>
      </c>
      <c r="AV24" s="12" t="str">
        <f t="shared" si="27"/>
        <v xml:space="preserve"> </v>
      </c>
      <c r="AW24" s="25" t="str">
        <f t="shared" si="27"/>
        <v xml:space="preserve"> </v>
      </c>
      <c r="AX24" s="11" t="str">
        <f t="shared" si="27"/>
        <v xml:space="preserve"> </v>
      </c>
      <c r="AY24" s="12" t="str">
        <f t="shared" si="27"/>
        <v xml:space="preserve"> </v>
      </c>
      <c r="AZ24" s="25" t="str">
        <f t="shared" si="27"/>
        <v xml:space="preserve"> </v>
      </c>
      <c r="BA24" s="11" t="str">
        <f t="shared" si="27"/>
        <v xml:space="preserve"> </v>
      </c>
      <c r="BB24" s="12" t="str">
        <f t="shared" si="27"/>
        <v xml:space="preserve"> </v>
      </c>
      <c r="BC24" s="25" t="str">
        <f t="shared" si="27"/>
        <v xml:space="preserve"> </v>
      </c>
      <c r="BD24" s="5">
        <f t="shared" si="38"/>
        <v>3</v>
      </c>
      <c r="BE24" s="6">
        <f t="shared" si="39"/>
        <v>0</v>
      </c>
      <c r="BF24" s="6">
        <f t="shared" si="40"/>
        <v>1</v>
      </c>
      <c r="BG24" s="6">
        <f t="shared" si="41"/>
        <v>0</v>
      </c>
      <c r="BH24" s="6">
        <f t="shared" si="42"/>
        <v>0</v>
      </c>
      <c r="BI24" s="7">
        <f t="shared" si="43"/>
        <v>3</v>
      </c>
      <c r="BJ24" s="36">
        <f t="shared" si="44"/>
        <v>5.9399999999999995</v>
      </c>
      <c r="BK24" s="14">
        <f t="shared" si="45"/>
        <v>2.1700000000000004</v>
      </c>
      <c r="BL24" s="24">
        <f t="shared" si="46"/>
        <v>0.72</v>
      </c>
      <c r="BM24" s="14">
        <v>0</v>
      </c>
      <c r="BN24" s="15">
        <v>0</v>
      </c>
      <c r="BO24" s="16">
        <f>2*1+2+1.5+3*0.14+3</f>
        <v>8.92</v>
      </c>
      <c r="BP24" s="24">
        <f t="shared" si="47"/>
        <v>32.174999999999997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26"/>
        <v>17</v>
      </c>
      <c r="B25" s="80" t="s">
        <v>90</v>
      </c>
      <c r="C25" s="11" t="s">
        <v>455</v>
      </c>
      <c r="D25" s="12" t="s">
        <v>456</v>
      </c>
      <c r="E25" s="25" t="s">
        <v>459</v>
      </c>
      <c r="F25" s="11" t="s">
        <v>455</v>
      </c>
      <c r="G25" s="12" t="s">
        <v>457</v>
      </c>
      <c r="H25" s="25" t="s">
        <v>459</v>
      </c>
      <c r="I25" s="11" t="s">
        <v>455</v>
      </c>
      <c r="J25" s="12" t="s">
        <v>457</v>
      </c>
      <c r="K25" s="25" t="s">
        <v>459</v>
      </c>
      <c r="L25" s="11" t="s">
        <v>455</v>
      </c>
      <c r="M25" s="12" t="s">
        <v>457</v>
      </c>
      <c r="N25" s="25" t="s">
        <v>456</v>
      </c>
      <c r="O25" s="11" t="s">
        <v>455</v>
      </c>
      <c r="P25" s="12" t="s">
        <v>457</v>
      </c>
      <c r="Q25" s="25" t="s">
        <v>459</v>
      </c>
      <c r="R25" s="11" t="s">
        <v>455</v>
      </c>
      <c r="S25" s="12" t="s">
        <v>457</v>
      </c>
      <c r="T25" s="25" t="s">
        <v>459</v>
      </c>
      <c r="U25" s="11" t="s">
        <v>455</v>
      </c>
      <c r="V25" s="12" t="s">
        <v>457</v>
      </c>
      <c r="W25" s="25" t="s">
        <v>456</v>
      </c>
      <c r="X25" s="5">
        <f t="shared" si="28"/>
        <v>7</v>
      </c>
      <c r="Y25" s="6">
        <f t="shared" si="29"/>
        <v>0</v>
      </c>
      <c r="Z25" s="6">
        <f t="shared" si="30"/>
        <v>6</v>
      </c>
      <c r="AA25" s="6">
        <f t="shared" si="31"/>
        <v>0</v>
      </c>
      <c r="AB25" s="6">
        <f t="shared" si="32"/>
        <v>5</v>
      </c>
      <c r="AC25" s="7">
        <f t="shared" si="33"/>
        <v>2</v>
      </c>
      <c r="AD25" s="36">
        <f t="shared" si="34"/>
        <v>10</v>
      </c>
      <c r="AE25" s="14">
        <f t="shared" si="35"/>
        <v>9.4200000000000017</v>
      </c>
      <c r="AF25" s="24">
        <f>IF(AB25=7,10,IF(AB25=6,9.71+(AC25-1)*0.29,IF(AB25=5,9.13+(AC25-2)*0.29,IF(AB25=4,8.26+(AC25-3)*0.29,IF(AB25=3,7.1+(AC25-4)*0.29,IF(AB25=2,5.65+(AC25-5)*0.29,IF(AB25=1,3.91+(AC25-6)*0.29,IF(AC25=0,0,1.88+(AC25-7)*0.29))))))))</f>
        <v>9.1300000000000008</v>
      </c>
      <c r="AG25" s="14">
        <v>7.5</v>
      </c>
      <c r="AH25" s="15">
        <v>2.2999999999999998</v>
      </c>
      <c r="AI25" s="11" t="s">
        <v>455</v>
      </c>
      <c r="AJ25" s="12" t="s">
        <v>457</v>
      </c>
      <c r="AK25" s="25" t="s">
        <v>456</v>
      </c>
      <c r="AL25" s="11" t="s">
        <v>455</v>
      </c>
      <c r="AM25" s="12" t="s">
        <v>457</v>
      </c>
      <c r="AN25" s="25" t="s">
        <v>456</v>
      </c>
      <c r="AO25" s="11" t="s">
        <v>455</v>
      </c>
      <c r="AP25" s="12" t="s">
        <v>457</v>
      </c>
      <c r="AQ25" s="25" t="s">
        <v>456</v>
      </c>
      <c r="AR25" s="11" t="str">
        <f t="shared" ref="AI25:AX38" si="48">" "</f>
        <v xml:space="preserve"> </v>
      </c>
      <c r="AS25" s="12" t="str">
        <f t="shared" si="48"/>
        <v xml:space="preserve"> </v>
      </c>
      <c r="AT25" s="25" t="str">
        <f t="shared" si="48"/>
        <v xml:space="preserve"> </v>
      </c>
      <c r="AU25" s="11" t="str">
        <f t="shared" si="48"/>
        <v xml:space="preserve"> </v>
      </c>
      <c r="AV25" s="12" t="str">
        <f t="shared" si="48"/>
        <v xml:space="preserve"> </v>
      </c>
      <c r="AW25" s="25" t="str">
        <f t="shared" si="48"/>
        <v xml:space="preserve"> </v>
      </c>
      <c r="AX25" s="11" t="str">
        <f t="shared" ref="AX25:BC42" si="49">" "</f>
        <v xml:space="preserve"> </v>
      </c>
      <c r="AY25" s="12" t="str">
        <f t="shared" si="49"/>
        <v xml:space="preserve"> </v>
      </c>
      <c r="AZ25" s="25" t="str">
        <f t="shared" si="49"/>
        <v xml:space="preserve"> </v>
      </c>
      <c r="BA25" s="11" t="str">
        <f t="shared" si="49"/>
        <v xml:space="preserve"> </v>
      </c>
      <c r="BB25" s="12" t="str">
        <f t="shared" si="49"/>
        <v xml:space="preserve"> </v>
      </c>
      <c r="BC25" s="25" t="str">
        <f t="shared" si="49"/>
        <v xml:space="preserve"> </v>
      </c>
      <c r="BD25" s="5">
        <f t="shared" si="38"/>
        <v>3</v>
      </c>
      <c r="BE25" s="6">
        <f t="shared" si="39"/>
        <v>0</v>
      </c>
      <c r="BF25" s="6">
        <f t="shared" si="40"/>
        <v>3</v>
      </c>
      <c r="BG25" s="6">
        <f t="shared" si="41"/>
        <v>0</v>
      </c>
      <c r="BH25" s="6">
        <f t="shared" si="42"/>
        <v>0</v>
      </c>
      <c r="BI25" s="7">
        <f t="shared" si="43"/>
        <v>3</v>
      </c>
      <c r="BJ25" s="36">
        <f t="shared" si="44"/>
        <v>5.9399999999999995</v>
      </c>
      <c r="BK25" s="14">
        <f t="shared" si="45"/>
        <v>5.9399999999999995</v>
      </c>
      <c r="BL25" s="24">
        <f t="shared" si="46"/>
        <v>0.72</v>
      </c>
      <c r="BM25" s="14">
        <v>0</v>
      </c>
      <c r="BN25" s="15">
        <v>0</v>
      </c>
      <c r="BO25" s="16">
        <f>3*1.5+0.14+3*2+1+3*2.5+3</f>
        <v>22.14</v>
      </c>
      <c r="BP25" s="24">
        <f t="shared" si="47"/>
        <v>66.097499999999997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26"/>
        <v>18</v>
      </c>
      <c r="B26" s="80" t="s">
        <v>91</v>
      </c>
      <c r="C26" s="11" t="s">
        <v>455</v>
      </c>
      <c r="D26" s="12" t="s">
        <v>456</v>
      </c>
      <c r="E26" s="25" t="s">
        <v>456</v>
      </c>
      <c r="F26" s="11" t="s">
        <v>455</v>
      </c>
      <c r="G26" s="12" t="s">
        <v>456</v>
      </c>
      <c r="H26" s="25" t="s">
        <v>456</v>
      </c>
      <c r="I26" s="11" t="s">
        <v>455</v>
      </c>
      <c r="J26" s="12" t="s">
        <v>456</v>
      </c>
      <c r="K26" s="25" t="s">
        <v>456</v>
      </c>
      <c r="L26" s="11" t="s">
        <v>455</v>
      </c>
      <c r="M26" s="12" t="s">
        <v>456</v>
      </c>
      <c r="N26" s="25" t="s">
        <v>456</v>
      </c>
      <c r="O26" s="11" t="s">
        <v>455</v>
      </c>
      <c r="P26" s="12" t="s">
        <v>456</v>
      </c>
      <c r="Q26" s="25" t="s">
        <v>456</v>
      </c>
      <c r="R26" s="11" t="s">
        <v>455</v>
      </c>
      <c r="S26" s="12" t="s">
        <v>456</v>
      </c>
      <c r="T26" s="25" t="s">
        <v>456</v>
      </c>
      <c r="U26" s="11" t="s">
        <v>455</v>
      </c>
      <c r="V26" s="12" t="s">
        <v>456</v>
      </c>
      <c r="W26" s="25" t="s">
        <v>456</v>
      </c>
      <c r="X26" s="5">
        <f t="shared" si="28"/>
        <v>7</v>
      </c>
      <c r="Y26" s="6">
        <f t="shared" si="29"/>
        <v>0</v>
      </c>
      <c r="Z26" s="6">
        <f t="shared" si="30"/>
        <v>0</v>
      </c>
      <c r="AA26" s="6">
        <f t="shared" si="31"/>
        <v>0</v>
      </c>
      <c r="AB26" s="6">
        <f t="shared" si="32"/>
        <v>0</v>
      </c>
      <c r="AC26" s="7">
        <f t="shared" si="33"/>
        <v>7</v>
      </c>
      <c r="AD26" s="36">
        <f t="shared" si="34"/>
        <v>10</v>
      </c>
      <c r="AE26" s="14">
        <f t="shared" si="35"/>
        <v>0</v>
      </c>
      <c r="AF26" s="24">
        <f t="shared" si="36"/>
        <v>1.88</v>
      </c>
      <c r="AG26" s="14">
        <v>2.5</v>
      </c>
      <c r="AH26" s="15">
        <v>2.1</v>
      </c>
      <c r="AI26" s="11" t="s">
        <v>455</v>
      </c>
      <c r="AJ26" s="12" t="s">
        <v>456</v>
      </c>
      <c r="AK26" s="25" t="s">
        <v>456</v>
      </c>
      <c r="AL26" s="11" t="s">
        <v>455</v>
      </c>
      <c r="AM26" s="12" t="s">
        <v>457</v>
      </c>
      <c r="AN26" s="25" t="s">
        <v>456</v>
      </c>
      <c r="AO26" s="11" t="s">
        <v>455</v>
      </c>
      <c r="AP26" s="12" t="s">
        <v>456</v>
      </c>
      <c r="AQ26" s="25" t="s">
        <v>456</v>
      </c>
      <c r="AR26" s="11" t="str">
        <f t="shared" si="48"/>
        <v xml:space="preserve"> </v>
      </c>
      <c r="AS26" s="12" t="str">
        <f t="shared" si="48"/>
        <v xml:space="preserve"> </v>
      </c>
      <c r="AT26" s="25" t="str">
        <f t="shared" si="48"/>
        <v xml:space="preserve"> </v>
      </c>
      <c r="AU26" s="11" t="str">
        <f t="shared" si="48"/>
        <v xml:space="preserve"> </v>
      </c>
      <c r="AV26" s="12" t="str">
        <f t="shared" si="48"/>
        <v xml:space="preserve"> </v>
      </c>
      <c r="AW26" s="25" t="str">
        <f t="shared" si="48"/>
        <v xml:space="preserve"> </v>
      </c>
      <c r="AX26" s="11" t="str">
        <f t="shared" si="48"/>
        <v xml:space="preserve"> </v>
      </c>
      <c r="AY26" s="12" t="str">
        <f t="shared" si="49"/>
        <v xml:space="preserve"> </v>
      </c>
      <c r="AZ26" s="25" t="str">
        <f t="shared" si="49"/>
        <v xml:space="preserve"> </v>
      </c>
      <c r="BA26" s="11" t="str">
        <f t="shared" si="49"/>
        <v xml:space="preserve"> </v>
      </c>
      <c r="BB26" s="12" t="str">
        <f t="shared" si="49"/>
        <v xml:space="preserve"> </v>
      </c>
      <c r="BC26" s="25" t="str">
        <f t="shared" si="49"/>
        <v xml:space="preserve"> </v>
      </c>
      <c r="BD26" s="5">
        <f t="shared" si="38"/>
        <v>3</v>
      </c>
      <c r="BE26" s="6">
        <f t="shared" si="39"/>
        <v>0</v>
      </c>
      <c r="BF26" s="6">
        <f t="shared" si="40"/>
        <v>1</v>
      </c>
      <c r="BG26" s="6">
        <f t="shared" si="41"/>
        <v>0</v>
      </c>
      <c r="BH26" s="6">
        <f t="shared" si="42"/>
        <v>0</v>
      </c>
      <c r="BI26" s="7">
        <f t="shared" si="43"/>
        <v>3</v>
      </c>
      <c r="BJ26" s="36">
        <f t="shared" si="44"/>
        <v>5.9399999999999995</v>
      </c>
      <c r="BK26" s="14">
        <f t="shared" si="45"/>
        <v>2.1700000000000004</v>
      </c>
      <c r="BL26" s="24">
        <f t="shared" si="46"/>
        <v>0.72</v>
      </c>
      <c r="BM26" s="14">
        <v>0</v>
      </c>
      <c r="BN26" s="15">
        <v>0</v>
      </c>
      <c r="BO26" s="16">
        <f>1.5+3+0.14</f>
        <v>4.6399999999999997</v>
      </c>
      <c r="BP26" s="24">
        <f t="shared" si="47"/>
        <v>26.274999999999999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26"/>
        <v>19</v>
      </c>
      <c r="B27" s="80" t="s">
        <v>92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456</v>
      </c>
      <c r="H27" s="25" t="s">
        <v>456</v>
      </c>
      <c r="I27" s="11" t="s">
        <v>455</v>
      </c>
      <c r="J27" s="12" t="s">
        <v>456</v>
      </c>
      <c r="K27" s="25" t="s">
        <v>456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456</v>
      </c>
      <c r="Q27" s="25" t="s">
        <v>456</v>
      </c>
      <c r="R27" s="11" t="s">
        <v>455</v>
      </c>
      <c r="S27" s="12" t="s">
        <v>456</v>
      </c>
      <c r="T27" s="25" t="s">
        <v>456</v>
      </c>
      <c r="U27" s="11" t="s">
        <v>455</v>
      </c>
      <c r="V27" s="12" t="s">
        <v>456</v>
      </c>
      <c r="W27" s="25" t="s">
        <v>456</v>
      </c>
      <c r="X27" s="5">
        <f t="shared" si="28"/>
        <v>7</v>
      </c>
      <c r="Y27" s="6">
        <f t="shared" si="29"/>
        <v>0</v>
      </c>
      <c r="Z27" s="6">
        <f t="shared" si="30"/>
        <v>0</v>
      </c>
      <c r="AA27" s="6">
        <f t="shared" si="31"/>
        <v>0</v>
      </c>
      <c r="AB27" s="6">
        <f t="shared" si="32"/>
        <v>0</v>
      </c>
      <c r="AC27" s="7">
        <f t="shared" si="33"/>
        <v>7</v>
      </c>
      <c r="AD27" s="36">
        <f t="shared" si="34"/>
        <v>10</v>
      </c>
      <c r="AE27" s="14">
        <f t="shared" si="35"/>
        <v>0</v>
      </c>
      <c r="AF27" s="24">
        <f t="shared" si="36"/>
        <v>1.88</v>
      </c>
      <c r="AG27" s="14">
        <v>2.6</v>
      </c>
      <c r="AH27" s="15">
        <v>2.4</v>
      </c>
      <c r="AI27" s="11" t="s">
        <v>455</v>
      </c>
      <c r="AJ27" s="12" t="s">
        <v>456</v>
      </c>
      <c r="AK27" s="25" t="s">
        <v>456</v>
      </c>
      <c r="AL27" s="11" t="s">
        <v>455</v>
      </c>
      <c r="AM27" s="12" t="s">
        <v>457</v>
      </c>
      <c r="AN27" s="25" t="s">
        <v>456</v>
      </c>
      <c r="AO27" s="11" t="s">
        <v>455</v>
      </c>
      <c r="AP27" s="12" t="s">
        <v>456</v>
      </c>
      <c r="AQ27" s="25" t="s">
        <v>456</v>
      </c>
      <c r="AR27" s="11" t="str">
        <f t="shared" ref="AQ27:AX27" si="50">" "</f>
        <v xml:space="preserve"> </v>
      </c>
      <c r="AS27" s="12" t="str">
        <f t="shared" si="50"/>
        <v xml:space="preserve"> </v>
      </c>
      <c r="AT27" s="25" t="str">
        <f t="shared" si="50"/>
        <v xml:space="preserve"> </v>
      </c>
      <c r="AU27" s="11" t="str">
        <f t="shared" si="50"/>
        <v xml:space="preserve"> </v>
      </c>
      <c r="AV27" s="12" t="str">
        <f t="shared" si="50"/>
        <v xml:space="preserve"> </v>
      </c>
      <c r="AW27" s="25" t="str">
        <f t="shared" si="50"/>
        <v xml:space="preserve"> </v>
      </c>
      <c r="AX27" s="11" t="str">
        <f t="shared" si="50"/>
        <v xml:space="preserve"> </v>
      </c>
      <c r="AY27" s="12" t="str">
        <f t="shared" si="49"/>
        <v xml:space="preserve"> </v>
      </c>
      <c r="AZ27" s="25" t="str">
        <f t="shared" si="49"/>
        <v xml:space="preserve"> </v>
      </c>
      <c r="BA27" s="11" t="str">
        <f t="shared" si="49"/>
        <v xml:space="preserve"> </v>
      </c>
      <c r="BB27" s="12" t="str">
        <f t="shared" si="49"/>
        <v xml:space="preserve"> </v>
      </c>
      <c r="BC27" s="25" t="str">
        <f t="shared" si="49"/>
        <v xml:space="preserve"> </v>
      </c>
      <c r="BD27" s="5">
        <f t="shared" si="38"/>
        <v>3</v>
      </c>
      <c r="BE27" s="6">
        <f t="shared" si="39"/>
        <v>0</v>
      </c>
      <c r="BF27" s="6">
        <f t="shared" si="40"/>
        <v>1</v>
      </c>
      <c r="BG27" s="6">
        <f t="shared" si="41"/>
        <v>0</v>
      </c>
      <c r="BH27" s="6">
        <f t="shared" si="42"/>
        <v>0</v>
      </c>
      <c r="BI27" s="7">
        <f t="shared" si="43"/>
        <v>3</v>
      </c>
      <c r="BJ27" s="36">
        <f t="shared" si="44"/>
        <v>5.9399999999999995</v>
      </c>
      <c r="BK27" s="14">
        <f t="shared" si="45"/>
        <v>2.1700000000000004</v>
      </c>
      <c r="BL27" s="24">
        <f t="shared" si="46"/>
        <v>0.72</v>
      </c>
      <c r="BM27" s="14">
        <v>0</v>
      </c>
      <c r="BN27" s="15">
        <v>0</v>
      </c>
      <c r="BO27" s="16">
        <f>1.5+3+0.14</f>
        <v>4.6399999999999997</v>
      </c>
      <c r="BP27" s="24">
        <f t="shared" si="47"/>
        <v>26.895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26"/>
        <v>20</v>
      </c>
      <c r="B28" s="80" t="s">
        <v>93</v>
      </c>
      <c r="C28" s="11" t="s">
        <v>455</v>
      </c>
      <c r="D28" s="12" t="s">
        <v>456</v>
      </c>
      <c r="E28" s="25" t="s">
        <v>456</v>
      </c>
      <c r="F28" s="11" t="s">
        <v>455</v>
      </c>
      <c r="G28" s="12" t="s">
        <v>456</v>
      </c>
      <c r="H28" s="25" t="s">
        <v>456</v>
      </c>
      <c r="I28" s="11" t="s">
        <v>455</v>
      </c>
      <c r="J28" s="12" t="s">
        <v>456</v>
      </c>
      <c r="K28" s="25" t="s">
        <v>456</v>
      </c>
      <c r="L28" s="11" t="s">
        <v>455</v>
      </c>
      <c r="M28" s="12" t="s">
        <v>456</v>
      </c>
      <c r="N28" s="25" t="s">
        <v>456</v>
      </c>
      <c r="O28" s="11" t="s">
        <v>455</v>
      </c>
      <c r="P28" s="12" t="s">
        <v>456</v>
      </c>
      <c r="Q28" s="25" t="s">
        <v>456</v>
      </c>
      <c r="R28" s="11" t="s">
        <v>455</v>
      </c>
      <c r="S28" s="12" t="s">
        <v>456</v>
      </c>
      <c r="T28" s="25" t="s">
        <v>456</v>
      </c>
      <c r="U28" s="11" t="s">
        <v>455</v>
      </c>
      <c r="V28" s="12" t="s">
        <v>456</v>
      </c>
      <c r="W28" s="25" t="s">
        <v>456</v>
      </c>
      <c r="X28" s="5">
        <f t="shared" si="28"/>
        <v>7</v>
      </c>
      <c r="Y28" s="6">
        <f t="shared" si="29"/>
        <v>0</v>
      </c>
      <c r="Z28" s="6">
        <f t="shared" si="30"/>
        <v>0</v>
      </c>
      <c r="AA28" s="6">
        <f t="shared" si="31"/>
        <v>0</v>
      </c>
      <c r="AB28" s="6">
        <f t="shared" si="32"/>
        <v>0</v>
      </c>
      <c r="AC28" s="7">
        <f t="shared" si="33"/>
        <v>7</v>
      </c>
      <c r="AD28" s="36">
        <f t="shared" si="34"/>
        <v>10</v>
      </c>
      <c r="AE28" s="14">
        <f t="shared" si="35"/>
        <v>0</v>
      </c>
      <c r="AF28" s="24">
        <f t="shared" si="36"/>
        <v>1.88</v>
      </c>
      <c r="AG28" s="14">
        <v>3.2</v>
      </c>
      <c r="AH28" s="15">
        <v>2.1</v>
      </c>
      <c r="AI28" s="11" t="s">
        <v>455</v>
      </c>
      <c r="AJ28" s="12" t="s">
        <v>456</v>
      </c>
      <c r="AK28" s="25" t="s">
        <v>456</v>
      </c>
      <c r="AL28" s="11" t="s">
        <v>455</v>
      </c>
      <c r="AM28" s="12" t="s">
        <v>456</v>
      </c>
      <c r="AN28" s="25" t="s">
        <v>456</v>
      </c>
      <c r="AO28" s="11" t="s">
        <v>455</v>
      </c>
      <c r="AP28" s="12" t="s">
        <v>457</v>
      </c>
      <c r="AQ28" s="25">
        <v>0</v>
      </c>
      <c r="AR28" s="11" t="str">
        <f t="shared" ref="AI28:AX37" si="51">" "</f>
        <v xml:space="preserve"> </v>
      </c>
      <c r="AS28" s="12" t="str">
        <f t="shared" si="51"/>
        <v xml:space="preserve"> </v>
      </c>
      <c r="AT28" s="25" t="str">
        <f t="shared" si="51"/>
        <v xml:space="preserve"> </v>
      </c>
      <c r="AU28" s="11" t="str">
        <f t="shared" si="51"/>
        <v xml:space="preserve"> </v>
      </c>
      <c r="AV28" s="12" t="str">
        <f t="shared" si="51"/>
        <v xml:space="preserve"> </v>
      </c>
      <c r="AW28" s="25" t="str">
        <f t="shared" si="51"/>
        <v xml:space="preserve"> </v>
      </c>
      <c r="AX28" s="11" t="str">
        <f t="shared" si="51"/>
        <v xml:space="preserve"> </v>
      </c>
      <c r="AY28" s="12" t="str">
        <f t="shared" si="49"/>
        <v xml:space="preserve"> </v>
      </c>
      <c r="AZ28" s="25" t="str">
        <f t="shared" si="49"/>
        <v xml:space="preserve"> </v>
      </c>
      <c r="BA28" s="11" t="str">
        <f t="shared" si="49"/>
        <v xml:space="preserve"> </v>
      </c>
      <c r="BB28" s="12" t="str">
        <f t="shared" si="49"/>
        <v xml:space="preserve"> </v>
      </c>
      <c r="BC28" s="25" t="str">
        <f t="shared" si="49"/>
        <v xml:space="preserve"> </v>
      </c>
      <c r="BD28" s="5">
        <f t="shared" si="38"/>
        <v>3</v>
      </c>
      <c r="BE28" s="6">
        <f t="shared" si="39"/>
        <v>0</v>
      </c>
      <c r="BF28" s="6">
        <f t="shared" si="40"/>
        <v>1</v>
      </c>
      <c r="BG28" s="6">
        <f t="shared" si="41"/>
        <v>0</v>
      </c>
      <c r="BH28" s="6">
        <f t="shared" si="42"/>
        <v>0</v>
      </c>
      <c r="BI28" s="7">
        <f t="shared" si="43"/>
        <v>2</v>
      </c>
      <c r="BJ28" s="36">
        <f t="shared" si="44"/>
        <v>5.9399999999999995</v>
      </c>
      <c r="BK28" s="14">
        <f t="shared" si="45"/>
        <v>2.1700000000000004</v>
      </c>
      <c r="BL28" s="24">
        <f t="shared" si="46"/>
        <v>0.42999999999999994</v>
      </c>
      <c r="BM28" s="14">
        <v>0</v>
      </c>
      <c r="BN28" s="15">
        <v>0</v>
      </c>
      <c r="BO28" s="16">
        <v>1.5</v>
      </c>
      <c r="BP28" s="24">
        <f t="shared" si="47"/>
        <v>24.042499999999997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26"/>
        <v>21</v>
      </c>
      <c r="B29" s="80" t="s">
        <v>94</v>
      </c>
      <c r="C29" s="11" t="s">
        <v>455</v>
      </c>
      <c r="D29" s="12" t="s">
        <v>456</v>
      </c>
      <c r="E29" s="25" t="s">
        <v>456</v>
      </c>
      <c r="F29" s="11" t="s">
        <v>455</v>
      </c>
      <c r="G29" s="12" t="s">
        <v>456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455</v>
      </c>
      <c r="M29" s="12" t="s">
        <v>456</v>
      </c>
      <c r="N29" s="25" t="s">
        <v>456</v>
      </c>
      <c r="O29" s="11" t="s">
        <v>455</v>
      </c>
      <c r="P29" s="12" t="s">
        <v>456</v>
      </c>
      <c r="Q29" s="25" t="s">
        <v>456</v>
      </c>
      <c r="R29" s="11" t="s">
        <v>455</v>
      </c>
      <c r="S29" s="12" t="s">
        <v>456</v>
      </c>
      <c r="T29" s="25" t="s">
        <v>456</v>
      </c>
      <c r="U29" s="11" t="s">
        <v>455</v>
      </c>
      <c r="V29" s="12" t="s">
        <v>456</v>
      </c>
      <c r="W29" s="25" t="s">
        <v>456</v>
      </c>
      <c r="X29" s="5">
        <f t="shared" si="28"/>
        <v>7</v>
      </c>
      <c r="Y29" s="6">
        <f t="shared" si="29"/>
        <v>0</v>
      </c>
      <c r="Z29" s="6">
        <f t="shared" si="30"/>
        <v>0</v>
      </c>
      <c r="AA29" s="6">
        <f t="shared" si="31"/>
        <v>0</v>
      </c>
      <c r="AB29" s="6">
        <f t="shared" si="32"/>
        <v>0</v>
      </c>
      <c r="AC29" s="7">
        <f t="shared" si="33"/>
        <v>7</v>
      </c>
      <c r="AD29" s="36">
        <f t="shared" si="34"/>
        <v>10</v>
      </c>
      <c r="AE29" s="14">
        <f t="shared" si="35"/>
        <v>0</v>
      </c>
      <c r="AF29" s="24">
        <f t="shared" si="36"/>
        <v>1.88</v>
      </c>
      <c r="AG29" s="14">
        <v>5</v>
      </c>
      <c r="AH29" s="15">
        <v>3.2</v>
      </c>
      <c r="AI29" s="11" t="s">
        <v>455</v>
      </c>
      <c r="AJ29" s="12" t="s">
        <v>456</v>
      </c>
      <c r="AK29" s="25" t="s">
        <v>456</v>
      </c>
      <c r="AL29" s="11" t="s">
        <v>455</v>
      </c>
      <c r="AM29" s="12" t="s">
        <v>456</v>
      </c>
      <c r="AN29" s="25" t="s">
        <v>456</v>
      </c>
      <c r="AO29" s="11" t="s">
        <v>455</v>
      </c>
      <c r="AP29" s="12" t="s">
        <v>457</v>
      </c>
      <c r="AQ29" s="25" t="s">
        <v>456</v>
      </c>
      <c r="AR29" s="11" t="str">
        <f t="shared" si="51"/>
        <v xml:space="preserve"> </v>
      </c>
      <c r="AS29" s="12" t="str">
        <f t="shared" si="51"/>
        <v xml:space="preserve"> </v>
      </c>
      <c r="AT29" s="25" t="str">
        <f t="shared" si="51"/>
        <v xml:space="preserve"> </v>
      </c>
      <c r="AU29" s="11" t="str">
        <f t="shared" si="51"/>
        <v xml:space="preserve"> </v>
      </c>
      <c r="AV29" s="12" t="str">
        <f t="shared" si="51"/>
        <v xml:space="preserve"> </v>
      </c>
      <c r="AW29" s="25" t="str">
        <f t="shared" si="51"/>
        <v xml:space="preserve"> </v>
      </c>
      <c r="AX29" s="11" t="str">
        <f t="shared" si="51"/>
        <v xml:space="preserve"> </v>
      </c>
      <c r="AY29" s="12" t="str">
        <f t="shared" si="49"/>
        <v xml:space="preserve"> </v>
      </c>
      <c r="AZ29" s="25" t="str">
        <f t="shared" si="49"/>
        <v xml:space="preserve"> </v>
      </c>
      <c r="BA29" s="11" t="str">
        <f t="shared" si="49"/>
        <v xml:space="preserve"> </v>
      </c>
      <c r="BB29" s="12" t="str">
        <f t="shared" si="49"/>
        <v xml:space="preserve"> </v>
      </c>
      <c r="BC29" s="25" t="str">
        <f t="shared" si="49"/>
        <v xml:space="preserve"> </v>
      </c>
      <c r="BD29" s="5">
        <f t="shared" si="38"/>
        <v>3</v>
      </c>
      <c r="BE29" s="6">
        <f t="shared" si="39"/>
        <v>0</v>
      </c>
      <c r="BF29" s="6">
        <f t="shared" si="40"/>
        <v>1</v>
      </c>
      <c r="BG29" s="6">
        <f t="shared" si="41"/>
        <v>0</v>
      </c>
      <c r="BH29" s="6">
        <f t="shared" si="42"/>
        <v>0</v>
      </c>
      <c r="BI29" s="7">
        <f t="shared" si="43"/>
        <v>3</v>
      </c>
      <c r="BJ29" s="36">
        <f t="shared" si="44"/>
        <v>5.9399999999999995</v>
      </c>
      <c r="BK29" s="14">
        <f t="shared" si="45"/>
        <v>2.1700000000000004</v>
      </c>
      <c r="BL29" s="24">
        <f t="shared" si="46"/>
        <v>0.72</v>
      </c>
      <c r="BM29" s="14">
        <v>0</v>
      </c>
      <c r="BN29" s="15">
        <v>0</v>
      </c>
      <c r="BO29" s="16">
        <f>1.5+3+0.14</f>
        <v>4.6399999999999997</v>
      </c>
      <c r="BP29" s="24">
        <f t="shared" si="47"/>
        <v>31.535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26"/>
        <v>22</v>
      </c>
      <c r="B30" s="80" t="s">
        <v>95</v>
      </c>
      <c r="C30" s="11" t="s">
        <v>455</v>
      </c>
      <c r="D30" s="12" t="s">
        <v>456</v>
      </c>
      <c r="E30" s="25" t="s">
        <v>456</v>
      </c>
      <c r="F30" s="11" t="s">
        <v>455</v>
      </c>
      <c r="G30" s="12" t="s">
        <v>456</v>
      </c>
      <c r="H30" s="25" t="s">
        <v>456</v>
      </c>
      <c r="I30" s="11" t="s">
        <v>455</v>
      </c>
      <c r="J30" s="12" t="s">
        <v>456</v>
      </c>
      <c r="K30" s="25" t="s">
        <v>456</v>
      </c>
      <c r="L30" s="11" t="s">
        <v>455</v>
      </c>
      <c r="M30" s="12" t="s">
        <v>456</v>
      </c>
      <c r="N30" s="25" t="s">
        <v>456</v>
      </c>
      <c r="O30" s="11" t="s">
        <v>455</v>
      </c>
      <c r="P30" s="12" t="s">
        <v>456</v>
      </c>
      <c r="Q30" s="25" t="s">
        <v>456</v>
      </c>
      <c r="R30" s="11" t="s">
        <v>455</v>
      </c>
      <c r="S30" s="12" t="s">
        <v>456</v>
      </c>
      <c r="T30" s="25" t="s">
        <v>456</v>
      </c>
      <c r="U30" s="11" t="s">
        <v>455</v>
      </c>
      <c r="V30" s="12" t="s">
        <v>456</v>
      </c>
      <c r="W30" s="25" t="s">
        <v>456</v>
      </c>
      <c r="X30" s="5">
        <f t="shared" si="28"/>
        <v>7</v>
      </c>
      <c r="Y30" s="6">
        <f t="shared" si="29"/>
        <v>0</v>
      </c>
      <c r="Z30" s="6">
        <f t="shared" si="30"/>
        <v>0</v>
      </c>
      <c r="AA30" s="6">
        <f t="shared" si="31"/>
        <v>0</v>
      </c>
      <c r="AB30" s="6">
        <f t="shared" si="32"/>
        <v>0</v>
      </c>
      <c r="AC30" s="7">
        <f t="shared" si="33"/>
        <v>7</v>
      </c>
      <c r="AD30" s="36">
        <f t="shared" si="34"/>
        <v>10</v>
      </c>
      <c r="AE30" s="14">
        <f t="shared" si="35"/>
        <v>0</v>
      </c>
      <c r="AF30" s="24">
        <f t="shared" si="36"/>
        <v>1.88</v>
      </c>
      <c r="AG30" s="14">
        <v>5.0999999999999996</v>
      </c>
      <c r="AH30" s="15">
        <v>1.9</v>
      </c>
      <c r="AI30" s="11" t="s">
        <v>455</v>
      </c>
      <c r="AJ30" s="12" t="s">
        <v>456</v>
      </c>
      <c r="AK30" s="25" t="s">
        <v>456</v>
      </c>
      <c r="AL30" s="11" t="s">
        <v>455</v>
      </c>
      <c r="AM30" s="12" t="s">
        <v>457</v>
      </c>
      <c r="AN30" s="25" t="s">
        <v>456</v>
      </c>
      <c r="AO30" s="11" t="s">
        <v>455</v>
      </c>
      <c r="AP30" s="12" t="s">
        <v>456</v>
      </c>
      <c r="AQ30" s="25" t="s">
        <v>456</v>
      </c>
      <c r="AR30" s="11" t="str">
        <f t="shared" si="51"/>
        <v xml:space="preserve"> </v>
      </c>
      <c r="AS30" s="12" t="str">
        <f t="shared" si="51"/>
        <v xml:space="preserve"> </v>
      </c>
      <c r="AT30" s="25" t="str">
        <f t="shared" si="51"/>
        <v xml:space="preserve"> </v>
      </c>
      <c r="AU30" s="11" t="str">
        <f t="shared" si="51"/>
        <v xml:space="preserve"> </v>
      </c>
      <c r="AV30" s="12" t="str">
        <f t="shared" si="51"/>
        <v xml:space="preserve"> </v>
      </c>
      <c r="AW30" s="25" t="str">
        <f t="shared" si="51"/>
        <v xml:space="preserve"> </v>
      </c>
      <c r="AX30" s="11" t="str">
        <f t="shared" si="51"/>
        <v xml:space="preserve"> </v>
      </c>
      <c r="AY30" s="12" t="str">
        <f t="shared" si="49"/>
        <v xml:space="preserve"> </v>
      </c>
      <c r="AZ30" s="25" t="str">
        <f t="shared" si="49"/>
        <v xml:space="preserve"> </v>
      </c>
      <c r="BA30" s="11" t="str">
        <f t="shared" si="49"/>
        <v xml:space="preserve"> </v>
      </c>
      <c r="BB30" s="12" t="str">
        <f t="shared" si="49"/>
        <v xml:space="preserve"> </v>
      </c>
      <c r="BC30" s="25" t="str">
        <f t="shared" si="49"/>
        <v xml:space="preserve"> </v>
      </c>
      <c r="BD30" s="5">
        <f t="shared" si="38"/>
        <v>3</v>
      </c>
      <c r="BE30" s="6">
        <f t="shared" si="39"/>
        <v>0</v>
      </c>
      <c r="BF30" s="6">
        <f t="shared" si="40"/>
        <v>1</v>
      </c>
      <c r="BG30" s="6">
        <f t="shared" si="41"/>
        <v>0</v>
      </c>
      <c r="BH30" s="6">
        <f t="shared" si="42"/>
        <v>0</v>
      </c>
      <c r="BI30" s="7">
        <f t="shared" si="43"/>
        <v>3</v>
      </c>
      <c r="BJ30" s="36">
        <f t="shared" si="44"/>
        <v>5.9399999999999995</v>
      </c>
      <c r="BK30" s="14">
        <f t="shared" si="45"/>
        <v>2.1700000000000004</v>
      </c>
      <c r="BL30" s="24">
        <f t="shared" si="46"/>
        <v>0.72</v>
      </c>
      <c r="BM30" s="14">
        <v>0</v>
      </c>
      <c r="BN30" s="15">
        <v>0</v>
      </c>
      <c r="BO30" s="16">
        <f>2*0.14+3</f>
        <v>3.2800000000000002</v>
      </c>
      <c r="BP30" s="24">
        <f t="shared" si="47"/>
        <v>28.234999999999999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26"/>
        <v>23</v>
      </c>
      <c r="B31" s="80" t="s">
        <v>96</v>
      </c>
      <c r="C31" s="11" t="s">
        <v>455</v>
      </c>
      <c r="D31" s="12" t="s">
        <v>456</v>
      </c>
      <c r="E31" s="25" t="s">
        <v>456</v>
      </c>
      <c r="F31" s="11" t="s">
        <v>455</v>
      </c>
      <c r="G31" s="12" t="s">
        <v>456</v>
      </c>
      <c r="H31" s="25" t="s">
        <v>456</v>
      </c>
      <c r="I31" s="11" t="s">
        <v>455</v>
      </c>
      <c r="J31" s="12" t="s">
        <v>456</v>
      </c>
      <c r="K31" s="25" t="s">
        <v>456</v>
      </c>
      <c r="L31" s="11" t="s">
        <v>455</v>
      </c>
      <c r="M31" s="12" t="s">
        <v>456</v>
      </c>
      <c r="N31" s="25" t="s">
        <v>456</v>
      </c>
      <c r="O31" s="11" t="s">
        <v>455</v>
      </c>
      <c r="P31" s="12" t="s">
        <v>459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1" t="s">
        <v>455</v>
      </c>
      <c r="V31" s="12" t="s">
        <v>459</v>
      </c>
      <c r="W31" s="25" t="s">
        <v>456</v>
      </c>
      <c r="X31" s="5">
        <f t="shared" si="28"/>
        <v>7</v>
      </c>
      <c r="Y31" s="6">
        <f t="shared" si="29"/>
        <v>0</v>
      </c>
      <c r="Z31" s="6">
        <f t="shared" si="30"/>
        <v>0</v>
      </c>
      <c r="AA31" s="6">
        <f t="shared" si="31"/>
        <v>2</v>
      </c>
      <c r="AB31" s="6">
        <f t="shared" si="32"/>
        <v>0</v>
      </c>
      <c r="AC31" s="7">
        <f t="shared" si="33"/>
        <v>7</v>
      </c>
      <c r="AD31" s="36">
        <f t="shared" si="34"/>
        <v>10</v>
      </c>
      <c r="AE31" s="14">
        <f t="shared" si="35"/>
        <v>0.42999999999999994</v>
      </c>
      <c r="AF31" s="24">
        <f t="shared" si="36"/>
        <v>1.88</v>
      </c>
      <c r="AG31" s="14">
        <v>3.8</v>
      </c>
      <c r="AH31" s="15">
        <v>2.2000000000000002</v>
      </c>
      <c r="AI31" s="11" t="s">
        <v>455</v>
      </c>
      <c r="AJ31" s="12" t="s">
        <v>456</v>
      </c>
      <c r="AK31" s="25" t="s">
        <v>456</v>
      </c>
      <c r="AL31" s="11" t="s">
        <v>455</v>
      </c>
      <c r="AM31" s="12" t="s">
        <v>456</v>
      </c>
      <c r="AN31" s="25" t="s">
        <v>456</v>
      </c>
      <c r="AO31" s="11" t="s">
        <v>455</v>
      </c>
      <c r="AP31" s="12" t="s">
        <v>457</v>
      </c>
      <c r="AQ31" s="25" t="s">
        <v>456</v>
      </c>
      <c r="AR31" s="11" t="str">
        <f t="shared" si="51"/>
        <v xml:space="preserve"> </v>
      </c>
      <c r="AS31" s="12" t="str">
        <f t="shared" si="51"/>
        <v xml:space="preserve"> </v>
      </c>
      <c r="AT31" s="25" t="str">
        <f t="shared" si="51"/>
        <v xml:space="preserve"> </v>
      </c>
      <c r="AU31" s="11" t="str">
        <f t="shared" si="51"/>
        <v xml:space="preserve"> </v>
      </c>
      <c r="AV31" s="12" t="str">
        <f t="shared" si="51"/>
        <v xml:space="preserve"> </v>
      </c>
      <c r="AW31" s="25" t="str">
        <f t="shared" si="51"/>
        <v xml:space="preserve"> </v>
      </c>
      <c r="AX31" s="11" t="str">
        <f t="shared" si="51"/>
        <v xml:space="preserve"> </v>
      </c>
      <c r="AY31" s="12" t="str">
        <f t="shared" si="49"/>
        <v xml:space="preserve"> </v>
      </c>
      <c r="AZ31" s="25" t="str">
        <f t="shared" si="49"/>
        <v xml:space="preserve"> </v>
      </c>
      <c r="BA31" s="11" t="str">
        <f t="shared" si="49"/>
        <v xml:space="preserve"> </v>
      </c>
      <c r="BB31" s="12" t="str">
        <f t="shared" si="49"/>
        <v xml:space="preserve"> </v>
      </c>
      <c r="BC31" s="25" t="str">
        <f t="shared" si="49"/>
        <v xml:space="preserve"> </v>
      </c>
      <c r="BD31" s="5">
        <f t="shared" si="38"/>
        <v>3</v>
      </c>
      <c r="BE31" s="6">
        <f t="shared" si="39"/>
        <v>0</v>
      </c>
      <c r="BF31" s="6">
        <f t="shared" si="40"/>
        <v>1</v>
      </c>
      <c r="BG31" s="6">
        <f t="shared" si="41"/>
        <v>0</v>
      </c>
      <c r="BH31" s="6">
        <f t="shared" si="42"/>
        <v>0</v>
      </c>
      <c r="BI31" s="7">
        <f t="shared" si="43"/>
        <v>3</v>
      </c>
      <c r="BJ31" s="36">
        <f t="shared" si="44"/>
        <v>5.9399999999999995</v>
      </c>
      <c r="BK31" s="14">
        <f t="shared" si="45"/>
        <v>2.1700000000000004</v>
      </c>
      <c r="BL31" s="24">
        <f t="shared" si="46"/>
        <v>0.72</v>
      </c>
      <c r="BM31" s="14">
        <v>0</v>
      </c>
      <c r="BN31" s="15">
        <v>0</v>
      </c>
      <c r="BO31" s="16">
        <f>2*1+2+2*1.5+3*0.14+3</f>
        <v>10.42</v>
      </c>
      <c r="BP31" s="24">
        <f t="shared" si="47"/>
        <v>34.464999999999996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26"/>
        <v>24</v>
      </c>
      <c r="B32" s="80" t="s">
        <v>97</v>
      </c>
      <c r="C32" s="11" t="s">
        <v>455</v>
      </c>
      <c r="D32" s="12" t="s">
        <v>456</v>
      </c>
      <c r="E32" s="25" t="s">
        <v>456</v>
      </c>
      <c r="F32" s="11" t="s">
        <v>455</v>
      </c>
      <c r="G32" s="12" t="s">
        <v>456</v>
      </c>
      <c r="H32" s="25">
        <v>0</v>
      </c>
      <c r="I32" s="11" t="s">
        <v>455</v>
      </c>
      <c r="J32" s="12" t="s">
        <v>456</v>
      </c>
      <c r="K32" s="25" t="s">
        <v>456</v>
      </c>
      <c r="L32" s="11" t="s">
        <v>455</v>
      </c>
      <c r="M32" s="12" t="s">
        <v>459</v>
      </c>
      <c r="N32" s="25" t="s">
        <v>456</v>
      </c>
      <c r="O32" s="11" t="s">
        <v>455</v>
      </c>
      <c r="P32" s="12" t="s">
        <v>456</v>
      </c>
      <c r="Q32" s="25" t="s">
        <v>456</v>
      </c>
      <c r="R32" s="11" t="s">
        <v>455</v>
      </c>
      <c r="S32" s="12" t="s">
        <v>456</v>
      </c>
      <c r="T32" s="25" t="s">
        <v>456</v>
      </c>
      <c r="U32" s="11" t="s">
        <v>455</v>
      </c>
      <c r="V32" s="12" t="s">
        <v>456</v>
      </c>
      <c r="W32" s="25" t="s">
        <v>456</v>
      </c>
      <c r="X32" s="5">
        <f t="shared" si="28"/>
        <v>7</v>
      </c>
      <c r="Y32" s="6">
        <f t="shared" si="29"/>
        <v>0</v>
      </c>
      <c r="Z32" s="6">
        <f t="shared" si="30"/>
        <v>0</v>
      </c>
      <c r="AA32" s="6">
        <f t="shared" si="31"/>
        <v>1</v>
      </c>
      <c r="AB32" s="6">
        <f t="shared" si="32"/>
        <v>0</v>
      </c>
      <c r="AC32" s="7">
        <f t="shared" si="33"/>
        <v>6</v>
      </c>
      <c r="AD32" s="36">
        <f t="shared" si="34"/>
        <v>10</v>
      </c>
      <c r="AE32" s="14">
        <f t="shared" si="35"/>
        <v>0.14000000000000012</v>
      </c>
      <c r="AF32" s="24">
        <f t="shared" si="36"/>
        <v>1.5899999999999999</v>
      </c>
      <c r="AG32" s="14">
        <v>5.2</v>
      </c>
      <c r="AH32" s="15">
        <v>2</v>
      </c>
      <c r="AI32" s="11" t="s">
        <v>455</v>
      </c>
      <c r="AJ32" s="12" t="s">
        <v>456</v>
      </c>
      <c r="AK32" s="25" t="s">
        <v>456</v>
      </c>
      <c r="AL32" s="11" t="s">
        <v>455</v>
      </c>
      <c r="AM32" s="12" t="s">
        <v>457</v>
      </c>
      <c r="AN32" s="25" t="s">
        <v>456</v>
      </c>
      <c r="AO32" s="11" t="s">
        <v>455</v>
      </c>
      <c r="AP32" s="12" t="s">
        <v>456</v>
      </c>
      <c r="AQ32" s="25" t="s">
        <v>456</v>
      </c>
      <c r="AR32" s="11" t="str">
        <f t="shared" si="51"/>
        <v xml:space="preserve"> </v>
      </c>
      <c r="AS32" s="12" t="str">
        <f t="shared" si="51"/>
        <v xml:space="preserve"> </v>
      </c>
      <c r="AT32" s="25" t="str">
        <f t="shared" si="51"/>
        <v xml:space="preserve"> </v>
      </c>
      <c r="AU32" s="11" t="str">
        <f t="shared" si="51"/>
        <v xml:space="preserve"> </v>
      </c>
      <c r="AV32" s="12" t="str">
        <f t="shared" si="51"/>
        <v xml:space="preserve"> </v>
      </c>
      <c r="AW32" s="25" t="str">
        <f t="shared" si="51"/>
        <v xml:space="preserve"> </v>
      </c>
      <c r="AX32" s="11" t="str">
        <f t="shared" si="51"/>
        <v xml:space="preserve"> </v>
      </c>
      <c r="AY32" s="12" t="str">
        <f t="shared" si="49"/>
        <v xml:space="preserve"> </v>
      </c>
      <c r="AZ32" s="25" t="str">
        <f t="shared" si="49"/>
        <v xml:space="preserve"> </v>
      </c>
      <c r="BA32" s="11" t="str">
        <f t="shared" si="49"/>
        <v xml:space="preserve"> </v>
      </c>
      <c r="BB32" s="12" t="str">
        <f t="shared" si="49"/>
        <v xml:space="preserve"> </v>
      </c>
      <c r="BC32" s="25" t="str">
        <f t="shared" si="49"/>
        <v xml:space="preserve"> </v>
      </c>
      <c r="BD32" s="5">
        <f t="shared" si="38"/>
        <v>3</v>
      </c>
      <c r="BE32" s="6">
        <f t="shared" si="39"/>
        <v>0</v>
      </c>
      <c r="BF32" s="6">
        <f t="shared" si="40"/>
        <v>1</v>
      </c>
      <c r="BG32" s="6">
        <f t="shared" si="41"/>
        <v>0</v>
      </c>
      <c r="BH32" s="6">
        <f t="shared" si="42"/>
        <v>0</v>
      </c>
      <c r="BI32" s="7">
        <f t="shared" si="43"/>
        <v>3</v>
      </c>
      <c r="BJ32" s="36">
        <f t="shared" si="44"/>
        <v>5.9399999999999995</v>
      </c>
      <c r="BK32" s="14">
        <f t="shared" si="45"/>
        <v>2.1700000000000004</v>
      </c>
      <c r="BL32" s="24">
        <f t="shared" si="46"/>
        <v>0.72</v>
      </c>
      <c r="BM32" s="14">
        <v>0</v>
      </c>
      <c r="BN32" s="15">
        <v>0</v>
      </c>
      <c r="BO32" s="16">
        <f>2*1+3+0.14</f>
        <v>5.14</v>
      </c>
      <c r="BP32" s="24">
        <f t="shared" si="47"/>
        <v>30.462500000000002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26"/>
        <v>25</v>
      </c>
      <c r="B33" s="80" t="s">
        <v>478</v>
      </c>
      <c r="C33" s="11" t="s">
        <v>455</v>
      </c>
      <c r="D33" s="12" t="s">
        <v>456</v>
      </c>
      <c r="E33" s="25">
        <v>0</v>
      </c>
      <c r="F33" s="11" t="s">
        <v>454</v>
      </c>
      <c r="G33" s="12">
        <v>0</v>
      </c>
      <c r="H33" s="25">
        <v>0</v>
      </c>
      <c r="I33" s="11" t="s">
        <v>454</v>
      </c>
      <c r="J33" s="12">
        <v>0</v>
      </c>
      <c r="K33" s="25">
        <v>0</v>
      </c>
      <c r="L33" s="11" t="s">
        <v>454</v>
      </c>
      <c r="M33" s="12">
        <v>0</v>
      </c>
      <c r="N33" s="25">
        <v>0</v>
      </c>
      <c r="O33" s="11" t="s">
        <v>454</v>
      </c>
      <c r="P33" s="12">
        <v>0</v>
      </c>
      <c r="Q33" s="25">
        <v>0</v>
      </c>
      <c r="R33" s="11" t="s">
        <v>454</v>
      </c>
      <c r="S33" s="12">
        <v>0</v>
      </c>
      <c r="T33" s="25">
        <v>0</v>
      </c>
      <c r="U33" s="11" t="s">
        <v>454</v>
      </c>
      <c r="V33" s="12">
        <v>0</v>
      </c>
      <c r="W33" s="25">
        <v>0</v>
      </c>
      <c r="X33" s="5">
        <f t="shared" si="28"/>
        <v>1</v>
      </c>
      <c r="Y33" s="6">
        <f t="shared" si="29"/>
        <v>0</v>
      </c>
      <c r="Z33" s="6">
        <f t="shared" si="30"/>
        <v>0</v>
      </c>
      <c r="AA33" s="6">
        <f t="shared" si="31"/>
        <v>0</v>
      </c>
      <c r="AB33" s="6">
        <f t="shared" si="32"/>
        <v>0</v>
      </c>
      <c r="AC33" s="7">
        <f t="shared" si="33"/>
        <v>0</v>
      </c>
      <c r="AD33" s="36">
        <f t="shared" si="34"/>
        <v>2.1700000000000004</v>
      </c>
      <c r="AE33" s="14">
        <f t="shared" si="35"/>
        <v>0</v>
      </c>
      <c r="AF33" s="24">
        <f t="shared" si="36"/>
        <v>0</v>
      </c>
      <c r="AG33" s="14">
        <v>0</v>
      </c>
      <c r="AH33" s="15">
        <v>0</v>
      </c>
      <c r="AI33" s="11" t="s">
        <v>454</v>
      </c>
      <c r="AJ33" s="12">
        <v>0</v>
      </c>
      <c r="AK33" s="25">
        <v>0</v>
      </c>
      <c r="AL33" s="11" t="s">
        <v>454</v>
      </c>
      <c r="AM33" s="12">
        <v>0</v>
      </c>
      <c r="AN33" s="25">
        <v>0</v>
      </c>
      <c r="AO33" s="11" t="s">
        <v>454</v>
      </c>
      <c r="AP33" s="12">
        <v>0</v>
      </c>
      <c r="AQ33" s="25">
        <v>0</v>
      </c>
      <c r="AR33" s="11" t="str">
        <f t="shared" si="51"/>
        <v xml:space="preserve"> </v>
      </c>
      <c r="AS33" s="12" t="str">
        <f t="shared" si="51"/>
        <v xml:space="preserve"> </v>
      </c>
      <c r="AT33" s="25" t="str">
        <f t="shared" si="51"/>
        <v xml:space="preserve"> </v>
      </c>
      <c r="AU33" s="11" t="str">
        <f t="shared" si="51"/>
        <v xml:space="preserve"> </v>
      </c>
      <c r="AV33" s="12" t="str">
        <f t="shared" si="51"/>
        <v xml:space="preserve"> </v>
      </c>
      <c r="AW33" s="25" t="str">
        <f t="shared" si="51"/>
        <v xml:space="preserve"> </v>
      </c>
      <c r="AX33" s="11" t="str">
        <f t="shared" si="51"/>
        <v xml:space="preserve"> </v>
      </c>
      <c r="AY33" s="12" t="str">
        <f t="shared" si="49"/>
        <v xml:space="preserve"> </v>
      </c>
      <c r="AZ33" s="25" t="str">
        <f t="shared" si="49"/>
        <v xml:space="preserve"> </v>
      </c>
      <c r="BA33" s="11" t="str">
        <f t="shared" si="49"/>
        <v xml:space="preserve"> </v>
      </c>
      <c r="BB33" s="12" t="str">
        <f t="shared" si="49"/>
        <v xml:space="preserve"> </v>
      </c>
      <c r="BC33" s="25" t="str">
        <f t="shared" si="49"/>
        <v xml:space="preserve"> </v>
      </c>
      <c r="BD33" s="5">
        <f t="shared" si="38"/>
        <v>0</v>
      </c>
      <c r="BE33" s="6">
        <f t="shared" si="39"/>
        <v>0</v>
      </c>
      <c r="BF33" s="6">
        <f t="shared" si="40"/>
        <v>0</v>
      </c>
      <c r="BG33" s="6">
        <f t="shared" si="41"/>
        <v>0</v>
      </c>
      <c r="BH33" s="6">
        <f t="shared" si="42"/>
        <v>0</v>
      </c>
      <c r="BI33" s="7">
        <f t="shared" si="43"/>
        <v>0</v>
      </c>
      <c r="BJ33" s="36">
        <f t="shared" si="44"/>
        <v>0</v>
      </c>
      <c r="BK33" s="14">
        <f t="shared" si="45"/>
        <v>0</v>
      </c>
      <c r="BL33" s="24">
        <f t="shared" si="46"/>
        <v>0</v>
      </c>
      <c r="BM33" s="14">
        <v>0</v>
      </c>
      <c r="BN33" s="15">
        <v>0</v>
      </c>
      <c r="BO33" s="16"/>
      <c r="BP33" s="24">
        <f t="shared" si="47"/>
        <v>1.6275000000000004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26"/>
        <v>26</v>
      </c>
      <c r="B34" s="80" t="s">
        <v>479</v>
      </c>
      <c r="C34" s="11" t="s">
        <v>455</v>
      </c>
      <c r="D34" s="12" t="s">
        <v>456</v>
      </c>
      <c r="E34" s="25">
        <v>0</v>
      </c>
      <c r="F34" s="11" t="s">
        <v>455</v>
      </c>
      <c r="G34" s="12" t="s">
        <v>456</v>
      </c>
      <c r="H34" s="25">
        <v>0</v>
      </c>
      <c r="I34" s="11" t="s">
        <v>455</v>
      </c>
      <c r="J34" s="12" t="s">
        <v>456</v>
      </c>
      <c r="K34" s="25">
        <v>0</v>
      </c>
      <c r="L34" s="11" t="s">
        <v>455</v>
      </c>
      <c r="M34" s="12" t="s">
        <v>457</v>
      </c>
      <c r="N34" s="25" t="s">
        <v>456</v>
      </c>
      <c r="O34" s="11" t="s">
        <v>455</v>
      </c>
      <c r="P34" s="12" t="s">
        <v>456</v>
      </c>
      <c r="Q34" s="25" t="s">
        <v>456</v>
      </c>
      <c r="R34" s="11" t="s">
        <v>455</v>
      </c>
      <c r="S34" s="12" t="s">
        <v>456</v>
      </c>
      <c r="T34" s="25" t="s">
        <v>456</v>
      </c>
      <c r="U34" s="11" t="s">
        <v>455</v>
      </c>
      <c r="V34" s="12" t="s">
        <v>456</v>
      </c>
      <c r="W34" s="25">
        <v>0</v>
      </c>
      <c r="X34" s="5">
        <f t="shared" si="28"/>
        <v>7</v>
      </c>
      <c r="Y34" s="6">
        <f t="shared" si="29"/>
        <v>0</v>
      </c>
      <c r="Z34" s="6">
        <f t="shared" si="30"/>
        <v>1</v>
      </c>
      <c r="AA34" s="6">
        <f t="shared" si="31"/>
        <v>0</v>
      </c>
      <c r="AB34" s="6">
        <f t="shared" si="32"/>
        <v>0</v>
      </c>
      <c r="AC34" s="7">
        <f t="shared" si="33"/>
        <v>3</v>
      </c>
      <c r="AD34" s="36">
        <f t="shared" si="34"/>
        <v>10</v>
      </c>
      <c r="AE34" s="14">
        <f t="shared" si="35"/>
        <v>2.1700000000000004</v>
      </c>
      <c r="AF34" s="24">
        <f t="shared" si="36"/>
        <v>0.72</v>
      </c>
      <c r="AG34" s="14">
        <v>4.5</v>
      </c>
      <c r="AH34" s="15">
        <v>1.8</v>
      </c>
      <c r="AI34" s="11" t="s">
        <v>455</v>
      </c>
      <c r="AJ34" s="12" t="s">
        <v>456</v>
      </c>
      <c r="AK34" s="25" t="s">
        <v>456</v>
      </c>
      <c r="AL34" s="11" t="s">
        <v>455</v>
      </c>
      <c r="AM34" s="12" t="s">
        <v>457</v>
      </c>
      <c r="AN34" s="25">
        <v>0</v>
      </c>
      <c r="AO34" s="11" t="s">
        <v>455</v>
      </c>
      <c r="AP34" s="12" t="s">
        <v>459</v>
      </c>
      <c r="AQ34" s="25" t="s">
        <v>456</v>
      </c>
      <c r="AR34" s="11" t="str">
        <f t="shared" si="51"/>
        <v xml:space="preserve"> </v>
      </c>
      <c r="AS34" s="12" t="str">
        <f t="shared" si="51"/>
        <v xml:space="preserve"> </v>
      </c>
      <c r="AT34" s="25" t="str">
        <f t="shared" si="51"/>
        <v xml:space="preserve"> </v>
      </c>
      <c r="AU34" s="11" t="str">
        <f t="shared" si="51"/>
        <v xml:space="preserve"> </v>
      </c>
      <c r="AV34" s="12" t="str">
        <f t="shared" si="51"/>
        <v xml:space="preserve"> </v>
      </c>
      <c r="AW34" s="25" t="str">
        <f t="shared" si="51"/>
        <v xml:space="preserve"> </v>
      </c>
      <c r="AX34" s="11" t="str">
        <f t="shared" si="51"/>
        <v xml:space="preserve"> </v>
      </c>
      <c r="AY34" s="12" t="str">
        <f t="shared" si="49"/>
        <v xml:space="preserve"> </v>
      </c>
      <c r="AZ34" s="25" t="str">
        <f t="shared" si="49"/>
        <v xml:space="preserve"> </v>
      </c>
      <c r="BA34" s="11" t="str">
        <f t="shared" si="49"/>
        <v xml:space="preserve"> </v>
      </c>
      <c r="BB34" s="12" t="str">
        <f t="shared" si="49"/>
        <v xml:space="preserve"> </v>
      </c>
      <c r="BC34" s="25" t="str">
        <f t="shared" si="49"/>
        <v xml:space="preserve"> </v>
      </c>
      <c r="BD34" s="5">
        <f t="shared" si="38"/>
        <v>3</v>
      </c>
      <c r="BE34" s="6">
        <f t="shared" si="39"/>
        <v>0</v>
      </c>
      <c r="BF34" s="6">
        <f t="shared" si="40"/>
        <v>1</v>
      </c>
      <c r="BG34" s="6">
        <f t="shared" si="41"/>
        <v>1</v>
      </c>
      <c r="BH34" s="6">
        <f t="shared" si="42"/>
        <v>0</v>
      </c>
      <c r="BI34" s="7">
        <f t="shared" si="43"/>
        <v>2</v>
      </c>
      <c r="BJ34" s="36">
        <f t="shared" si="44"/>
        <v>5.9399999999999995</v>
      </c>
      <c r="BK34" s="14">
        <f t="shared" si="45"/>
        <v>2.46</v>
      </c>
      <c r="BL34" s="24">
        <f t="shared" si="46"/>
        <v>0.42999999999999994</v>
      </c>
      <c r="BM34" s="14">
        <v>0</v>
      </c>
      <c r="BN34" s="15">
        <v>0</v>
      </c>
      <c r="BO34" s="16">
        <f>1.5+3+0.14</f>
        <v>4.6399999999999997</v>
      </c>
      <c r="BP34" s="24">
        <f t="shared" si="47"/>
        <v>30.692499999999999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26"/>
        <v>27</v>
      </c>
      <c r="B35" s="80" t="s">
        <v>98</v>
      </c>
      <c r="C35" s="11" t="s">
        <v>455</v>
      </c>
      <c r="D35" s="12" t="s">
        <v>456</v>
      </c>
      <c r="E35" s="25" t="s">
        <v>456</v>
      </c>
      <c r="F35" s="11" t="s">
        <v>455</v>
      </c>
      <c r="G35" s="12" t="s">
        <v>456</v>
      </c>
      <c r="H35" s="25" t="s">
        <v>456</v>
      </c>
      <c r="I35" s="11" t="s">
        <v>455</v>
      </c>
      <c r="J35" s="12" t="s">
        <v>456</v>
      </c>
      <c r="K35" s="25" t="s">
        <v>456</v>
      </c>
      <c r="L35" s="11" t="s">
        <v>455</v>
      </c>
      <c r="M35" s="12" t="s">
        <v>457</v>
      </c>
      <c r="N35" s="25" t="s">
        <v>456</v>
      </c>
      <c r="O35" s="11" t="s">
        <v>455</v>
      </c>
      <c r="P35" s="12" t="s">
        <v>456</v>
      </c>
      <c r="Q35" s="25" t="s">
        <v>456</v>
      </c>
      <c r="R35" s="11" t="s">
        <v>455</v>
      </c>
      <c r="S35" s="12" t="s">
        <v>457</v>
      </c>
      <c r="T35" s="25" t="s">
        <v>456</v>
      </c>
      <c r="U35" s="11" t="s">
        <v>455</v>
      </c>
      <c r="V35" s="12" t="s">
        <v>459</v>
      </c>
      <c r="W35" s="25" t="s">
        <v>456</v>
      </c>
      <c r="X35" s="5">
        <f t="shared" si="28"/>
        <v>7</v>
      </c>
      <c r="Y35" s="6">
        <f t="shared" si="29"/>
        <v>0</v>
      </c>
      <c r="Z35" s="6">
        <f t="shared" si="30"/>
        <v>2</v>
      </c>
      <c r="AA35" s="6">
        <f t="shared" si="31"/>
        <v>1</v>
      </c>
      <c r="AB35" s="6">
        <f t="shared" si="32"/>
        <v>0</v>
      </c>
      <c r="AC35" s="7">
        <f t="shared" si="33"/>
        <v>7</v>
      </c>
      <c r="AD35" s="36">
        <f t="shared" si="34"/>
        <v>10</v>
      </c>
      <c r="AE35" s="14">
        <f t="shared" si="35"/>
        <v>4.49</v>
      </c>
      <c r="AF35" s="24">
        <f t="shared" si="36"/>
        <v>1.88</v>
      </c>
      <c r="AG35" s="14">
        <v>4.5</v>
      </c>
      <c r="AH35" s="15">
        <v>1.7</v>
      </c>
      <c r="AI35" s="11" t="s">
        <v>455</v>
      </c>
      <c r="AJ35" s="12" t="s">
        <v>456</v>
      </c>
      <c r="AK35" s="25" t="s">
        <v>456</v>
      </c>
      <c r="AL35" s="11" t="s">
        <v>455</v>
      </c>
      <c r="AM35" s="12" t="s">
        <v>456</v>
      </c>
      <c r="AN35" s="25" t="s">
        <v>456</v>
      </c>
      <c r="AO35" s="11" t="s">
        <v>455</v>
      </c>
      <c r="AP35" s="12" t="s">
        <v>457</v>
      </c>
      <c r="AQ35" s="25">
        <v>0</v>
      </c>
      <c r="AR35" s="11" t="str">
        <f t="shared" si="51"/>
        <v xml:space="preserve"> </v>
      </c>
      <c r="AS35" s="12" t="str">
        <f t="shared" si="51"/>
        <v xml:space="preserve"> </v>
      </c>
      <c r="AT35" s="25" t="str">
        <f t="shared" si="51"/>
        <v xml:space="preserve"> </v>
      </c>
      <c r="AU35" s="11" t="str">
        <f t="shared" si="51"/>
        <v xml:space="preserve"> </v>
      </c>
      <c r="AV35" s="12" t="str">
        <f t="shared" si="51"/>
        <v xml:space="preserve"> </v>
      </c>
      <c r="AW35" s="25" t="str">
        <f t="shared" si="51"/>
        <v xml:space="preserve"> </v>
      </c>
      <c r="AX35" s="11" t="str">
        <f t="shared" si="51"/>
        <v xml:space="preserve"> </v>
      </c>
      <c r="AY35" s="12" t="str">
        <f t="shared" si="49"/>
        <v xml:space="preserve"> </v>
      </c>
      <c r="AZ35" s="25" t="str">
        <f t="shared" si="49"/>
        <v xml:space="preserve"> </v>
      </c>
      <c r="BA35" s="11" t="str">
        <f t="shared" si="49"/>
        <v xml:space="preserve"> </v>
      </c>
      <c r="BB35" s="12" t="str">
        <f t="shared" si="49"/>
        <v xml:space="preserve"> </v>
      </c>
      <c r="BC35" s="25" t="str">
        <f t="shared" si="49"/>
        <v xml:space="preserve"> </v>
      </c>
      <c r="BD35" s="5">
        <f t="shared" si="38"/>
        <v>3</v>
      </c>
      <c r="BE35" s="6">
        <f t="shared" si="39"/>
        <v>0</v>
      </c>
      <c r="BF35" s="6">
        <f t="shared" si="40"/>
        <v>1</v>
      </c>
      <c r="BG35" s="6">
        <f t="shared" si="41"/>
        <v>0</v>
      </c>
      <c r="BH35" s="6">
        <f t="shared" si="42"/>
        <v>0</v>
      </c>
      <c r="BI35" s="7">
        <f t="shared" si="43"/>
        <v>2</v>
      </c>
      <c r="BJ35" s="36">
        <f t="shared" si="44"/>
        <v>5.9399999999999995</v>
      </c>
      <c r="BK35" s="14">
        <f t="shared" si="45"/>
        <v>2.1700000000000004</v>
      </c>
      <c r="BL35" s="24">
        <f t="shared" si="46"/>
        <v>0.42999999999999994</v>
      </c>
      <c r="BM35" s="14">
        <v>0</v>
      </c>
      <c r="BN35" s="15">
        <v>0</v>
      </c>
      <c r="BO35" s="16">
        <v>1.5</v>
      </c>
      <c r="BP35" s="24">
        <f t="shared" si="47"/>
        <v>29.712499999999999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26"/>
        <v>28</v>
      </c>
      <c r="B36" s="80" t="s">
        <v>480</v>
      </c>
      <c r="C36" s="11" t="s">
        <v>455</v>
      </c>
      <c r="D36" s="12" t="s">
        <v>457</v>
      </c>
      <c r="E36" s="25" t="s">
        <v>456</v>
      </c>
      <c r="F36" s="11" t="s">
        <v>455</v>
      </c>
      <c r="G36" s="12" t="s">
        <v>459</v>
      </c>
      <c r="H36" s="25" t="s">
        <v>459</v>
      </c>
      <c r="I36" s="11" t="s">
        <v>455</v>
      </c>
      <c r="J36" s="12" t="s">
        <v>457</v>
      </c>
      <c r="K36" s="25" t="s">
        <v>456</v>
      </c>
      <c r="L36" s="11" t="s">
        <v>455</v>
      </c>
      <c r="M36" s="12" t="s">
        <v>457</v>
      </c>
      <c r="N36" s="25" t="s">
        <v>456</v>
      </c>
      <c r="O36" s="11" t="s">
        <v>455</v>
      </c>
      <c r="P36" s="12" t="s">
        <v>457</v>
      </c>
      <c r="Q36" s="25" t="s">
        <v>459</v>
      </c>
      <c r="R36" s="11" t="s">
        <v>455</v>
      </c>
      <c r="S36" s="12" t="s">
        <v>457</v>
      </c>
      <c r="T36" s="25" t="s">
        <v>459</v>
      </c>
      <c r="U36" s="11" t="s">
        <v>455</v>
      </c>
      <c r="V36" s="12" t="s">
        <v>457</v>
      </c>
      <c r="W36" s="25" t="s">
        <v>456</v>
      </c>
      <c r="X36" s="5">
        <f t="shared" si="28"/>
        <v>7</v>
      </c>
      <c r="Y36" s="6">
        <f t="shared" si="29"/>
        <v>0</v>
      </c>
      <c r="Z36" s="6">
        <f t="shared" si="30"/>
        <v>6</v>
      </c>
      <c r="AA36" s="6">
        <f t="shared" si="31"/>
        <v>1</v>
      </c>
      <c r="AB36" s="6">
        <f t="shared" si="32"/>
        <v>3</v>
      </c>
      <c r="AC36" s="7">
        <f t="shared" si="33"/>
        <v>4</v>
      </c>
      <c r="AD36" s="36">
        <f t="shared" si="34"/>
        <v>10</v>
      </c>
      <c r="AE36" s="14">
        <f t="shared" si="35"/>
        <v>9.7100000000000009</v>
      </c>
      <c r="AF36" s="24">
        <f t="shared" si="36"/>
        <v>7.1</v>
      </c>
      <c r="AG36" s="14">
        <v>8.5</v>
      </c>
      <c r="AH36" s="15">
        <v>3.5</v>
      </c>
      <c r="AI36" s="11" t="s">
        <v>455</v>
      </c>
      <c r="AJ36" s="12" t="s">
        <v>456</v>
      </c>
      <c r="AK36" s="25">
        <v>0</v>
      </c>
      <c r="AL36" s="11" t="s">
        <v>455</v>
      </c>
      <c r="AM36" s="12" t="s">
        <v>457</v>
      </c>
      <c r="AN36" s="25" t="s">
        <v>456</v>
      </c>
      <c r="AO36" s="11" t="s">
        <v>455</v>
      </c>
      <c r="AP36" s="12" t="s">
        <v>459</v>
      </c>
      <c r="AQ36" s="25" t="s">
        <v>456</v>
      </c>
      <c r="AR36" s="11" t="str">
        <f t="shared" si="51"/>
        <v xml:space="preserve"> </v>
      </c>
      <c r="AS36" s="12" t="str">
        <f t="shared" si="51"/>
        <v xml:space="preserve"> </v>
      </c>
      <c r="AT36" s="25" t="str">
        <f t="shared" si="51"/>
        <v xml:space="preserve"> </v>
      </c>
      <c r="AU36" s="11" t="str">
        <f t="shared" si="51"/>
        <v xml:space="preserve"> </v>
      </c>
      <c r="AV36" s="12" t="str">
        <f t="shared" si="51"/>
        <v xml:space="preserve"> </v>
      </c>
      <c r="AW36" s="25" t="str">
        <f t="shared" si="51"/>
        <v xml:space="preserve"> </v>
      </c>
      <c r="AX36" s="11" t="str">
        <f t="shared" si="51"/>
        <v xml:space="preserve"> </v>
      </c>
      <c r="AY36" s="12" t="str">
        <f t="shared" si="49"/>
        <v xml:space="preserve"> </v>
      </c>
      <c r="AZ36" s="25" t="str">
        <f t="shared" si="49"/>
        <v xml:space="preserve"> </v>
      </c>
      <c r="BA36" s="11" t="str">
        <f t="shared" si="49"/>
        <v xml:space="preserve"> </v>
      </c>
      <c r="BB36" s="12" t="str">
        <f t="shared" si="49"/>
        <v xml:space="preserve"> </v>
      </c>
      <c r="BC36" s="25" t="str">
        <f t="shared" si="49"/>
        <v xml:space="preserve"> </v>
      </c>
      <c r="BD36" s="5">
        <f t="shared" si="38"/>
        <v>3</v>
      </c>
      <c r="BE36" s="6">
        <f t="shared" si="39"/>
        <v>0</v>
      </c>
      <c r="BF36" s="6">
        <f t="shared" si="40"/>
        <v>1</v>
      </c>
      <c r="BG36" s="6">
        <f t="shared" si="41"/>
        <v>1</v>
      </c>
      <c r="BH36" s="6">
        <f t="shared" si="42"/>
        <v>0</v>
      </c>
      <c r="BI36" s="7">
        <f t="shared" si="43"/>
        <v>2</v>
      </c>
      <c r="BJ36" s="36">
        <f t="shared" si="44"/>
        <v>5.9399999999999995</v>
      </c>
      <c r="BK36" s="14">
        <f t="shared" si="45"/>
        <v>2.46</v>
      </c>
      <c r="BL36" s="24">
        <f t="shared" si="46"/>
        <v>0.42999999999999994</v>
      </c>
      <c r="BM36" s="14">
        <v>0</v>
      </c>
      <c r="BN36" s="15">
        <v>0</v>
      </c>
      <c r="BO36" s="16">
        <f>3*1+2+1.75+4*1.5+3</f>
        <v>15.75</v>
      </c>
      <c r="BP36" s="24">
        <f t="shared" si="47"/>
        <v>59.2575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26"/>
        <v>29</v>
      </c>
      <c r="B37" s="80" t="str">
        <f t="shared" ref="B37:B39" si="52">" "</f>
        <v xml:space="preserve"> </v>
      </c>
      <c r="C37" s="11" t="str">
        <f t="shared" ref="B37:Q43" si="53">" "</f>
        <v xml:space="preserve"> </v>
      </c>
      <c r="D37" s="12" t="str">
        <f t="shared" si="53"/>
        <v xml:space="preserve"> </v>
      </c>
      <c r="E37" s="25" t="str">
        <f t="shared" si="53"/>
        <v xml:space="preserve"> </v>
      </c>
      <c r="F37" s="11" t="str">
        <f t="shared" si="53"/>
        <v xml:space="preserve"> </v>
      </c>
      <c r="G37" s="12" t="str">
        <f t="shared" si="53"/>
        <v xml:space="preserve"> </v>
      </c>
      <c r="H37" s="25" t="str">
        <f t="shared" si="53"/>
        <v xml:space="preserve"> </v>
      </c>
      <c r="I37" s="11" t="str">
        <f t="shared" si="53"/>
        <v xml:space="preserve"> </v>
      </c>
      <c r="J37" s="12" t="str">
        <f t="shared" si="53"/>
        <v xml:space="preserve"> </v>
      </c>
      <c r="K37" s="25" t="str">
        <f t="shared" si="53"/>
        <v xml:space="preserve"> </v>
      </c>
      <c r="L37" s="11" t="str">
        <f t="shared" si="53"/>
        <v xml:space="preserve"> </v>
      </c>
      <c r="M37" s="12" t="str">
        <f t="shared" si="53"/>
        <v xml:space="preserve"> </v>
      </c>
      <c r="N37" s="25" t="str">
        <f t="shared" si="53"/>
        <v xml:space="preserve"> </v>
      </c>
      <c r="O37" s="11" t="str">
        <f t="shared" si="53"/>
        <v xml:space="preserve"> </v>
      </c>
      <c r="P37" s="12" t="str">
        <f t="shared" si="53"/>
        <v xml:space="preserve"> </v>
      </c>
      <c r="Q37" s="25" t="str">
        <f t="shared" si="53"/>
        <v xml:space="preserve"> </v>
      </c>
      <c r="R37" s="11" t="str">
        <f t="shared" ref="R37:W43" si="54">" "</f>
        <v xml:space="preserve"> </v>
      </c>
      <c r="S37" s="12" t="str">
        <f t="shared" si="54"/>
        <v xml:space="preserve"> </v>
      </c>
      <c r="T37" s="25" t="str">
        <f t="shared" si="54"/>
        <v xml:space="preserve"> </v>
      </c>
      <c r="U37" s="11" t="str">
        <f t="shared" si="54"/>
        <v xml:space="preserve"> </v>
      </c>
      <c r="V37" s="12" t="str">
        <f t="shared" si="54"/>
        <v xml:space="preserve"> </v>
      </c>
      <c r="W37" s="25" t="str">
        <f t="shared" si="54"/>
        <v xml:space="preserve"> </v>
      </c>
      <c r="X37" s="5">
        <f t="shared" si="28"/>
        <v>0</v>
      </c>
      <c r="Y37" s="6">
        <f t="shared" si="29"/>
        <v>0</v>
      </c>
      <c r="Z37" s="6">
        <f t="shared" si="30"/>
        <v>0</v>
      </c>
      <c r="AA37" s="6">
        <f t="shared" si="31"/>
        <v>0</v>
      </c>
      <c r="AB37" s="6">
        <f t="shared" si="32"/>
        <v>0</v>
      </c>
      <c r="AC37" s="7">
        <f t="shared" si="33"/>
        <v>0</v>
      </c>
      <c r="AD37" s="36">
        <f t="shared" si="34"/>
        <v>0</v>
      </c>
      <c r="AE37" s="14">
        <f t="shared" si="35"/>
        <v>0</v>
      </c>
      <c r="AF37" s="24">
        <f t="shared" si="36"/>
        <v>0</v>
      </c>
      <c r="AG37" s="14">
        <v>0</v>
      </c>
      <c r="AH37" s="15">
        <v>0</v>
      </c>
      <c r="AI37" s="11" t="str">
        <f t="shared" si="51"/>
        <v xml:space="preserve"> </v>
      </c>
      <c r="AJ37" s="12" t="str">
        <f t="shared" si="51"/>
        <v xml:space="preserve"> </v>
      </c>
      <c r="AK37" s="25" t="str">
        <f t="shared" si="51"/>
        <v xml:space="preserve"> </v>
      </c>
      <c r="AL37" s="11" t="str">
        <f t="shared" si="51"/>
        <v xml:space="preserve"> </v>
      </c>
      <c r="AM37" s="12" t="str">
        <f t="shared" si="51"/>
        <v xml:space="preserve"> </v>
      </c>
      <c r="AN37" s="25" t="str">
        <f t="shared" si="51"/>
        <v xml:space="preserve"> </v>
      </c>
      <c r="AO37" s="11" t="str">
        <f t="shared" si="51"/>
        <v xml:space="preserve"> </v>
      </c>
      <c r="AP37" s="12" t="str">
        <f t="shared" si="51"/>
        <v xml:space="preserve"> </v>
      </c>
      <c r="AQ37" s="25" t="str">
        <f t="shared" si="51"/>
        <v xml:space="preserve"> </v>
      </c>
      <c r="AR37" s="11" t="str">
        <f t="shared" si="51"/>
        <v xml:space="preserve"> </v>
      </c>
      <c r="AS37" s="12" t="str">
        <f t="shared" si="51"/>
        <v xml:space="preserve"> </v>
      </c>
      <c r="AT37" s="25" t="str">
        <f t="shared" si="51"/>
        <v xml:space="preserve"> </v>
      </c>
      <c r="AU37" s="11" t="str">
        <f t="shared" si="51"/>
        <v xml:space="preserve"> </v>
      </c>
      <c r="AV37" s="12" t="str">
        <f t="shared" si="51"/>
        <v xml:space="preserve"> </v>
      </c>
      <c r="AW37" s="25" t="str">
        <f t="shared" si="51"/>
        <v xml:space="preserve"> </v>
      </c>
      <c r="AX37" s="11" t="str">
        <f t="shared" si="51"/>
        <v xml:space="preserve"> </v>
      </c>
      <c r="AY37" s="12" t="str">
        <f t="shared" si="49"/>
        <v xml:space="preserve"> </v>
      </c>
      <c r="AZ37" s="25" t="str">
        <f t="shared" si="49"/>
        <v xml:space="preserve"> </v>
      </c>
      <c r="BA37" s="11" t="str">
        <f t="shared" si="49"/>
        <v xml:space="preserve"> </v>
      </c>
      <c r="BB37" s="12" t="str">
        <f t="shared" si="49"/>
        <v xml:space="preserve"> </v>
      </c>
      <c r="BC37" s="25" t="str">
        <f t="shared" si="49"/>
        <v xml:space="preserve"> </v>
      </c>
      <c r="BD37" s="5">
        <f t="shared" si="38"/>
        <v>0</v>
      </c>
      <c r="BE37" s="6">
        <f t="shared" si="39"/>
        <v>0</v>
      </c>
      <c r="BF37" s="6">
        <f t="shared" si="40"/>
        <v>0</v>
      </c>
      <c r="BG37" s="6">
        <f t="shared" si="41"/>
        <v>0</v>
      </c>
      <c r="BH37" s="6">
        <f t="shared" si="42"/>
        <v>0</v>
      </c>
      <c r="BI37" s="7">
        <f t="shared" si="43"/>
        <v>0</v>
      </c>
      <c r="BJ37" s="36">
        <f t="shared" si="44"/>
        <v>0</v>
      </c>
      <c r="BK37" s="14">
        <f t="shared" si="45"/>
        <v>0</v>
      </c>
      <c r="BL37" s="24">
        <f t="shared" si="46"/>
        <v>0</v>
      </c>
      <c r="BM37" s="14">
        <v>0</v>
      </c>
      <c r="BN37" s="15">
        <v>0</v>
      </c>
      <c r="BO37" s="16"/>
      <c r="BP37" s="24">
        <f t="shared" si="47"/>
        <v>0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26"/>
        <v>30</v>
      </c>
      <c r="B38" s="80" t="str">
        <f t="shared" si="52"/>
        <v xml:space="preserve"> </v>
      </c>
      <c r="C38" s="11" t="str">
        <f t="shared" si="53"/>
        <v xml:space="preserve"> </v>
      </c>
      <c r="D38" s="12" t="str">
        <f t="shared" si="53"/>
        <v xml:space="preserve"> </v>
      </c>
      <c r="E38" s="25" t="str">
        <f t="shared" si="53"/>
        <v xml:space="preserve"> </v>
      </c>
      <c r="F38" s="11" t="str">
        <f t="shared" si="53"/>
        <v xml:space="preserve"> </v>
      </c>
      <c r="G38" s="12" t="str">
        <f t="shared" si="53"/>
        <v xml:space="preserve"> </v>
      </c>
      <c r="H38" s="25" t="str">
        <f t="shared" si="53"/>
        <v xml:space="preserve"> </v>
      </c>
      <c r="I38" s="11" t="str">
        <f t="shared" si="53"/>
        <v xml:space="preserve"> </v>
      </c>
      <c r="J38" s="12" t="str">
        <f t="shared" si="53"/>
        <v xml:space="preserve"> </v>
      </c>
      <c r="K38" s="25" t="str">
        <f t="shared" si="53"/>
        <v xml:space="preserve"> </v>
      </c>
      <c r="L38" s="11" t="str">
        <f t="shared" si="53"/>
        <v xml:space="preserve"> </v>
      </c>
      <c r="M38" s="12" t="str">
        <f t="shared" si="53"/>
        <v xml:space="preserve"> </v>
      </c>
      <c r="N38" s="25" t="str">
        <f t="shared" si="53"/>
        <v xml:space="preserve"> </v>
      </c>
      <c r="O38" s="11" t="str">
        <f t="shared" si="53"/>
        <v xml:space="preserve"> </v>
      </c>
      <c r="P38" s="12" t="str">
        <f t="shared" si="53"/>
        <v xml:space="preserve"> </v>
      </c>
      <c r="Q38" s="25" t="str">
        <f t="shared" si="53"/>
        <v xml:space="preserve"> </v>
      </c>
      <c r="R38" s="11" t="str">
        <f t="shared" si="54"/>
        <v xml:space="preserve"> </v>
      </c>
      <c r="S38" s="12" t="str">
        <f t="shared" si="54"/>
        <v xml:space="preserve"> </v>
      </c>
      <c r="T38" s="25" t="str">
        <f t="shared" si="54"/>
        <v xml:space="preserve"> </v>
      </c>
      <c r="U38" s="11" t="str">
        <f t="shared" si="54"/>
        <v xml:space="preserve"> </v>
      </c>
      <c r="V38" s="12" t="str">
        <f t="shared" si="54"/>
        <v xml:space="preserve"> </v>
      </c>
      <c r="W38" s="25" t="str">
        <f t="shared" si="54"/>
        <v xml:space="preserve"> </v>
      </c>
      <c r="X38" s="5">
        <f t="shared" si="5"/>
        <v>0</v>
      </c>
      <c r="Y38" s="6">
        <f t="shared" si="6"/>
        <v>0</v>
      </c>
      <c r="Z38" s="6">
        <f t="shared" si="7"/>
        <v>0</v>
      </c>
      <c r="AA38" s="6">
        <f t="shared" si="8"/>
        <v>0</v>
      </c>
      <c r="AB38" s="6">
        <f t="shared" si="9"/>
        <v>0</v>
      </c>
      <c r="AC38" s="7">
        <f t="shared" si="10"/>
        <v>0</v>
      </c>
      <c r="AD38" s="36">
        <f t="shared" si="11"/>
        <v>0</v>
      </c>
      <c r="AE38" s="14">
        <f t="shared" si="12"/>
        <v>0</v>
      </c>
      <c r="AF38" s="24">
        <f t="shared" si="13"/>
        <v>0</v>
      </c>
      <c r="AG38" s="14">
        <v>0</v>
      </c>
      <c r="AH38" s="15">
        <v>0</v>
      </c>
      <c r="AI38" s="11" t="str">
        <f t="shared" si="48"/>
        <v xml:space="preserve"> </v>
      </c>
      <c r="AJ38" s="12" t="str">
        <f t="shared" si="48"/>
        <v xml:space="preserve"> </v>
      </c>
      <c r="AK38" s="25" t="str">
        <f t="shared" si="48"/>
        <v xml:space="preserve"> </v>
      </c>
      <c r="AL38" s="11" t="str">
        <f t="shared" si="48"/>
        <v xml:space="preserve"> </v>
      </c>
      <c r="AM38" s="12" t="str">
        <f t="shared" si="48"/>
        <v xml:space="preserve"> </v>
      </c>
      <c r="AN38" s="25" t="str">
        <f t="shared" si="48"/>
        <v xml:space="preserve"> </v>
      </c>
      <c r="AO38" s="11" t="str">
        <f t="shared" si="48"/>
        <v xml:space="preserve"> </v>
      </c>
      <c r="AP38" s="12" t="str">
        <f t="shared" si="48"/>
        <v xml:space="preserve"> </v>
      </c>
      <c r="AQ38" s="25" t="str">
        <f t="shared" si="48"/>
        <v xml:space="preserve"> </v>
      </c>
      <c r="AR38" s="11" t="str">
        <f t="shared" si="48"/>
        <v xml:space="preserve"> </v>
      </c>
      <c r="AS38" s="12" t="str">
        <f t="shared" si="48"/>
        <v xml:space="preserve"> </v>
      </c>
      <c r="AT38" s="25" t="str">
        <f t="shared" si="48"/>
        <v xml:space="preserve"> </v>
      </c>
      <c r="AU38" s="11" t="str">
        <f t="shared" si="48"/>
        <v xml:space="preserve"> </v>
      </c>
      <c r="AV38" s="12" t="str">
        <f t="shared" si="48"/>
        <v xml:space="preserve"> </v>
      </c>
      <c r="AW38" s="25" t="str">
        <f t="shared" si="48"/>
        <v xml:space="preserve"> </v>
      </c>
      <c r="AX38" s="11" t="str">
        <f t="shared" si="48"/>
        <v xml:space="preserve"> </v>
      </c>
      <c r="AY38" s="12" t="str">
        <f t="shared" si="49"/>
        <v xml:space="preserve"> </v>
      </c>
      <c r="AZ38" s="25" t="str">
        <f t="shared" si="49"/>
        <v xml:space="preserve"> </v>
      </c>
      <c r="BA38" s="11" t="str">
        <f t="shared" si="49"/>
        <v xml:space="preserve"> </v>
      </c>
      <c r="BB38" s="12" t="str">
        <f t="shared" si="49"/>
        <v xml:space="preserve"> </v>
      </c>
      <c r="BC38" s="25" t="str">
        <f t="shared" si="49"/>
        <v xml:space="preserve"> </v>
      </c>
      <c r="BD38" s="5">
        <f t="shared" si="14"/>
        <v>0</v>
      </c>
      <c r="BE38" s="6">
        <f t="shared" si="15"/>
        <v>0</v>
      </c>
      <c r="BF38" s="6">
        <f t="shared" si="16"/>
        <v>0</v>
      </c>
      <c r="BG38" s="6">
        <f t="shared" si="17"/>
        <v>0</v>
      </c>
      <c r="BH38" s="6">
        <f t="shared" si="18"/>
        <v>0</v>
      </c>
      <c r="BI38" s="7">
        <f t="shared" si="19"/>
        <v>0</v>
      </c>
      <c r="BJ38" s="36">
        <f t="shared" si="20"/>
        <v>0</v>
      </c>
      <c r="BK38" s="14">
        <f t="shared" si="21"/>
        <v>0</v>
      </c>
      <c r="BL38" s="24">
        <f t="shared" si="22"/>
        <v>0</v>
      </c>
      <c r="BM38" s="14">
        <v>0</v>
      </c>
      <c r="BN38" s="15">
        <v>0</v>
      </c>
      <c r="BO38" s="16"/>
      <c r="BP38" s="24">
        <f t="shared" si="23"/>
        <v>0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26"/>
        <v>31</v>
      </c>
      <c r="B39" s="80" t="str">
        <f t="shared" si="52"/>
        <v xml:space="preserve"> </v>
      </c>
      <c r="C39" s="11" t="str">
        <f t="shared" si="53"/>
        <v xml:space="preserve"> </v>
      </c>
      <c r="D39" s="12" t="str">
        <f t="shared" si="53"/>
        <v xml:space="preserve"> </v>
      </c>
      <c r="E39" s="25" t="str">
        <f t="shared" si="53"/>
        <v xml:space="preserve"> </v>
      </c>
      <c r="F39" s="11" t="str">
        <f t="shared" si="53"/>
        <v xml:space="preserve"> </v>
      </c>
      <c r="G39" s="12" t="str">
        <f t="shared" si="53"/>
        <v xml:space="preserve"> </v>
      </c>
      <c r="H39" s="25" t="str">
        <f t="shared" si="53"/>
        <v xml:space="preserve"> </v>
      </c>
      <c r="I39" s="11" t="str">
        <f t="shared" si="53"/>
        <v xml:space="preserve"> </v>
      </c>
      <c r="J39" s="12" t="str">
        <f t="shared" si="53"/>
        <v xml:space="preserve"> </v>
      </c>
      <c r="K39" s="25" t="str">
        <f t="shared" si="53"/>
        <v xml:space="preserve"> </v>
      </c>
      <c r="L39" s="11" t="str">
        <f t="shared" si="53"/>
        <v xml:space="preserve"> </v>
      </c>
      <c r="M39" s="12" t="str">
        <f t="shared" si="53"/>
        <v xml:space="preserve"> </v>
      </c>
      <c r="N39" s="25" t="str">
        <f t="shared" si="53"/>
        <v xml:space="preserve"> </v>
      </c>
      <c r="O39" s="11" t="str">
        <f t="shared" si="53"/>
        <v xml:space="preserve"> </v>
      </c>
      <c r="P39" s="12" t="str">
        <f t="shared" si="53"/>
        <v xml:space="preserve"> </v>
      </c>
      <c r="Q39" s="25" t="str">
        <f t="shared" si="53"/>
        <v xml:space="preserve"> </v>
      </c>
      <c r="R39" s="11" t="str">
        <f t="shared" si="54"/>
        <v xml:space="preserve"> </v>
      </c>
      <c r="S39" s="12" t="str">
        <f t="shared" si="54"/>
        <v xml:space="preserve"> </v>
      </c>
      <c r="T39" s="25" t="str">
        <f t="shared" si="54"/>
        <v xml:space="preserve"> </v>
      </c>
      <c r="U39" s="11" t="str">
        <f t="shared" si="54"/>
        <v xml:space="preserve"> </v>
      </c>
      <c r="V39" s="12" t="str">
        <f t="shared" si="54"/>
        <v xml:space="preserve"> </v>
      </c>
      <c r="W39" s="25" t="str">
        <f t="shared" si="54"/>
        <v xml:space="preserve"> </v>
      </c>
      <c r="X39" s="5">
        <f t="shared" ref="X39:X42" si="55">IF(C39=" ",0,IF(C39="p",1,0)+IF(F39="p",1,0)+IF(I39="p",1,0)+IF(L39="p",1,0)+IF(O39="p",1,0)+IF(R39="p",1,0)+IF(U39="p",1,0))</f>
        <v>0</v>
      </c>
      <c r="Y39" s="6">
        <f t="shared" ref="Y39:Y42" si="56">IF(C39=" ",0,IF(C39="am",1,0)+IF(F39="am",1,0)+IF(I39="am",1,0)+IF(L39="am",1,0)+IF(O39="am",1,0)+IF(R39="am",1,0)+IF(U39="am",1,0))</f>
        <v>0</v>
      </c>
      <c r="Z39" s="6">
        <f t="shared" ref="Z39:Z42" si="57">IF(D39=" ",0,IF(D39="+",1,0)+IF(G39="+",1,0)+IF(J39="+",1,0)+IF(M39="+",1,0)+IF(P39="+",1,0)+IF(S39="+",1,0)+IF(V39="+",1,0))</f>
        <v>0</v>
      </c>
      <c r="AA39" s="6">
        <f t="shared" ref="AA39:AA42" si="58">IF(D39=" ",0,IF(D39="!",1,0)+IF(G39="!",1,0)+IF(J39="!",1,0)+IF(M39="!",1,0)+IF(P39="!",1,0)+IF(S39="!",1,0)+IF(V39="!",1,0))</f>
        <v>0</v>
      </c>
      <c r="AB39" s="6">
        <f t="shared" ref="AB39:AB42" si="59">IF(E39=" ",0,IF(E39="!",1,0)+IF(H39="!",1,0)+IF(K39="!",1,0)+IF(N39="!",1,0)+IF(Q39="!",1,0)+IF(T39="!",1,0)+IF(W39="!",1,0))</f>
        <v>0</v>
      </c>
      <c r="AC39" s="7">
        <f t="shared" ref="AC39:AC42" si="60">IF(E39=" ",0,IF(E39="~",1,0)+IF(H39="~",1,0)+IF(K39="~",1,0)+IF(N39="~",1,0)+IF(Q39="~",1,0)+IF(T39="~",1,0)+IF(W39="~",1,0))</f>
        <v>0</v>
      </c>
      <c r="AD39" s="36">
        <f t="shared" ref="AD39:AD42" si="61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:AE42" si="62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:AF42" si="63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ref="AI39:AX43" si="64">" "</f>
        <v xml:space="preserve"> </v>
      </c>
      <c r="AJ39" s="12" t="str">
        <f t="shared" si="64"/>
        <v xml:space="preserve"> </v>
      </c>
      <c r="AK39" s="25" t="str">
        <f t="shared" si="64"/>
        <v xml:space="preserve"> </v>
      </c>
      <c r="AL39" s="11" t="str">
        <f t="shared" si="64"/>
        <v xml:space="preserve"> </v>
      </c>
      <c r="AM39" s="12" t="str">
        <f t="shared" si="64"/>
        <v xml:space="preserve"> </v>
      </c>
      <c r="AN39" s="25" t="str">
        <f t="shared" si="64"/>
        <v xml:space="preserve"> </v>
      </c>
      <c r="AO39" s="11" t="str">
        <f t="shared" si="64"/>
        <v xml:space="preserve"> </v>
      </c>
      <c r="AP39" s="12" t="str">
        <f t="shared" si="64"/>
        <v xml:space="preserve"> </v>
      </c>
      <c r="AQ39" s="25" t="str">
        <f t="shared" si="64"/>
        <v xml:space="preserve"> </v>
      </c>
      <c r="AR39" s="11" t="str">
        <f t="shared" si="64"/>
        <v xml:space="preserve"> </v>
      </c>
      <c r="AS39" s="12" t="str">
        <f t="shared" si="64"/>
        <v xml:space="preserve"> </v>
      </c>
      <c r="AT39" s="25" t="str">
        <f t="shared" si="64"/>
        <v xml:space="preserve"> </v>
      </c>
      <c r="AU39" s="11" t="str">
        <f t="shared" si="64"/>
        <v xml:space="preserve"> </v>
      </c>
      <c r="AV39" s="12" t="str">
        <f t="shared" si="64"/>
        <v xml:space="preserve"> </v>
      </c>
      <c r="AW39" s="25" t="str">
        <f t="shared" si="64"/>
        <v xml:space="preserve"> </v>
      </c>
      <c r="AX39" s="11" t="str">
        <f t="shared" si="64"/>
        <v xml:space="preserve"> </v>
      </c>
      <c r="AY39" s="12" t="str">
        <f t="shared" si="49"/>
        <v xml:space="preserve"> </v>
      </c>
      <c r="AZ39" s="25" t="str">
        <f t="shared" si="49"/>
        <v xml:space="preserve"> </v>
      </c>
      <c r="BA39" s="11" t="str">
        <f t="shared" si="49"/>
        <v xml:space="preserve"> </v>
      </c>
      <c r="BB39" s="12" t="str">
        <f t="shared" si="49"/>
        <v xml:space="preserve"> </v>
      </c>
      <c r="BC39" s="25" t="str">
        <f t="shared" si="49"/>
        <v xml:space="preserve"> </v>
      </c>
      <c r="BD39" s="5">
        <f t="shared" ref="BD39:BD42" si="65">IF(AI39=" ",0,IF(AI39="p",1,0)+IF(AL39="p",1,0)+IF(AO39="p",1,0)+IF(AR39="p",1,0)+IF(AU39="p",1,0)+IF(AX39="p",1,0)+IF(BA39="p",1,0))</f>
        <v>0</v>
      </c>
      <c r="BE39" s="6">
        <f t="shared" ref="BE39:BE42" si="66">IF(AI39=" ",0,IF(AI39="am",1,0)+IF(AL39="am",1,0)+IF(AO39="am",1,0)+IF(AR39="am",1,0)+IF(AU39="am",1,0)+IF(AX39="am",1,0)+IF(BA39="am",1,0))</f>
        <v>0</v>
      </c>
      <c r="BF39" s="6">
        <f t="shared" ref="BF39:BF42" si="67">IF(AJ39=" ",0,IF(AJ39="+",1,0)+IF(AM39="+",1,0)+IF(AP39="+",1,0)+IF(AS39="+",1,0)+IF(AV39="+",1,0)+IF(AY39="+",1,0)+IF(BB39="+",1,0))</f>
        <v>0</v>
      </c>
      <c r="BG39" s="6">
        <f t="shared" ref="BG39:BG42" si="68">IF(AJ39=" ",0,IF(AJ39="!",1,0)+IF(AM39="!",1,0)+IF(AP39="!",1,0)+IF(AS39="!",1,0)+IF(AV39="!",1,0)+IF(AY39="!",1,0)+IF(BB39="!",1,0))</f>
        <v>0</v>
      </c>
      <c r="BH39" s="6">
        <f t="shared" ref="BH39:BH42" si="69">IF(AK39=" ",0,IF(AK39="!",1,0)+IF(AN39="!",1,0)+IF(AQ39="!",1,0)+IF(AT39="!",1,0)+IF(AW39="!",1,0)+IF(AZ39="!",1,0)+IF(BC39="!",1,0))</f>
        <v>0</v>
      </c>
      <c r="BI39" s="7">
        <f t="shared" ref="BI39:BI42" si="70">IF(AK39=" ",0,IF(AK39="~",1,0)+IF(AN39="~",1,0)+IF(AQ39="~",1,0)+IF(AT39="~",1,0)+IF(AW39="~",1,0)+IF(AZ39="~",1,0)+IF(BC39="~",1,0))</f>
        <v>0</v>
      </c>
      <c r="BJ39" s="36">
        <f t="shared" ref="BJ39:BJ43" si="71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:BK43" si="72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:BL43" si="73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24">
        <f t="shared" ref="BP39:BP43" si="74">(0.75*AD39+AE39+0.25*AF39+1.4*AG39+1.6*AH39)+(0.75*BJ39+BK39+0.25*BL39+1.4*BM39+1.6*BN39)+BO39</f>
        <v>0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26"/>
        <v>32</v>
      </c>
      <c r="B40" s="80" t="str">
        <f t="shared" si="53"/>
        <v xml:space="preserve"> </v>
      </c>
      <c r="C40" s="11" t="str">
        <f t="shared" si="53"/>
        <v xml:space="preserve"> </v>
      </c>
      <c r="D40" s="12" t="str">
        <f t="shared" si="53"/>
        <v xml:space="preserve"> </v>
      </c>
      <c r="E40" s="25" t="str">
        <f t="shared" si="53"/>
        <v xml:space="preserve"> </v>
      </c>
      <c r="F40" s="11" t="str">
        <f t="shared" si="53"/>
        <v xml:space="preserve"> </v>
      </c>
      <c r="G40" s="12" t="str">
        <f t="shared" si="53"/>
        <v xml:space="preserve"> </v>
      </c>
      <c r="H40" s="25" t="str">
        <f t="shared" si="53"/>
        <v xml:space="preserve"> </v>
      </c>
      <c r="I40" s="11" t="str">
        <f t="shared" si="53"/>
        <v xml:space="preserve"> </v>
      </c>
      <c r="J40" s="12" t="str">
        <f t="shared" si="53"/>
        <v xml:space="preserve"> </v>
      </c>
      <c r="K40" s="25" t="str">
        <f t="shared" si="53"/>
        <v xml:space="preserve"> </v>
      </c>
      <c r="L40" s="11" t="str">
        <f t="shared" si="53"/>
        <v xml:space="preserve"> </v>
      </c>
      <c r="M40" s="12" t="str">
        <f t="shared" si="53"/>
        <v xml:space="preserve"> </v>
      </c>
      <c r="N40" s="25" t="str">
        <f t="shared" si="53"/>
        <v xml:space="preserve"> </v>
      </c>
      <c r="O40" s="11" t="str">
        <f t="shared" si="53"/>
        <v xml:space="preserve"> </v>
      </c>
      <c r="P40" s="12" t="str">
        <f t="shared" si="53"/>
        <v xml:space="preserve"> </v>
      </c>
      <c r="Q40" s="25" t="str">
        <f t="shared" si="53"/>
        <v xml:space="preserve"> </v>
      </c>
      <c r="R40" s="11" t="str">
        <f t="shared" si="54"/>
        <v xml:space="preserve"> </v>
      </c>
      <c r="S40" s="12" t="str">
        <f t="shared" si="54"/>
        <v xml:space="preserve"> </v>
      </c>
      <c r="T40" s="25" t="str">
        <f t="shared" si="54"/>
        <v xml:space="preserve"> </v>
      </c>
      <c r="U40" s="11" t="str">
        <f t="shared" si="54"/>
        <v xml:space="preserve"> </v>
      </c>
      <c r="V40" s="12" t="str">
        <f t="shared" si="54"/>
        <v xml:space="preserve"> </v>
      </c>
      <c r="W40" s="25" t="str">
        <f t="shared" si="54"/>
        <v xml:space="preserve"> </v>
      </c>
      <c r="X40" s="5">
        <f t="shared" si="55"/>
        <v>0</v>
      </c>
      <c r="Y40" s="6">
        <f t="shared" si="56"/>
        <v>0</v>
      </c>
      <c r="Z40" s="6">
        <f t="shared" si="57"/>
        <v>0</v>
      </c>
      <c r="AA40" s="6">
        <f t="shared" si="58"/>
        <v>0</v>
      </c>
      <c r="AB40" s="6">
        <f t="shared" si="59"/>
        <v>0</v>
      </c>
      <c r="AC40" s="7">
        <f t="shared" si="60"/>
        <v>0</v>
      </c>
      <c r="AD40" s="36">
        <f t="shared" si="61"/>
        <v>0</v>
      </c>
      <c r="AE40" s="14">
        <f t="shared" si="62"/>
        <v>0</v>
      </c>
      <c r="AF40" s="24">
        <f t="shared" si="63"/>
        <v>0</v>
      </c>
      <c r="AG40" s="14">
        <v>0</v>
      </c>
      <c r="AH40" s="15">
        <v>0</v>
      </c>
      <c r="AI40" s="11" t="str">
        <f t="shared" si="64"/>
        <v xml:space="preserve"> </v>
      </c>
      <c r="AJ40" s="12" t="str">
        <f t="shared" si="64"/>
        <v xml:space="preserve"> </v>
      </c>
      <c r="AK40" s="25" t="str">
        <f t="shared" si="64"/>
        <v xml:space="preserve"> </v>
      </c>
      <c r="AL40" s="11" t="str">
        <f t="shared" si="64"/>
        <v xml:space="preserve"> </v>
      </c>
      <c r="AM40" s="12" t="str">
        <f t="shared" si="64"/>
        <v xml:space="preserve"> </v>
      </c>
      <c r="AN40" s="25" t="str">
        <f t="shared" si="64"/>
        <v xml:space="preserve"> </v>
      </c>
      <c r="AO40" s="11" t="str">
        <f t="shared" si="64"/>
        <v xml:space="preserve"> </v>
      </c>
      <c r="AP40" s="12" t="str">
        <f t="shared" si="64"/>
        <v xml:space="preserve"> </v>
      </c>
      <c r="AQ40" s="25" t="str">
        <f t="shared" si="64"/>
        <v xml:space="preserve"> </v>
      </c>
      <c r="AR40" s="11" t="str">
        <f t="shared" si="64"/>
        <v xml:space="preserve"> </v>
      </c>
      <c r="AS40" s="12" t="str">
        <f t="shared" si="64"/>
        <v xml:space="preserve"> </v>
      </c>
      <c r="AT40" s="25" t="str">
        <f t="shared" si="64"/>
        <v xml:space="preserve"> </v>
      </c>
      <c r="AU40" s="11" t="str">
        <f t="shared" si="64"/>
        <v xml:space="preserve"> </v>
      </c>
      <c r="AV40" s="12" t="str">
        <f t="shared" si="64"/>
        <v xml:space="preserve"> </v>
      </c>
      <c r="AW40" s="25" t="str">
        <f t="shared" si="64"/>
        <v xml:space="preserve"> </v>
      </c>
      <c r="AX40" s="11" t="str">
        <f t="shared" si="64"/>
        <v xml:space="preserve"> </v>
      </c>
      <c r="AY40" s="12" t="str">
        <f t="shared" si="49"/>
        <v xml:space="preserve"> </v>
      </c>
      <c r="AZ40" s="25" t="str">
        <f t="shared" si="49"/>
        <v xml:space="preserve"> </v>
      </c>
      <c r="BA40" s="11" t="str">
        <f t="shared" si="49"/>
        <v xml:space="preserve"> </v>
      </c>
      <c r="BB40" s="12" t="str">
        <f t="shared" si="49"/>
        <v xml:space="preserve"> </v>
      </c>
      <c r="BC40" s="25" t="str">
        <f t="shared" si="49"/>
        <v xml:space="preserve"> </v>
      </c>
      <c r="BD40" s="5">
        <f t="shared" si="65"/>
        <v>0</v>
      </c>
      <c r="BE40" s="6">
        <f t="shared" si="66"/>
        <v>0</v>
      </c>
      <c r="BF40" s="6">
        <f t="shared" si="67"/>
        <v>0</v>
      </c>
      <c r="BG40" s="6">
        <f t="shared" si="68"/>
        <v>0</v>
      </c>
      <c r="BH40" s="6">
        <f t="shared" si="69"/>
        <v>0</v>
      </c>
      <c r="BI40" s="7">
        <f t="shared" si="70"/>
        <v>0</v>
      </c>
      <c r="BJ40" s="36">
        <f t="shared" si="71"/>
        <v>0</v>
      </c>
      <c r="BK40" s="14">
        <f t="shared" si="72"/>
        <v>0</v>
      </c>
      <c r="BL40" s="24">
        <f t="shared" si="73"/>
        <v>0</v>
      </c>
      <c r="BM40" s="14">
        <v>0</v>
      </c>
      <c r="BN40" s="15">
        <v>0</v>
      </c>
      <c r="BO40" s="16"/>
      <c r="BP40" s="24">
        <f t="shared" si="74"/>
        <v>0</v>
      </c>
      <c r="BQ40" s="63"/>
      <c r="BR40" s="63"/>
      <c r="BS40" s="63"/>
      <c r="BT40" s="63"/>
      <c r="BU40" s="63"/>
      <c r="BV40" s="63"/>
      <c r="BW40" s="63"/>
    </row>
    <row r="41" spans="1:75" ht="12.75" customHeight="1">
      <c r="A41" s="2">
        <f t="shared" si="26"/>
        <v>33</v>
      </c>
      <c r="B41" s="80" t="str">
        <f t="shared" si="53"/>
        <v xml:space="preserve"> </v>
      </c>
      <c r="C41" s="11" t="str">
        <f t="shared" si="53"/>
        <v xml:space="preserve"> </v>
      </c>
      <c r="D41" s="12" t="str">
        <f t="shared" si="53"/>
        <v xml:space="preserve"> </v>
      </c>
      <c r="E41" s="25" t="str">
        <f t="shared" si="53"/>
        <v xml:space="preserve"> </v>
      </c>
      <c r="F41" s="11" t="str">
        <f t="shared" si="53"/>
        <v xml:space="preserve"> </v>
      </c>
      <c r="G41" s="12" t="str">
        <f t="shared" si="53"/>
        <v xml:space="preserve"> </v>
      </c>
      <c r="H41" s="25" t="str">
        <f t="shared" si="53"/>
        <v xml:space="preserve"> </v>
      </c>
      <c r="I41" s="11" t="str">
        <f t="shared" si="53"/>
        <v xml:space="preserve"> </v>
      </c>
      <c r="J41" s="12" t="str">
        <f t="shared" si="53"/>
        <v xml:space="preserve"> </v>
      </c>
      <c r="K41" s="25" t="str">
        <f t="shared" si="53"/>
        <v xml:space="preserve"> </v>
      </c>
      <c r="L41" s="11" t="str">
        <f t="shared" si="53"/>
        <v xml:space="preserve"> </v>
      </c>
      <c r="M41" s="12" t="str">
        <f t="shared" si="53"/>
        <v xml:space="preserve"> </v>
      </c>
      <c r="N41" s="25" t="str">
        <f t="shared" si="53"/>
        <v xml:space="preserve"> </v>
      </c>
      <c r="O41" s="11" t="str">
        <f t="shared" si="53"/>
        <v xml:space="preserve"> </v>
      </c>
      <c r="P41" s="12" t="str">
        <f t="shared" si="53"/>
        <v xml:space="preserve"> </v>
      </c>
      <c r="Q41" s="25" t="str">
        <f t="shared" si="53"/>
        <v xml:space="preserve"> </v>
      </c>
      <c r="R41" s="11" t="str">
        <f t="shared" si="54"/>
        <v xml:space="preserve"> </v>
      </c>
      <c r="S41" s="12" t="str">
        <f t="shared" si="54"/>
        <v xml:space="preserve"> </v>
      </c>
      <c r="T41" s="25" t="str">
        <f t="shared" si="54"/>
        <v xml:space="preserve"> </v>
      </c>
      <c r="U41" s="11" t="str">
        <f t="shared" si="54"/>
        <v xml:space="preserve"> </v>
      </c>
      <c r="V41" s="12" t="str">
        <f t="shared" si="54"/>
        <v xml:space="preserve"> </v>
      </c>
      <c r="W41" s="25" t="str">
        <f t="shared" si="54"/>
        <v xml:space="preserve"> </v>
      </c>
      <c r="X41" s="5">
        <f t="shared" si="55"/>
        <v>0</v>
      </c>
      <c r="Y41" s="6">
        <f t="shared" si="56"/>
        <v>0</v>
      </c>
      <c r="Z41" s="6">
        <f t="shared" si="57"/>
        <v>0</v>
      </c>
      <c r="AA41" s="6">
        <f t="shared" si="58"/>
        <v>0</v>
      </c>
      <c r="AB41" s="6">
        <f t="shared" si="59"/>
        <v>0</v>
      </c>
      <c r="AC41" s="7">
        <f t="shared" si="60"/>
        <v>0</v>
      </c>
      <c r="AD41" s="36">
        <f t="shared" si="61"/>
        <v>0</v>
      </c>
      <c r="AE41" s="14">
        <f t="shared" si="62"/>
        <v>0</v>
      </c>
      <c r="AF41" s="24">
        <f t="shared" si="63"/>
        <v>0</v>
      </c>
      <c r="AG41" s="14">
        <v>0</v>
      </c>
      <c r="AH41" s="15">
        <v>0</v>
      </c>
      <c r="AI41" s="11" t="str">
        <f t="shared" si="64"/>
        <v xml:space="preserve"> </v>
      </c>
      <c r="AJ41" s="12" t="str">
        <f t="shared" si="64"/>
        <v xml:space="preserve"> </v>
      </c>
      <c r="AK41" s="25" t="str">
        <f t="shared" si="64"/>
        <v xml:space="preserve"> </v>
      </c>
      <c r="AL41" s="11" t="str">
        <f t="shared" si="64"/>
        <v xml:space="preserve"> </v>
      </c>
      <c r="AM41" s="12" t="str">
        <f t="shared" si="64"/>
        <v xml:space="preserve"> </v>
      </c>
      <c r="AN41" s="25" t="str">
        <f t="shared" si="64"/>
        <v xml:space="preserve"> </v>
      </c>
      <c r="AO41" s="11" t="str">
        <f t="shared" si="64"/>
        <v xml:space="preserve"> </v>
      </c>
      <c r="AP41" s="12" t="str">
        <f t="shared" si="64"/>
        <v xml:space="preserve"> </v>
      </c>
      <c r="AQ41" s="25" t="str">
        <f t="shared" si="64"/>
        <v xml:space="preserve"> </v>
      </c>
      <c r="AR41" s="11" t="str">
        <f t="shared" si="64"/>
        <v xml:space="preserve"> </v>
      </c>
      <c r="AS41" s="12" t="str">
        <f t="shared" si="64"/>
        <v xml:space="preserve"> </v>
      </c>
      <c r="AT41" s="25" t="str">
        <f t="shared" si="64"/>
        <v xml:space="preserve"> </v>
      </c>
      <c r="AU41" s="11" t="str">
        <f t="shared" si="64"/>
        <v xml:space="preserve"> </v>
      </c>
      <c r="AV41" s="12" t="str">
        <f t="shared" si="64"/>
        <v xml:space="preserve"> </v>
      </c>
      <c r="AW41" s="25" t="str">
        <f t="shared" si="64"/>
        <v xml:space="preserve"> </v>
      </c>
      <c r="AX41" s="11" t="str">
        <f t="shared" si="64"/>
        <v xml:space="preserve"> </v>
      </c>
      <c r="AY41" s="12" t="str">
        <f t="shared" si="49"/>
        <v xml:space="preserve"> </v>
      </c>
      <c r="AZ41" s="25" t="str">
        <f t="shared" si="49"/>
        <v xml:space="preserve"> </v>
      </c>
      <c r="BA41" s="11" t="str">
        <f t="shared" si="49"/>
        <v xml:space="preserve"> </v>
      </c>
      <c r="BB41" s="12" t="str">
        <f t="shared" si="49"/>
        <v xml:space="preserve"> </v>
      </c>
      <c r="BC41" s="25" t="str">
        <f t="shared" si="49"/>
        <v xml:space="preserve"> </v>
      </c>
      <c r="BD41" s="5">
        <f t="shared" si="65"/>
        <v>0</v>
      </c>
      <c r="BE41" s="6">
        <f t="shared" si="66"/>
        <v>0</v>
      </c>
      <c r="BF41" s="6">
        <f t="shared" si="67"/>
        <v>0</v>
      </c>
      <c r="BG41" s="6">
        <f t="shared" si="68"/>
        <v>0</v>
      </c>
      <c r="BH41" s="6">
        <f t="shared" si="69"/>
        <v>0</v>
      </c>
      <c r="BI41" s="7">
        <f t="shared" si="70"/>
        <v>0</v>
      </c>
      <c r="BJ41" s="36">
        <f t="shared" si="71"/>
        <v>0</v>
      </c>
      <c r="BK41" s="14">
        <f t="shared" si="72"/>
        <v>0</v>
      </c>
      <c r="BL41" s="24">
        <f t="shared" si="73"/>
        <v>0</v>
      </c>
      <c r="BM41" s="14">
        <v>0</v>
      </c>
      <c r="BN41" s="15">
        <v>0</v>
      </c>
      <c r="BO41" s="16"/>
      <c r="BP41" s="24">
        <f t="shared" si="74"/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26"/>
        <v>34</v>
      </c>
      <c r="B42" s="80" t="str">
        <f t="shared" si="53"/>
        <v xml:space="preserve"> </v>
      </c>
      <c r="C42" s="11" t="str">
        <f t="shared" si="53"/>
        <v xml:space="preserve"> </v>
      </c>
      <c r="D42" s="12" t="str">
        <f t="shared" si="53"/>
        <v xml:space="preserve"> </v>
      </c>
      <c r="E42" s="25" t="str">
        <f t="shared" si="53"/>
        <v xml:space="preserve"> </v>
      </c>
      <c r="F42" s="11" t="str">
        <f t="shared" si="53"/>
        <v xml:space="preserve"> </v>
      </c>
      <c r="G42" s="12" t="str">
        <f t="shared" si="53"/>
        <v xml:space="preserve"> </v>
      </c>
      <c r="H42" s="25" t="str">
        <f t="shared" si="53"/>
        <v xml:space="preserve"> </v>
      </c>
      <c r="I42" s="11" t="str">
        <f t="shared" si="53"/>
        <v xml:space="preserve"> </v>
      </c>
      <c r="J42" s="12" t="str">
        <f t="shared" si="53"/>
        <v xml:space="preserve"> </v>
      </c>
      <c r="K42" s="25" t="str">
        <f t="shared" si="53"/>
        <v xml:space="preserve"> </v>
      </c>
      <c r="L42" s="11" t="str">
        <f t="shared" si="53"/>
        <v xml:space="preserve"> </v>
      </c>
      <c r="M42" s="12" t="str">
        <f t="shared" si="53"/>
        <v xml:space="preserve"> </v>
      </c>
      <c r="N42" s="25" t="str">
        <f t="shared" si="53"/>
        <v xml:space="preserve"> </v>
      </c>
      <c r="O42" s="11" t="str">
        <f t="shared" si="53"/>
        <v xml:space="preserve"> </v>
      </c>
      <c r="P42" s="12" t="str">
        <f t="shared" si="53"/>
        <v xml:space="preserve"> </v>
      </c>
      <c r="Q42" s="25" t="str">
        <f t="shared" si="53"/>
        <v xml:space="preserve"> </v>
      </c>
      <c r="R42" s="11" t="str">
        <f t="shared" si="54"/>
        <v xml:space="preserve"> </v>
      </c>
      <c r="S42" s="12" t="str">
        <f t="shared" si="54"/>
        <v xml:space="preserve"> </v>
      </c>
      <c r="T42" s="25" t="str">
        <f t="shared" si="54"/>
        <v xml:space="preserve"> </v>
      </c>
      <c r="U42" s="11" t="str">
        <f t="shared" si="54"/>
        <v xml:space="preserve"> </v>
      </c>
      <c r="V42" s="12" t="str">
        <f t="shared" si="54"/>
        <v xml:space="preserve"> </v>
      </c>
      <c r="W42" s="25" t="str">
        <f t="shared" si="54"/>
        <v xml:space="preserve"> </v>
      </c>
      <c r="X42" s="5">
        <f t="shared" si="55"/>
        <v>0</v>
      </c>
      <c r="Y42" s="6">
        <f t="shared" si="56"/>
        <v>0</v>
      </c>
      <c r="Z42" s="6">
        <f t="shared" si="57"/>
        <v>0</v>
      </c>
      <c r="AA42" s="6">
        <f t="shared" si="58"/>
        <v>0</v>
      </c>
      <c r="AB42" s="6">
        <f t="shared" si="59"/>
        <v>0</v>
      </c>
      <c r="AC42" s="7">
        <f t="shared" si="60"/>
        <v>0</v>
      </c>
      <c r="AD42" s="36">
        <f t="shared" si="61"/>
        <v>0</v>
      </c>
      <c r="AE42" s="14">
        <f t="shared" si="62"/>
        <v>0</v>
      </c>
      <c r="AF42" s="24">
        <f t="shared" si="63"/>
        <v>0</v>
      </c>
      <c r="AG42" s="14">
        <v>0</v>
      </c>
      <c r="AH42" s="15">
        <v>0</v>
      </c>
      <c r="AI42" s="11" t="str">
        <f t="shared" si="64"/>
        <v xml:space="preserve"> </v>
      </c>
      <c r="AJ42" s="12" t="str">
        <f t="shared" si="64"/>
        <v xml:space="preserve"> </v>
      </c>
      <c r="AK42" s="25" t="str">
        <f t="shared" si="64"/>
        <v xml:space="preserve"> </v>
      </c>
      <c r="AL42" s="11" t="str">
        <f t="shared" si="64"/>
        <v xml:space="preserve"> </v>
      </c>
      <c r="AM42" s="12" t="str">
        <f t="shared" si="64"/>
        <v xml:space="preserve"> </v>
      </c>
      <c r="AN42" s="25" t="str">
        <f t="shared" si="64"/>
        <v xml:space="preserve"> </v>
      </c>
      <c r="AO42" s="11" t="str">
        <f t="shared" si="64"/>
        <v xml:space="preserve"> </v>
      </c>
      <c r="AP42" s="12" t="str">
        <f t="shared" si="64"/>
        <v xml:space="preserve"> </v>
      </c>
      <c r="AQ42" s="25" t="str">
        <f t="shared" si="64"/>
        <v xml:space="preserve"> </v>
      </c>
      <c r="AR42" s="11" t="str">
        <f t="shared" si="64"/>
        <v xml:space="preserve"> </v>
      </c>
      <c r="AS42" s="12" t="str">
        <f t="shared" si="64"/>
        <v xml:space="preserve"> </v>
      </c>
      <c r="AT42" s="25" t="str">
        <f t="shared" si="64"/>
        <v xml:space="preserve"> </v>
      </c>
      <c r="AU42" s="11" t="str">
        <f t="shared" si="64"/>
        <v xml:space="preserve"> </v>
      </c>
      <c r="AV42" s="12" t="str">
        <f t="shared" si="64"/>
        <v xml:space="preserve"> </v>
      </c>
      <c r="AW42" s="25" t="str">
        <f t="shared" si="64"/>
        <v xml:space="preserve"> </v>
      </c>
      <c r="AX42" s="11" t="str">
        <f t="shared" si="64"/>
        <v xml:space="preserve"> </v>
      </c>
      <c r="AY42" s="12" t="str">
        <f t="shared" si="49"/>
        <v xml:space="preserve"> </v>
      </c>
      <c r="AZ42" s="25" t="str">
        <f t="shared" si="49"/>
        <v xml:space="preserve"> </v>
      </c>
      <c r="BA42" s="11" t="str">
        <f t="shared" si="49"/>
        <v xml:space="preserve"> </v>
      </c>
      <c r="BB42" s="12" t="str">
        <f t="shared" si="49"/>
        <v xml:space="preserve"> </v>
      </c>
      <c r="BC42" s="25" t="str">
        <f t="shared" si="49"/>
        <v xml:space="preserve"> </v>
      </c>
      <c r="BD42" s="5">
        <f t="shared" si="65"/>
        <v>0</v>
      </c>
      <c r="BE42" s="6">
        <f t="shared" si="66"/>
        <v>0</v>
      </c>
      <c r="BF42" s="6">
        <f t="shared" si="67"/>
        <v>0</v>
      </c>
      <c r="BG42" s="6">
        <f t="shared" si="68"/>
        <v>0</v>
      </c>
      <c r="BH42" s="6">
        <f t="shared" si="69"/>
        <v>0</v>
      </c>
      <c r="BI42" s="7">
        <f t="shared" si="70"/>
        <v>0</v>
      </c>
      <c r="BJ42" s="36">
        <f t="shared" si="71"/>
        <v>0</v>
      </c>
      <c r="BK42" s="14">
        <f t="shared" si="72"/>
        <v>0</v>
      </c>
      <c r="BL42" s="24">
        <f t="shared" si="73"/>
        <v>0</v>
      </c>
      <c r="BM42" s="14">
        <v>0</v>
      </c>
      <c r="BN42" s="15">
        <v>0</v>
      </c>
      <c r="BO42" s="16"/>
      <c r="BP42" s="24">
        <f t="shared" si="74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26"/>
        <v>35</v>
      </c>
      <c r="B43" s="80" t="str">
        <f t="shared" si="53"/>
        <v xml:space="preserve"> </v>
      </c>
      <c r="C43" s="11" t="str">
        <f t="shared" si="53"/>
        <v xml:space="preserve"> </v>
      </c>
      <c r="D43" s="12" t="str">
        <f t="shared" si="53"/>
        <v xml:space="preserve"> </v>
      </c>
      <c r="E43" s="25" t="str">
        <f t="shared" si="53"/>
        <v xml:space="preserve"> </v>
      </c>
      <c r="F43" s="11" t="str">
        <f t="shared" si="53"/>
        <v xml:space="preserve"> </v>
      </c>
      <c r="G43" s="12" t="str">
        <f t="shared" si="53"/>
        <v xml:space="preserve"> </v>
      </c>
      <c r="H43" s="25" t="str">
        <f t="shared" si="53"/>
        <v xml:space="preserve"> </v>
      </c>
      <c r="I43" s="11" t="str">
        <f t="shared" si="53"/>
        <v xml:space="preserve"> </v>
      </c>
      <c r="J43" s="12" t="str">
        <f t="shared" si="53"/>
        <v xml:space="preserve"> </v>
      </c>
      <c r="K43" s="25" t="str">
        <f t="shared" si="53"/>
        <v xml:space="preserve"> </v>
      </c>
      <c r="L43" s="11" t="str">
        <f t="shared" si="53"/>
        <v xml:space="preserve"> </v>
      </c>
      <c r="M43" s="12" t="str">
        <f t="shared" si="53"/>
        <v xml:space="preserve"> </v>
      </c>
      <c r="N43" s="25" t="str">
        <f t="shared" si="53"/>
        <v xml:space="preserve"> </v>
      </c>
      <c r="O43" s="11" t="str">
        <f t="shared" si="53"/>
        <v xml:space="preserve"> </v>
      </c>
      <c r="P43" s="12" t="str">
        <f t="shared" si="53"/>
        <v xml:space="preserve"> </v>
      </c>
      <c r="Q43" s="25" t="str">
        <f t="shared" si="53"/>
        <v xml:space="preserve"> </v>
      </c>
      <c r="R43" s="11" t="str">
        <f t="shared" si="54"/>
        <v xml:space="preserve"> </v>
      </c>
      <c r="S43" s="12" t="str">
        <f t="shared" si="54"/>
        <v xml:space="preserve"> </v>
      </c>
      <c r="T43" s="25" t="str">
        <f t="shared" si="54"/>
        <v xml:space="preserve"> </v>
      </c>
      <c r="U43" s="11" t="str">
        <f t="shared" si="54"/>
        <v xml:space="preserve"> </v>
      </c>
      <c r="V43" s="12" t="str">
        <f t="shared" si="54"/>
        <v xml:space="preserve"> </v>
      </c>
      <c r="W43" s="25" t="str">
        <f t="shared" si="54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75">IF(D43=" ",0,IF(D43="!",1,0)+IF(G43="!",1,0)+IF(J43="!",1,0)+IF(M43="!",1,0)+IF(P43="!",1,0)+IF(S43="!",1,0)+IF(V43="!",1,0))</f>
        <v>0</v>
      </c>
      <c r="AB43" s="6">
        <f t="shared" si="75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64"/>
        <v xml:space="preserve"> </v>
      </c>
      <c r="AJ43" s="12" t="str">
        <f t="shared" si="64"/>
        <v xml:space="preserve"> </v>
      </c>
      <c r="AK43" s="25" t="str">
        <f t="shared" si="64"/>
        <v xml:space="preserve"> </v>
      </c>
      <c r="AL43" s="11" t="str">
        <f t="shared" si="64"/>
        <v xml:space="preserve"> </v>
      </c>
      <c r="AM43" s="12" t="str">
        <f t="shared" si="64"/>
        <v xml:space="preserve"> </v>
      </c>
      <c r="AN43" s="25" t="str">
        <f t="shared" si="64"/>
        <v xml:space="preserve"> </v>
      </c>
      <c r="AO43" s="11" t="str">
        <f t="shared" si="64"/>
        <v xml:space="preserve"> </v>
      </c>
      <c r="AP43" s="12" t="str">
        <f t="shared" si="64"/>
        <v xml:space="preserve"> </v>
      </c>
      <c r="AQ43" s="25" t="str">
        <f t="shared" si="64"/>
        <v xml:space="preserve"> </v>
      </c>
      <c r="AR43" s="11" t="str">
        <f t="shared" si="64"/>
        <v xml:space="preserve"> </v>
      </c>
      <c r="AS43" s="12" t="str">
        <f t="shared" si="64"/>
        <v xml:space="preserve"> </v>
      </c>
      <c r="AT43" s="25" t="str">
        <f t="shared" si="64"/>
        <v xml:space="preserve"> </v>
      </c>
      <c r="AU43" s="11" t="str">
        <f t="shared" si="64"/>
        <v xml:space="preserve"> </v>
      </c>
      <c r="AV43" s="12" t="str">
        <f t="shared" si="64"/>
        <v xml:space="preserve"> </v>
      </c>
      <c r="AW43" s="25" t="str">
        <f t="shared" si="64"/>
        <v xml:space="preserve"> </v>
      </c>
      <c r="AX43" s="11" t="str">
        <f t="shared" ref="AX43:BC43" si="76">" "</f>
        <v xml:space="preserve"> </v>
      </c>
      <c r="AY43" s="12" t="str">
        <f t="shared" si="76"/>
        <v xml:space="preserve"> </v>
      </c>
      <c r="AZ43" s="25" t="str">
        <f t="shared" si="76"/>
        <v xml:space="preserve"> </v>
      </c>
      <c r="BA43" s="11" t="str">
        <f t="shared" si="76"/>
        <v xml:space="preserve"> </v>
      </c>
      <c r="BB43" s="12" t="str">
        <f t="shared" si="76"/>
        <v xml:space="preserve"> </v>
      </c>
      <c r="BC43" s="25" t="str">
        <f t="shared" si="76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77">IF(AJ43=" ",0,IF(AJ43="!",1,0)+IF(AM43="!",1,0)+IF(AP43="!",1,0)+IF(AS43="!",1,0)+IF(AV43="!",1,0)+IF(AY43="!",1,0)+IF(BB43="!",1,0))</f>
        <v>0</v>
      </c>
      <c r="BH43" s="6">
        <f t="shared" si="77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71"/>
        <v>0</v>
      </c>
      <c r="BK43" s="14">
        <f t="shared" si="72"/>
        <v>0</v>
      </c>
      <c r="BL43" s="24">
        <f t="shared" si="73"/>
        <v>0</v>
      </c>
      <c r="BM43" s="14">
        <v>0</v>
      </c>
      <c r="BN43" s="15">
        <v>0</v>
      </c>
      <c r="BO43" s="16"/>
      <c r="BP43" s="24">
        <f t="shared" si="74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mergeCells count="99">
    <mergeCell ref="C45:AK46"/>
    <mergeCell ref="BS3:BT3"/>
    <mergeCell ref="BS4:BS8"/>
    <mergeCell ref="BT4:BT8"/>
    <mergeCell ref="BU3:BV3"/>
    <mergeCell ref="BU4:BU8"/>
    <mergeCell ref="BV4:BV8"/>
    <mergeCell ref="AO3:AQ3"/>
    <mergeCell ref="C3:E3"/>
    <mergeCell ref="M4:M8"/>
    <mergeCell ref="X3:AC3"/>
    <mergeCell ref="AD4:AD8"/>
    <mergeCell ref="AI4:AI8"/>
    <mergeCell ref="L3:N3"/>
    <mergeCell ref="N4:N8"/>
    <mergeCell ref="I3:K3"/>
    <mergeCell ref="BC4:BC8"/>
    <mergeCell ref="BJ3:BN3"/>
    <mergeCell ref="K4:K8"/>
    <mergeCell ref="I4:I8"/>
    <mergeCell ref="J4:J8"/>
    <mergeCell ref="O3:Q3"/>
    <mergeCell ref="P4:P8"/>
    <mergeCell ref="Q4:Q8"/>
    <mergeCell ref="O4:O8"/>
    <mergeCell ref="AM4:AM8"/>
    <mergeCell ref="AI3:AK3"/>
    <mergeCell ref="T4:T8"/>
    <mergeCell ref="AD3:AH3"/>
    <mergeCell ref="R4:R8"/>
    <mergeCell ref="AE4:AE8"/>
    <mergeCell ref="R3:T3"/>
    <mergeCell ref="BR3:BR8"/>
    <mergeCell ref="B45:B46"/>
    <mergeCell ref="BD3:BI3"/>
    <mergeCell ref="AK4:AK8"/>
    <mergeCell ref="AN4:AN8"/>
    <mergeCell ref="AQ4:AQ8"/>
    <mergeCell ref="AT4:AT8"/>
    <mergeCell ref="AZ4:AZ8"/>
    <mergeCell ref="BD4:BD8"/>
    <mergeCell ref="BQ4:BQ8"/>
    <mergeCell ref="AW4:AW8"/>
    <mergeCell ref="BO4:BO8"/>
    <mergeCell ref="AV4:AV8"/>
    <mergeCell ref="BI4:BI8"/>
    <mergeCell ref="BE4:BE8"/>
    <mergeCell ref="BF4:BF8"/>
    <mergeCell ref="AR4:AR8"/>
    <mergeCell ref="AH4:AH8"/>
    <mergeCell ref="AJ4:AJ8"/>
    <mergeCell ref="AL4:AL8"/>
    <mergeCell ref="AC4:AC8"/>
    <mergeCell ref="Y4:Y8"/>
    <mergeCell ref="Z4:Z8"/>
    <mergeCell ref="AA4:AA8"/>
    <mergeCell ref="AB4:AB8"/>
    <mergeCell ref="AO4:AO8"/>
    <mergeCell ref="BO3:BQ3"/>
    <mergeCell ref="BG4:BG8"/>
    <mergeCell ref="BH4:BH8"/>
    <mergeCell ref="AY4:AY8"/>
    <mergeCell ref="AS4:AS8"/>
    <mergeCell ref="BA3:BC3"/>
    <mergeCell ref="BA4:BA8"/>
    <mergeCell ref="BB4:BB8"/>
    <mergeCell ref="AU4:AU8"/>
    <mergeCell ref="BP4:BP8"/>
    <mergeCell ref="BJ4:BJ8"/>
    <mergeCell ref="BK4:BK8"/>
    <mergeCell ref="BL4:BL8"/>
    <mergeCell ref="BM4:BM8"/>
    <mergeCell ref="BN4:BN8"/>
    <mergeCell ref="AX4:AX8"/>
    <mergeCell ref="A3:A8"/>
    <mergeCell ref="B3:B8"/>
    <mergeCell ref="D4:D8"/>
    <mergeCell ref="F4:F8"/>
    <mergeCell ref="G4:G8"/>
    <mergeCell ref="C4:C8"/>
    <mergeCell ref="E4:E8"/>
    <mergeCell ref="F3:H3"/>
    <mergeCell ref="H4:H8"/>
    <mergeCell ref="B1:AE1"/>
    <mergeCell ref="BW3:BW8"/>
    <mergeCell ref="AR3:AT3"/>
    <mergeCell ref="AU3:AW3"/>
    <mergeCell ref="AX3:AZ3"/>
    <mergeCell ref="X4:X8"/>
    <mergeCell ref="AL3:AN3"/>
    <mergeCell ref="U3:W3"/>
    <mergeCell ref="U4:U8"/>
    <mergeCell ref="V4:V8"/>
    <mergeCell ref="W4:W8"/>
    <mergeCell ref="L4:L8"/>
    <mergeCell ref="S4:S8"/>
    <mergeCell ref="AP4:AP8"/>
    <mergeCell ref="AF4:AF8"/>
    <mergeCell ref="AG4:AG8"/>
  </mergeCells>
  <phoneticPr fontId="1" type="noConversion"/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45.14062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9.42578125" style="84" customWidth="1"/>
    <col min="71" max="74" width="8.28515625" style="84" customWidth="1"/>
    <col min="75" max="75" width="19.710937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70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99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456</v>
      </c>
      <c r="H9" s="25" t="s">
        <v>456</v>
      </c>
      <c r="I9" s="11" t="s">
        <v>455</v>
      </c>
      <c r="J9" s="12" t="s">
        <v>456</v>
      </c>
      <c r="K9" s="25" t="s">
        <v>456</v>
      </c>
      <c r="L9" s="11" t="s">
        <v>455</v>
      </c>
      <c r="M9" s="12" t="s">
        <v>457</v>
      </c>
      <c r="N9" s="25" t="s">
        <v>456</v>
      </c>
      <c r="O9" s="11" t="s">
        <v>455</v>
      </c>
      <c r="P9" s="12" t="s">
        <v>457</v>
      </c>
      <c r="Q9" s="25" t="s">
        <v>456</v>
      </c>
      <c r="R9" s="11" t="s">
        <v>455</v>
      </c>
      <c r="S9" s="12" t="s">
        <v>459</v>
      </c>
      <c r="T9" s="25" t="s">
        <v>456</v>
      </c>
      <c r="U9" s="11" t="s">
        <v>455</v>
      </c>
      <c r="V9" s="12" t="s">
        <v>459</v>
      </c>
      <c r="W9" s="25" t="s">
        <v>456</v>
      </c>
      <c r="X9" s="5">
        <f t="shared" ref="X9:X16" si="0">IF(C9=" ",0,IF(C9="p",1,0)+IF(F9="p",1,0)+IF(I9="p",1,0)+IF(L9="p",1,0)+IF(O9="p",1,0)+IF(R9="p",1,0)+IF(U9="p",1,0))</f>
        <v>7</v>
      </c>
      <c r="Y9" s="6">
        <f t="shared" ref="Y9:Y16" si="1">IF(C9=" ",0,IF(C9="am",1,0)+IF(F9="am",1,0)+IF(I9="am",1,0)+IF(L9="am",1,0)+IF(O9="am",1,0)+IF(R9="am",1,0)+IF(U9="am",1,0))</f>
        <v>0</v>
      </c>
      <c r="Z9" s="6">
        <f t="shared" ref="Z9:Z16" si="2">IF(D9=" ",0,IF(D9="+",1,0)+IF(G9="+",1,0)+IF(J9="+",1,0)+IF(M9="+",1,0)+IF(P9="+",1,0)+IF(S9="+",1,0)+IF(V9="+",1,0))</f>
        <v>2</v>
      </c>
      <c r="AA9" s="6">
        <f t="shared" ref="AA9:AB16" si="3">IF(D9=" ",0,IF(D9="!",1,0)+IF(G9="!",1,0)+IF(J9="!",1,0)+IF(M9="!",1,0)+IF(P9="!",1,0)+IF(S9="!",1,0)+IF(V9="!",1,0))</f>
        <v>2</v>
      </c>
      <c r="AB9" s="6">
        <f t="shared" si="3"/>
        <v>0</v>
      </c>
      <c r="AC9" s="7">
        <f t="shared" ref="AC9:AC16" si="4">IF(E9=" ",0,IF(E9="~",1,0)+IF(H9="~",1,0)+IF(K9="~",1,0)+IF(N9="~",1,0)+IF(Q9="~",1,0)+IF(T9="~",1,0)+IF(W9="~",1,0))</f>
        <v>7</v>
      </c>
      <c r="AD9" s="36">
        <f t="shared" ref="AD9:AD16" si="5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16" si="6">IF(Z9=7,10,IF(Z9=6,9.71+(AA9-1)*0.29,IF(Z9=5,9.13+(AA9-2)*0.29,IF(Z9=4,8.26+(AA9-3)*0.29,IF(Z9=3,7.1+(AA9-4)*0.29,IF(Z9=2,5.65+(AA9-5)*0.29,IF(Z9=1,3.91+(AA9-6)*0.29,IF(AA9=0,0,1.88+(AA9-7)*0.29))))))))</f>
        <v>4.78</v>
      </c>
      <c r="AF9" s="24">
        <f t="shared" ref="AF9:AF16" si="7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5.8</v>
      </c>
      <c r="AH9" s="15">
        <v>2</v>
      </c>
      <c r="AI9" s="11" t="s">
        <v>455</v>
      </c>
      <c r="AJ9" s="12" t="s">
        <v>456</v>
      </c>
      <c r="AK9" s="25" t="s">
        <v>456</v>
      </c>
      <c r="AL9" s="11" t="s">
        <v>455</v>
      </c>
      <c r="AM9" s="12" t="s">
        <v>457</v>
      </c>
      <c r="AN9" s="25" t="s">
        <v>456</v>
      </c>
      <c r="AO9" s="11" t="s">
        <v>455</v>
      </c>
      <c r="AP9" s="12" t="s">
        <v>457</v>
      </c>
      <c r="AQ9" s="25" t="s">
        <v>456</v>
      </c>
      <c r="AR9" s="11" t="str">
        <f t="shared" ref="AQ9:AR16" si="8">" "</f>
        <v xml:space="preserve"> </v>
      </c>
      <c r="AS9" s="12" t="str">
        <f t="shared" ref="AS9:BC16" si="9">" "</f>
        <v xml:space="preserve"> </v>
      </c>
      <c r="AT9" s="25" t="str">
        <f t="shared" si="9"/>
        <v xml:space="preserve"> </v>
      </c>
      <c r="AU9" s="11" t="str">
        <f t="shared" si="9"/>
        <v xml:space="preserve"> </v>
      </c>
      <c r="AV9" s="12" t="str">
        <f t="shared" si="9"/>
        <v xml:space="preserve"> </v>
      </c>
      <c r="AW9" s="25" t="str">
        <f t="shared" si="9"/>
        <v xml:space="preserve"> </v>
      </c>
      <c r="AX9" s="11" t="str">
        <f t="shared" si="9"/>
        <v xml:space="preserve"> </v>
      </c>
      <c r="AY9" s="12" t="str">
        <f t="shared" si="9"/>
        <v xml:space="preserve"> </v>
      </c>
      <c r="AZ9" s="25" t="str">
        <f t="shared" si="9"/>
        <v xml:space="preserve"> </v>
      </c>
      <c r="BA9" s="11" t="str">
        <f t="shared" si="9"/>
        <v xml:space="preserve"> </v>
      </c>
      <c r="BB9" s="12" t="str">
        <f t="shared" si="9"/>
        <v xml:space="preserve"> </v>
      </c>
      <c r="BC9" s="25" t="str">
        <f t="shared" si="9"/>
        <v xml:space="preserve"> </v>
      </c>
      <c r="BD9" s="5">
        <f t="shared" ref="BD9:BD16" si="10">IF(AI9=" ",0,IF(AI9="p",1,0)+IF(AL9="p",1,0)+IF(AO9="p",1,0)+IF(AR9="p",1,0)+IF(AU9="p",1,0)+IF(AX9="p",1,0)+IF(BA9="p",1,0))</f>
        <v>3</v>
      </c>
      <c r="BE9" s="6">
        <f t="shared" ref="BE9:BE16" si="11">IF(AI9=" ",0,IF(AI9="am",1,0)+IF(AL9="am",1,0)+IF(AO9="am",1,0)+IF(AR9="am",1,0)+IF(AU9="am",1,0)+IF(AX9="am",1,0)+IF(BA9="am",1,0))</f>
        <v>0</v>
      </c>
      <c r="BF9" s="6">
        <f t="shared" ref="BF9:BF16" si="12">IF(AJ9=" ",0,IF(AJ9="+",1,0)+IF(AM9="+",1,0)+IF(AP9="+",1,0)+IF(AS9="+",1,0)+IF(AV9="+",1,0)+IF(AY9="+",1,0)+IF(BB9="+",1,0))</f>
        <v>2</v>
      </c>
      <c r="BG9" s="6">
        <f t="shared" ref="BG9:BH16" si="13">IF(AJ9=" ",0,IF(AJ9="!",1,0)+IF(AM9="!",1,0)+IF(AP9="!",1,0)+IF(AS9="!",1,0)+IF(AV9="!",1,0)+IF(AY9="!",1,0)+IF(BB9="!",1,0))</f>
        <v>0</v>
      </c>
      <c r="BH9" s="6">
        <f t="shared" si="13"/>
        <v>0</v>
      </c>
      <c r="BI9" s="7">
        <f t="shared" ref="BI9:BI16" si="14">IF(AK9=" ",0,IF(AK9="~",1,0)+IF(AN9="~",1,0)+IF(AQ9="~",1,0)+IF(AT9="~",1,0)+IF(AW9="~",1,0)+IF(AZ9="~",1,0)+IF(BC9="~",1,0))</f>
        <v>3</v>
      </c>
      <c r="BJ9" s="36">
        <f t="shared" ref="BJ9:BJ16" si="15"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 t="shared" ref="BK9:BK16" si="16">IF(BF9=7,10,IF(BF9=6,9.71+(BG9-1)*0.29,IF(BF9=5,9.13+(BG9-2)*0.29,IF(BF9=4,8.26+(BG9-3)*0.29,IF(BF9=3,7.1+(BG9-4)*0.29,IF(BF9=2,5.65+(BG9-5)*0.29,IF(BF9=1,3.91+(BG9-6)*0.29,IF(BG9=0,0,1.88+(BG9-7)*0.29))))))))</f>
        <v>4.2</v>
      </c>
      <c r="BL9" s="24">
        <f t="shared" ref="BL9:BL16" si="17"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f>2*0.14+1.5+3</f>
        <v>4.78</v>
      </c>
      <c r="BP9" s="24">
        <f t="shared" ref="BP9:BP16" si="18">(0.75*AD9+AE9+0.25*AF9+1.4*AG9+1.6*AH9)+(0.75*BJ9+BK9+0.25*BL9+1.4*BM9+1.6*BN9)+BO9</f>
        <v>37.685000000000002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462</v>
      </c>
      <c r="C10" s="11" t="s">
        <v>454</v>
      </c>
      <c r="D10" s="12">
        <v>0</v>
      </c>
      <c r="E10" s="25">
        <v>0</v>
      </c>
      <c r="F10" s="11" t="s">
        <v>454</v>
      </c>
      <c r="G10" s="12">
        <v>0</v>
      </c>
      <c r="H10" s="25">
        <v>0</v>
      </c>
      <c r="I10" s="11" t="s">
        <v>454</v>
      </c>
      <c r="J10" s="12">
        <v>0</v>
      </c>
      <c r="K10" s="25">
        <v>0</v>
      </c>
      <c r="L10" s="11" t="s">
        <v>454</v>
      </c>
      <c r="M10" s="12">
        <v>0</v>
      </c>
      <c r="N10" s="25">
        <v>0</v>
      </c>
      <c r="O10" s="11" t="s">
        <v>454</v>
      </c>
      <c r="P10" s="12">
        <v>0</v>
      </c>
      <c r="Q10" s="25">
        <v>0</v>
      </c>
      <c r="R10" s="11" t="s">
        <v>454</v>
      </c>
      <c r="S10" s="12">
        <v>0</v>
      </c>
      <c r="T10" s="25">
        <v>0</v>
      </c>
      <c r="U10" s="11" t="s">
        <v>454</v>
      </c>
      <c r="V10" s="12">
        <v>0</v>
      </c>
      <c r="W10" s="25">
        <v>0</v>
      </c>
      <c r="X10" s="5">
        <f t="shared" si="0"/>
        <v>0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3"/>
        <v>0</v>
      </c>
      <c r="AC10" s="7">
        <f t="shared" si="4"/>
        <v>0</v>
      </c>
      <c r="AD10" s="36">
        <f t="shared" si="5"/>
        <v>0</v>
      </c>
      <c r="AE10" s="14">
        <f t="shared" si="6"/>
        <v>0</v>
      </c>
      <c r="AF10" s="24">
        <f t="shared" si="7"/>
        <v>0</v>
      </c>
      <c r="AG10" s="14">
        <v>0</v>
      </c>
      <c r="AH10" s="15">
        <v>0</v>
      </c>
      <c r="AI10" s="11" t="s">
        <v>454</v>
      </c>
      <c r="AJ10" s="12">
        <v>0</v>
      </c>
      <c r="AK10" s="25">
        <v>0</v>
      </c>
      <c r="AL10" s="11" t="s">
        <v>455</v>
      </c>
      <c r="AM10" s="12" t="s">
        <v>456</v>
      </c>
      <c r="AN10" s="25">
        <v>0</v>
      </c>
      <c r="AO10" s="11" t="s">
        <v>455</v>
      </c>
      <c r="AP10" s="12" t="s">
        <v>456</v>
      </c>
      <c r="AQ10" s="25">
        <v>0</v>
      </c>
      <c r="AR10" s="11" t="str">
        <f t="shared" si="8"/>
        <v xml:space="preserve"> </v>
      </c>
      <c r="AS10" s="12" t="str">
        <f t="shared" si="9"/>
        <v xml:space="preserve"> </v>
      </c>
      <c r="AT10" s="25" t="str">
        <f t="shared" si="9"/>
        <v xml:space="preserve"> </v>
      </c>
      <c r="AU10" s="11" t="str">
        <f t="shared" si="9"/>
        <v xml:space="preserve"> </v>
      </c>
      <c r="AV10" s="12" t="str">
        <f t="shared" si="9"/>
        <v xml:space="preserve"> </v>
      </c>
      <c r="AW10" s="25" t="str">
        <f t="shared" si="9"/>
        <v xml:space="preserve"> </v>
      </c>
      <c r="AX10" s="11" t="str">
        <f t="shared" si="9"/>
        <v xml:space="preserve"> </v>
      </c>
      <c r="AY10" s="12" t="str">
        <f t="shared" si="9"/>
        <v xml:space="preserve"> </v>
      </c>
      <c r="AZ10" s="25" t="str">
        <f t="shared" si="9"/>
        <v xml:space="preserve"> </v>
      </c>
      <c r="BA10" s="11" t="str">
        <f t="shared" si="9"/>
        <v xml:space="preserve"> </v>
      </c>
      <c r="BB10" s="12" t="str">
        <f t="shared" si="9"/>
        <v xml:space="preserve"> </v>
      </c>
      <c r="BC10" s="25" t="str">
        <f t="shared" si="9"/>
        <v xml:space="preserve"> </v>
      </c>
      <c r="BD10" s="5">
        <f t="shared" si="10"/>
        <v>2</v>
      </c>
      <c r="BE10" s="6">
        <f t="shared" si="11"/>
        <v>0</v>
      </c>
      <c r="BF10" s="6">
        <f t="shared" si="12"/>
        <v>0</v>
      </c>
      <c r="BG10" s="6">
        <f t="shared" si="13"/>
        <v>0</v>
      </c>
      <c r="BH10" s="6">
        <f t="shared" si="13"/>
        <v>0</v>
      </c>
      <c r="BI10" s="7">
        <f t="shared" si="14"/>
        <v>0</v>
      </c>
      <c r="BJ10" s="36">
        <f t="shared" si="15"/>
        <v>4.2</v>
      </c>
      <c r="BK10" s="14">
        <f t="shared" si="16"/>
        <v>0</v>
      </c>
      <c r="BL10" s="24">
        <f t="shared" si="17"/>
        <v>0</v>
      </c>
      <c r="BM10" s="14">
        <v>0</v>
      </c>
      <c r="BN10" s="15">
        <v>0</v>
      </c>
      <c r="BO10" s="16"/>
      <c r="BP10" s="24">
        <f t="shared" si="18"/>
        <v>3.1500000000000004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101</v>
      </c>
      <c r="C11" s="11" t="s">
        <v>455</v>
      </c>
      <c r="D11" s="12" t="s">
        <v>456</v>
      </c>
      <c r="E11" s="25" t="s">
        <v>456</v>
      </c>
      <c r="F11" s="11" t="s">
        <v>455</v>
      </c>
      <c r="G11" s="12" t="s">
        <v>456</v>
      </c>
      <c r="H11" s="25">
        <v>0</v>
      </c>
      <c r="I11" s="11" t="s">
        <v>455</v>
      </c>
      <c r="J11" s="12" t="s">
        <v>459</v>
      </c>
      <c r="K11" s="25" t="s">
        <v>456</v>
      </c>
      <c r="L11" s="11" t="s">
        <v>455</v>
      </c>
      <c r="M11" s="12" t="s">
        <v>456</v>
      </c>
      <c r="N11" s="25" t="s">
        <v>456</v>
      </c>
      <c r="O11" s="11" t="s">
        <v>455</v>
      </c>
      <c r="P11" s="12" t="s">
        <v>456</v>
      </c>
      <c r="Q11" s="25" t="s">
        <v>456</v>
      </c>
      <c r="R11" s="11" t="s">
        <v>455</v>
      </c>
      <c r="S11" s="12" t="s">
        <v>456</v>
      </c>
      <c r="T11" s="25">
        <v>0</v>
      </c>
      <c r="U11" s="11" t="s">
        <v>455</v>
      </c>
      <c r="V11" s="12" t="s">
        <v>459</v>
      </c>
      <c r="W11" s="25">
        <v>0</v>
      </c>
      <c r="X11" s="5">
        <f t="shared" si="0"/>
        <v>7</v>
      </c>
      <c r="Y11" s="6">
        <f t="shared" si="1"/>
        <v>0</v>
      </c>
      <c r="Z11" s="6">
        <f t="shared" si="2"/>
        <v>0</v>
      </c>
      <c r="AA11" s="6">
        <f t="shared" si="3"/>
        <v>2</v>
      </c>
      <c r="AB11" s="6">
        <f t="shared" si="3"/>
        <v>0</v>
      </c>
      <c r="AC11" s="7">
        <f t="shared" si="4"/>
        <v>4</v>
      </c>
      <c r="AD11" s="36">
        <f t="shared" si="5"/>
        <v>10</v>
      </c>
      <c r="AE11" s="14">
        <f t="shared" si="6"/>
        <v>0.42999999999999994</v>
      </c>
      <c r="AF11" s="24">
        <f t="shared" si="7"/>
        <v>1.01</v>
      </c>
      <c r="AG11" s="14">
        <v>2.7</v>
      </c>
      <c r="AH11" s="15">
        <v>1.9</v>
      </c>
      <c r="AI11" s="11" t="s">
        <v>454</v>
      </c>
      <c r="AJ11" s="12">
        <v>0</v>
      </c>
      <c r="AK11" s="25">
        <v>0</v>
      </c>
      <c r="AL11" s="11" t="s">
        <v>455</v>
      </c>
      <c r="AM11" s="12" t="s">
        <v>459</v>
      </c>
      <c r="AN11" s="25">
        <v>0</v>
      </c>
      <c r="AO11" s="11" t="s">
        <v>455</v>
      </c>
      <c r="AP11" s="12" t="s">
        <v>456</v>
      </c>
      <c r="AQ11" s="25">
        <v>0</v>
      </c>
      <c r="AR11" s="11" t="str">
        <f t="shared" si="8"/>
        <v xml:space="preserve"> </v>
      </c>
      <c r="AS11" s="12" t="str">
        <f t="shared" si="9"/>
        <v xml:space="preserve"> </v>
      </c>
      <c r="AT11" s="25" t="str">
        <f t="shared" si="9"/>
        <v xml:space="preserve"> </v>
      </c>
      <c r="AU11" s="11" t="str">
        <f t="shared" si="9"/>
        <v xml:space="preserve"> </v>
      </c>
      <c r="AV11" s="12" t="str">
        <f t="shared" si="9"/>
        <v xml:space="preserve"> </v>
      </c>
      <c r="AW11" s="25" t="str">
        <f t="shared" si="9"/>
        <v xml:space="preserve"> </v>
      </c>
      <c r="AX11" s="11" t="str">
        <f t="shared" si="9"/>
        <v xml:space="preserve"> </v>
      </c>
      <c r="AY11" s="12" t="str">
        <f t="shared" si="9"/>
        <v xml:space="preserve"> </v>
      </c>
      <c r="AZ11" s="25" t="str">
        <f t="shared" si="9"/>
        <v xml:space="preserve"> </v>
      </c>
      <c r="BA11" s="11" t="str">
        <f t="shared" si="9"/>
        <v xml:space="preserve"> </v>
      </c>
      <c r="BB11" s="12" t="str">
        <f t="shared" si="9"/>
        <v xml:space="preserve"> </v>
      </c>
      <c r="BC11" s="25" t="str">
        <f t="shared" si="9"/>
        <v xml:space="preserve"> </v>
      </c>
      <c r="BD11" s="5">
        <f t="shared" si="10"/>
        <v>2</v>
      </c>
      <c r="BE11" s="6">
        <f t="shared" si="11"/>
        <v>0</v>
      </c>
      <c r="BF11" s="6">
        <f t="shared" si="12"/>
        <v>0</v>
      </c>
      <c r="BG11" s="6">
        <f t="shared" si="13"/>
        <v>1</v>
      </c>
      <c r="BH11" s="6">
        <f t="shared" si="13"/>
        <v>0</v>
      </c>
      <c r="BI11" s="7">
        <f t="shared" si="14"/>
        <v>0</v>
      </c>
      <c r="BJ11" s="36">
        <f t="shared" si="15"/>
        <v>4.2</v>
      </c>
      <c r="BK11" s="14">
        <f t="shared" si="16"/>
        <v>0.14000000000000012</v>
      </c>
      <c r="BL11" s="24">
        <f t="shared" si="17"/>
        <v>0</v>
      </c>
      <c r="BM11" s="14">
        <v>0</v>
      </c>
      <c r="BN11" s="15">
        <v>0</v>
      </c>
      <c r="BO11" s="16"/>
      <c r="BP11" s="24">
        <f t="shared" si="18"/>
        <v>18.292499999999997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19">A11+1</f>
        <v>4</v>
      </c>
      <c r="B12" s="80" t="s">
        <v>102</v>
      </c>
      <c r="C12" s="11" t="s">
        <v>455</v>
      </c>
      <c r="D12" s="12" t="s">
        <v>457</v>
      </c>
      <c r="E12" s="25" t="s">
        <v>459</v>
      </c>
      <c r="F12" s="11" t="s">
        <v>455</v>
      </c>
      <c r="G12" s="12" t="s">
        <v>459</v>
      </c>
      <c r="H12" s="25" t="s">
        <v>456</v>
      </c>
      <c r="I12" s="11" t="s">
        <v>455</v>
      </c>
      <c r="J12" s="12" t="s">
        <v>457</v>
      </c>
      <c r="K12" s="25" t="s">
        <v>456</v>
      </c>
      <c r="L12" s="11" t="s">
        <v>455</v>
      </c>
      <c r="M12" s="12" t="s">
        <v>457</v>
      </c>
      <c r="N12" s="25" t="s">
        <v>456</v>
      </c>
      <c r="O12" s="11" t="s">
        <v>455</v>
      </c>
      <c r="P12" s="12" t="s">
        <v>457</v>
      </c>
      <c r="Q12" s="25" t="s">
        <v>459</v>
      </c>
      <c r="R12" s="11" t="s">
        <v>455</v>
      </c>
      <c r="S12" s="12" t="s">
        <v>457</v>
      </c>
      <c r="T12" s="25" t="s">
        <v>456</v>
      </c>
      <c r="U12" s="11" t="s">
        <v>455</v>
      </c>
      <c r="V12" s="12" t="s">
        <v>457</v>
      </c>
      <c r="W12" s="25" t="s">
        <v>459</v>
      </c>
      <c r="X12" s="5">
        <f t="shared" si="0"/>
        <v>7</v>
      </c>
      <c r="Y12" s="6">
        <f t="shared" si="1"/>
        <v>0</v>
      </c>
      <c r="Z12" s="6">
        <f t="shared" si="2"/>
        <v>6</v>
      </c>
      <c r="AA12" s="6">
        <f t="shared" si="3"/>
        <v>1</v>
      </c>
      <c r="AB12" s="6">
        <f t="shared" si="3"/>
        <v>3</v>
      </c>
      <c r="AC12" s="7">
        <f t="shared" si="4"/>
        <v>4</v>
      </c>
      <c r="AD12" s="36">
        <f t="shared" si="5"/>
        <v>10</v>
      </c>
      <c r="AE12" s="14">
        <f t="shared" si="6"/>
        <v>9.7100000000000009</v>
      </c>
      <c r="AF12" s="24">
        <f t="shared" si="7"/>
        <v>7.1</v>
      </c>
      <c r="AG12" s="14">
        <v>5.3</v>
      </c>
      <c r="AH12" s="15">
        <v>3.5</v>
      </c>
      <c r="AI12" s="11" t="s">
        <v>455</v>
      </c>
      <c r="AJ12" s="12" t="s">
        <v>457</v>
      </c>
      <c r="AK12" s="25" t="s">
        <v>459</v>
      </c>
      <c r="AL12" s="11" t="s">
        <v>455</v>
      </c>
      <c r="AM12" s="12" t="s">
        <v>457</v>
      </c>
      <c r="AN12" s="25" t="str">
        <f>"~^ "</f>
        <v xml:space="preserve">~^ </v>
      </c>
      <c r="AO12" s="11" t="s">
        <v>455</v>
      </c>
      <c r="AP12" s="12" t="s">
        <v>457</v>
      </c>
      <c r="AQ12" s="25" t="s">
        <v>459</v>
      </c>
      <c r="AR12" s="11" t="str">
        <f t="shared" si="8"/>
        <v xml:space="preserve"> </v>
      </c>
      <c r="AS12" s="12" t="str">
        <f t="shared" si="9"/>
        <v xml:space="preserve"> </v>
      </c>
      <c r="AT12" s="25" t="str">
        <f t="shared" si="9"/>
        <v xml:space="preserve"> </v>
      </c>
      <c r="AU12" s="11" t="str">
        <f t="shared" si="9"/>
        <v xml:space="preserve"> </v>
      </c>
      <c r="AV12" s="12" t="str">
        <f t="shared" si="9"/>
        <v xml:space="preserve"> </v>
      </c>
      <c r="AW12" s="25" t="str">
        <f t="shared" si="9"/>
        <v xml:space="preserve"> </v>
      </c>
      <c r="AX12" s="11" t="str">
        <f t="shared" si="9"/>
        <v xml:space="preserve"> </v>
      </c>
      <c r="AY12" s="12" t="str">
        <f t="shared" si="9"/>
        <v xml:space="preserve"> </v>
      </c>
      <c r="AZ12" s="25" t="str">
        <f t="shared" si="9"/>
        <v xml:space="preserve"> </v>
      </c>
      <c r="BA12" s="11" t="str">
        <f t="shared" si="9"/>
        <v xml:space="preserve"> </v>
      </c>
      <c r="BB12" s="12" t="str">
        <f t="shared" si="9"/>
        <v xml:space="preserve"> </v>
      </c>
      <c r="BC12" s="25" t="str">
        <f t="shared" si="9"/>
        <v xml:space="preserve"> </v>
      </c>
      <c r="BD12" s="5">
        <f t="shared" si="10"/>
        <v>3</v>
      </c>
      <c r="BE12" s="6">
        <f t="shared" si="11"/>
        <v>0</v>
      </c>
      <c r="BF12" s="6">
        <f t="shared" si="12"/>
        <v>3</v>
      </c>
      <c r="BG12" s="6">
        <f t="shared" si="13"/>
        <v>0</v>
      </c>
      <c r="BH12" s="6">
        <f t="shared" si="13"/>
        <v>2</v>
      </c>
      <c r="BI12" s="7">
        <f t="shared" si="14"/>
        <v>0</v>
      </c>
      <c r="BJ12" s="36">
        <f t="shared" si="15"/>
        <v>5.9399999999999995</v>
      </c>
      <c r="BK12" s="14">
        <f t="shared" si="16"/>
        <v>5.9399999999999995</v>
      </c>
      <c r="BL12" s="24">
        <f>IF(BH12=7,10,IF(BH12=6,9.71+(BI12-1)*0.29,IF(BH12=5,9.13+(BI12-2)*0.29,IF(BH12=4,8.26+(BI12-3)*0.29,IF(BH12=3,7.1+(BI12-4)*0.29,IF(BH12=2,5.65+(BI12-5)*0.29,IF(BH12=1,3.91+(BI12-6)*0.29,IF(BI12=0,0,1.88+(BI12-7)*0.29))))))))+0.35</f>
        <v>4.55</v>
      </c>
      <c r="BM12" s="14">
        <v>0</v>
      </c>
      <c r="BN12" s="15">
        <v>0</v>
      </c>
      <c r="BO12" s="16">
        <f>2*0.14+3*1+2+4*1.5+2.5+3</f>
        <v>16.78</v>
      </c>
      <c r="BP12" s="24">
        <f t="shared" si="18"/>
        <v>60.317499999999995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19"/>
        <v>5</v>
      </c>
      <c r="B13" s="80" t="s">
        <v>104</v>
      </c>
      <c r="C13" s="11" t="s">
        <v>455</v>
      </c>
      <c r="D13" s="12" t="s">
        <v>456</v>
      </c>
      <c r="E13" s="25" t="s">
        <v>456</v>
      </c>
      <c r="F13" s="11" t="s">
        <v>455</v>
      </c>
      <c r="G13" s="12" t="s">
        <v>456</v>
      </c>
      <c r="H13" s="25" t="s">
        <v>456</v>
      </c>
      <c r="I13" s="11" t="s">
        <v>455</v>
      </c>
      <c r="J13" s="12" t="s">
        <v>456</v>
      </c>
      <c r="K13" s="25" t="s">
        <v>456</v>
      </c>
      <c r="L13" s="11" t="s">
        <v>455</v>
      </c>
      <c r="M13" s="12" t="s">
        <v>456</v>
      </c>
      <c r="N13" s="25" t="s">
        <v>456</v>
      </c>
      <c r="O13" s="11" t="s">
        <v>455</v>
      </c>
      <c r="P13" s="12" t="s">
        <v>456</v>
      </c>
      <c r="Q13" s="25" t="s">
        <v>456</v>
      </c>
      <c r="R13" s="11" t="s">
        <v>455</v>
      </c>
      <c r="S13" s="12" t="s">
        <v>456</v>
      </c>
      <c r="T13" s="25" t="s">
        <v>456</v>
      </c>
      <c r="U13" s="11" t="s">
        <v>455</v>
      </c>
      <c r="V13" s="12" t="s">
        <v>456</v>
      </c>
      <c r="W13" s="25" t="s">
        <v>456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3"/>
        <v>0</v>
      </c>
      <c r="AC13" s="7">
        <f t="shared" si="4"/>
        <v>7</v>
      </c>
      <c r="AD13" s="36">
        <f t="shared" si="5"/>
        <v>10</v>
      </c>
      <c r="AE13" s="14">
        <f t="shared" si="6"/>
        <v>0</v>
      </c>
      <c r="AF13" s="24">
        <f t="shared" si="7"/>
        <v>1.88</v>
      </c>
      <c r="AG13" s="14">
        <v>4.5</v>
      </c>
      <c r="AH13" s="15">
        <v>1.7</v>
      </c>
      <c r="AI13" s="11" t="s">
        <v>455</v>
      </c>
      <c r="AJ13" s="12" t="s">
        <v>456</v>
      </c>
      <c r="AK13" s="25" t="s">
        <v>456</v>
      </c>
      <c r="AL13" s="11" t="s">
        <v>455</v>
      </c>
      <c r="AM13" s="12" t="s">
        <v>456</v>
      </c>
      <c r="AN13" s="25" t="s">
        <v>456</v>
      </c>
      <c r="AO13" s="11" t="s">
        <v>455</v>
      </c>
      <c r="AP13" s="12" t="s">
        <v>456</v>
      </c>
      <c r="AQ13" s="25" t="s">
        <v>456</v>
      </c>
      <c r="AR13" s="11" t="str">
        <f t="shared" si="8"/>
        <v xml:space="preserve"> </v>
      </c>
      <c r="AS13" s="12" t="str">
        <f t="shared" si="9"/>
        <v xml:space="preserve"> </v>
      </c>
      <c r="AT13" s="25" t="str">
        <f t="shared" si="9"/>
        <v xml:space="preserve"> </v>
      </c>
      <c r="AU13" s="11" t="str">
        <f t="shared" si="9"/>
        <v xml:space="preserve"> </v>
      </c>
      <c r="AV13" s="12" t="str">
        <f t="shared" si="9"/>
        <v xml:space="preserve"> </v>
      </c>
      <c r="AW13" s="25" t="str">
        <f t="shared" si="9"/>
        <v xml:space="preserve"> </v>
      </c>
      <c r="AX13" s="11" t="str">
        <f t="shared" si="9"/>
        <v xml:space="preserve"> </v>
      </c>
      <c r="AY13" s="12" t="str">
        <f t="shared" si="9"/>
        <v xml:space="preserve"> </v>
      </c>
      <c r="AZ13" s="25" t="str">
        <f t="shared" si="9"/>
        <v xml:space="preserve"> </v>
      </c>
      <c r="BA13" s="11" t="str">
        <f t="shared" si="9"/>
        <v xml:space="preserve"> </v>
      </c>
      <c r="BB13" s="12" t="str">
        <f t="shared" si="9"/>
        <v xml:space="preserve"> </v>
      </c>
      <c r="BC13" s="25" t="str">
        <f t="shared" si="9"/>
        <v xml:space="preserve"> </v>
      </c>
      <c r="BD13" s="5">
        <f t="shared" si="10"/>
        <v>3</v>
      </c>
      <c r="BE13" s="6">
        <f t="shared" si="11"/>
        <v>0</v>
      </c>
      <c r="BF13" s="6">
        <f t="shared" si="12"/>
        <v>0</v>
      </c>
      <c r="BG13" s="6">
        <f t="shared" si="13"/>
        <v>0</v>
      </c>
      <c r="BH13" s="6">
        <f t="shared" si="13"/>
        <v>0</v>
      </c>
      <c r="BI13" s="7">
        <f t="shared" si="14"/>
        <v>3</v>
      </c>
      <c r="BJ13" s="36">
        <f t="shared" si="15"/>
        <v>5.9399999999999995</v>
      </c>
      <c r="BK13" s="14">
        <f t="shared" si="16"/>
        <v>0</v>
      </c>
      <c r="BL13" s="24">
        <f t="shared" si="17"/>
        <v>0.72</v>
      </c>
      <c r="BM13" s="14">
        <v>0</v>
      </c>
      <c r="BN13" s="15">
        <v>0</v>
      </c>
      <c r="BO13" s="16">
        <f>0.14+1.5+3</f>
        <v>4.6400000000000006</v>
      </c>
      <c r="BP13" s="24">
        <f t="shared" si="18"/>
        <v>26.265000000000001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19"/>
        <v>6</v>
      </c>
      <c r="B14" s="80" t="s">
        <v>106</v>
      </c>
      <c r="C14" s="11" t="s">
        <v>455</v>
      </c>
      <c r="D14" s="12" t="s">
        <v>456</v>
      </c>
      <c r="E14" s="25">
        <v>0</v>
      </c>
      <c r="F14" s="11" t="s">
        <v>455</v>
      </c>
      <c r="G14" s="12" t="s">
        <v>459</v>
      </c>
      <c r="H14" s="25">
        <v>0</v>
      </c>
      <c r="I14" s="11" t="s">
        <v>455</v>
      </c>
      <c r="J14" s="12" t="s">
        <v>456</v>
      </c>
      <c r="K14" s="25">
        <v>0</v>
      </c>
      <c r="L14" s="11" t="s">
        <v>455</v>
      </c>
      <c r="M14" s="12" t="s">
        <v>456</v>
      </c>
      <c r="N14" s="25" t="s">
        <v>456</v>
      </c>
      <c r="O14" s="11" t="s">
        <v>455</v>
      </c>
      <c r="P14" s="12" t="s">
        <v>456</v>
      </c>
      <c r="Q14" s="25">
        <v>0</v>
      </c>
      <c r="R14" s="11" t="s">
        <v>455</v>
      </c>
      <c r="S14" s="12" t="s">
        <v>456</v>
      </c>
      <c r="T14" s="25">
        <v>0</v>
      </c>
      <c r="U14" s="11" t="s">
        <v>455</v>
      </c>
      <c r="V14" s="12" t="s">
        <v>456</v>
      </c>
      <c r="W14" s="25">
        <v>0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1</v>
      </c>
      <c r="AB14" s="6">
        <f t="shared" si="3"/>
        <v>0</v>
      </c>
      <c r="AC14" s="7">
        <f t="shared" si="4"/>
        <v>1</v>
      </c>
      <c r="AD14" s="36">
        <f t="shared" si="5"/>
        <v>10</v>
      </c>
      <c r="AE14" s="14">
        <f t="shared" si="6"/>
        <v>0.14000000000000012</v>
      </c>
      <c r="AF14" s="24">
        <f t="shared" si="7"/>
        <v>0.14000000000000012</v>
      </c>
      <c r="AG14" s="14">
        <v>2.4</v>
      </c>
      <c r="AH14" s="15">
        <v>1.6</v>
      </c>
      <c r="AI14" s="11" t="s">
        <v>455</v>
      </c>
      <c r="AJ14" s="12" t="s">
        <v>456</v>
      </c>
      <c r="AK14" s="25">
        <v>0</v>
      </c>
      <c r="AL14" s="11" t="s">
        <v>455</v>
      </c>
      <c r="AM14" s="12" t="s">
        <v>456</v>
      </c>
      <c r="AN14" s="25">
        <v>0</v>
      </c>
      <c r="AO14" s="11" t="s">
        <v>455</v>
      </c>
      <c r="AP14" s="12" t="s">
        <v>456</v>
      </c>
      <c r="AQ14" s="25" t="s">
        <v>456</v>
      </c>
      <c r="AR14" s="11" t="str">
        <f t="shared" si="8"/>
        <v xml:space="preserve"> </v>
      </c>
      <c r="AS14" s="12" t="str">
        <f t="shared" si="9"/>
        <v xml:space="preserve"> </v>
      </c>
      <c r="AT14" s="25" t="str">
        <f t="shared" si="9"/>
        <v xml:space="preserve"> </v>
      </c>
      <c r="AU14" s="11" t="str">
        <f t="shared" si="9"/>
        <v xml:space="preserve"> </v>
      </c>
      <c r="AV14" s="12" t="str">
        <f t="shared" si="9"/>
        <v xml:space="preserve"> </v>
      </c>
      <c r="AW14" s="25" t="str">
        <f t="shared" si="9"/>
        <v xml:space="preserve"> </v>
      </c>
      <c r="AX14" s="11" t="str">
        <f t="shared" si="9"/>
        <v xml:space="preserve"> </v>
      </c>
      <c r="AY14" s="12" t="str">
        <f t="shared" si="9"/>
        <v xml:space="preserve"> </v>
      </c>
      <c r="AZ14" s="25" t="str">
        <f t="shared" si="9"/>
        <v xml:space="preserve"> </v>
      </c>
      <c r="BA14" s="11" t="str">
        <f t="shared" si="9"/>
        <v xml:space="preserve"> </v>
      </c>
      <c r="BB14" s="12" t="str">
        <f t="shared" si="9"/>
        <v xml:space="preserve"> </v>
      </c>
      <c r="BC14" s="25" t="str">
        <f t="shared" si="9"/>
        <v xml:space="preserve"> </v>
      </c>
      <c r="BD14" s="5">
        <f t="shared" si="10"/>
        <v>3</v>
      </c>
      <c r="BE14" s="6">
        <f t="shared" si="11"/>
        <v>0</v>
      </c>
      <c r="BF14" s="6">
        <f t="shared" si="12"/>
        <v>0</v>
      </c>
      <c r="BG14" s="6">
        <f t="shared" si="13"/>
        <v>0</v>
      </c>
      <c r="BH14" s="6">
        <f t="shared" si="13"/>
        <v>0</v>
      </c>
      <c r="BI14" s="7">
        <f t="shared" si="14"/>
        <v>1</v>
      </c>
      <c r="BJ14" s="36">
        <f t="shared" si="15"/>
        <v>5.9399999999999995</v>
      </c>
      <c r="BK14" s="14">
        <f t="shared" si="16"/>
        <v>0</v>
      </c>
      <c r="BL14" s="24">
        <f t="shared" si="17"/>
        <v>0.14000000000000012</v>
      </c>
      <c r="BM14" s="14">
        <v>0</v>
      </c>
      <c r="BN14" s="15">
        <v>0</v>
      </c>
      <c r="BO14" s="16">
        <v>3</v>
      </c>
      <c r="BP14" s="24">
        <f t="shared" si="18"/>
        <v>21.085000000000001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19"/>
        <v>7</v>
      </c>
      <c r="B15" s="80" t="s">
        <v>107</v>
      </c>
      <c r="C15" s="11" t="s">
        <v>455</v>
      </c>
      <c r="D15" s="12" t="s">
        <v>456</v>
      </c>
      <c r="E15" s="25" t="s">
        <v>456</v>
      </c>
      <c r="F15" s="11" t="s">
        <v>455</v>
      </c>
      <c r="G15" s="12" t="s">
        <v>456</v>
      </c>
      <c r="H15" s="25">
        <v>0</v>
      </c>
      <c r="I15" s="11" t="s">
        <v>455</v>
      </c>
      <c r="J15" s="12" t="s">
        <v>457</v>
      </c>
      <c r="K15" s="25" t="s">
        <v>456</v>
      </c>
      <c r="L15" s="11" t="s">
        <v>455</v>
      </c>
      <c r="M15" s="12" t="s">
        <v>459</v>
      </c>
      <c r="N15" s="25" t="s">
        <v>456</v>
      </c>
      <c r="O15" s="11" t="s">
        <v>455</v>
      </c>
      <c r="P15" s="12" t="s">
        <v>456</v>
      </c>
      <c r="Q15" s="25">
        <v>0</v>
      </c>
      <c r="R15" s="11" t="s">
        <v>455</v>
      </c>
      <c r="S15" s="12" t="s">
        <v>459</v>
      </c>
      <c r="T15" s="25" t="s">
        <v>456</v>
      </c>
      <c r="U15" s="11" t="s">
        <v>455</v>
      </c>
      <c r="V15" s="12" t="s">
        <v>459</v>
      </c>
      <c r="W15" s="25" t="s">
        <v>456</v>
      </c>
      <c r="X15" s="5">
        <f t="shared" si="0"/>
        <v>7</v>
      </c>
      <c r="Y15" s="6">
        <f t="shared" si="1"/>
        <v>0</v>
      </c>
      <c r="Z15" s="6">
        <f t="shared" si="2"/>
        <v>1</v>
      </c>
      <c r="AA15" s="6">
        <f t="shared" si="3"/>
        <v>3</v>
      </c>
      <c r="AB15" s="6">
        <f t="shared" si="3"/>
        <v>0</v>
      </c>
      <c r="AC15" s="7">
        <f t="shared" si="4"/>
        <v>5</v>
      </c>
      <c r="AD15" s="36">
        <f t="shared" si="5"/>
        <v>10</v>
      </c>
      <c r="AE15" s="14">
        <f t="shared" si="6"/>
        <v>3.04</v>
      </c>
      <c r="AF15" s="24">
        <f t="shared" si="7"/>
        <v>1.2999999999999998</v>
      </c>
      <c r="AG15" s="14">
        <v>5.2</v>
      </c>
      <c r="AH15" s="15">
        <v>1.7</v>
      </c>
      <c r="AI15" s="11" t="s">
        <v>455</v>
      </c>
      <c r="AJ15" s="12" t="s">
        <v>456</v>
      </c>
      <c r="AK15" s="25" t="s">
        <v>456</v>
      </c>
      <c r="AL15" s="11" t="s">
        <v>455</v>
      </c>
      <c r="AM15" s="12" t="s">
        <v>459</v>
      </c>
      <c r="AN15" s="25" t="s">
        <v>456</v>
      </c>
      <c r="AO15" s="11" t="s">
        <v>455</v>
      </c>
      <c r="AP15" s="12" t="s">
        <v>457</v>
      </c>
      <c r="AQ15" s="25" t="s">
        <v>456</v>
      </c>
      <c r="AR15" s="11" t="str">
        <f t="shared" si="8"/>
        <v xml:space="preserve"> </v>
      </c>
      <c r="AS15" s="12" t="str">
        <f t="shared" si="9"/>
        <v xml:space="preserve"> </v>
      </c>
      <c r="AT15" s="25" t="str">
        <f t="shared" si="9"/>
        <v xml:space="preserve"> </v>
      </c>
      <c r="AU15" s="11" t="str">
        <f t="shared" si="9"/>
        <v xml:space="preserve"> </v>
      </c>
      <c r="AV15" s="12" t="str">
        <f t="shared" si="9"/>
        <v xml:space="preserve"> </v>
      </c>
      <c r="AW15" s="25" t="str">
        <f t="shared" si="9"/>
        <v xml:space="preserve"> </v>
      </c>
      <c r="AX15" s="11" t="str">
        <f t="shared" si="9"/>
        <v xml:space="preserve"> </v>
      </c>
      <c r="AY15" s="12" t="str">
        <f t="shared" si="9"/>
        <v xml:space="preserve"> </v>
      </c>
      <c r="AZ15" s="25" t="str">
        <f t="shared" si="9"/>
        <v xml:space="preserve"> </v>
      </c>
      <c r="BA15" s="11" t="str">
        <f t="shared" si="9"/>
        <v xml:space="preserve"> </v>
      </c>
      <c r="BB15" s="12" t="str">
        <f t="shared" si="9"/>
        <v xml:space="preserve"> </v>
      </c>
      <c r="BC15" s="25" t="str">
        <f t="shared" si="9"/>
        <v xml:space="preserve"> </v>
      </c>
      <c r="BD15" s="5">
        <f t="shared" si="10"/>
        <v>3</v>
      </c>
      <c r="BE15" s="6">
        <f t="shared" si="11"/>
        <v>0</v>
      </c>
      <c r="BF15" s="6">
        <f t="shared" si="12"/>
        <v>1</v>
      </c>
      <c r="BG15" s="6">
        <f t="shared" si="13"/>
        <v>1</v>
      </c>
      <c r="BH15" s="6">
        <f t="shared" si="13"/>
        <v>0</v>
      </c>
      <c r="BI15" s="7">
        <f t="shared" si="14"/>
        <v>3</v>
      </c>
      <c r="BJ15" s="36">
        <f t="shared" si="15"/>
        <v>5.9399999999999995</v>
      </c>
      <c r="BK15" s="14">
        <f t="shared" si="16"/>
        <v>2.46</v>
      </c>
      <c r="BL15" s="24">
        <f t="shared" si="17"/>
        <v>0.72</v>
      </c>
      <c r="BM15" s="14">
        <v>0</v>
      </c>
      <c r="BN15" s="15">
        <v>0</v>
      </c>
      <c r="BO15" s="16">
        <f>2*1+1.5+3+0.14</f>
        <v>6.64</v>
      </c>
      <c r="BP15" s="24">
        <f t="shared" si="18"/>
        <v>34.599999999999994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19"/>
        <v>8</v>
      </c>
      <c r="B16" s="80" t="s">
        <v>108</v>
      </c>
      <c r="C16" s="11" t="s">
        <v>455</v>
      </c>
      <c r="D16" s="12" t="s">
        <v>457</v>
      </c>
      <c r="E16" s="25">
        <v>0</v>
      </c>
      <c r="F16" s="11" t="s">
        <v>455</v>
      </c>
      <c r="G16" s="12" t="s">
        <v>459</v>
      </c>
      <c r="H16" s="25" t="s">
        <v>456</v>
      </c>
      <c r="I16" s="11" t="s">
        <v>455</v>
      </c>
      <c r="J16" s="12" t="s">
        <v>457</v>
      </c>
      <c r="K16" s="25">
        <v>0</v>
      </c>
      <c r="L16" s="11" t="s">
        <v>455</v>
      </c>
      <c r="M16" s="12" t="s">
        <v>459</v>
      </c>
      <c r="N16" s="25" t="s">
        <v>456</v>
      </c>
      <c r="O16" s="11" t="s">
        <v>455</v>
      </c>
      <c r="P16" s="12" t="s">
        <v>456</v>
      </c>
      <c r="Q16" s="25">
        <v>0</v>
      </c>
      <c r="R16" s="11" t="s">
        <v>455</v>
      </c>
      <c r="S16" s="12" t="s">
        <v>457</v>
      </c>
      <c r="T16" s="25">
        <v>0</v>
      </c>
      <c r="U16" s="11" t="s">
        <v>455</v>
      </c>
      <c r="V16" s="12" t="s">
        <v>459</v>
      </c>
      <c r="W16" s="25">
        <v>0</v>
      </c>
      <c r="X16" s="5">
        <f t="shared" si="0"/>
        <v>7</v>
      </c>
      <c r="Y16" s="6">
        <f t="shared" si="1"/>
        <v>0</v>
      </c>
      <c r="Z16" s="6">
        <f t="shared" si="2"/>
        <v>3</v>
      </c>
      <c r="AA16" s="6">
        <f t="shared" si="3"/>
        <v>3</v>
      </c>
      <c r="AB16" s="6">
        <f t="shared" si="3"/>
        <v>0</v>
      </c>
      <c r="AC16" s="7">
        <f t="shared" si="4"/>
        <v>2</v>
      </c>
      <c r="AD16" s="36">
        <f t="shared" si="5"/>
        <v>10</v>
      </c>
      <c r="AE16" s="14">
        <f t="shared" si="6"/>
        <v>6.81</v>
      </c>
      <c r="AF16" s="24">
        <f t="shared" si="7"/>
        <v>0.42999999999999994</v>
      </c>
      <c r="AG16" s="14">
        <v>2.6</v>
      </c>
      <c r="AH16" s="15">
        <v>2.2000000000000002</v>
      </c>
      <c r="AI16" s="11" t="s">
        <v>455</v>
      </c>
      <c r="AJ16" s="12" t="s">
        <v>456</v>
      </c>
      <c r="AK16" s="25">
        <v>0</v>
      </c>
      <c r="AL16" s="11" t="s">
        <v>455</v>
      </c>
      <c r="AM16" s="12" t="s">
        <v>459</v>
      </c>
      <c r="AN16" s="25">
        <v>0</v>
      </c>
      <c r="AO16" s="11" t="s">
        <v>455</v>
      </c>
      <c r="AP16" s="12" t="s">
        <v>456</v>
      </c>
      <c r="AQ16" s="25" t="s">
        <v>456</v>
      </c>
      <c r="AR16" s="11" t="str">
        <f t="shared" si="8"/>
        <v xml:space="preserve"> </v>
      </c>
      <c r="AS16" s="12" t="str">
        <f t="shared" si="9"/>
        <v xml:space="preserve"> </v>
      </c>
      <c r="AT16" s="25" t="str">
        <f t="shared" si="9"/>
        <v xml:space="preserve"> </v>
      </c>
      <c r="AU16" s="11" t="str">
        <f t="shared" si="9"/>
        <v xml:space="preserve"> </v>
      </c>
      <c r="AV16" s="12" t="str">
        <f t="shared" si="9"/>
        <v xml:space="preserve"> </v>
      </c>
      <c r="AW16" s="25" t="str">
        <f t="shared" si="9"/>
        <v xml:space="preserve"> </v>
      </c>
      <c r="AX16" s="11" t="str">
        <f t="shared" si="9"/>
        <v xml:space="preserve"> </v>
      </c>
      <c r="AY16" s="12" t="str">
        <f t="shared" si="9"/>
        <v xml:space="preserve"> </v>
      </c>
      <c r="AZ16" s="25" t="str">
        <f t="shared" si="9"/>
        <v xml:space="preserve"> </v>
      </c>
      <c r="BA16" s="11" t="str">
        <f t="shared" si="9"/>
        <v xml:space="preserve"> </v>
      </c>
      <c r="BB16" s="12" t="str">
        <f t="shared" si="9"/>
        <v xml:space="preserve"> </v>
      </c>
      <c r="BC16" s="25" t="str">
        <f t="shared" si="9"/>
        <v xml:space="preserve"> </v>
      </c>
      <c r="BD16" s="5">
        <f t="shared" si="10"/>
        <v>3</v>
      </c>
      <c r="BE16" s="6">
        <f t="shared" si="11"/>
        <v>0</v>
      </c>
      <c r="BF16" s="6">
        <f t="shared" si="12"/>
        <v>0</v>
      </c>
      <c r="BG16" s="6">
        <f t="shared" si="13"/>
        <v>1</v>
      </c>
      <c r="BH16" s="6">
        <f t="shared" si="13"/>
        <v>0</v>
      </c>
      <c r="BI16" s="7">
        <f t="shared" si="14"/>
        <v>1</v>
      </c>
      <c r="BJ16" s="36">
        <f t="shared" si="15"/>
        <v>5.9399999999999995</v>
      </c>
      <c r="BK16" s="14">
        <f t="shared" si="16"/>
        <v>0.14000000000000012</v>
      </c>
      <c r="BL16" s="24">
        <f t="shared" si="17"/>
        <v>0.14000000000000012</v>
      </c>
      <c r="BM16" s="14">
        <v>0</v>
      </c>
      <c r="BN16" s="15">
        <v>0</v>
      </c>
      <c r="BO16" s="16">
        <v>3</v>
      </c>
      <c r="BP16" s="24">
        <f t="shared" si="18"/>
        <v>29.207499999999996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19"/>
        <v>9</v>
      </c>
      <c r="B17" s="80" t="s">
        <v>556</v>
      </c>
      <c r="C17" s="85" t="s">
        <v>450</v>
      </c>
      <c r="D17" s="86" t="s">
        <v>450</v>
      </c>
      <c r="E17" s="87" t="s">
        <v>450</v>
      </c>
      <c r="F17" s="85" t="s">
        <v>450</v>
      </c>
      <c r="G17" s="86" t="s">
        <v>450</v>
      </c>
      <c r="H17" s="87" t="s">
        <v>450</v>
      </c>
      <c r="I17" s="85" t="s">
        <v>450</v>
      </c>
      <c r="J17" s="86" t="s">
        <v>450</v>
      </c>
      <c r="K17" s="87" t="s">
        <v>450</v>
      </c>
      <c r="L17" s="85" t="s">
        <v>450</v>
      </c>
      <c r="M17" s="86" t="s">
        <v>450</v>
      </c>
      <c r="N17" s="87" t="s">
        <v>450</v>
      </c>
      <c r="O17" s="85" t="s">
        <v>450</v>
      </c>
      <c r="P17" s="86" t="s">
        <v>450</v>
      </c>
      <c r="Q17" s="87" t="s">
        <v>450</v>
      </c>
      <c r="R17" s="85" t="s">
        <v>450</v>
      </c>
      <c r="S17" s="86" t="s">
        <v>450</v>
      </c>
      <c r="T17" s="87" t="s">
        <v>450</v>
      </c>
      <c r="U17" s="85" t="s">
        <v>450</v>
      </c>
      <c r="V17" s="86" t="s">
        <v>450</v>
      </c>
      <c r="W17" s="87" t="s">
        <v>450</v>
      </c>
      <c r="X17" s="88" t="s">
        <v>450</v>
      </c>
      <c r="Y17" s="89" t="s">
        <v>450</v>
      </c>
      <c r="Z17" s="89" t="s">
        <v>450</v>
      </c>
      <c r="AA17" s="89" t="s">
        <v>450</v>
      </c>
      <c r="AB17" s="89" t="s">
        <v>450</v>
      </c>
      <c r="AC17" s="90" t="s">
        <v>450</v>
      </c>
      <c r="AD17" s="91" t="s">
        <v>450</v>
      </c>
      <c r="AE17" s="92" t="s">
        <v>450</v>
      </c>
      <c r="AF17" s="93" t="s">
        <v>450</v>
      </c>
      <c r="AG17" s="92" t="s">
        <v>450</v>
      </c>
      <c r="AH17" s="94" t="s">
        <v>450</v>
      </c>
      <c r="AI17" s="95" t="s">
        <v>450</v>
      </c>
      <c r="AJ17" s="96" t="s">
        <v>450</v>
      </c>
      <c r="AK17" s="97" t="s">
        <v>450</v>
      </c>
      <c r="AL17" s="95" t="s">
        <v>450</v>
      </c>
      <c r="AM17" s="96" t="s">
        <v>450</v>
      </c>
      <c r="AN17" s="97" t="s">
        <v>450</v>
      </c>
      <c r="AO17" s="85" t="s">
        <v>450</v>
      </c>
      <c r="AP17" s="86" t="s">
        <v>450</v>
      </c>
      <c r="AQ17" s="87" t="s">
        <v>450</v>
      </c>
      <c r="AR17" s="85" t="s">
        <v>450</v>
      </c>
      <c r="AS17" s="86" t="s">
        <v>450</v>
      </c>
      <c r="AT17" s="87" t="s">
        <v>450</v>
      </c>
      <c r="AU17" s="85" t="s">
        <v>450</v>
      </c>
      <c r="AV17" s="86" t="s">
        <v>450</v>
      </c>
      <c r="AW17" s="87" t="s">
        <v>450</v>
      </c>
      <c r="AX17" s="85" t="s">
        <v>450</v>
      </c>
      <c r="AY17" s="86" t="s">
        <v>450</v>
      </c>
      <c r="AZ17" s="87" t="s">
        <v>450</v>
      </c>
      <c r="BA17" s="85" t="s">
        <v>450</v>
      </c>
      <c r="BB17" s="86" t="s">
        <v>450</v>
      </c>
      <c r="BC17" s="87" t="s">
        <v>450</v>
      </c>
      <c r="BD17" s="88" t="s">
        <v>450</v>
      </c>
      <c r="BE17" s="89" t="s">
        <v>450</v>
      </c>
      <c r="BF17" s="89" t="s">
        <v>450</v>
      </c>
      <c r="BG17" s="89" t="s">
        <v>450</v>
      </c>
      <c r="BH17" s="89" t="s">
        <v>450</v>
      </c>
      <c r="BI17" s="90" t="s">
        <v>450</v>
      </c>
      <c r="BJ17" s="91" t="s">
        <v>450</v>
      </c>
      <c r="BK17" s="92" t="s">
        <v>450</v>
      </c>
      <c r="BL17" s="93" t="s">
        <v>450</v>
      </c>
      <c r="BM17" s="92" t="s">
        <v>450</v>
      </c>
      <c r="BN17" s="94" t="s">
        <v>450</v>
      </c>
      <c r="BO17" s="98" t="s">
        <v>450</v>
      </c>
      <c r="BP17" s="99" t="s">
        <v>450</v>
      </c>
      <c r="BQ17" s="67">
        <v>7</v>
      </c>
      <c r="BR17" s="100" t="s">
        <v>451</v>
      </c>
      <c r="BS17" s="101" t="str">
        <f>"---"</f>
        <v>---</v>
      </c>
      <c r="BT17" s="101" t="str">
        <f>"---"</f>
        <v>---</v>
      </c>
      <c r="BU17" s="102" t="s">
        <v>450</v>
      </c>
      <c r="BV17" s="79">
        <v>7</v>
      </c>
      <c r="BW17" s="100" t="s">
        <v>451</v>
      </c>
      <c r="BY17" s="22"/>
      <c r="BZ17" s="21"/>
    </row>
    <row r="18" spans="1:78" ht="12.75" customHeight="1">
      <c r="A18" s="2">
        <f t="shared" si="19"/>
        <v>10</v>
      </c>
      <c r="B18" s="80" t="s">
        <v>194</v>
      </c>
      <c r="C18" s="11" t="s">
        <v>455</v>
      </c>
      <c r="D18" s="12" t="s">
        <v>456</v>
      </c>
      <c r="E18" s="25" t="s">
        <v>456</v>
      </c>
      <c r="F18" s="11" t="s">
        <v>455</v>
      </c>
      <c r="G18" s="12" t="s">
        <v>456</v>
      </c>
      <c r="H18" s="25" t="s">
        <v>456</v>
      </c>
      <c r="I18" s="11" t="s">
        <v>455</v>
      </c>
      <c r="J18" s="12" t="s">
        <v>456</v>
      </c>
      <c r="K18" s="25" t="s">
        <v>456</v>
      </c>
      <c r="L18" s="11" t="s">
        <v>455</v>
      </c>
      <c r="M18" s="12" t="s">
        <v>456</v>
      </c>
      <c r="N18" s="25" t="s">
        <v>456</v>
      </c>
      <c r="O18" s="11" t="s">
        <v>455</v>
      </c>
      <c r="P18" s="12" t="s">
        <v>457</v>
      </c>
      <c r="Q18" s="25" t="s">
        <v>456</v>
      </c>
      <c r="R18" s="11" t="s">
        <v>455</v>
      </c>
      <c r="S18" s="12" t="s">
        <v>456</v>
      </c>
      <c r="T18" s="25" t="s">
        <v>456</v>
      </c>
      <c r="U18" s="11" t="s">
        <v>455</v>
      </c>
      <c r="V18" s="12" t="s">
        <v>459</v>
      </c>
      <c r="W18" s="25" t="s">
        <v>456</v>
      </c>
      <c r="X18" s="5">
        <f>IF(C18=" ",0,IF(C18="p",1,0)+IF(F18="p",1,0)+IF(I18="p",1,0)+IF(L18="p",1,0)+IF(O18="p",1,0)+IF(R18="p",1,0)+IF(U18="p",1,0))</f>
        <v>7</v>
      </c>
      <c r="Y18" s="6">
        <f>IF(C18=" ",0,IF(C18="am",1,0)+IF(F18="am",1,0)+IF(I18="am",1,0)+IF(L18="am",1,0)+IF(O18="am",1,0)+IF(R18="am",1,0)+IF(U18="am",1,0))</f>
        <v>0</v>
      </c>
      <c r="Z18" s="6">
        <f>IF(D18=" ",0,IF(D18="+",1,0)+IF(G18="+",1,0)+IF(J18="+",1,0)+IF(M18="+",1,0)+IF(P18="+",1,0)+IF(S18="+",1,0)+IF(V18="+",1,0))</f>
        <v>1</v>
      </c>
      <c r="AA18" s="6">
        <f>IF(D18=" ",0,IF(D18="!",1,0)+IF(G18="!",1,0)+IF(J18="!",1,0)+IF(M18="!",1,0)+IF(P18="!",1,0)+IF(S18="!",1,0)+IF(V18="!",1,0))</f>
        <v>1</v>
      </c>
      <c r="AB18" s="6">
        <f>IF(E18=" ",0,IF(E18="!",1,0)+IF(H18="!",1,0)+IF(K18="!",1,0)+IF(N18="!",1,0)+IF(Q18="!",1,0)+IF(T18="!",1,0)+IF(W18="!",1,0))</f>
        <v>0</v>
      </c>
      <c r="AC18" s="7">
        <f>IF(E18=" ",0,IF(E18="~",1,0)+IF(H18="~",1,0)+IF(K18="~",1,0)+IF(N18="~",1,0)+IF(Q18="~",1,0)+IF(T18="~",1,0)+IF(W18="~",1,0))</f>
        <v>7</v>
      </c>
      <c r="AD18" s="36">
        <f>IF(X18=7,10,IF(X18=6,9.71+(Y18-1)*0.29,IF(X18=5,9.13+(Y18-2)*0.29,IF(X18=4,8.26+(Y18-3)*0.29,IF(X18=3,7.1+(Y18-4)*0.29,IF(X18=2,5.65+(Y18-5)*0.29,IF(X18=1,3.91+(Y18-6)*0.29,IF(Y18=0,0,1.88+(Y18-7)*0.29))))))))</f>
        <v>10</v>
      </c>
      <c r="AE18" s="14">
        <f>IF(Z18=7,10,IF(Z18=6,9.71+(AA18-1)*0.29,IF(Z18=5,9.13+(AA18-2)*0.29,IF(Z18=4,8.26+(AA18-3)*0.29,IF(Z18=3,7.1+(AA18-4)*0.29,IF(Z18=2,5.65+(AA18-5)*0.29,IF(Z18=1,3.91+(AA18-6)*0.29,IF(AA18=0,0,1.88+(AA18-7)*0.29))))))))</f>
        <v>2.46</v>
      </c>
      <c r="AF18" s="24">
        <f>IF(AB18=7,10,IF(AB18=6,9.71+(AC18-1)*0.29,IF(AB18=5,9.13+(AC18-2)*0.29,IF(AB18=4,8.26+(AC18-3)*0.29,IF(AB18=3,7.1+(AC18-4)*0.29,IF(AB18=2,5.65+(AC18-5)*0.29,IF(AB18=1,3.91+(AC18-6)*0.29,IF(AC18=0,0,1.88+(AC18-7)*0.29))))))))</f>
        <v>1.88</v>
      </c>
      <c r="AG18" s="14">
        <v>3.3</v>
      </c>
      <c r="AH18" s="15">
        <v>2.2999999999999998</v>
      </c>
      <c r="AI18" s="11" t="s">
        <v>455</v>
      </c>
      <c r="AJ18" s="12" t="s">
        <v>456</v>
      </c>
      <c r="AK18" s="25" t="s">
        <v>456</v>
      </c>
      <c r="AL18" s="11" t="s">
        <v>455</v>
      </c>
      <c r="AM18" s="12" t="s">
        <v>457</v>
      </c>
      <c r="AN18" s="25" t="s">
        <v>456</v>
      </c>
      <c r="AO18" s="11" t="s">
        <v>455</v>
      </c>
      <c r="AP18" s="12" t="s">
        <v>457</v>
      </c>
      <c r="AQ18" s="25" t="s">
        <v>456</v>
      </c>
      <c r="AR18" s="11" t="str">
        <f t="shared" ref="AQ18:BC18" si="20">" "</f>
        <v xml:space="preserve"> </v>
      </c>
      <c r="AS18" s="12" t="str">
        <f t="shared" si="20"/>
        <v xml:space="preserve"> </v>
      </c>
      <c r="AT18" s="25" t="str">
        <f t="shared" si="20"/>
        <v xml:space="preserve"> </v>
      </c>
      <c r="AU18" s="11" t="str">
        <f t="shared" si="20"/>
        <v xml:space="preserve"> </v>
      </c>
      <c r="AV18" s="12" t="str">
        <f t="shared" si="20"/>
        <v xml:space="preserve"> </v>
      </c>
      <c r="AW18" s="25" t="str">
        <f t="shared" si="20"/>
        <v xml:space="preserve"> </v>
      </c>
      <c r="AX18" s="11" t="str">
        <f t="shared" si="20"/>
        <v xml:space="preserve"> </v>
      </c>
      <c r="AY18" s="12" t="str">
        <f t="shared" si="20"/>
        <v xml:space="preserve"> </v>
      </c>
      <c r="AZ18" s="25" t="str">
        <f t="shared" si="20"/>
        <v xml:space="preserve"> </v>
      </c>
      <c r="BA18" s="11" t="str">
        <f t="shared" si="20"/>
        <v xml:space="preserve"> </v>
      </c>
      <c r="BB18" s="12" t="str">
        <f t="shared" si="20"/>
        <v xml:space="preserve"> </v>
      </c>
      <c r="BC18" s="25" t="str">
        <f t="shared" si="20"/>
        <v xml:space="preserve"> </v>
      </c>
      <c r="BD18" s="5">
        <f>IF(AI18=" ",0,IF(AI18="p",1,0)+IF(AL18="p",1,0)+IF(AO18="p",1,0)+IF(AR18="p",1,0)+IF(AU18="p",1,0)+IF(AX18="p",1,0)+IF(BA18="p",1,0))</f>
        <v>3</v>
      </c>
      <c r="BE18" s="6">
        <f>IF(AI18=" ",0,IF(AI18="am",1,0)+IF(AL18="am",1,0)+IF(AO18="am",1,0)+IF(AR18="am",1,0)+IF(AU18="am",1,0)+IF(AX18="am",1,0)+IF(BA18="am",1,0))</f>
        <v>0</v>
      </c>
      <c r="BF18" s="6">
        <f>IF(AJ18=" ",0,IF(AJ18="+",1,0)+IF(AM18="+",1,0)+IF(AP18="+",1,0)+IF(AS18="+",1,0)+IF(AV18="+",1,0)+IF(AY18="+",1,0)+IF(BB18="+",1,0))</f>
        <v>2</v>
      </c>
      <c r="BG18" s="6">
        <f>IF(AJ18=" ",0,IF(AJ18="!",1,0)+IF(AM18="!",1,0)+IF(AP18="!",1,0)+IF(AS18="!",1,0)+IF(AV18="!",1,0)+IF(AY18="!",1,0)+IF(BB18="!",1,0))</f>
        <v>0</v>
      </c>
      <c r="BH18" s="6">
        <f>IF(AK18=" ",0,IF(AK18="!",1,0)+IF(AN18="!",1,0)+IF(AQ18="!",1,0)+IF(AT18="!",1,0)+IF(AW18="!",1,0)+IF(AZ18="!",1,0)+IF(BC18="!",1,0))</f>
        <v>0</v>
      </c>
      <c r="BI18" s="7">
        <f>IF(AK18=" ",0,IF(AK18="~",1,0)+IF(AN18="~",1,0)+IF(AQ18="~",1,0)+IF(AT18="~",1,0)+IF(AW18="~",1,0)+IF(AZ18="~",1,0)+IF(BC18="~",1,0))</f>
        <v>3</v>
      </c>
      <c r="BJ18" s="36">
        <f>IF(BD18=7,10,IF(BD18=6,9.71+(BE18-1)*0.29,IF(BD18=5,9.13+(BE18-2)*0.29,IF(BD18=4,8.26+(BE18-3)*0.29,IF(BD18=3,7.1+(BE18-4)*0.29,IF(BD18=2,5.65+(BE18-5)*0.29,IF(BD18=1,3.91+(BE18-6)*0.29,IF(BE18=0,0,1.88+(BE18-7)*0.29))))))))</f>
        <v>5.9399999999999995</v>
      </c>
      <c r="BK18" s="14">
        <f>IF(BF18=7,10,IF(BF18=6,9.71+(BG18-1)*0.29,IF(BF18=5,9.13+(BG18-2)*0.29,IF(BF18=4,8.26+(BG18-3)*0.29,IF(BF18=3,7.1+(BG18-4)*0.29,IF(BF18=2,5.65+(BG18-5)*0.29,IF(BF18=1,3.91+(BG18-6)*0.29,IF(BG18=0,0,1.88+(BG18-7)*0.29))))))))</f>
        <v>4.2</v>
      </c>
      <c r="BL18" s="24">
        <f>IF(BH18=7,10,IF(BH18=6,9.71+(BI18-1)*0.29,IF(BH18=5,9.13+(BI18-2)*0.29,IF(BH18=4,8.26+(BI18-3)*0.29,IF(BH18=3,7.1+(BI18-4)*0.29,IF(BH18=2,5.65+(BI18-5)*0.29,IF(BH18=1,3.91+(BI18-6)*0.29,IF(BI18=0,0,1.88+(BI18-7)*0.29))))))))</f>
        <v>0.72</v>
      </c>
      <c r="BM18" s="14">
        <v>0</v>
      </c>
      <c r="BN18" s="15">
        <v>0</v>
      </c>
      <c r="BO18" s="16">
        <f>3*0.14+2+2*1.5+3</f>
        <v>8.42</v>
      </c>
      <c r="BP18" s="24">
        <f>(0.75*AD18+AE18+0.25*AF18+1.4*AG18+1.6*AH18)+(0.75*BJ18+BK18+0.25*BL18+1.4*BM18+1.6*BN18)+BO18</f>
        <v>35.984999999999999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19"/>
        <v>11</v>
      </c>
      <c r="B19" s="80" t="s">
        <v>178</v>
      </c>
      <c r="C19" s="85" t="s">
        <v>450</v>
      </c>
      <c r="D19" s="86" t="s">
        <v>450</v>
      </c>
      <c r="E19" s="87" t="s">
        <v>450</v>
      </c>
      <c r="F19" s="85" t="s">
        <v>450</v>
      </c>
      <c r="G19" s="86" t="s">
        <v>450</v>
      </c>
      <c r="H19" s="87" t="s">
        <v>450</v>
      </c>
      <c r="I19" s="85" t="s">
        <v>450</v>
      </c>
      <c r="J19" s="86" t="s">
        <v>450</v>
      </c>
      <c r="K19" s="87" t="s">
        <v>450</v>
      </c>
      <c r="L19" s="85" t="s">
        <v>450</v>
      </c>
      <c r="M19" s="86" t="s">
        <v>450</v>
      </c>
      <c r="N19" s="87" t="s">
        <v>450</v>
      </c>
      <c r="O19" s="85" t="s">
        <v>450</v>
      </c>
      <c r="P19" s="86" t="s">
        <v>450</v>
      </c>
      <c r="Q19" s="87" t="s">
        <v>450</v>
      </c>
      <c r="R19" s="85" t="s">
        <v>450</v>
      </c>
      <c r="S19" s="86" t="s">
        <v>450</v>
      </c>
      <c r="T19" s="87" t="s">
        <v>450</v>
      </c>
      <c r="U19" s="85" t="s">
        <v>450</v>
      </c>
      <c r="V19" s="86" t="s">
        <v>450</v>
      </c>
      <c r="W19" s="87" t="s">
        <v>450</v>
      </c>
      <c r="X19" s="88" t="s">
        <v>450</v>
      </c>
      <c r="Y19" s="89" t="s">
        <v>450</v>
      </c>
      <c r="Z19" s="89" t="s">
        <v>450</v>
      </c>
      <c r="AA19" s="89" t="s">
        <v>450</v>
      </c>
      <c r="AB19" s="89" t="s">
        <v>450</v>
      </c>
      <c r="AC19" s="90" t="s">
        <v>450</v>
      </c>
      <c r="AD19" s="91" t="s">
        <v>450</v>
      </c>
      <c r="AE19" s="92" t="s">
        <v>450</v>
      </c>
      <c r="AF19" s="93" t="s">
        <v>450</v>
      </c>
      <c r="AG19" s="92" t="s">
        <v>450</v>
      </c>
      <c r="AH19" s="94" t="s">
        <v>450</v>
      </c>
      <c r="AI19" s="95" t="s">
        <v>450</v>
      </c>
      <c r="AJ19" s="96" t="s">
        <v>450</v>
      </c>
      <c r="AK19" s="97" t="s">
        <v>450</v>
      </c>
      <c r="AL19" s="95" t="s">
        <v>450</v>
      </c>
      <c r="AM19" s="96" t="s">
        <v>450</v>
      </c>
      <c r="AN19" s="97" t="s">
        <v>450</v>
      </c>
      <c r="AO19" s="85" t="s">
        <v>450</v>
      </c>
      <c r="AP19" s="86" t="s">
        <v>450</v>
      </c>
      <c r="AQ19" s="87" t="s">
        <v>450</v>
      </c>
      <c r="AR19" s="85" t="s">
        <v>450</v>
      </c>
      <c r="AS19" s="86" t="s">
        <v>450</v>
      </c>
      <c r="AT19" s="87" t="s">
        <v>450</v>
      </c>
      <c r="AU19" s="85" t="s">
        <v>450</v>
      </c>
      <c r="AV19" s="86" t="s">
        <v>450</v>
      </c>
      <c r="AW19" s="87" t="s">
        <v>450</v>
      </c>
      <c r="AX19" s="85" t="s">
        <v>450</v>
      </c>
      <c r="AY19" s="86" t="s">
        <v>450</v>
      </c>
      <c r="AZ19" s="87" t="s">
        <v>450</v>
      </c>
      <c r="BA19" s="85" t="s">
        <v>450</v>
      </c>
      <c r="BB19" s="86" t="s">
        <v>450</v>
      </c>
      <c r="BC19" s="87" t="s">
        <v>450</v>
      </c>
      <c r="BD19" s="88" t="s">
        <v>450</v>
      </c>
      <c r="BE19" s="89" t="s">
        <v>450</v>
      </c>
      <c r="BF19" s="89" t="s">
        <v>450</v>
      </c>
      <c r="BG19" s="89" t="s">
        <v>450</v>
      </c>
      <c r="BH19" s="89" t="s">
        <v>450</v>
      </c>
      <c r="BI19" s="90" t="s">
        <v>450</v>
      </c>
      <c r="BJ19" s="91" t="s">
        <v>450</v>
      </c>
      <c r="BK19" s="92" t="s">
        <v>450</v>
      </c>
      <c r="BL19" s="93" t="s">
        <v>450</v>
      </c>
      <c r="BM19" s="92" t="s">
        <v>450</v>
      </c>
      <c r="BN19" s="94" t="s">
        <v>450</v>
      </c>
      <c r="BO19" s="98" t="s">
        <v>450</v>
      </c>
      <c r="BP19" s="99" t="s">
        <v>450</v>
      </c>
      <c r="BQ19" s="67">
        <v>7</v>
      </c>
      <c r="BR19" s="100" t="s">
        <v>449</v>
      </c>
      <c r="BS19" s="101" t="str">
        <f>"---"</f>
        <v>---</v>
      </c>
      <c r="BT19" s="101" t="str">
        <f>"---"</f>
        <v>---</v>
      </c>
      <c r="BU19" s="102" t="s">
        <v>450</v>
      </c>
      <c r="BV19" s="79">
        <v>7</v>
      </c>
      <c r="BW19" s="100" t="s">
        <v>449</v>
      </c>
      <c r="BY19" s="18"/>
      <c r="BZ19" s="21"/>
    </row>
    <row r="20" spans="1:78" ht="12.75" customHeight="1">
      <c r="A20" s="2">
        <f t="shared" si="19"/>
        <v>12</v>
      </c>
      <c r="B20" s="80" t="s">
        <v>579</v>
      </c>
      <c r="C20" s="85" t="s">
        <v>450</v>
      </c>
      <c r="D20" s="86" t="s">
        <v>450</v>
      </c>
      <c r="E20" s="87" t="s">
        <v>450</v>
      </c>
      <c r="F20" s="85" t="s">
        <v>450</v>
      </c>
      <c r="G20" s="86" t="s">
        <v>450</v>
      </c>
      <c r="H20" s="87" t="s">
        <v>450</v>
      </c>
      <c r="I20" s="85" t="s">
        <v>450</v>
      </c>
      <c r="J20" s="86" t="s">
        <v>450</v>
      </c>
      <c r="K20" s="87" t="s">
        <v>450</v>
      </c>
      <c r="L20" s="85" t="s">
        <v>450</v>
      </c>
      <c r="M20" s="86" t="s">
        <v>450</v>
      </c>
      <c r="N20" s="87" t="s">
        <v>450</v>
      </c>
      <c r="O20" s="85" t="s">
        <v>450</v>
      </c>
      <c r="P20" s="86" t="s">
        <v>450</v>
      </c>
      <c r="Q20" s="87" t="s">
        <v>450</v>
      </c>
      <c r="R20" s="85" t="s">
        <v>450</v>
      </c>
      <c r="S20" s="86" t="s">
        <v>450</v>
      </c>
      <c r="T20" s="87" t="s">
        <v>450</v>
      </c>
      <c r="U20" s="85" t="s">
        <v>450</v>
      </c>
      <c r="V20" s="86" t="s">
        <v>450</v>
      </c>
      <c r="W20" s="87" t="s">
        <v>450</v>
      </c>
      <c r="X20" s="88" t="s">
        <v>450</v>
      </c>
      <c r="Y20" s="89" t="s">
        <v>450</v>
      </c>
      <c r="Z20" s="89" t="s">
        <v>450</v>
      </c>
      <c r="AA20" s="89" t="s">
        <v>450</v>
      </c>
      <c r="AB20" s="89" t="s">
        <v>450</v>
      </c>
      <c r="AC20" s="90" t="s">
        <v>450</v>
      </c>
      <c r="AD20" s="91" t="s">
        <v>450</v>
      </c>
      <c r="AE20" s="92" t="s">
        <v>450</v>
      </c>
      <c r="AF20" s="93" t="s">
        <v>450</v>
      </c>
      <c r="AG20" s="92" t="s">
        <v>450</v>
      </c>
      <c r="AH20" s="94" t="s">
        <v>450</v>
      </c>
      <c r="AI20" s="95" t="s">
        <v>450</v>
      </c>
      <c r="AJ20" s="96" t="s">
        <v>450</v>
      </c>
      <c r="AK20" s="97" t="s">
        <v>450</v>
      </c>
      <c r="AL20" s="95" t="s">
        <v>450</v>
      </c>
      <c r="AM20" s="96" t="s">
        <v>450</v>
      </c>
      <c r="AN20" s="97" t="s">
        <v>450</v>
      </c>
      <c r="AO20" s="85" t="s">
        <v>450</v>
      </c>
      <c r="AP20" s="86" t="s">
        <v>450</v>
      </c>
      <c r="AQ20" s="87" t="s">
        <v>450</v>
      </c>
      <c r="AR20" s="85" t="s">
        <v>450</v>
      </c>
      <c r="AS20" s="86" t="s">
        <v>450</v>
      </c>
      <c r="AT20" s="87" t="s">
        <v>450</v>
      </c>
      <c r="AU20" s="85" t="s">
        <v>450</v>
      </c>
      <c r="AV20" s="86" t="s">
        <v>450</v>
      </c>
      <c r="AW20" s="87" t="s">
        <v>450</v>
      </c>
      <c r="AX20" s="85" t="s">
        <v>450</v>
      </c>
      <c r="AY20" s="86" t="s">
        <v>450</v>
      </c>
      <c r="AZ20" s="87" t="s">
        <v>450</v>
      </c>
      <c r="BA20" s="85" t="s">
        <v>450</v>
      </c>
      <c r="BB20" s="86" t="s">
        <v>450</v>
      </c>
      <c r="BC20" s="87" t="s">
        <v>450</v>
      </c>
      <c r="BD20" s="88" t="s">
        <v>450</v>
      </c>
      <c r="BE20" s="89" t="s">
        <v>450</v>
      </c>
      <c r="BF20" s="89" t="s">
        <v>450</v>
      </c>
      <c r="BG20" s="89" t="s">
        <v>450</v>
      </c>
      <c r="BH20" s="89" t="s">
        <v>450</v>
      </c>
      <c r="BI20" s="90" t="s">
        <v>450</v>
      </c>
      <c r="BJ20" s="91" t="s">
        <v>450</v>
      </c>
      <c r="BK20" s="92" t="s">
        <v>450</v>
      </c>
      <c r="BL20" s="93" t="s">
        <v>450</v>
      </c>
      <c r="BM20" s="92" t="s">
        <v>450</v>
      </c>
      <c r="BN20" s="94" t="s">
        <v>450</v>
      </c>
      <c r="BO20" s="98" t="s">
        <v>450</v>
      </c>
      <c r="BP20" s="99" t="s">
        <v>450</v>
      </c>
      <c r="BQ20" s="67">
        <v>7</v>
      </c>
      <c r="BR20" s="100" t="s">
        <v>449</v>
      </c>
      <c r="BS20" s="101" t="str">
        <f>"---"</f>
        <v>---</v>
      </c>
      <c r="BT20" s="101" t="str">
        <f>"---"</f>
        <v>---</v>
      </c>
      <c r="BU20" s="102" t="s">
        <v>450</v>
      </c>
      <c r="BV20" s="79">
        <v>7</v>
      </c>
      <c r="BW20" s="100" t="s">
        <v>449</v>
      </c>
      <c r="BY20" s="18"/>
      <c r="BZ20" s="21"/>
    </row>
    <row r="21" spans="1:78" ht="12.75" customHeight="1">
      <c r="A21" s="2">
        <f t="shared" si="19"/>
        <v>13</v>
      </c>
      <c r="B21" s="80" t="s">
        <v>109</v>
      </c>
      <c r="C21" s="11" t="s">
        <v>455</v>
      </c>
      <c r="D21" s="12" t="s">
        <v>456</v>
      </c>
      <c r="E21" s="25" t="s">
        <v>456</v>
      </c>
      <c r="F21" s="11" t="s">
        <v>455</v>
      </c>
      <c r="G21" s="12" t="s">
        <v>456</v>
      </c>
      <c r="H21" s="25" t="s">
        <v>456</v>
      </c>
      <c r="I21" s="11" t="s">
        <v>455</v>
      </c>
      <c r="J21" s="12" t="s">
        <v>456</v>
      </c>
      <c r="K21" s="25">
        <v>0</v>
      </c>
      <c r="L21" s="11" t="s">
        <v>454</v>
      </c>
      <c r="M21" s="12">
        <v>0</v>
      </c>
      <c r="N21" s="25">
        <v>0</v>
      </c>
      <c r="O21" s="11" t="s">
        <v>454</v>
      </c>
      <c r="P21" s="12">
        <v>0</v>
      </c>
      <c r="Q21" s="25">
        <v>0</v>
      </c>
      <c r="R21" s="11" t="s">
        <v>455</v>
      </c>
      <c r="S21" s="12" t="s">
        <v>456</v>
      </c>
      <c r="T21" s="25">
        <v>0</v>
      </c>
      <c r="U21" s="11" t="s">
        <v>455</v>
      </c>
      <c r="V21" s="12" t="s">
        <v>456</v>
      </c>
      <c r="W21" s="25">
        <v>0</v>
      </c>
      <c r="X21" s="5">
        <f t="shared" ref="X21:X37" si="21">IF(C21=" ",0,IF(C21="p",1,0)+IF(F21="p",1,0)+IF(I21="p",1,0)+IF(L21="p",1,0)+IF(O21="p",1,0)+IF(R21="p",1,0)+IF(U21="p",1,0))</f>
        <v>5</v>
      </c>
      <c r="Y21" s="6">
        <f t="shared" ref="Y21:Y37" si="22">IF(C21=" ",0,IF(C21="am",1,0)+IF(F21="am",1,0)+IF(I21="am",1,0)+IF(L21="am",1,0)+IF(O21="am",1,0)+IF(R21="am",1,0)+IF(U21="am",1,0))</f>
        <v>0</v>
      </c>
      <c r="Z21" s="6">
        <f t="shared" ref="Z21:Z37" si="23">IF(D21=" ",0,IF(D21="+",1,0)+IF(G21="+",1,0)+IF(J21="+",1,0)+IF(M21="+",1,0)+IF(P21="+",1,0)+IF(S21="+",1,0)+IF(V21="+",1,0))</f>
        <v>0</v>
      </c>
      <c r="AA21" s="6">
        <f t="shared" ref="AA21:AA37" si="24">IF(D21=" ",0,IF(D21="!",1,0)+IF(G21="!",1,0)+IF(J21="!",1,0)+IF(M21="!",1,0)+IF(P21="!",1,0)+IF(S21="!",1,0)+IF(V21="!",1,0))</f>
        <v>0</v>
      </c>
      <c r="AB21" s="6">
        <f t="shared" ref="AB21:AB37" si="25">IF(E21=" ",0,IF(E21="!",1,0)+IF(H21="!",1,0)+IF(K21="!",1,0)+IF(N21="!",1,0)+IF(Q21="!",1,0)+IF(T21="!",1,0)+IF(W21="!",1,0))</f>
        <v>0</v>
      </c>
      <c r="AC21" s="7">
        <f t="shared" ref="AC21:AC37" si="26">IF(E21=" ",0,IF(E21="~",1,0)+IF(H21="~",1,0)+IF(K21="~",1,0)+IF(N21="~",1,0)+IF(Q21="~",1,0)+IF(T21="~",1,0)+IF(W21="~",1,0))</f>
        <v>2</v>
      </c>
      <c r="AD21" s="36">
        <f t="shared" ref="AD21:AD37" si="27">IF(X21=7,10,IF(X21=6,9.71+(Y21-1)*0.29,IF(X21=5,9.13+(Y21-2)*0.29,IF(X21=4,8.26+(Y21-3)*0.29,IF(X21=3,7.1+(Y21-4)*0.29,IF(X21=2,5.65+(Y21-5)*0.29,IF(X21=1,3.91+(Y21-6)*0.29,IF(Y21=0,0,1.88+(Y21-7)*0.29))))))))</f>
        <v>8.5500000000000007</v>
      </c>
      <c r="AE21" s="14">
        <f t="shared" ref="AE21:AE37" si="28">IF(Z21=7,10,IF(Z21=6,9.71+(AA21-1)*0.29,IF(Z21=5,9.13+(AA21-2)*0.29,IF(Z21=4,8.26+(AA21-3)*0.29,IF(Z21=3,7.1+(AA21-4)*0.29,IF(Z21=2,5.65+(AA21-5)*0.29,IF(Z21=1,3.91+(AA21-6)*0.29,IF(AA21=0,0,1.88+(AA21-7)*0.29))))))))</f>
        <v>0</v>
      </c>
      <c r="AF21" s="24">
        <f t="shared" ref="AF21:AF37" si="29">IF(AB21=7,10,IF(AB21=6,9.71+(AC21-1)*0.29,IF(AB21=5,9.13+(AC21-2)*0.29,IF(AB21=4,8.26+(AC21-3)*0.29,IF(AB21=3,7.1+(AC21-4)*0.29,IF(AB21=2,5.65+(AC21-5)*0.29,IF(AB21=1,3.91+(AC21-6)*0.29,IF(AC21=0,0,1.88+(AC21-7)*0.29))))))))</f>
        <v>0.42999999999999994</v>
      </c>
      <c r="AG21" s="14">
        <v>0</v>
      </c>
      <c r="AH21" s="15">
        <v>0</v>
      </c>
      <c r="AI21" s="11" t="s">
        <v>454</v>
      </c>
      <c r="AJ21" s="12">
        <v>0</v>
      </c>
      <c r="AK21" s="25">
        <v>0</v>
      </c>
      <c r="AL21" s="11" t="s">
        <v>454</v>
      </c>
      <c r="AM21" s="12">
        <v>0</v>
      </c>
      <c r="AN21" s="25">
        <v>0</v>
      </c>
      <c r="AO21" s="11" t="s">
        <v>454</v>
      </c>
      <c r="AP21" s="12">
        <v>0</v>
      </c>
      <c r="AQ21" s="25">
        <v>0</v>
      </c>
      <c r="AR21" s="11" t="str">
        <f t="shared" ref="AQ21:AR29" si="30">" "</f>
        <v xml:space="preserve"> </v>
      </c>
      <c r="AS21" s="12" t="str">
        <f t="shared" ref="AS21:BC29" si="31">" "</f>
        <v xml:space="preserve"> </v>
      </c>
      <c r="AT21" s="25" t="str">
        <f t="shared" si="31"/>
        <v xml:space="preserve"> </v>
      </c>
      <c r="AU21" s="11" t="str">
        <f t="shared" si="31"/>
        <v xml:space="preserve"> </v>
      </c>
      <c r="AV21" s="12" t="str">
        <f t="shared" si="31"/>
        <v xml:space="preserve"> </v>
      </c>
      <c r="AW21" s="25" t="str">
        <f t="shared" si="31"/>
        <v xml:space="preserve"> </v>
      </c>
      <c r="AX21" s="11" t="str">
        <f t="shared" si="31"/>
        <v xml:space="preserve"> </v>
      </c>
      <c r="AY21" s="12" t="str">
        <f t="shared" si="31"/>
        <v xml:space="preserve"> </v>
      </c>
      <c r="AZ21" s="25" t="str">
        <f t="shared" si="31"/>
        <v xml:space="preserve"> </v>
      </c>
      <c r="BA21" s="11" t="str">
        <f t="shared" si="31"/>
        <v xml:space="preserve"> </v>
      </c>
      <c r="BB21" s="12" t="str">
        <f t="shared" si="31"/>
        <v xml:space="preserve"> </v>
      </c>
      <c r="BC21" s="25" t="str">
        <f t="shared" si="31"/>
        <v xml:space="preserve"> </v>
      </c>
      <c r="BD21" s="5">
        <f t="shared" ref="BD21:BD37" si="32">IF(AI21=" ",0,IF(AI21="p",1,0)+IF(AL21="p",1,0)+IF(AO21="p",1,0)+IF(AR21="p",1,0)+IF(AU21="p",1,0)+IF(AX21="p",1,0)+IF(BA21="p",1,0))</f>
        <v>0</v>
      </c>
      <c r="BE21" s="6">
        <f t="shared" ref="BE21:BE37" si="33">IF(AI21=" ",0,IF(AI21="am",1,0)+IF(AL21="am",1,0)+IF(AO21="am",1,0)+IF(AR21="am",1,0)+IF(AU21="am",1,0)+IF(AX21="am",1,0)+IF(BA21="am",1,0))</f>
        <v>0</v>
      </c>
      <c r="BF21" s="6">
        <f t="shared" ref="BF21:BF37" si="34">IF(AJ21=" ",0,IF(AJ21="+",1,0)+IF(AM21="+",1,0)+IF(AP21="+",1,0)+IF(AS21="+",1,0)+IF(AV21="+",1,0)+IF(AY21="+",1,0)+IF(BB21="+",1,0))</f>
        <v>0</v>
      </c>
      <c r="BG21" s="6">
        <f t="shared" ref="BG21:BG37" si="35">IF(AJ21=" ",0,IF(AJ21="!",1,0)+IF(AM21="!",1,0)+IF(AP21="!",1,0)+IF(AS21="!",1,0)+IF(AV21="!",1,0)+IF(AY21="!",1,0)+IF(BB21="!",1,0))</f>
        <v>0</v>
      </c>
      <c r="BH21" s="6">
        <f t="shared" ref="BH21:BH37" si="36">IF(AK21=" ",0,IF(AK21="!",1,0)+IF(AN21="!",1,0)+IF(AQ21="!",1,0)+IF(AT21="!",1,0)+IF(AW21="!",1,0)+IF(AZ21="!",1,0)+IF(BC21="!",1,0))</f>
        <v>0</v>
      </c>
      <c r="BI21" s="7">
        <f t="shared" ref="BI21:BI37" si="37">IF(AK21=" ",0,IF(AK21="~",1,0)+IF(AN21="~",1,0)+IF(AQ21="~",1,0)+IF(AT21="~",1,0)+IF(AW21="~",1,0)+IF(AZ21="~",1,0)+IF(BC21="~",1,0))</f>
        <v>0</v>
      </c>
      <c r="BJ21" s="36">
        <f t="shared" ref="BJ21:BJ37" si="38">IF(BD21=7,10,IF(BD21=6,9.71+(BE21-1)*0.29,IF(BD21=5,9.13+(BE21-2)*0.29,IF(BD21=4,8.26+(BE21-3)*0.29,IF(BD21=3,7.1+(BE21-4)*0.29,IF(BD21=2,5.65+(BE21-5)*0.29,IF(BD21=1,3.91+(BE21-6)*0.29,IF(BE21=0,0,1.88+(BE21-7)*0.29))))))))</f>
        <v>0</v>
      </c>
      <c r="BK21" s="14">
        <f t="shared" ref="BK21:BK37" si="39">IF(BF21=7,10,IF(BF21=6,9.71+(BG21-1)*0.29,IF(BF21=5,9.13+(BG21-2)*0.29,IF(BF21=4,8.26+(BG21-3)*0.29,IF(BF21=3,7.1+(BG21-4)*0.29,IF(BF21=2,5.65+(BG21-5)*0.29,IF(BF21=1,3.91+(BG21-6)*0.29,IF(BG21=0,0,1.88+(BG21-7)*0.29))))))))</f>
        <v>0</v>
      </c>
      <c r="BL21" s="24">
        <f t="shared" ref="BL21:BL37" si="40">IF(BH21=7,10,IF(BH21=6,9.71+(BI21-1)*0.29,IF(BH21=5,9.13+(BI21-2)*0.29,IF(BH21=4,8.26+(BI21-3)*0.29,IF(BH21=3,7.1+(BI21-4)*0.29,IF(BH21=2,5.65+(BI21-5)*0.29,IF(BH21=1,3.91+(BI21-6)*0.29,IF(BI21=0,0,1.88+(BI21-7)*0.29))))))))</f>
        <v>0</v>
      </c>
      <c r="BM21" s="14">
        <v>0</v>
      </c>
      <c r="BN21" s="15">
        <v>0</v>
      </c>
      <c r="BO21" s="16"/>
      <c r="BP21" s="24">
        <f t="shared" ref="BP21:BP37" si="41">(0.75*AD21+AE21+0.25*AF21+1.4*AG21+1.6*AH21)+(0.75*BJ21+BK21+0.25*BL21+1.4*BM21+1.6*BN21)+BO21</f>
        <v>6.5200000000000005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19"/>
        <v>14</v>
      </c>
      <c r="B22" s="80" t="s">
        <v>110</v>
      </c>
      <c r="C22" s="11" t="s">
        <v>455</v>
      </c>
      <c r="D22" s="12" t="s">
        <v>457</v>
      </c>
      <c r="E22" s="25" t="s">
        <v>456</v>
      </c>
      <c r="F22" s="11" t="s">
        <v>455</v>
      </c>
      <c r="G22" s="12" t="s">
        <v>456</v>
      </c>
      <c r="H22" s="25" t="s">
        <v>456</v>
      </c>
      <c r="I22" s="11" t="s">
        <v>455</v>
      </c>
      <c r="J22" s="12" t="s">
        <v>457</v>
      </c>
      <c r="K22" s="25" t="s">
        <v>456</v>
      </c>
      <c r="L22" s="11" t="s">
        <v>455</v>
      </c>
      <c r="M22" s="12" t="s">
        <v>459</v>
      </c>
      <c r="N22" s="25" t="s">
        <v>456</v>
      </c>
      <c r="O22" s="11" t="s">
        <v>455</v>
      </c>
      <c r="P22" s="12" t="s">
        <v>456</v>
      </c>
      <c r="Q22" s="25" t="s">
        <v>456</v>
      </c>
      <c r="R22" s="11" t="s">
        <v>455</v>
      </c>
      <c r="S22" s="12" t="s">
        <v>457</v>
      </c>
      <c r="T22" s="25" t="s">
        <v>456</v>
      </c>
      <c r="U22" s="11" t="s">
        <v>455</v>
      </c>
      <c r="V22" s="12" t="s">
        <v>457</v>
      </c>
      <c r="W22" s="25" t="s">
        <v>456</v>
      </c>
      <c r="X22" s="5">
        <f t="shared" si="21"/>
        <v>7</v>
      </c>
      <c r="Y22" s="6">
        <f t="shared" si="22"/>
        <v>0</v>
      </c>
      <c r="Z22" s="6">
        <f t="shared" si="23"/>
        <v>4</v>
      </c>
      <c r="AA22" s="6">
        <f t="shared" si="24"/>
        <v>1</v>
      </c>
      <c r="AB22" s="6">
        <f t="shared" si="25"/>
        <v>0</v>
      </c>
      <c r="AC22" s="7">
        <f t="shared" si="26"/>
        <v>7</v>
      </c>
      <c r="AD22" s="36">
        <f t="shared" si="27"/>
        <v>10</v>
      </c>
      <c r="AE22" s="14">
        <f t="shared" si="28"/>
        <v>7.68</v>
      </c>
      <c r="AF22" s="24">
        <f t="shared" si="29"/>
        <v>1.88</v>
      </c>
      <c r="AG22" s="14">
        <v>3.8</v>
      </c>
      <c r="AH22" s="15">
        <v>2.1</v>
      </c>
      <c r="AI22" s="11" t="s">
        <v>455</v>
      </c>
      <c r="AJ22" s="12" t="s">
        <v>456</v>
      </c>
      <c r="AK22" s="25" t="s">
        <v>456</v>
      </c>
      <c r="AL22" s="11" t="s">
        <v>455</v>
      </c>
      <c r="AM22" s="12" t="s">
        <v>457</v>
      </c>
      <c r="AN22" s="25" t="s">
        <v>456</v>
      </c>
      <c r="AO22" s="11" t="s">
        <v>455</v>
      </c>
      <c r="AP22" s="12" t="s">
        <v>457</v>
      </c>
      <c r="AQ22" s="25" t="s">
        <v>456</v>
      </c>
      <c r="AR22" s="11" t="str">
        <f t="shared" si="30"/>
        <v xml:space="preserve"> </v>
      </c>
      <c r="AS22" s="12" t="str">
        <f t="shared" si="31"/>
        <v xml:space="preserve"> </v>
      </c>
      <c r="AT22" s="25" t="str">
        <f t="shared" si="31"/>
        <v xml:space="preserve"> </v>
      </c>
      <c r="AU22" s="11" t="str">
        <f t="shared" si="31"/>
        <v xml:space="preserve"> </v>
      </c>
      <c r="AV22" s="12" t="str">
        <f t="shared" si="31"/>
        <v xml:space="preserve"> </v>
      </c>
      <c r="AW22" s="25" t="str">
        <f t="shared" si="31"/>
        <v xml:space="preserve"> </v>
      </c>
      <c r="AX22" s="11" t="str">
        <f t="shared" si="31"/>
        <v xml:space="preserve"> </v>
      </c>
      <c r="AY22" s="12" t="str">
        <f t="shared" si="31"/>
        <v xml:space="preserve"> </v>
      </c>
      <c r="AZ22" s="25" t="str">
        <f t="shared" si="31"/>
        <v xml:space="preserve"> </v>
      </c>
      <c r="BA22" s="11" t="str">
        <f t="shared" si="31"/>
        <v xml:space="preserve"> </v>
      </c>
      <c r="BB22" s="12" t="str">
        <f t="shared" si="31"/>
        <v xml:space="preserve"> </v>
      </c>
      <c r="BC22" s="25" t="str">
        <f t="shared" si="31"/>
        <v xml:space="preserve"> </v>
      </c>
      <c r="BD22" s="5">
        <f t="shared" si="32"/>
        <v>3</v>
      </c>
      <c r="BE22" s="6">
        <f t="shared" si="33"/>
        <v>0</v>
      </c>
      <c r="BF22" s="6">
        <f t="shared" si="34"/>
        <v>2</v>
      </c>
      <c r="BG22" s="6">
        <f t="shared" si="35"/>
        <v>0</v>
      </c>
      <c r="BH22" s="6">
        <f t="shared" si="36"/>
        <v>0</v>
      </c>
      <c r="BI22" s="7">
        <f t="shared" si="37"/>
        <v>3</v>
      </c>
      <c r="BJ22" s="36">
        <f t="shared" si="38"/>
        <v>5.9399999999999995</v>
      </c>
      <c r="BK22" s="14">
        <f t="shared" si="39"/>
        <v>4.2</v>
      </c>
      <c r="BL22" s="24">
        <f t="shared" si="40"/>
        <v>0.72</v>
      </c>
      <c r="BM22" s="14">
        <v>0</v>
      </c>
      <c r="BN22" s="15">
        <v>0</v>
      </c>
      <c r="BO22" s="16">
        <f>2*0.14+2+1.5+3</f>
        <v>6.78</v>
      </c>
      <c r="BP22" s="24">
        <f t="shared" si="41"/>
        <v>39.945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19"/>
        <v>15</v>
      </c>
      <c r="B23" s="80" t="s">
        <v>111</v>
      </c>
      <c r="C23" s="11" t="s">
        <v>455</v>
      </c>
      <c r="D23" s="12" t="s">
        <v>456</v>
      </c>
      <c r="E23" s="25" t="s">
        <v>456</v>
      </c>
      <c r="F23" s="11" t="s">
        <v>455</v>
      </c>
      <c r="G23" s="12" t="s">
        <v>456</v>
      </c>
      <c r="H23" s="25" t="s">
        <v>456</v>
      </c>
      <c r="I23" s="11" t="s">
        <v>455</v>
      </c>
      <c r="J23" s="12" t="s">
        <v>456</v>
      </c>
      <c r="K23" s="25">
        <v>0</v>
      </c>
      <c r="L23" s="11" t="s">
        <v>455</v>
      </c>
      <c r="M23" s="12" t="s">
        <v>456</v>
      </c>
      <c r="N23" s="25" t="s">
        <v>456</v>
      </c>
      <c r="O23" s="11" t="s">
        <v>455</v>
      </c>
      <c r="P23" s="12" t="s">
        <v>456</v>
      </c>
      <c r="Q23" s="25" t="s">
        <v>456</v>
      </c>
      <c r="R23" s="11" t="s">
        <v>455</v>
      </c>
      <c r="S23" s="12" t="s">
        <v>456</v>
      </c>
      <c r="T23" s="25" t="s">
        <v>456</v>
      </c>
      <c r="U23" s="11" t="s">
        <v>455</v>
      </c>
      <c r="V23" s="12" t="s">
        <v>456</v>
      </c>
      <c r="W23" s="25" t="s">
        <v>456</v>
      </c>
      <c r="X23" s="5">
        <f t="shared" si="21"/>
        <v>7</v>
      </c>
      <c r="Y23" s="6">
        <f t="shared" si="22"/>
        <v>0</v>
      </c>
      <c r="Z23" s="6">
        <f t="shared" si="23"/>
        <v>0</v>
      </c>
      <c r="AA23" s="6">
        <f t="shared" si="24"/>
        <v>0</v>
      </c>
      <c r="AB23" s="6">
        <f t="shared" si="25"/>
        <v>0</v>
      </c>
      <c r="AC23" s="7">
        <f t="shared" si="26"/>
        <v>6</v>
      </c>
      <c r="AD23" s="36">
        <f t="shared" si="27"/>
        <v>10</v>
      </c>
      <c r="AE23" s="14">
        <f t="shared" si="28"/>
        <v>0</v>
      </c>
      <c r="AF23" s="24">
        <f t="shared" si="29"/>
        <v>1.5899999999999999</v>
      </c>
      <c r="AG23" s="14">
        <v>3</v>
      </c>
      <c r="AH23" s="15">
        <v>2</v>
      </c>
      <c r="AI23" s="11" t="s">
        <v>455</v>
      </c>
      <c r="AJ23" s="12" t="s">
        <v>456</v>
      </c>
      <c r="AK23" s="25" t="s">
        <v>456</v>
      </c>
      <c r="AL23" s="11" t="s">
        <v>455</v>
      </c>
      <c r="AM23" s="12" t="s">
        <v>456</v>
      </c>
      <c r="AN23" s="25">
        <v>0</v>
      </c>
      <c r="AO23" s="11" t="s">
        <v>455</v>
      </c>
      <c r="AP23" s="12" t="s">
        <v>456</v>
      </c>
      <c r="AQ23" s="25" t="s">
        <v>456</v>
      </c>
      <c r="AR23" s="11" t="str">
        <f t="shared" si="30"/>
        <v xml:space="preserve"> </v>
      </c>
      <c r="AS23" s="12" t="str">
        <f t="shared" si="31"/>
        <v xml:space="preserve"> </v>
      </c>
      <c r="AT23" s="25" t="str">
        <f t="shared" si="31"/>
        <v xml:space="preserve"> </v>
      </c>
      <c r="AU23" s="11" t="str">
        <f t="shared" si="31"/>
        <v xml:space="preserve"> </v>
      </c>
      <c r="AV23" s="12" t="str">
        <f t="shared" si="31"/>
        <v xml:space="preserve"> </v>
      </c>
      <c r="AW23" s="25" t="str">
        <f t="shared" si="31"/>
        <v xml:space="preserve"> </v>
      </c>
      <c r="AX23" s="11" t="str">
        <f t="shared" si="31"/>
        <v xml:space="preserve"> </v>
      </c>
      <c r="AY23" s="12" t="str">
        <f t="shared" si="31"/>
        <v xml:space="preserve"> </v>
      </c>
      <c r="AZ23" s="25" t="str">
        <f t="shared" si="31"/>
        <v xml:space="preserve"> </v>
      </c>
      <c r="BA23" s="11" t="str">
        <f t="shared" si="31"/>
        <v xml:space="preserve"> </v>
      </c>
      <c r="BB23" s="12" t="str">
        <f t="shared" si="31"/>
        <v xml:space="preserve"> </v>
      </c>
      <c r="BC23" s="25" t="str">
        <f t="shared" si="31"/>
        <v xml:space="preserve"> </v>
      </c>
      <c r="BD23" s="5">
        <f t="shared" si="32"/>
        <v>3</v>
      </c>
      <c r="BE23" s="6">
        <f t="shared" si="33"/>
        <v>0</v>
      </c>
      <c r="BF23" s="6">
        <f t="shared" si="34"/>
        <v>0</v>
      </c>
      <c r="BG23" s="6">
        <f t="shared" si="35"/>
        <v>0</v>
      </c>
      <c r="BH23" s="6">
        <f t="shared" si="36"/>
        <v>0</v>
      </c>
      <c r="BI23" s="7">
        <f t="shared" si="37"/>
        <v>2</v>
      </c>
      <c r="BJ23" s="36">
        <f t="shared" si="38"/>
        <v>5.9399999999999995</v>
      </c>
      <c r="BK23" s="14">
        <f t="shared" si="39"/>
        <v>0</v>
      </c>
      <c r="BL23" s="24">
        <f t="shared" si="40"/>
        <v>0.42999999999999994</v>
      </c>
      <c r="BM23" s="14">
        <v>0</v>
      </c>
      <c r="BN23" s="15">
        <v>0</v>
      </c>
      <c r="BO23" s="16">
        <f>3+0.14</f>
        <v>3.14</v>
      </c>
      <c r="BP23" s="24">
        <f t="shared" si="41"/>
        <v>23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19"/>
        <v>16</v>
      </c>
      <c r="B24" s="80" t="s">
        <v>124</v>
      </c>
      <c r="C24" s="11" t="s">
        <v>455</v>
      </c>
      <c r="D24" s="12" t="s">
        <v>456</v>
      </c>
      <c r="E24" s="25">
        <v>0</v>
      </c>
      <c r="F24" s="11" t="s">
        <v>455</v>
      </c>
      <c r="G24" s="12" t="s">
        <v>459</v>
      </c>
      <c r="H24" s="25">
        <v>0</v>
      </c>
      <c r="I24" s="11" t="s">
        <v>455</v>
      </c>
      <c r="J24" s="12" t="s">
        <v>459</v>
      </c>
      <c r="K24" s="25">
        <v>0</v>
      </c>
      <c r="L24" s="11" t="s">
        <v>455</v>
      </c>
      <c r="M24" s="12" t="s">
        <v>456</v>
      </c>
      <c r="N24" s="25" t="s">
        <v>456</v>
      </c>
      <c r="O24" s="11" t="s">
        <v>455</v>
      </c>
      <c r="P24" s="12" t="s">
        <v>456</v>
      </c>
      <c r="Q24" s="25">
        <v>0</v>
      </c>
      <c r="R24" s="11" t="s">
        <v>455</v>
      </c>
      <c r="S24" s="12" t="s">
        <v>456</v>
      </c>
      <c r="T24" s="25">
        <v>0</v>
      </c>
      <c r="U24" s="11" t="s">
        <v>454</v>
      </c>
      <c r="V24" s="12">
        <v>0</v>
      </c>
      <c r="W24" s="25">
        <v>0</v>
      </c>
      <c r="X24" s="5">
        <f t="shared" si="21"/>
        <v>6</v>
      </c>
      <c r="Y24" s="6">
        <f t="shared" si="22"/>
        <v>0</v>
      </c>
      <c r="Z24" s="6">
        <f t="shared" si="23"/>
        <v>0</v>
      </c>
      <c r="AA24" s="6">
        <f t="shared" si="24"/>
        <v>2</v>
      </c>
      <c r="AB24" s="6">
        <f t="shared" si="25"/>
        <v>0</v>
      </c>
      <c r="AC24" s="7">
        <f t="shared" si="26"/>
        <v>1</v>
      </c>
      <c r="AD24" s="36">
        <f t="shared" si="27"/>
        <v>9.4200000000000017</v>
      </c>
      <c r="AE24" s="14">
        <f t="shared" si="28"/>
        <v>0.42999999999999994</v>
      </c>
      <c r="AF24" s="24">
        <f t="shared" si="29"/>
        <v>0.14000000000000012</v>
      </c>
      <c r="AG24" s="14">
        <v>2.7</v>
      </c>
      <c r="AH24" s="15">
        <v>1.7</v>
      </c>
      <c r="AI24" s="11" t="s">
        <v>455</v>
      </c>
      <c r="AJ24" s="12" t="s">
        <v>456</v>
      </c>
      <c r="AK24" s="25">
        <v>0</v>
      </c>
      <c r="AL24" s="11" t="s">
        <v>455</v>
      </c>
      <c r="AM24" s="12" t="s">
        <v>459</v>
      </c>
      <c r="AN24" s="25">
        <v>0</v>
      </c>
      <c r="AO24" s="11" t="s">
        <v>455</v>
      </c>
      <c r="AP24" s="12" t="s">
        <v>457</v>
      </c>
      <c r="AQ24" s="25" t="s">
        <v>456</v>
      </c>
      <c r="AR24" s="11" t="str">
        <f t="shared" si="30"/>
        <v xml:space="preserve"> </v>
      </c>
      <c r="AS24" s="12" t="str">
        <f t="shared" si="31"/>
        <v xml:space="preserve"> </v>
      </c>
      <c r="AT24" s="25" t="str">
        <f t="shared" si="31"/>
        <v xml:space="preserve"> </v>
      </c>
      <c r="AU24" s="11" t="str">
        <f t="shared" si="31"/>
        <v xml:space="preserve"> </v>
      </c>
      <c r="AV24" s="12" t="str">
        <f t="shared" si="31"/>
        <v xml:space="preserve"> </v>
      </c>
      <c r="AW24" s="25" t="str">
        <f t="shared" si="31"/>
        <v xml:space="preserve"> </v>
      </c>
      <c r="AX24" s="11" t="str">
        <f t="shared" si="31"/>
        <v xml:space="preserve"> </v>
      </c>
      <c r="AY24" s="12" t="str">
        <f t="shared" si="31"/>
        <v xml:space="preserve"> </v>
      </c>
      <c r="AZ24" s="25" t="str">
        <f t="shared" si="31"/>
        <v xml:space="preserve"> </v>
      </c>
      <c r="BA24" s="11" t="str">
        <f t="shared" si="31"/>
        <v xml:space="preserve"> </v>
      </c>
      <c r="BB24" s="12" t="str">
        <f t="shared" si="31"/>
        <v xml:space="preserve"> </v>
      </c>
      <c r="BC24" s="25" t="str">
        <f t="shared" si="31"/>
        <v xml:space="preserve"> </v>
      </c>
      <c r="BD24" s="5">
        <f t="shared" si="32"/>
        <v>3</v>
      </c>
      <c r="BE24" s="6">
        <f t="shared" si="33"/>
        <v>0</v>
      </c>
      <c r="BF24" s="6">
        <f t="shared" si="34"/>
        <v>1</v>
      </c>
      <c r="BG24" s="6">
        <f t="shared" si="35"/>
        <v>1</v>
      </c>
      <c r="BH24" s="6">
        <f t="shared" si="36"/>
        <v>0</v>
      </c>
      <c r="BI24" s="7">
        <f t="shared" si="37"/>
        <v>1</v>
      </c>
      <c r="BJ24" s="36">
        <f t="shared" si="38"/>
        <v>5.9399999999999995</v>
      </c>
      <c r="BK24" s="14">
        <f t="shared" si="39"/>
        <v>2.46</v>
      </c>
      <c r="BL24" s="24">
        <f t="shared" si="40"/>
        <v>0.14000000000000012</v>
      </c>
      <c r="BM24" s="14">
        <v>0</v>
      </c>
      <c r="BN24" s="15">
        <v>0</v>
      </c>
      <c r="BO24" s="16">
        <v>3</v>
      </c>
      <c r="BP24" s="24">
        <f t="shared" si="41"/>
        <v>23.98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19"/>
        <v>17</v>
      </c>
      <c r="B25" s="80" t="s">
        <v>112</v>
      </c>
      <c r="C25" s="11" t="s">
        <v>455</v>
      </c>
      <c r="D25" s="12" t="s">
        <v>456</v>
      </c>
      <c r="E25" s="25" t="s">
        <v>456</v>
      </c>
      <c r="F25" s="11" t="s">
        <v>455</v>
      </c>
      <c r="G25" s="12" t="s">
        <v>456</v>
      </c>
      <c r="H25" s="25" t="s">
        <v>456</v>
      </c>
      <c r="I25" s="11" t="s">
        <v>455</v>
      </c>
      <c r="J25" s="12" t="s">
        <v>456</v>
      </c>
      <c r="K25" s="25" t="s">
        <v>456</v>
      </c>
      <c r="L25" s="11" t="s">
        <v>594</v>
      </c>
      <c r="M25" s="12">
        <v>0</v>
      </c>
      <c r="N25" s="25" t="s">
        <v>456</v>
      </c>
      <c r="O25" s="11" t="s">
        <v>455</v>
      </c>
      <c r="P25" s="12" t="s">
        <v>456</v>
      </c>
      <c r="Q25" s="25" t="s">
        <v>456</v>
      </c>
      <c r="R25" s="11" t="s">
        <v>455</v>
      </c>
      <c r="S25" s="12" t="s">
        <v>456</v>
      </c>
      <c r="T25" s="25" t="s">
        <v>456</v>
      </c>
      <c r="U25" s="11" t="s">
        <v>455</v>
      </c>
      <c r="V25" s="12" t="s">
        <v>456</v>
      </c>
      <c r="W25" s="25" t="s">
        <v>456</v>
      </c>
      <c r="X25" s="5">
        <f t="shared" si="21"/>
        <v>6</v>
      </c>
      <c r="Y25" s="6">
        <f t="shared" si="22"/>
        <v>0</v>
      </c>
      <c r="Z25" s="6">
        <f t="shared" si="23"/>
        <v>0</v>
      </c>
      <c r="AA25" s="6">
        <f t="shared" si="24"/>
        <v>0</v>
      </c>
      <c r="AB25" s="6">
        <f t="shared" si="25"/>
        <v>0</v>
      </c>
      <c r="AC25" s="7">
        <f t="shared" si="26"/>
        <v>7</v>
      </c>
      <c r="AD25" s="36">
        <f t="shared" si="27"/>
        <v>9.4200000000000017</v>
      </c>
      <c r="AE25" s="14">
        <f t="shared" si="28"/>
        <v>0</v>
      </c>
      <c r="AF25" s="24">
        <f t="shared" si="29"/>
        <v>1.88</v>
      </c>
      <c r="AG25" s="14">
        <v>2.2000000000000002</v>
      </c>
      <c r="AH25" s="15">
        <v>1.5</v>
      </c>
      <c r="AI25" s="11" t="s">
        <v>455</v>
      </c>
      <c r="AJ25" s="12" t="s">
        <v>456</v>
      </c>
      <c r="AK25" s="25">
        <v>0</v>
      </c>
      <c r="AL25" s="11" t="s">
        <v>455</v>
      </c>
      <c r="AM25" s="12" t="s">
        <v>456</v>
      </c>
      <c r="AN25" s="25">
        <v>0</v>
      </c>
      <c r="AO25" s="11" t="s">
        <v>454</v>
      </c>
      <c r="AP25" s="12">
        <v>0</v>
      </c>
      <c r="AQ25" s="25" t="s">
        <v>456</v>
      </c>
      <c r="AR25" s="11" t="str">
        <f t="shared" si="30"/>
        <v xml:space="preserve"> </v>
      </c>
      <c r="AS25" s="12" t="str">
        <f t="shared" si="31"/>
        <v xml:space="preserve"> </v>
      </c>
      <c r="AT25" s="25" t="str">
        <f t="shared" si="31"/>
        <v xml:space="preserve"> </v>
      </c>
      <c r="AU25" s="11" t="str">
        <f t="shared" si="31"/>
        <v xml:space="preserve"> </v>
      </c>
      <c r="AV25" s="12" t="str">
        <f t="shared" si="31"/>
        <v xml:space="preserve"> </v>
      </c>
      <c r="AW25" s="25" t="str">
        <f t="shared" si="31"/>
        <v xml:space="preserve"> </v>
      </c>
      <c r="AX25" s="11" t="str">
        <f t="shared" si="31"/>
        <v xml:space="preserve"> </v>
      </c>
      <c r="AY25" s="12" t="str">
        <f t="shared" si="31"/>
        <v xml:space="preserve"> </v>
      </c>
      <c r="AZ25" s="25" t="str">
        <f t="shared" si="31"/>
        <v xml:space="preserve"> </v>
      </c>
      <c r="BA25" s="11" t="str">
        <f t="shared" si="31"/>
        <v xml:space="preserve"> </v>
      </c>
      <c r="BB25" s="12" t="str">
        <f t="shared" si="31"/>
        <v xml:space="preserve"> </v>
      </c>
      <c r="BC25" s="25" t="str">
        <f t="shared" si="31"/>
        <v xml:space="preserve"> </v>
      </c>
      <c r="BD25" s="5">
        <f t="shared" si="32"/>
        <v>2</v>
      </c>
      <c r="BE25" s="6">
        <f t="shared" si="33"/>
        <v>0</v>
      </c>
      <c r="BF25" s="6">
        <f t="shared" si="34"/>
        <v>0</v>
      </c>
      <c r="BG25" s="6">
        <f t="shared" si="35"/>
        <v>0</v>
      </c>
      <c r="BH25" s="6">
        <f t="shared" si="36"/>
        <v>0</v>
      </c>
      <c r="BI25" s="7">
        <f t="shared" si="37"/>
        <v>1</v>
      </c>
      <c r="BJ25" s="36">
        <f t="shared" si="38"/>
        <v>4.2</v>
      </c>
      <c r="BK25" s="14">
        <f t="shared" si="39"/>
        <v>0</v>
      </c>
      <c r="BL25" s="24">
        <f t="shared" si="40"/>
        <v>0.14000000000000012</v>
      </c>
      <c r="BM25" s="14">
        <v>0</v>
      </c>
      <c r="BN25" s="15">
        <v>0</v>
      </c>
      <c r="BO25" s="16">
        <v>3</v>
      </c>
      <c r="BP25" s="24">
        <f t="shared" si="41"/>
        <v>19.200000000000003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19"/>
        <v>18</v>
      </c>
      <c r="B26" s="80" t="s">
        <v>113</v>
      </c>
      <c r="C26" s="11" t="s">
        <v>455</v>
      </c>
      <c r="D26" s="12" t="s">
        <v>456</v>
      </c>
      <c r="E26" s="25" t="s">
        <v>456</v>
      </c>
      <c r="F26" s="11" t="s">
        <v>455</v>
      </c>
      <c r="G26" s="12" t="s">
        <v>456</v>
      </c>
      <c r="H26" s="25" t="s">
        <v>456</v>
      </c>
      <c r="I26" s="11" t="s">
        <v>455</v>
      </c>
      <c r="J26" s="12" t="s">
        <v>459</v>
      </c>
      <c r="K26" s="25">
        <v>0</v>
      </c>
      <c r="L26" s="11" t="s">
        <v>455</v>
      </c>
      <c r="M26" s="12" t="s">
        <v>456</v>
      </c>
      <c r="N26" s="25" t="s">
        <v>456</v>
      </c>
      <c r="O26" s="11" t="s">
        <v>455</v>
      </c>
      <c r="P26" s="12" t="s">
        <v>456</v>
      </c>
      <c r="Q26" s="25" t="s">
        <v>456</v>
      </c>
      <c r="R26" s="11" t="s">
        <v>454</v>
      </c>
      <c r="S26" s="12">
        <v>0</v>
      </c>
      <c r="T26" s="25" t="s">
        <v>456</v>
      </c>
      <c r="U26" s="11" t="s">
        <v>455</v>
      </c>
      <c r="V26" s="12" t="s">
        <v>456</v>
      </c>
      <c r="W26" s="25" t="s">
        <v>456</v>
      </c>
      <c r="X26" s="5">
        <f t="shared" si="21"/>
        <v>6</v>
      </c>
      <c r="Y26" s="6">
        <f t="shared" si="22"/>
        <v>0</v>
      </c>
      <c r="Z26" s="6">
        <f t="shared" si="23"/>
        <v>0</v>
      </c>
      <c r="AA26" s="6">
        <f t="shared" si="24"/>
        <v>1</v>
      </c>
      <c r="AB26" s="6">
        <f t="shared" si="25"/>
        <v>0</v>
      </c>
      <c r="AC26" s="7">
        <f t="shared" si="26"/>
        <v>6</v>
      </c>
      <c r="AD26" s="36">
        <f t="shared" si="27"/>
        <v>9.4200000000000017</v>
      </c>
      <c r="AE26" s="14">
        <f t="shared" si="28"/>
        <v>0.14000000000000012</v>
      </c>
      <c r="AF26" s="24">
        <f t="shared" si="29"/>
        <v>1.5899999999999999</v>
      </c>
      <c r="AG26" s="14">
        <v>4.5999999999999996</v>
      </c>
      <c r="AH26" s="15">
        <v>1.6</v>
      </c>
      <c r="AI26" s="11" t="s">
        <v>455</v>
      </c>
      <c r="AJ26" s="12" t="s">
        <v>456</v>
      </c>
      <c r="AK26" s="25" t="s">
        <v>456</v>
      </c>
      <c r="AL26" s="11" t="s">
        <v>455</v>
      </c>
      <c r="AM26" s="12" t="s">
        <v>456</v>
      </c>
      <c r="AN26" s="25" t="s">
        <v>456</v>
      </c>
      <c r="AO26" s="11" t="s">
        <v>455</v>
      </c>
      <c r="AP26" s="12" t="s">
        <v>456</v>
      </c>
      <c r="AQ26" s="25" t="s">
        <v>456</v>
      </c>
      <c r="AR26" s="11" t="str">
        <f t="shared" si="30"/>
        <v xml:space="preserve"> </v>
      </c>
      <c r="AS26" s="12" t="str">
        <f t="shared" si="31"/>
        <v xml:space="preserve"> </v>
      </c>
      <c r="AT26" s="25" t="str">
        <f t="shared" si="31"/>
        <v xml:space="preserve"> </v>
      </c>
      <c r="AU26" s="11" t="str">
        <f t="shared" si="31"/>
        <v xml:space="preserve"> </v>
      </c>
      <c r="AV26" s="12" t="str">
        <f t="shared" si="31"/>
        <v xml:space="preserve"> </v>
      </c>
      <c r="AW26" s="25" t="str">
        <f t="shared" si="31"/>
        <v xml:space="preserve"> </v>
      </c>
      <c r="AX26" s="11" t="str">
        <f t="shared" si="31"/>
        <v xml:space="preserve"> </v>
      </c>
      <c r="AY26" s="12" t="str">
        <f t="shared" si="31"/>
        <v xml:space="preserve"> </v>
      </c>
      <c r="AZ26" s="25" t="str">
        <f t="shared" si="31"/>
        <v xml:space="preserve"> </v>
      </c>
      <c r="BA26" s="11" t="str">
        <f t="shared" si="31"/>
        <v xml:space="preserve"> </v>
      </c>
      <c r="BB26" s="12" t="str">
        <f t="shared" si="31"/>
        <v xml:space="preserve"> </v>
      </c>
      <c r="BC26" s="25" t="str">
        <f t="shared" si="31"/>
        <v xml:space="preserve"> </v>
      </c>
      <c r="BD26" s="5">
        <f t="shared" si="32"/>
        <v>3</v>
      </c>
      <c r="BE26" s="6">
        <f t="shared" si="33"/>
        <v>0</v>
      </c>
      <c r="BF26" s="6">
        <f t="shared" si="34"/>
        <v>0</v>
      </c>
      <c r="BG26" s="6">
        <f t="shared" si="35"/>
        <v>0</v>
      </c>
      <c r="BH26" s="6">
        <f t="shared" si="36"/>
        <v>0</v>
      </c>
      <c r="BI26" s="7">
        <f t="shared" si="37"/>
        <v>3</v>
      </c>
      <c r="BJ26" s="36">
        <f t="shared" si="38"/>
        <v>5.9399999999999995</v>
      </c>
      <c r="BK26" s="14">
        <f t="shared" si="39"/>
        <v>0</v>
      </c>
      <c r="BL26" s="24">
        <f t="shared" si="40"/>
        <v>0.72</v>
      </c>
      <c r="BM26" s="14">
        <v>0</v>
      </c>
      <c r="BN26" s="15">
        <v>0</v>
      </c>
      <c r="BO26" s="16">
        <v>3</v>
      </c>
      <c r="BP26" s="24">
        <f t="shared" si="41"/>
        <v>24.237499999999997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19"/>
        <v>19</v>
      </c>
      <c r="B27" s="80" t="s">
        <v>223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456</v>
      </c>
      <c r="H27" s="25" t="s">
        <v>456</v>
      </c>
      <c r="I27" s="11" t="s">
        <v>455</v>
      </c>
      <c r="J27" s="12" t="s">
        <v>456</v>
      </c>
      <c r="K27" s="25" t="s">
        <v>456</v>
      </c>
      <c r="L27" s="11" t="s">
        <v>455</v>
      </c>
      <c r="M27" s="12" t="s">
        <v>457</v>
      </c>
      <c r="N27" s="25" t="s">
        <v>456</v>
      </c>
      <c r="O27" s="11" t="s">
        <v>455</v>
      </c>
      <c r="P27" s="12" t="s">
        <v>457</v>
      </c>
      <c r="Q27" s="25" t="s">
        <v>456</v>
      </c>
      <c r="R27" s="11" t="s">
        <v>455</v>
      </c>
      <c r="S27" s="12" t="s">
        <v>459</v>
      </c>
      <c r="T27" s="25" t="s">
        <v>456</v>
      </c>
      <c r="U27" s="11" t="s">
        <v>455</v>
      </c>
      <c r="V27" s="12" t="s">
        <v>459</v>
      </c>
      <c r="W27" s="25" t="s">
        <v>456</v>
      </c>
      <c r="X27" s="5">
        <f t="shared" si="21"/>
        <v>7</v>
      </c>
      <c r="Y27" s="6">
        <f t="shared" si="22"/>
        <v>0</v>
      </c>
      <c r="Z27" s="6">
        <f t="shared" si="23"/>
        <v>2</v>
      </c>
      <c r="AA27" s="6">
        <f t="shared" si="24"/>
        <v>2</v>
      </c>
      <c r="AB27" s="6">
        <f t="shared" si="25"/>
        <v>0</v>
      </c>
      <c r="AC27" s="7">
        <f t="shared" si="26"/>
        <v>7</v>
      </c>
      <c r="AD27" s="36">
        <f t="shared" si="27"/>
        <v>10</v>
      </c>
      <c r="AE27" s="14">
        <f t="shared" si="28"/>
        <v>4.78</v>
      </c>
      <c r="AF27" s="24">
        <f t="shared" si="29"/>
        <v>1.88</v>
      </c>
      <c r="AG27" s="14">
        <v>6.8</v>
      </c>
      <c r="AH27" s="15">
        <v>3</v>
      </c>
      <c r="AI27" s="11" t="s">
        <v>455</v>
      </c>
      <c r="AJ27" s="12" t="s">
        <v>456</v>
      </c>
      <c r="AK27" s="25" t="s">
        <v>456</v>
      </c>
      <c r="AL27" s="11" t="s">
        <v>455</v>
      </c>
      <c r="AM27" s="12" t="s">
        <v>459</v>
      </c>
      <c r="AN27" s="25" t="s">
        <v>456</v>
      </c>
      <c r="AO27" s="11" t="s">
        <v>455</v>
      </c>
      <c r="AP27" s="12" t="s">
        <v>457</v>
      </c>
      <c r="AQ27" s="25" t="s">
        <v>456</v>
      </c>
      <c r="AR27" s="11" t="str">
        <f t="shared" si="30"/>
        <v xml:space="preserve"> </v>
      </c>
      <c r="AS27" s="12" t="str">
        <f t="shared" si="31"/>
        <v xml:space="preserve"> </v>
      </c>
      <c r="AT27" s="25" t="str">
        <f t="shared" si="31"/>
        <v xml:space="preserve"> </v>
      </c>
      <c r="AU27" s="11" t="str">
        <f t="shared" si="31"/>
        <v xml:space="preserve"> </v>
      </c>
      <c r="AV27" s="12" t="str">
        <f t="shared" si="31"/>
        <v xml:space="preserve"> </v>
      </c>
      <c r="AW27" s="25" t="str">
        <f t="shared" si="31"/>
        <v xml:space="preserve"> </v>
      </c>
      <c r="AX27" s="11" t="str">
        <f t="shared" si="31"/>
        <v xml:space="preserve"> </v>
      </c>
      <c r="AY27" s="12" t="str">
        <f t="shared" si="31"/>
        <v xml:space="preserve"> </v>
      </c>
      <c r="AZ27" s="25" t="str">
        <f t="shared" si="31"/>
        <v xml:space="preserve"> </v>
      </c>
      <c r="BA27" s="11" t="str">
        <f t="shared" si="31"/>
        <v xml:space="preserve"> </v>
      </c>
      <c r="BB27" s="12" t="str">
        <f t="shared" si="31"/>
        <v xml:space="preserve"> </v>
      </c>
      <c r="BC27" s="25" t="str">
        <f t="shared" si="31"/>
        <v xml:space="preserve"> </v>
      </c>
      <c r="BD27" s="5">
        <f t="shared" si="32"/>
        <v>3</v>
      </c>
      <c r="BE27" s="6">
        <f t="shared" si="33"/>
        <v>0</v>
      </c>
      <c r="BF27" s="6">
        <f t="shared" si="34"/>
        <v>1</v>
      </c>
      <c r="BG27" s="6">
        <f t="shared" si="35"/>
        <v>1</v>
      </c>
      <c r="BH27" s="6">
        <f t="shared" si="36"/>
        <v>0</v>
      </c>
      <c r="BI27" s="7">
        <f t="shared" si="37"/>
        <v>3</v>
      </c>
      <c r="BJ27" s="36">
        <f t="shared" si="38"/>
        <v>5.9399999999999995</v>
      </c>
      <c r="BK27" s="14">
        <f t="shared" si="39"/>
        <v>2.46</v>
      </c>
      <c r="BL27" s="24">
        <f t="shared" si="40"/>
        <v>0.72</v>
      </c>
      <c r="BM27" s="14">
        <v>0</v>
      </c>
      <c r="BN27" s="15">
        <v>0</v>
      </c>
      <c r="BO27" s="16">
        <f>1.5+3+0.14</f>
        <v>4.6399999999999997</v>
      </c>
      <c r="BP27" s="24">
        <f t="shared" si="41"/>
        <v>38.805000000000007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19"/>
        <v>20</v>
      </c>
      <c r="B28" s="80" t="s">
        <v>114</v>
      </c>
      <c r="C28" s="11" t="s">
        <v>455</v>
      </c>
      <c r="D28" s="12" t="s">
        <v>456</v>
      </c>
      <c r="E28" s="25" t="s">
        <v>456</v>
      </c>
      <c r="F28" s="11" t="s">
        <v>455</v>
      </c>
      <c r="G28" s="12" t="s">
        <v>457</v>
      </c>
      <c r="H28" s="25" t="s">
        <v>456</v>
      </c>
      <c r="I28" s="11" t="s">
        <v>455</v>
      </c>
      <c r="J28" s="12" t="s">
        <v>459</v>
      </c>
      <c r="K28" s="25" t="s">
        <v>456</v>
      </c>
      <c r="L28" s="11" t="s">
        <v>455</v>
      </c>
      <c r="M28" s="12" t="s">
        <v>459</v>
      </c>
      <c r="N28" s="25" t="s">
        <v>456</v>
      </c>
      <c r="O28" s="11" t="s">
        <v>455</v>
      </c>
      <c r="P28" s="12" t="s">
        <v>457</v>
      </c>
      <c r="Q28" s="25" t="s">
        <v>456</v>
      </c>
      <c r="R28" s="11" t="s">
        <v>455</v>
      </c>
      <c r="S28" s="12" t="s">
        <v>457</v>
      </c>
      <c r="T28" s="25" t="s">
        <v>456</v>
      </c>
      <c r="U28" s="11" t="s">
        <v>455</v>
      </c>
      <c r="V28" s="12" t="s">
        <v>457</v>
      </c>
      <c r="W28" s="25" t="s">
        <v>456</v>
      </c>
      <c r="X28" s="5">
        <f t="shared" si="21"/>
        <v>7</v>
      </c>
      <c r="Y28" s="6">
        <f t="shared" si="22"/>
        <v>0</v>
      </c>
      <c r="Z28" s="6">
        <f t="shared" si="23"/>
        <v>4</v>
      </c>
      <c r="AA28" s="6">
        <f t="shared" si="24"/>
        <v>2</v>
      </c>
      <c r="AB28" s="6">
        <f t="shared" si="25"/>
        <v>0</v>
      </c>
      <c r="AC28" s="7">
        <f t="shared" si="26"/>
        <v>7</v>
      </c>
      <c r="AD28" s="36">
        <f t="shared" si="27"/>
        <v>10</v>
      </c>
      <c r="AE28" s="14">
        <f t="shared" si="28"/>
        <v>7.97</v>
      </c>
      <c r="AF28" s="24">
        <f t="shared" si="29"/>
        <v>1.88</v>
      </c>
      <c r="AG28" s="14">
        <v>4.0999999999999996</v>
      </c>
      <c r="AH28" s="15">
        <v>1.9</v>
      </c>
      <c r="AI28" s="11" t="s">
        <v>455</v>
      </c>
      <c r="AJ28" s="12" t="s">
        <v>456</v>
      </c>
      <c r="AK28" s="25" t="s">
        <v>456</v>
      </c>
      <c r="AL28" s="11" t="s">
        <v>455</v>
      </c>
      <c r="AM28" s="12" t="s">
        <v>459</v>
      </c>
      <c r="AN28" s="25" t="s">
        <v>456</v>
      </c>
      <c r="AO28" s="11" t="s">
        <v>455</v>
      </c>
      <c r="AP28" s="12" t="s">
        <v>457</v>
      </c>
      <c r="AQ28" s="25" t="s">
        <v>456</v>
      </c>
      <c r="AR28" s="11" t="str">
        <f t="shared" si="30"/>
        <v xml:space="preserve"> </v>
      </c>
      <c r="AS28" s="12" t="str">
        <f t="shared" si="31"/>
        <v xml:space="preserve"> </v>
      </c>
      <c r="AT28" s="25" t="str">
        <f t="shared" si="31"/>
        <v xml:space="preserve"> </v>
      </c>
      <c r="AU28" s="11" t="str">
        <f t="shared" si="31"/>
        <v xml:space="preserve"> </v>
      </c>
      <c r="AV28" s="12" t="str">
        <f t="shared" si="31"/>
        <v xml:space="preserve"> </v>
      </c>
      <c r="AW28" s="25" t="str">
        <f t="shared" si="31"/>
        <v xml:space="preserve"> </v>
      </c>
      <c r="AX28" s="11" t="str">
        <f t="shared" si="31"/>
        <v xml:space="preserve"> </v>
      </c>
      <c r="AY28" s="12" t="str">
        <f t="shared" si="31"/>
        <v xml:space="preserve"> </v>
      </c>
      <c r="AZ28" s="25" t="str">
        <f t="shared" si="31"/>
        <v xml:space="preserve"> </v>
      </c>
      <c r="BA28" s="11" t="str">
        <f t="shared" si="31"/>
        <v xml:space="preserve"> </v>
      </c>
      <c r="BB28" s="12" t="str">
        <f t="shared" si="31"/>
        <v xml:space="preserve"> </v>
      </c>
      <c r="BC28" s="25" t="str">
        <f t="shared" si="31"/>
        <v xml:space="preserve"> </v>
      </c>
      <c r="BD28" s="5">
        <f t="shared" si="32"/>
        <v>3</v>
      </c>
      <c r="BE28" s="6">
        <f t="shared" si="33"/>
        <v>0</v>
      </c>
      <c r="BF28" s="6">
        <f t="shared" si="34"/>
        <v>1</v>
      </c>
      <c r="BG28" s="6">
        <f t="shared" si="35"/>
        <v>1</v>
      </c>
      <c r="BH28" s="6">
        <f t="shared" si="36"/>
        <v>0</v>
      </c>
      <c r="BI28" s="7">
        <f t="shared" si="37"/>
        <v>3</v>
      </c>
      <c r="BJ28" s="36">
        <f t="shared" si="38"/>
        <v>5.9399999999999995</v>
      </c>
      <c r="BK28" s="14">
        <f t="shared" si="39"/>
        <v>2.46</v>
      </c>
      <c r="BL28" s="24">
        <f t="shared" si="40"/>
        <v>0.72</v>
      </c>
      <c r="BM28" s="14">
        <v>0</v>
      </c>
      <c r="BN28" s="15">
        <v>0</v>
      </c>
      <c r="BO28" s="16">
        <f>4*0.14+2*1+1.5+3</f>
        <v>7.0600000000000005</v>
      </c>
      <c r="BP28" s="24">
        <f t="shared" si="41"/>
        <v>38.875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19"/>
        <v>21</v>
      </c>
      <c r="B29" s="80" t="s">
        <v>115</v>
      </c>
      <c r="C29" s="11" t="s">
        <v>455</v>
      </c>
      <c r="D29" s="12" t="s">
        <v>456</v>
      </c>
      <c r="E29" s="25" t="s">
        <v>456</v>
      </c>
      <c r="F29" s="11" t="s">
        <v>455</v>
      </c>
      <c r="G29" s="12" t="s">
        <v>456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455</v>
      </c>
      <c r="M29" s="12" t="s">
        <v>456</v>
      </c>
      <c r="N29" s="25" t="s">
        <v>456</v>
      </c>
      <c r="O29" s="11" t="s">
        <v>455</v>
      </c>
      <c r="P29" s="12" t="s">
        <v>456</v>
      </c>
      <c r="Q29" s="25" t="s">
        <v>456</v>
      </c>
      <c r="R29" s="11" t="s">
        <v>455</v>
      </c>
      <c r="S29" s="12" t="s">
        <v>456</v>
      </c>
      <c r="T29" s="25" t="s">
        <v>456</v>
      </c>
      <c r="U29" s="11" t="s">
        <v>455</v>
      </c>
      <c r="V29" s="12" t="s">
        <v>459</v>
      </c>
      <c r="W29" s="25" t="s">
        <v>456</v>
      </c>
      <c r="X29" s="5">
        <f t="shared" si="21"/>
        <v>7</v>
      </c>
      <c r="Y29" s="6">
        <f t="shared" si="22"/>
        <v>0</v>
      </c>
      <c r="Z29" s="6">
        <f t="shared" si="23"/>
        <v>0</v>
      </c>
      <c r="AA29" s="6">
        <f t="shared" si="24"/>
        <v>1</v>
      </c>
      <c r="AB29" s="6">
        <f t="shared" si="25"/>
        <v>0</v>
      </c>
      <c r="AC29" s="7">
        <f t="shared" si="26"/>
        <v>7</v>
      </c>
      <c r="AD29" s="36">
        <f t="shared" si="27"/>
        <v>10</v>
      </c>
      <c r="AE29" s="14">
        <f t="shared" si="28"/>
        <v>0.14000000000000012</v>
      </c>
      <c r="AF29" s="24">
        <f t="shared" si="29"/>
        <v>1.88</v>
      </c>
      <c r="AG29" s="14">
        <v>3.1</v>
      </c>
      <c r="AH29" s="15">
        <v>2.2999999999999998</v>
      </c>
      <c r="AI29" s="11" t="s">
        <v>455</v>
      </c>
      <c r="AJ29" s="12" t="s">
        <v>456</v>
      </c>
      <c r="AK29" s="25" t="s">
        <v>456</v>
      </c>
      <c r="AL29" s="11" t="s">
        <v>455</v>
      </c>
      <c r="AM29" s="12" t="s">
        <v>459</v>
      </c>
      <c r="AN29" s="25" t="s">
        <v>456</v>
      </c>
      <c r="AO29" s="11" t="s">
        <v>455</v>
      </c>
      <c r="AP29" s="12" t="s">
        <v>456</v>
      </c>
      <c r="AQ29" s="25" t="s">
        <v>456</v>
      </c>
      <c r="AR29" s="11" t="str">
        <f t="shared" si="30"/>
        <v xml:space="preserve"> </v>
      </c>
      <c r="AS29" s="12" t="str">
        <f t="shared" si="31"/>
        <v xml:space="preserve"> </v>
      </c>
      <c r="AT29" s="25" t="str">
        <f t="shared" si="31"/>
        <v xml:space="preserve"> </v>
      </c>
      <c r="AU29" s="11" t="str">
        <f t="shared" si="31"/>
        <v xml:space="preserve"> </v>
      </c>
      <c r="AV29" s="12" t="str">
        <f t="shared" si="31"/>
        <v xml:space="preserve"> </v>
      </c>
      <c r="AW29" s="25" t="str">
        <f t="shared" si="31"/>
        <v xml:space="preserve"> </v>
      </c>
      <c r="AX29" s="11" t="str">
        <f t="shared" si="31"/>
        <v xml:space="preserve"> </v>
      </c>
      <c r="AY29" s="12" t="str">
        <f t="shared" si="31"/>
        <v xml:space="preserve"> </v>
      </c>
      <c r="AZ29" s="25" t="str">
        <f t="shared" si="31"/>
        <v xml:space="preserve"> </v>
      </c>
      <c r="BA29" s="11" t="str">
        <f t="shared" si="31"/>
        <v xml:space="preserve"> </v>
      </c>
      <c r="BB29" s="12" t="str">
        <f t="shared" si="31"/>
        <v xml:space="preserve"> </v>
      </c>
      <c r="BC29" s="25" t="str">
        <f t="shared" si="31"/>
        <v xml:space="preserve"> </v>
      </c>
      <c r="BD29" s="5">
        <f t="shared" si="32"/>
        <v>3</v>
      </c>
      <c r="BE29" s="6">
        <f t="shared" si="33"/>
        <v>0</v>
      </c>
      <c r="BF29" s="6">
        <f t="shared" si="34"/>
        <v>0</v>
      </c>
      <c r="BG29" s="6">
        <f t="shared" si="35"/>
        <v>1</v>
      </c>
      <c r="BH29" s="6">
        <f t="shared" si="36"/>
        <v>0</v>
      </c>
      <c r="BI29" s="7">
        <f t="shared" si="37"/>
        <v>3</v>
      </c>
      <c r="BJ29" s="36">
        <f t="shared" si="38"/>
        <v>5.9399999999999995</v>
      </c>
      <c r="BK29" s="14">
        <f t="shared" si="39"/>
        <v>0.14000000000000012</v>
      </c>
      <c r="BL29" s="24">
        <f t="shared" si="40"/>
        <v>0.72</v>
      </c>
      <c r="BM29" s="14">
        <v>0</v>
      </c>
      <c r="BN29" s="15">
        <v>0</v>
      </c>
      <c r="BO29" s="16">
        <f>0.14+1.5+3</f>
        <v>4.6400000000000006</v>
      </c>
      <c r="BP29" s="24">
        <f t="shared" si="41"/>
        <v>25.545000000000002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19"/>
        <v>22</v>
      </c>
      <c r="B30" s="80" t="s">
        <v>116</v>
      </c>
      <c r="C30" s="11" t="s">
        <v>455</v>
      </c>
      <c r="D30" s="12" t="s">
        <v>456</v>
      </c>
      <c r="E30" s="25" t="s">
        <v>456</v>
      </c>
      <c r="F30" s="11" t="s">
        <v>455</v>
      </c>
      <c r="G30" s="12" t="s">
        <v>456</v>
      </c>
      <c r="H30" s="25" t="s">
        <v>456</v>
      </c>
      <c r="I30" s="11" t="s">
        <v>455</v>
      </c>
      <c r="J30" s="12" t="s">
        <v>456</v>
      </c>
      <c r="K30" s="25" t="s">
        <v>456</v>
      </c>
      <c r="L30" s="11" t="s">
        <v>455</v>
      </c>
      <c r="M30" s="12" t="s">
        <v>457</v>
      </c>
      <c r="N30" s="25" t="s">
        <v>456</v>
      </c>
      <c r="O30" s="11" t="s">
        <v>455</v>
      </c>
      <c r="P30" s="12" t="s">
        <v>456</v>
      </c>
      <c r="Q30" s="25">
        <v>0</v>
      </c>
      <c r="R30" s="11" t="s">
        <v>455</v>
      </c>
      <c r="S30" s="12" t="s">
        <v>456</v>
      </c>
      <c r="T30" s="25" t="s">
        <v>456</v>
      </c>
      <c r="U30" s="11" t="s">
        <v>455</v>
      </c>
      <c r="V30" s="12" t="s">
        <v>459</v>
      </c>
      <c r="W30" s="25">
        <v>0</v>
      </c>
      <c r="X30" s="5">
        <f t="shared" si="21"/>
        <v>7</v>
      </c>
      <c r="Y30" s="6">
        <f t="shared" si="22"/>
        <v>0</v>
      </c>
      <c r="Z30" s="6">
        <f t="shared" si="23"/>
        <v>1</v>
      </c>
      <c r="AA30" s="6">
        <f t="shared" si="24"/>
        <v>1</v>
      </c>
      <c r="AB30" s="6">
        <f t="shared" si="25"/>
        <v>0</v>
      </c>
      <c r="AC30" s="7">
        <f t="shared" si="26"/>
        <v>5</v>
      </c>
      <c r="AD30" s="36">
        <f t="shared" si="27"/>
        <v>10</v>
      </c>
      <c r="AE30" s="14">
        <f t="shared" si="28"/>
        <v>2.46</v>
      </c>
      <c r="AF30" s="24">
        <f t="shared" si="29"/>
        <v>1.2999999999999998</v>
      </c>
      <c r="AG30" s="14">
        <v>4</v>
      </c>
      <c r="AH30" s="15">
        <v>1.7</v>
      </c>
      <c r="AI30" s="11" t="s">
        <v>455</v>
      </c>
      <c r="AJ30" s="12" t="s">
        <v>456</v>
      </c>
      <c r="AK30" s="25" t="s">
        <v>456</v>
      </c>
      <c r="AL30" s="11" t="s">
        <v>455</v>
      </c>
      <c r="AM30" s="12" t="s">
        <v>456</v>
      </c>
      <c r="AN30" s="25" t="s">
        <v>456</v>
      </c>
      <c r="AO30" s="11" t="s">
        <v>455</v>
      </c>
      <c r="AP30" s="12" t="s">
        <v>457</v>
      </c>
      <c r="AQ30" s="25" t="s">
        <v>456</v>
      </c>
      <c r="AR30" s="11" t="str">
        <f t="shared" ref="AQ30:AR37" si="42">" "</f>
        <v xml:space="preserve"> </v>
      </c>
      <c r="AS30" s="12" t="str">
        <f t="shared" ref="AS30:BC37" si="43">" "</f>
        <v xml:space="preserve"> </v>
      </c>
      <c r="AT30" s="25" t="str">
        <f t="shared" si="43"/>
        <v xml:space="preserve"> </v>
      </c>
      <c r="AU30" s="11" t="str">
        <f t="shared" si="43"/>
        <v xml:space="preserve"> </v>
      </c>
      <c r="AV30" s="12" t="str">
        <f t="shared" si="43"/>
        <v xml:space="preserve"> </v>
      </c>
      <c r="AW30" s="25" t="str">
        <f t="shared" si="43"/>
        <v xml:space="preserve"> </v>
      </c>
      <c r="AX30" s="11" t="str">
        <f t="shared" si="43"/>
        <v xml:space="preserve"> </v>
      </c>
      <c r="AY30" s="12" t="str">
        <f t="shared" si="43"/>
        <v xml:space="preserve"> </v>
      </c>
      <c r="AZ30" s="25" t="str">
        <f t="shared" si="43"/>
        <v xml:space="preserve"> </v>
      </c>
      <c r="BA30" s="11" t="str">
        <f t="shared" si="43"/>
        <v xml:space="preserve"> </v>
      </c>
      <c r="BB30" s="12" t="str">
        <f t="shared" si="43"/>
        <v xml:space="preserve"> </v>
      </c>
      <c r="BC30" s="25" t="str">
        <f t="shared" si="43"/>
        <v xml:space="preserve"> </v>
      </c>
      <c r="BD30" s="5">
        <f t="shared" si="32"/>
        <v>3</v>
      </c>
      <c r="BE30" s="6">
        <f t="shared" si="33"/>
        <v>0</v>
      </c>
      <c r="BF30" s="6">
        <f t="shared" si="34"/>
        <v>1</v>
      </c>
      <c r="BG30" s="6">
        <f t="shared" si="35"/>
        <v>0</v>
      </c>
      <c r="BH30" s="6">
        <f t="shared" si="36"/>
        <v>0</v>
      </c>
      <c r="BI30" s="7">
        <f t="shared" si="37"/>
        <v>3</v>
      </c>
      <c r="BJ30" s="36">
        <f t="shared" si="38"/>
        <v>5.9399999999999995</v>
      </c>
      <c r="BK30" s="14">
        <f t="shared" si="39"/>
        <v>2.1700000000000004</v>
      </c>
      <c r="BL30" s="24">
        <f t="shared" si="40"/>
        <v>0.72</v>
      </c>
      <c r="BM30" s="14">
        <v>0</v>
      </c>
      <c r="BN30" s="15">
        <v>0</v>
      </c>
      <c r="BO30" s="16">
        <f>1+1.5+3+0.14</f>
        <v>5.64</v>
      </c>
      <c r="BP30" s="24">
        <f t="shared" si="41"/>
        <v>31.05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19"/>
        <v>23</v>
      </c>
      <c r="B31" s="80" t="s">
        <v>117</v>
      </c>
      <c r="C31" s="11" t="s">
        <v>455</v>
      </c>
      <c r="D31" s="12" t="s">
        <v>456</v>
      </c>
      <c r="E31" s="25" t="s">
        <v>456</v>
      </c>
      <c r="F31" s="11" t="s">
        <v>455</v>
      </c>
      <c r="G31" s="12" t="s">
        <v>456</v>
      </c>
      <c r="H31" s="25" t="s">
        <v>456</v>
      </c>
      <c r="I31" s="11" t="s">
        <v>455</v>
      </c>
      <c r="J31" s="12" t="s">
        <v>457</v>
      </c>
      <c r="K31" s="25">
        <v>0</v>
      </c>
      <c r="L31" s="11" t="s">
        <v>455</v>
      </c>
      <c r="M31" s="12" t="s">
        <v>459</v>
      </c>
      <c r="N31" s="25" t="s">
        <v>456</v>
      </c>
      <c r="O31" s="11" t="s">
        <v>455</v>
      </c>
      <c r="P31" s="12" t="s">
        <v>456</v>
      </c>
      <c r="Q31" s="25">
        <v>0</v>
      </c>
      <c r="R31" s="11" t="s">
        <v>455</v>
      </c>
      <c r="S31" s="12" t="s">
        <v>456</v>
      </c>
      <c r="T31" s="25">
        <v>0</v>
      </c>
      <c r="U31" s="11" t="s">
        <v>455</v>
      </c>
      <c r="V31" s="12" t="s">
        <v>459</v>
      </c>
      <c r="W31" s="25">
        <v>0</v>
      </c>
      <c r="X31" s="5">
        <f t="shared" si="21"/>
        <v>7</v>
      </c>
      <c r="Y31" s="6">
        <f t="shared" si="22"/>
        <v>0</v>
      </c>
      <c r="Z31" s="6">
        <f t="shared" si="23"/>
        <v>1</v>
      </c>
      <c r="AA31" s="6">
        <f t="shared" si="24"/>
        <v>2</v>
      </c>
      <c r="AB31" s="6">
        <f t="shared" si="25"/>
        <v>0</v>
      </c>
      <c r="AC31" s="7">
        <f t="shared" si="26"/>
        <v>3</v>
      </c>
      <c r="AD31" s="36">
        <f t="shared" si="27"/>
        <v>10</v>
      </c>
      <c r="AE31" s="14">
        <f t="shared" si="28"/>
        <v>2.75</v>
      </c>
      <c r="AF31" s="24">
        <f t="shared" si="29"/>
        <v>0.72</v>
      </c>
      <c r="AG31" s="14">
        <v>2.5</v>
      </c>
      <c r="AH31" s="15">
        <v>1.8</v>
      </c>
      <c r="AI31" s="11" t="s">
        <v>455</v>
      </c>
      <c r="AJ31" s="12" t="s">
        <v>456</v>
      </c>
      <c r="AK31" s="25">
        <v>0</v>
      </c>
      <c r="AL31" s="11" t="s">
        <v>455</v>
      </c>
      <c r="AM31" s="12" t="s">
        <v>459</v>
      </c>
      <c r="AN31" s="25">
        <v>0</v>
      </c>
      <c r="AO31" s="11" t="s">
        <v>455</v>
      </c>
      <c r="AP31" s="12" t="s">
        <v>457</v>
      </c>
      <c r="AQ31" s="25">
        <v>0</v>
      </c>
      <c r="AR31" s="11" t="str">
        <f t="shared" si="42"/>
        <v xml:space="preserve"> </v>
      </c>
      <c r="AS31" s="12" t="str">
        <f t="shared" si="43"/>
        <v xml:space="preserve"> </v>
      </c>
      <c r="AT31" s="25" t="str">
        <f t="shared" si="43"/>
        <v xml:space="preserve"> </v>
      </c>
      <c r="AU31" s="11" t="str">
        <f t="shared" si="43"/>
        <v xml:space="preserve"> </v>
      </c>
      <c r="AV31" s="12" t="str">
        <f t="shared" si="43"/>
        <v xml:space="preserve"> </v>
      </c>
      <c r="AW31" s="25" t="str">
        <f t="shared" si="43"/>
        <v xml:space="preserve"> </v>
      </c>
      <c r="AX31" s="11" t="str">
        <f t="shared" si="43"/>
        <v xml:space="preserve"> </v>
      </c>
      <c r="AY31" s="12" t="str">
        <f t="shared" si="43"/>
        <v xml:space="preserve"> </v>
      </c>
      <c r="AZ31" s="25" t="str">
        <f t="shared" si="43"/>
        <v xml:space="preserve"> </v>
      </c>
      <c r="BA31" s="11" t="str">
        <f t="shared" si="43"/>
        <v xml:space="preserve"> </v>
      </c>
      <c r="BB31" s="12" t="str">
        <f t="shared" si="43"/>
        <v xml:space="preserve"> </v>
      </c>
      <c r="BC31" s="25" t="str">
        <f t="shared" si="43"/>
        <v xml:space="preserve"> </v>
      </c>
      <c r="BD31" s="5">
        <f t="shared" si="32"/>
        <v>3</v>
      </c>
      <c r="BE31" s="6">
        <f t="shared" si="33"/>
        <v>0</v>
      </c>
      <c r="BF31" s="6">
        <f t="shared" si="34"/>
        <v>1</v>
      </c>
      <c r="BG31" s="6">
        <f t="shared" si="35"/>
        <v>1</v>
      </c>
      <c r="BH31" s="6">
        <f t="shared" si="36"/>
        <v>0</v>
      </c>
      <c r="BI31" s="7">
        <f t="shared" si="37"/>
        <v>0</v>
      </c>
      <c r="BJ31" s="36">
        <f t="shared" si="38"/>
        <v>5.9399999999999995</v>
      </c>
      <c r="BK31" s="14">
        <f t="shared" si="39"/>
        <v>2.46</v>
      </c>
      <c r="BL31" s="24">
        <f t="shared" si="40"/>
        <v>0</v>
      </c>
      <c r="BM31" s="14">
        <v>0</v>
      </c>
      <c r="BN31" s="15">
        <v>0</v>
      </c>
      <c r="BO31" s="16"/>
      <c r="BP31" s="24">
        <f t="shared" si="41"/>
        <v>23.724999999999998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19"/>
        <v>24</v>
      </c>
      <c r="B32" s="80" t="s">
        <v>118</v>
      </c>
      <c r="C32" s="11" t="s">
        <v>455</v>
      </c>
      <c r="D32" s="12" t="s">
        <v>456</v>
      </c>
      <c r="E32" s="25" t="s">
        <v>456</v>
      </c>
      <c r="F32" s="11" t="s">
        <v>455</v>
      </c>
      <c r="G32" s="12" t="s">
        <v>456</v>
      </c>
      <c r="H32" s="25" t="s">
        <v>456</v>
      </c>
      <c r="I32" s="11" t="s">
        <v>455</v>
      </c>
      <c r="J32" s="12" t="s">
        <v>456</v>
      </c>
      <c r="K32" s="25">
        <v>0</v>
      </c>
      <c r="L32" s="11" t="s">
        <v>455</v>
      </c>
      <c r="M32" s="12" t="s">
        <v>456</v>
      </c>
      <c r="N32" s="25" t="s">
        <v>456</v>
      </c>
      <c r="O32" s="11" t="s">
        <v>455</v>
      </c>
      <c r="P32" s="12" t="s">
        <v>456</v>
      </c>
      <c r="Q32" s="25" t="s">
        <v>456</v>
      </c>
      <c r="R32" s="11" t="s">
        <v>455</v>
      </c>
      <c r="S32" s="12" t="s">
        <v>456</v>
      </c>
      <c r="T32" s="25" t="s">
        <v>456</v>
      </c>
      <c r="U32" s="11" t="s">
        <v>455</v>
      </c>
      <c r="V32" s="12" t="s">
        <v>456</v>
      </c>
      <c r="W32" s="25" t="s">
        <v>456</v>
      </c>
      <c r="X32" s="5">
        <f t="shared" si="21"/>
        <v>7</v>
      </c>
      <c r="Y32" s="6">
        <f t="shared" si="22"/>
        <v>0</v>
      </c>
      <c r="Z32" s="6">
        <f t="shared" si="23"/>
        <v>0</v>
      </c>
      <c r="AA32" s="6">
        <f t="shared" si="24"/>
        <v>0</v>
      </c>
      <c r="AB32" s="6">
        <f t="shared" si="25"/>
        <v>0</v>
      </c>
      <c r="AC32" s="7">
        <f t="shared" si="26"/>
        <v>6</v>
      </c>
      <c r="AD32" s="36">
        <f t="shared" si="27"/>
        <v>10</v>
      </c>
      <c r="AE32" s="14">
        <f t="shared" si="28"/>
        <v>0</v>
      </c>
      <c r="AF32" s="24">
        <f t="shared" si="29"/>
        <v>1.5899999999999999</v>
      </c>
      <c r="AG32" s="14">
        <v>2.6</v>
      </c>
      <c r="AH32" s="15">
        <v>2.9</v>
      </c>
      <c r="AI32" s="11" t="s">
        <v>455</v>
      </c>
      <c r="AJ32" s="12" t="s">
        <v>456</v>
      </c>
      <c r="AK32" s="25" t="s">
        <v>456</v>
      </c>
      <c r="AL32" s="11" t="s">
        <v>455</v>
      </c>
      <c r="AM32" s="12" t="s">
        <v>459</v>
      </c>
      <c r="AN32" s="25" t="s">
        <v>456</v>
      </c>
      <c r="AO32" s="11" t="s">
        <v>455</v>
      </c>
      <c r="AP32" s="12" t="s">
        <v>456</v>
      </c>
      <c r="AQ32" s="25" t="s">
        <v>456</v>
      </c>
      <c r="AR32" s="11" t="str">
        <f t="shared" si="42"/>
        <v xml:space="preserve"> </v>
      </c>
      <c r="AS32" s="12" t="str">
        <f t="shared" si="43"/>
        <v xml:space="preserve"> </v>
      </c>
      <c r="AT32" s="25" t="str">
        <f t="shared" si="43"/>
        <v xml:space="preserve"> </v>
      </c>
      <c r="AU32" s="11" t="str">
        <f t="shared" si="43"/>
        <v xml:space="preserve"> </v>
      </c>
      <c r="AV32" s="12" t="str">
        <f t="shared" si="43"/>
        <v xml:space="preserve"> </v>
      </c>
      <c r="AW32" s="25" t="str">
        <f t="shared" si="43"/>
        <v xml:space="preserve"> </v>
      </c>
      <c r="AX32" s="11" t="str">
        <f t="shared" si="43"/>
        <v xml:space="preserve"> </v>
      </c>
      <c r="AY32" s="12" t="str">
        <f t="shared" si="43"/>
        <v xml:space="preserve"> </v>
      </c>
      <c r="AZ32" s="25" t="str">
        <f t="shared" si="43"/>
        <v xml:space="preserve"> </v>
      </c>
      <c r="BA32" s="11" t="str">
        <f t="shared" si="43"/>
        <v xml:space="preserve"> </v>
      </c>
      <c r="BB32" s="12" t="str">
        <f t="shared" si="43"/>
        <v xml:space="preserve"> </v>
      </c>
      <c r="BC32" s="25" t="str">
        <f t="shared" si="43"/>
        <v xml:space="preserve"> </v>
      </c>
      <c r="BD32" s="5">
        <f t="shared" si="32"/>
        <v>3</v>
      </c>
      <c r="BE32" s="6">
        <f t="shared" si="33"/>
        <v>0</v>
      </c>
      <c r="BF32" s="6">
        <f t="shared" si="34"/>
        <v>0</v>
      </c>
      <c r="BG32" s="6">
        <f t="shared" si="35"/>
        <v>1</v>
      </c>
      <c r="BH32" s="6">
        <f t="shared" si="36"/>
        <v>0</v>
      </c>
      <c r="BI32" s="7">
        <f t="shared" si="37"/>
        <v>3</v>
      </c>
      <c r="BJ32" s="36">
        <f t="shared" si="38"/>
        <v>5.9399999999999995</v>
      </c>
      <c r="BK32" s="14">
        <f t="shared" si="39"/>
        <v>0.14000000000000012</v>
      </c>
      <c r="BL32" s="24">
        <f t="shared" si="40"/>
        <v>0.72</v>
      </c>
      <c r="BM32" s="14">
        <v>0</v>
      </c>
      <c r="BN32" s="15">
        <v>0</v>
      </c>
      <c r="BO32" s="16">
        <f>1.5+3+0.14</f>
        <v>4.6399999999999997</v>
      </c>
      <c r="BP32" s="24">
        <f t="shared" si="41"/>
        <v>25.592500000000001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19"/>
        <v>25</v>
      </c>
      <c r="B33" s="80" t="s">
        <v>119</v>
      </c>
      <c r="C33" s="11" t="s">
        <v>455</v>
      </c>
      <c r="D33" s="12" t="s">
        <v>456</v>
      </c>
      <c r="E33" s="25" t="s">
        <v>456</v>
      </c>
      <c r="F33" s="11" t="s">
        <v>455</v>
      </c>
      <c r="G33" s="12" t="s">
        <v>456</v>
      </c>
      <c r="H33" s="25" t="s">
        <v>456</v>
      </c>
      <c r="I33" s="11" t="s">
        <v>455</v>
      </c>
      <c r="J33" s="12" t="s">
        <v>456</v>
      </c>
      <c r="K33" s="25" t="s">
        <v>456</v>
      </c>
      <c r="L33" s="11" t="s">
        <v>455</v>
      </c>
      <c r="M33" s="12" t="s">
        <v>456</v>
      </c>
      <c r="N33" s="25" t="s">
        <v>456</v>
      </c>
      <c r="O33" s="11" t="s">
        <v>455</v>
      </c>
      <c r="P33" s="12" t="s">
        <v>456</v>
      </c>
      <c r="Q33" s="25" t="s">
        <v>456</v>
      </c>
      <c r="R33" s="11" t="s">
        <v>455</v>
      </c>
      <c r="S33" s="12" t="s">
        <v>456</v>
      </c>
      <c r="T33" s="25" t="s">
        <v>456</v>
      </c>
      <c r="U33" s="11" t="s">
        <v>455</v>
      </c>
      <c r="V33" s="12" t="s">
        <v>456</v>
      </c>
      <c r="W33" s="25" t="s">
        <v>456</v>
      </c>
      <c r="X33" s="5">
        <f t="shared" si="21"/>
        <v>7</v>
      </c>
      <c r="Y33" s="6">
        <f t="shared" si="22"/>
        <v>0</v>
      </c>
      <c r="Z33" s="6">
        <f t="shared" si="23"/>
        <v>0</v>
      </c>
      <c r="AA33" s="6">
        <f t="shared" si="24"/>
        <v>0</v>
      </c>
      <c r="AB33" s="6">
        <f t="shared" si="25"/>
        <v>0</v>
      </c>
      <c r="AC33" s="7">
        <f t="shared" si="26"/>
        <v>7</v>
      </c>
      <c r="AD33" s="36">
        <f t="shared" si="27"/>
        <v>10</v>
      </c>
      <c r="AE33" s="14">
        <f t="shared" si="28"/>
        <v>0</v>
      </c>
      <c r="AF33" s="24">
        <f t="shared" si="29"/>
        <v>1.88</v>
      </c>
      <c r="AG33" s="14">
        <v>2.5</v>
      </c>
      <c r="AH33" s="15">
        <v>1.9</v>
      </c>
      <c r="AI33" s="11" t="s">
        <v>455</v>
      </c>
      <c r="AJ33" s="12" t="s">
        <v>456</v>
      </c>
      <c r="AK33" s="25" t="s">
        <v>456</v>
      </c>
      <c r="AL33" s="11" t="s">
        <v>455</v>
      </c>
      <c r="AM33" s="12" t="s">
        <v>456</v>
      </c>
      <c r="AN33" s="25" t="s">
        <v>456</v>
      </c>
      <c r="AO33" s="11" t="s">
        <v>455</v>
      </c>
      <c r="AP33" s="12" t="s">
        <v>457</v>
      </c>
      <c r="AQ33" s="25" t="s">
        <v>456</v>
      </c>
      <c r="AR33" s="11" t="str">
        <f t="shared" si="42"/>
        <v xml:space="preserve"> </v>
      </c>
      <c r="AS33" s="12" t="str">
        <f t="shared" si="43"/>
        <v xml:space="preserve"> </v>
      </c>
      <c r="AT33" s="25" t="str">
        <f t="shared" si="43"/>
        <v xml:space="preserve"> </v>
      </c>
      <c r="AU33" s="11" t="str">
        <f t="shared" si="43"/>
        <v xml:space="preserve"> </v>
      </c>
      <c r="AV33" s="12" t="str">
        <f t="shared" si="43"/>
        <v xml:space="preserve"> </v>
      </c>
      <c r="AW33" s="25" t="str">
        <f t="shared" si="43"/>
        <v xml:space="preserve"> </v>
      </c>
      <c r="AX33" s="11" t="str">
        <f t="shared" si="43"/>
        <v xml:space="preserve"> </v>
      </c>
      <c r="AY33" s="12" t="str">
        <f t="shared" si="43"/>
        <v xml:space="preserve"> </v>
      </c>
      <c r="AZ33" s="25" t="str">
        <f t="shared" si="43"/>
        <v xml:space="preserve"> </v>
      </c>
      <c r="BA33" s="11" t="str">
        <f t="shared" si="43"/>
        <v xml:space="preserve"> </v>
      </c>
      <c r="BB33" s="12" t="str">
        <f t="shared" si="43"/>
        <v xml:space="preserve"> </v>
      </c>
      <c r="BC33" s="25" t="str">
        <f t="shared" si="43"/>
        <v xml:space="preserve"> </v>
      </c>
      <c r="BD33" s="5">
        <f t="shared" si="32"/>
        <v>3</v>
      </c>
      <c r="BE33" s="6">
        <f t="shared" si="33"/>
        <v>0</v>
      </c>
      <c r="BF33" s="6">
        <f t="shared" si="34"/>
        <v>1</v>
      </c>
      <c r="BG33" s="6">
        <f t="shared" si="35"/>
        <v>0</v>
      </c>
      <c r="BH33" s="6">
        <f t="shared" si="36"/>
        <v>0</v>
      </c>
      <c r="BI33" s="7">
        <f t="shared" si="37"/>
        <v>3</v>
      </c>
      <c r="BJ33" s="36">
        <f t="shared" si="38"/>
        <v>5.9399999999999995</v>
      </c>
      <c r="BK33" s="14">
        <f t="shared" si="39"/>
        <v>2.1700000000000004</v>
      </c>
      <c r="BL33" s="24">
        <f t="shared" si="40"/>
        <v>0.72</v>
      </c>
      <c r="BM33" s="14">
        <v>0</v>
      </c>
      <c r="BN33" s="15">
        <v>0</v>
      </c>
      <c r="BO33" s="16">
        <f>2*0.14+1.5+3</f>
        <v>4.78</v>
      </c>
      <c r="BP33" s="24">
        <f t="shared" si="41"/>
        <v>26.094999999999999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19"/>
        <v>26</v>
      </c>
      <c r="B34" s="80" t="s">
        <v>120</v>
      </c>
      <c r="C34" s="11" t="s">
        <v>455</v>
      </c>
      <c r="D34" s="12" t="s">
        <v>456</v>
      </c>
      <c r="E34" s="25" t="s">
        <v>456</v>
      </c>
      <c r="F34" s="11" t="s">
        <v>455</v>
      </c>
      <c r="G34" s="12" t="s">
        <v>456</v>
      </c>
      <c r="H34" s="25">
        <v>0</v>
      </c>
      <c r="I34" s="11" t="s">
        <v>454</v>
      </c>
      <c r="J34" s="12">
        <v>0</v>
      </c>
      <c r="K34" s="25">
        <v>0</v>
      </c>
      <c r="L34" s="11" t="s">
        <v>570</v>
      </c>
      <c r="M34" s="12">
        <v>0</v>
      </c>
      <c r="N34" s="25">
        <v>0</v>
      </c>
      <c r="O34" s="11" t="s">
        <v>454</v>
      </c>
      <c r="P34" s="12">
        <v>0</v>
      </c>
      <c r="Q34" s="25">
        <v>0</v>
      </c>
      <c r="R34" s="11" t="s">
        <v>455</v>
      </c>
      <c r="S34" s="12" t="s">
        <v>456</v>
      </c>
      <c r="T34" s="25">
        <v>0</v>
      </c>
      <c r="U34" s="11" t="s">
        <v>455</v>
      </c>
      <c r="V34" s="12" t="s">
        <v>456</v>
      </c>
      <c r="W34" s="25">
        <v>0</v>
      </c>
      <c r="X34" s="5">
        <f t="shared" si="21"/>
        <v>4</v>
      </c>
      <c r="Y34" s="6">
        <f t="shared" si="22"/>
        <v>0</v>
      </c>
      <c r="Z34" s="6">
        <f t="shared" si="23"/>
        <v>0</v>
      </c>
      <c r="AA34" s="6">
        <f t="shared" si="24"/>
        <v>0</v>
      </c>
      <c r="AB34" s="6">
        <f t="shared" si="25"/>
        <v>0</v>
      </c>
      <c r="AC34" s="7">
        <f t="shared" si="26"/>
        <v>1</v>
      </c>
      <c r="AD34" s="36">
        <f t="shared" si="27"/>
        <v>7.39</v>
      </c>
      <c r="AE34" s="14">
        <f t="shared" si="28"/>
        <v>0</v>
      </c>
      <c r="AF34" s="24">
        <f t="shared" si="29"/>
        <v>0.14000000000000012</v>
      </c>
      <c r="AG34" s="14">
        <v>0</v>
      </c>
      <c r="AH34" s="15">
        <v>0</v>
      </c>
      <c r="AI34" s="11" t="s">
        <v>454</v>
      </c>
      <c r="AJ34" s="12">
        <v>0</v>
      </c>
      <c r="AK34" s="25">
        <v>0</v>
      </c>
      <c r="AL34" s="11" t="s">
        <v>454</v>
      </c>
      <c r="AM34" s="12">
        <v>0</v>
      </c>
      <c r="AN34" s="25">
        <v>0</v>
      </c>
      <c r="AO34" s="11" t="s">
        <v>454</v>
      </c>
      <c r="AP34" s="12">
        <v>0</v>
      </c>
      <c r="AQ34" s="25">
        <v>0</v>
      </c>
      <c r="AR34" s="11" t="str">
        <f t="shared" si="42"/>
        <v xml:space="preserve"> </v>
      </c>
      <c r="AS34" s="12" t="str">
        <f t="shared" si="43"/>
        <v xml:space="preserve"> </v>
      </c>
      <c r="AT34" s="25" t="str">
        <f t="shared" si="43"/>
        <v xml:space="preserve"> </v>
      </c>
      <c r="AU34" s="11" t="str">
        <f t="shared" si="43"/>
        <v xml:space="preserve"> </v>
      </c>
      <c r="AV34" s="12" t="str">
        <f t="shared" si="43"/>
        <v xml:space="preserve"> </v>
      </c>
      <c r="AW34" s="25" t="str">
        <f t="shared" si="43"/>
        <v xml:space="preserve"> </v>
      </c>
      <c r="AX34" s="11" t="str">
        <f t="shared" si="43"/>
        <v xml:space="preserve"> </v>
      </c>
      <c r="AY34" s="12" t="str">
        <f t="shared" si="43"/>
        <v xml:space="preserve"> </v>
      </c>
      <c r="AZ34" s="25" t="str">
        <f t="shared" si="43"/>
        <v xml:space="preserve"> </v>
      </c>
      <c r="BA34" s="11" t="str">
        <f t="shared" si="43"/>
        <v xml:space="preserve"> </v>
      </c>
      <c r="BB34" s="12" t="str">
        <f t="shared" si="43"/>
        <v xml:space="preserve"> </v>
      </c>
      <c r="BC34" s="25" t="str">
        <f t="shared" si="43"/>
        <v xml:space="preserve"> </v>
      </c>
      <c r="BD34" s="5">
        <f t="shared" si="32"/>
        <v>0</v>
      </c>
      <c r="BE34" s="6">
        <f t="shared" si="33"/>
        <v>0</v>
      </c>
      <c r="BF34" s="6">
        <f t="shared" si="34"/>
        <v>0</v>
      </c>
      <c r="BG34" s="6">
        <f t="shared" si="35"/>
        <v>0</v>
      </c>
      <c r="BH34" s="6">
        <f t="shared" si="36"/>
        <v>0</v>
      </c>
      <c r="BI34" s="7">
        <f t="shared" si="37"/>
        <v>0</v>
      </c>
      <c r="BJ34" s="36">
        <f t="shared" si="38"/>
        <v>0</v>
      </c>
      <c r="BK34" s="14">
        <f t="shared" si="39"/>
        <v>0</v>
      </c>
      <c r="BL34" s="24">
        <f t="shared" si="40"/>
        <v>0</v>
      </c>
      <c r="BM34" s="14">
        <v>0</v>
      </c>
      <c r="BN34" s="15">
        <v>0</v>
      </c>
      <c r="BO34" s="16"/>
      <c r="BP34" s="24">
        <f t="shared" si="41"/>
        <v>5.5774999999999997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19"/>
        <v>27</v>
      </c>
      <c r="B35" s="80" t="s">
        <v>121</v>
      </c>
      <c r="C35" s="11" t="s">
        <v>455</v>
      </c>
      <c r="D35" s="12" t="s">
        <v>456</v>
      </c>
      <c r="E35" s="25" t="s">
        <v>456</v>
      </c>
      <c r="F35" s="11" t="s">
        <v>455</v>
      </c>
      <c r="G35" s="12" t="s">
        <v>456</v>
      </c>
      <c r="H35" s="25" t="s">
        <v>456</v>
      </c>
      <c r="I35" s="11" t="s">
        <v>455</v>
      </c>
      <c r="J35" s="12" t="s">
        <v>459</v>
      </c>
      <c r="K35" s="25" t="s">
        <v>456</v>
      </c>
      <c r="L35" s="11" t="s">
        <v>455</v>
      </c>
      <c r="M35" s="12" t="s">
        <v>457</v>
      </c>
      <c r="N35" s="25" t="s">
        <v>456</v>
      </c>
      <c r="O35" s="11" t="s">
        <v>455</v>
      </c>
      <c r="P35" s="12" t="s">
        <v>456</v>
      </c>
      <c r="Q35" s="25" t="s">
        <v>456</v>
      </c>
      <c r="R35" s="11" t="s">
        <v>455</v>
      </c>
      <c r="S35" s="12" t="s">
        <v>459</v>
      </c>
      <c r="T35" s="25" t="s">
        <v>456</v>
      </c>
      <c r="U35" s="11" t="s">
        <v>455</v>
      </c>
      <c r="V35" s="12" t="s">
        <v>456</v>
      </c>
      <c r="W35" s="25" t="s">
        <v>456</v>
      </c>
      <c r="X35" s="5">
        <f t="shared" si="21"/>
        <v>7</v>
      </c>
      <c r="Y35" s="6">
        <f t="shared" si="22"/>
        <v>0</v>
      </c>
      <c r="Z35" s="6">
        <f t="shared" si="23"/>
        <v>1</v>
      </c>
      <c r="AA35" s="6">
        <f t="shared" si="24"/>
        <v>2</v>
      </c>
      <c r="AB35" s="6">
        <f t="shared" si="25"/>
        <v>0</v>
      </c>
      <c r="AC35" s="7">
        <f t="shared" si="26"/>
        <v>7</v>
      </c>
      <c r="AD35" s="36">
        <f t="shared" si="27"/>
        <v>10</v>
      </c>
      <c r="AE35" s="14">
        <f t="shared" si="28"/>
        <v>2.75</v>
      </c>
      <c r="AF35" s="24">
        <f t="shared" si="29"/>
        <v>1.88</v>
      </c>
      <c r="AG35" s="14">
        <v>3.6</v>
      </c>
      <c r="AH35" s="15">
        <v>2.7</v>
      </c>
      <c r="AI35" s="11" t="s">
        <v>455</v>
      </c>
      <c r="AJ35" s="12" t="s">
        <v>456</v>
      </c>
      <c r="AK35" s="25" t="s">
        <v>456</v>
      </c>
      <c r="AL35" s="11" t="s">
        <v>455</v>
      </c>
      <c r="AM35" s="12" t="s">
        <v>457</v>
      </c>
      <c r="AN35" s="25" t="s">
        <v>456</v>
      </c>
      <c r="AO35" s="11" t="s">
        <v>455</v>
      </c>
      <c r="AP35" s="12" t="s">
        <v>457</v>
      </c>
      <c r="AQ35" s="25" t="s">
        <v>456</v>
      </c>
      <c r="AR35" s="11" t="str">
        <f t="shared" si="42"/>
        <v xml:space="preserve"> </v>
      </c>
      <c r="AS35" s="12" t="str">
        <f t="shared" si="43"/>
        <v xml:space="preserve"> </v>
      </c>
      <c r="AT35" s="25" t="str">
        <f t="shared" si="43"/>
        <v xml:space="preserve"> </v>
      </c>
      <c r="AU35" s="11" t="str">
        <f t="shared" si="43"/>
        <v xml:space="preserve"> </v>
      </c>
      <c r="AV35" s="12" t="str">
        <f t="shared" si="43"/>
        <v xml:space="preserve"> </v>
      </c>
      <c r="AW35" s="25" t="str">
        <f t="shared" si="43"/>
        <v xml:space="preserve"> </v>
      </c>
      <c r="AX35" s="11" t="str">
        <f t="shared" si="43"/>
        <v xml:space="preserve"> </v>
      </c>
      <c r="AY35" s="12" t="str">
        <f t="shared" si="43"/>
        <v xml:space="preserve"> </v>
      </c>
      <c r="AZ35" s="25" t="str">
        <f t="shared" si="43"/>
        <v xml:space="preserve"> </v>
      </c>
      <c r="BA35" s="11" t="str">
        <f t="shared" si="43"/>
        <v xml:space="preserve"> </v>
      </c>
      <c r="BB35" s="12" t="str">
        <f t="shared" si="43"/>
        <v xml:space="preserve"> </v>
      </c>
      <c r="BC35" s="25" t="str">
        <f t="shared" si="43"/>
        <v xml:space="preserve"> </v>
      </c>
      <c r="BD35" s="5">
        <f t="shared" si="32"/>
        <v>3</v>
      </c>
      <c r="BE35" s="6">
        <f t="shared" si="33"/>
        <v>0</v>
      </c>
      <c r="BF35" s="6">
        <f t="shared" si="34"/>
        <v>2</v>
      </c>
      <c r="BG35" s="6">
        <f t="shared" si="35"/>
        <v>0</v>
      </c>
      <c r="BH35" s="6">
        <f t="shared" si="36"/>
        <v>0</v>
      </c>
      <c r="BI35" s="7">
        <f t="shared" si="37"/>
        <v>3</v>
      </c>
      <c r="BJ35" s="36">
        <f t="shared" si="38"/>
        <v>5.9399999999999995</v>
      </c>
      <c r="BK35" s="14">
        <f t="shared" si="39"/>
        <v>4.2</v>
      </c>
      <c r="BL35" s="24">
        <f t="shared" si="40"/>
        <v>0.72</v>
      </c>
      <c r="BM35" s="14">
        <v>0</v>
      </c>
      <c r="BN35" s="15">
        <v>0</v>
      </c>
      <c r="BO35" s="16">
        <f>2*0.14+1+2+1.5+3</f>
        <v>7.78</v>
      </c>
      <c r="BP35" s="24">
        <f t="shared" si="41"/>
        <v>36.695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19"/>
        <v>28</v>
      </c>
      <c r="B36" s="80" t="s">
        <v>122</v>
      </c>
      <c r="C36" s="11" t="s">
        <v>455</v>
      </c>
      <c r="D36" s="12" t="s">
        <v>456</v>
      </c>
      <c r="E36" s="25" t="s">
        <v>456</v>
      </c>
      <c r="F36" s="11" t="s">
        <v>455</v>
      </c>
      <c r="G36" s="12" t="s">
        <v>456</v>
      </c>
      <c r="H36" s="25" t="s">
        <v>456</v>
      </c>
      <c r="I36" s="11" t="s">
        <v>455</v>
      </c>
      <c r="J36" s="12" t="s">
        <v>456</v>
      </c>
      <c r="K36" s="25" t="s">
        <v>456</v>
      </c>
      <c r="L36" s="11" t="s">
        <v>455</v>
      </c>
      <c r="M36" s="12" t="s">
        <v>456</v>
      </c>
      <c r="N36" s="25" t="s">
        <v>456</v>
      </c>
      <c r="O36" s="11" t="s">
        <v>455</v>
      </c>
      <c r="P36" s="12" t="s">
        <v>456</v>
      </c>
      <c r="Q36" s="25" t="s">
        <v>456</v>
      </c>
      <c r="R36" s="11" t="s">
        <v>455</v>
      </c>
      <c r="S36" s="12" t="s">
        <v>456</v>
      </c>
      <c r="T36" s="25" t="s">
        <v>456</v>
      </c>
      <c r="U36" s="11" t="s">
        <v>455</v>
      </c>
      <c r="V36" s="12" t="s">
        <v>459</v>
      </c>
      <c r="W36" s="25" t="s">
        <v>456</v>
      </c>
      <c r="X36" s="5">
        <f t="shared" si="21"/>
        <v>7</v>
      </c>
      <c r="Y36" s="6">
        <f t="shared" si="22"/>
        <v>0</v>
      </c>
      <c r="Z36" s="6">
        <f t="shared" si="23"/>
        <v>0</v>
      </c>
      <c r="AA36" s="6">
        <f t="shared" si="24"/>
        <v>1</v>
      </c>
      <c r="AB36" s="6">
        <f t="shared" si="25"/>
        <v>0</v>
      </c>
      <c r="AC36" s="7">
        <f t="shared" si="26"/>
        <v>7</v>
      </c>
      <c r="AD36" s="36">
        <f t="shared" si="27"/>
        <v>10</v>
      </c>
      <c r="AE36" s="14">
        <f t="shared" si="28"/>
        <v>0.14000000000000012</v>
      </c>
      <c r="AF36" s="24">
        <f t="shared" si="29"/>
        <v>1.88</v>
      </c>
      <c r="AG36" s="14">
        <v>5.0999999999999996</v>
      </c>
      <c r="AH36" s="15">
        <v>1.7</v>
      </c>
      <c r="AI36" s="11" t="s">
        <v>455</v>
      </c>
      <c r="AJ36" s="12" t="s">
        <v>457</v>
      </c>
      <c r="AK36" s="25" t="s">
        <v>456</v>
      </c>
      <c r="AL36" s="11" t="s">
        <v>455</v>
      </c>
      <c r="AM36" s="12" t="s">
        <v>459</v>
      </c>
      <c r="AN36" s="25" t="s">
        <v>456</v>
      </c>
      <c r="AO36" s="11" t="s">
        <v>455</v>
      </c>
      <c r="AP36" s="12" t="s">
        <v>457</v>
      </c>
      <c r="AQ36" s="25" t="s">
        <v>456</v>
      </c>
      <c r="AR36" s="11" t="str">
        <f t="shared" si="42"/>
        <v xml:space="preserve"> </v>
      </c>
      <c r="AS36" s="12" t="str">
        <f t="shared" si="43"/>
        <v xml:space="preserve"> </v>
      </c>
      <c r="AT36" s="25" t="str">
        <f t="shared" si="43"/>
        <v xml:space="preserve"> </v>
      </c>
      <c r="AU36" s="11" t="str">
        <f t="shared" si="43"/>
        <v xml:space="preserve"> </v>
      </c>
      <c r="AV36" s="12" t="str">
        <f t="shared" si="43"/>
        <v xml:space="preserve"> </v>
      </c>
      <c r="AW36" s="25" t="str">
        <f t="shared" si="43"/>
        <v xml:space="preserve"> </v>
      </c>
      <c r="AX36" s="11" t="str">
        <f t="shared" si="43"/>
        <v xml:space="preserve"> </v>
      </c>
      <c r="AY36" s="12" t="str">
        <f t="shared" si="43"/>
        <v xml:space="preserve"> </v>
      </c>
      <c r="AZ36" s="25" t="str">
        <f t="shared" si="43"/>
        <v xml:space="preserve"> </v>
      </c>
      <c r="BA36" s="11" t="str">
        <f t="shared" si="43"/>
        <v xml:space="preserve"> </v>
      </c>
      <c r="BB36" s="12" t="str">
        <f t="shared" si="43"/>
        <v xml:space="preserve"> </v>
      </c>
      <c r="BC36" s="25" t="str">
        <f t="shared" si="43"/>
        <v xml:space="preserve"> </v>
      </c>
      <c r="BD36" s="5">
        <f t="shared" si="32"/>
        <v>3</v>
      </c>
      <c r="BE36" s="6">
        <f t="shared" si="33"/>
        <v>0</v>
      </c>
      <c r="BF36" s="6">
        <f t="shared" si="34"/>
        <v>2</v>
      </c>
      <c r="BG36" s="6">
        <f t="shared" si="35"/>
        <v>1</v>
      </c>
      <c r="BH36" s="6">
        <f t="shared" si="36"/>
        <v>0</v>
      </c>
      <c r="BI36" s="7">
        <f t="shared" si="37"/>
        <v>3</v>
      </c>
      <c r="BJ36" s="36">
        <f t="shared" si="38"/>
        <v>5.9399999999999995</v>
      </c>
      <c r="BK36" s="14">
        <f t="shared" si="39"/>
        <v>4.49</v>
      </c>
      <c r="BL36" s="24">
        <f t="shared" si="40"/>
        <v>0.72</v>
      </c>
      <c r="BM36" s="14">
        <v>0</v>
      </c>
      <c r="BN36" s="15">
        <v>0</v>
      </c>
      <c r="BO36" s="16">
        <f>1.5+3</f>
        <v>4.5</v>
      </c>
      <c r="BP36" s="24">
        <f t="shared" si="41"/>
        <v>31.594999999999999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19"/>
        <v>29</v>
      </c>
      <c r="B37" s="80" t="s">
        <v>123</v>
      </c>
      <c r="C37" s="11" t="s">
        <v>455</v>
      </c>
      <c r="D37" s="12" t="s">
        <v>456</v>
      </c>
      <c r="E37" s="25" t="s">
        <v>456</v>
      </c>
      <c r="F37" s="11" t="s">
        <v>455</v>
      </c>
      <c r="G37" s="12" t="s">
        <v>456</v>
      </c>
      <c r="H37" s="25" t="s">
        <v>456</v>
      </c>
      <c r="I37" s="11" t="s">
        <v>455</v>
      </c>
      <c r="J37" s="12" t="s">
        <v>457</v>
      </c>
      <c r="K37" s="25" t="s">
        <v>456</v>
      </c>
      <c r="L37" s="11" t="s">
        <v>455</v>
      </c>
      <c r="M37" s="12" t="s">
        <v>456</v>
      </c>
      <c r="N37" s="25" t="s">
        <v>456</v>
      </c>
      <c r="O37" s="11" t="s">
        <v>455</v>
      </c>
      <c r="P37" s="12" t="s">
        <v>456</v>
      </c>
      <c r="Q37" s="25" t="s">
        <v>456</v>
      </c>
      <c r="R37" s="11" t="s">
        <v>455</v>
      </c>
      <c r="S37" s="12" t="s">
        <v>456</v>
      </c>
      <c r="T37" s="25" t="s">
        <v>456</v>
      </c>
      <c r="U37" s="11" t="s">
        <v>455</v>
      </c>
      <c r="V37" s="12" t="s">
        <v>459</v>
      </c>
      <c r="W37" s="25" t="s">
        <v>456</v>
      </c>
      <c r="X37" s="5">
        <f t="shared" si="21"/>
        <v>7</v>
      </c>
      <c r="Y37" s="6">
        <f t="shared" si="22"/>
        <v>0</v>
      </c>
      <c r="Z37" s="6">
        <f t="shared" si="23"/>
        <v>1</v>
      </c>
      <c r="AA37" s="6">
        <f t="shared" si="24"/>
        <v>1</v>
      </c>
      <c r="AB37" s="6">
        <f t="shared" si="25"/>
        <v>0</v>
      </c>
      <c r="AC37" s="7">
        <f t="shared" si="26"/>
        <v>7</v>
      </c>
      <c r="AD37" s="36">
        <f t="shared" si="27"/>
        <v>10</v>
      </c>
      <c r="AE37" s="14">
        <f t="shared" si="28"/>
        <v>2.46</v>
      </c>
      <c r="AF37" s="24">
        <f t="shared" si="29"/>
        <v>1.88</v>
      </c>
      <c r="AG37" s="14">
        <v>3.1</v>
      </c>
      <c r="AH37" s="15">
        <v>1.5</v>
      </c>
      <c r="AI37" s="11" t="s">
        <v>455</v>
      </c>
      <c r="AJ37" s="12" t="s">
        <v>456</v>
      </c>
      <c r="AK37" s="25" t="s">
        <v>456</v>
      </c>
      <c r="AL37" s="11" t="s">
        <v>455</v>
      </c>
      <c r="AM37" s="12" t="s">
        <v>457</v>
      </c>
      <c r="AN37" s="25" t="s">
        <v>456</v>
      </c>
      <c r="AO37" s="11" t="s">
        <v>455</v>
      </c>
      <c r="AP37" s="12" t="s">
        <v>457</v>
      </c>
      <c r="AQ37" s="25" t="s">
        <v>456</v>
      </c>
      <c r="AR37" s="11" t="str">
        <f t="shared" si="42"/>
        <v xml:space="preserve"> </v>
      </c>
      <c r="AS37" s="12" t="str">
        <f t="shared" si="43"/>
        <v xml:space="preserve"> </v>
      </c>
      <c r="AT37" s="25" t="str">
        <f t="shared" si="43"/>
        <v xml:space="preserve"> </v>
      </c>
      <c r="AU37" s="11" t="str">
        <f t="shared" si="43"/>
        <v xml:space="preserve"> </v>
      </c>
      <c r="AV37" s="12" t="str">
        <f t="shared" si="43"/>
        <v xml:space="preserve"> </v>
      </c>
      <c r="AW37" s="25" t="str">
        <f t="shared" si="43"/>
        <v xml:space="preserve"> </v>
      </c>
      <c r="AX37" s="11" t="str">
        <f t="shared" si="43"/>
        <v xml:space="preserve"> </v>
      </c>
      <c r="AY37" s="12" t="str">
        <f t="shared" si="43"/>
        <v xml:space="preserve"> </v>
      </c>
      <c r="AZ37" s="25" t="str">
        <f t="shared" si="43"/>
        <v xml:space="preserve"> </v>
      </c>
      <c r="BA37" s="11" t="str">
        <f t="shared" si="43"/>
        <v xml:space="preserve"> </v>
      </c>
      <c r="BB37" s="12" t="str">
        <f t="shared" si="43"/>
        <v xml:space="preserve"> </v>
      </c>
      <c r="BC37" s="25" t="str">
        <f t="shared" si="43"/>
        <v xml:space="preserve"> </v>
      </c>
      <c r="BD37" s="5">
        <f t="shared" si="32"/>
        <v>3</v>
      </c>
      <c r="BE37" s="6">
        <f t="shared" si="33"/>
        <v>0</v>
      </c>
      <c r="BF37" s="6">
        <f t="shared" si="34"/>
        <v>2</v>
      </c>
      <c r="BG37" s="6">
        <f t="shared" si="35"/>
        <v>0</v>
      </c>
      <c r="BH37" s="6">
        <f t="shared" si="36"/>
        <v>0</v>
      </c>
      <c r="BI37" s="7">
        <f t="shared" si="37"/>
        <v>3</v>
      </c>
      <c r="BJ37" s="36">
        <f t="shared" si="38"/>
        <v>5.9399999999999995</v>
      </c>
      <c r="BK37" s="14">
        <f t="shared" si="39"/>
        <v>4.2</v>
      </c>
      <c r="BL37" s="24">
        <f t="shared" si="40"/>
        <v>0.72</v>
      </c>
      <c r="BM37" s="14">
        <v>0</v>
      </c>
      <c r="BN37" s="15">
        <v>0</v>
      </c>
      <c r="BO37" s="16">
        <f>3*0.14+1.5+3</f>
        <v>4.92</v>
      </c>
      <c r="BP37" s="24">
        <f t="shared" si="41"/>
        <v>30.925000000000004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19"/>
        <v>30</v>
      </c>
      <c r="B38" s="80" t="str">
        <f t="shared" ref="B38:Q43" si="44">" "</f>
        <v xml:space="preserve"> </v>
      </c>
      <c r="C38" s="11" t="str">
        <f t="shared" si="44"/>
        <v xml:space="preserve"> </v>
      </c>
      <c r="D38" s="12" t="str">
        <f t="shared" si="44"/>
        <v xml:space="preserve"> </v>
      </c>
      <c r="E38" s="25" t="str">
        <f t="shared" si="44"/>
        <v xml:space="preserve"> </v>
      </c>
      <c r="F38" s="11" t="str">
        <f t="shared" si="44"/>
        <v xml:space="preserve"> </v>
      </c>
      <c r="G38" s="12" t="str">
        <f t="shared" si="44"/>
        <v xml:space="preserve"> </v>
      </c>
      <c r="H38" s="25" t="str">
        <f t="shared" si="44"/>
        <v xml:space="preserve"> </v>
      </c>
      <c r="I38" s="11" t="str">
        <f t="shared" si="44"/>
        <v xml:space="preserve"> </v>
      </c>
      <c r="J38" s="12" t="str">
        <f t="shared" si="44"/>
        <v xml:space="preserve"> </v>
      </c>
      <c r="K38" s="25" t="str">
        <f t="shared" si="44"/>
        <v xml:space="preserve"> </v>
      </c>
      <c r="L38" s="11" t="str">
        <f t="shared" si="44"/>
        <v xml:space="preserve"> </v>
      </c>
      <c r="M38" s="12" t="str">
        <f t="shared" si="44"/>
        <v xml:space="preserve"> </v>
      </c>
      <c r="N38" s="25" t="str">
        <f t="shared" si="44"/>
        <v xml:space="preserve"> </v>
      </c>
      <c r="O38" s="11" t="str">
        <f t="shared" si="44"/>
        <v xml:space="preserve"> </v>
      </c>
      <c r="P38" s="12" t="str">
        <f t="shared" si="44"/>
        <v xml:space="preserve"> </v>
      </c>
      <c r="Q38" s="25" t="str">
        <f t="shared" si="44"/>
        <v xml:space="preserve"> </v>
      </c>
      <c r="R38" s="11" t="str">
        <f t="shared" ref="R38:W43" si="45">" "</f>
        <v xml:space="preserve"> </v>
      </c>
      <c r="S38" s="12" t="str">
        <f t="shared" si="45"/>
        <v xml:space="preserve"> </v>
      </c>
      <c r="T38" s="25" t="str">
        <f t="shared" si="45"/>
        <v xml:space="preserve"> </v>
      </c>
      <c r="U38" s="11" t="str">
        <f t="shared" si="45"/>
        <v xml:space="preserve"> </v>
      </c>
      <c r="V38" s="12" t="str">
        <f t="shared" si="45"/>
        <v xml:space="preserve"> </v>
      </c>
      <c r="W38" s="25" t="str">
        <f t="shared" si="45"/>
        <v xml:space="preserve"> </v>
      </c>
      <c r="X38" s="5">
        <f t="shared" ref="X38" si="46">IF(C38=" ",0,IF(C38="p",1,0)+IF(F38="p",1,0)+IF(I38="p",1,0)+IF(L38="p",1,0)+IF(O38="p",1,0)+IF(R38="p",1,0)+IF(U38="p",1,0))</f>
        <v>0</v>
      </c>
      <c r="Y38" s="6">
        <f t="shared" ref="Y38" si="47">IF(C38=" ",0,IF(C38="am",1,0)+IF(F38="am",1,0)+IF(I38="am",1,0)+IF(L38="am",1,0)+IF(O38="am",1,0)+IF(R38="am",1,0)+IF(U38="am",1,0))</f>
        <v>0</v>
      </c>
      <c r="Z38" s="6">
        <f t="shared" ref="Z38" si="48">IF(D38=" ",0,IF(D38="+",1,0)+IF(G38="+",1,0)+IF(J38="+",1,0)+IF(M38="+",1,0)+IF(P38="+",1,0)+IF(S38="+",1,0)+IF(V38="+",1,0))</f>
        <v>0</v>
      </c>
      <c r="AA38" s="6">
        <f t="shared" ref="AA38" si="49">IF(D38=" ",0,IF(D38="!",1,0)+IF(G38="!",1,0)+IF(J38="!",1,0)+IF(M38="!",1,0)+IF(P38="!",1,0)+IF(S38="!",1,0)+IF(V38="!",1,0))</f>
        <v>0</v>
      </c>
      <c r="AB38" s="6">
        <f t="shared" ref="AB38" si="50">IF(E38=" ",0,IF(E38="!",1,0)+IF(H38="!",1,0)+IF(K38="!",1,0)+IF(N38="!",1,0)+IF(Q38="!",1,0)+IF(T38="!",1,0)+IF(W38="!",1,0))</f>
        <v>0</v>
      </c>
      <c r="AC38" s="7">
        <f t="shared" ref="AC38" si="51">IF(E38=" ",0,IF(E38="~",1,0)+IF(H38="~",1,0)+IF(K38="~",1,0)+IF(N38="~",1,0)+IF(Q38="~",1,0)+IF(T38="~",1,0)+IF(W38="~",1,0))</f>
        <v>0</v>
      </c>
      <c r="AD38" s="36">
        <f t="shared" ref="AD38" si="52">IF(X38=7,10,IF(X38=6,9.71+(Y38-1)*0.29,IF(X38=5,9.13+(Y38-2)*0.29,IF(X38=4,8.26+(Y38-3)*0.29,IF(X38=3,7.1+(Y38-4)*0.29,IF(X38=2,5.65+(Y38-5)*0.29,IF(X38=1,3.91+(Y38-6)*0.29,IF(Y38=0,0,1.88+(Y38-7)*0.29))))))))</f>
        <v>0</v>
      </c>
      <c r="AE38" s="14">
        <f t="shared" ref="AE38" si="53">IF(Z38=7,10,IF(Z38=6,9.71+(AA38-1)*0.29,IF(Z38=5,9.13+(AA38-2)*0.29,IF(Z38=4,8.26+(AA38-3)*0.29,IF(Z38=3,7.1+(AA38-4)*0.29,IF(Z38=2,5.65+(AA38-5)*0.29,IF(Z38=1,3.91+(AA38-6)*0.29,IF(AA38=0,0,1.88+(AA38-7)*0.29))))))))</f>
        <v>0</v>
      </c>
      <c r="AF38" s="24">
        <f t="shared" ref="AF38" si="54">IF(AB38=7,10,IF(AB38=6,9.71+(AC38-1)*0.29,IF(AB38=5,9.13+(AC38-2)*0.29,IF(AB38=4,8.26+(AC38-3)*0.29,IF(AB38=3,7.1+(AC38-4)*0.29,IF(AB38=2,5.65+(AC38-5)*0.29,IF(AB38=1,3.91+(AC38-6)*0.29,IF(AC38=0,0,1.88+(AC38-7)*0.29))))))))</f>
        <v>0</v>
      </c>
      <c r="AG38" s="14">
        <v>0</v>
      </c>
      <c r="AH38" s="15">
        <v>0</v>
      </c>
      <c r="AI38" s="11" t="str">
        <f t="shared" ref="AI38:AX43" si="55">" "</f>
        <v xml:space="preserve"> </v>
      </c>
      <c r="AJ38" s="12" t="str">
        <f t="shared" si="55"/>
        <v xml:space="preserve"> </v>
      </c>
      <c r="AK38" s="25" t="str">
        <f t="shared" si="55"/>
        <v xml:space="preserve"> </v>
      </c>
      <c r="AL38" s="11" t="str">
        <f t="shared" si="55"/>
        <v xml:space="preserve"> </v>
      </c>
      <c r="AM38" s="12" t="str">
        <f t="shared" si="55"/>
        <v xml:space="preserve"> </v>
      </c>
      <c r="AN38" s="25" t="str">
        <f t="shared" si="55"/>
        <v xml:space="preserve"> </v>
      </c>
      <c r="AO38" s="11" t="str">
        <f t="shared" si="55"/>
        <v xml:space="preserve"> </v>
      </c>
      <c r="AP38" s="12" t="str">
        <f t="shared" si="55"/>
        <v xml:space="preserve"> </v>
      </c>
      <c r="AQ38" s="25" t="str">
        <f t="shared" si="55"/>
        <v xml:space="preserve"> </v>
      </c>
      <c r="AR38" s="11" t="str">
        <f t="shared" si="55"/>
        <v xml:space="preserve"> </v>
      </c>
      <c r="AS38" s="12" t="str">
        <f t="shared" si="55"/>
        <v xml:space="preserve"> </v>
      </c>
      <c r="AT38" s="25" t="str">
        <f t="shared" si="55"/>
        <v xml:space="preserve"> </v>
      </c>
      <c r="AU38" s="11" t="str">
        <f t="shared" si="55"/>
        <v xml:space="preserve"> </v>
      </c>
      <c r="AV38" s="12" t="str">
        <f t="shared" si="55"/>
        <v xml:space="preserve"> </v>
      </c>
      <c r="AW38" s="25" t="str">
        <f t="shared" si="55"/>
        <v xml:space="preserve"> </v>
      </c>
      <c r="AX38" s="11" t="str">
        <f t="shared" si="55"/>
        <v xml:space="preserve"> </v>
      </c>
      <c r="AY38" s="12" t="str">
        <f t="shared" ref="AY38:BC43" si="56">" "</f>
        <v xml:space="preserve"> </v>
      </c>
      <c r="AZ38" s="25" t="str">
        <f t="shared" si="56"/>
        <v xml:space="preserve"> </v>
      </c>
      <c r="BA38" s="11" t="str">
        <f t="shared" si="56"/>
        <v xml:space="preserve"> </v>
      </c>
      <c r="BB38" s="12" t="str">
        <f t="shared" si="56"/>
        <v xml:space="preserve"> </v>
      </c>
      <c r="BC38" s="25" t="str">
        <f t="shared" si="56"/>
        <v xml:space="preserve"> </v>
      </c>
      <c r="BD38" s="5">
        <f t="shared" ref="BD38" si="57">IF(AI38=" ",0,IF(AI38="p",1,0)+IF(AL38="p",1,0)+IF(AO38="p",1,0)+IF(AR38="p",1,0)+IF(AU38="p",1,0)+IF(AX38="p",1,0)+IF(BA38="p",1,0))</f>
        <v>0</v>
      </c>
      <c r="BE38" s="6">
        <f t="shared" ref="BE38" si="58">IF(AI38=" ",0,IF(AI38="am",1,0)+IF(AL38="am",1,0)+IF(AO38="am",1,0)+IF(AR38="am",1,0)+IF(AU38="am",1,0)+IF(AX38="am",1,0)+IF(BA38="am",1,0))</f>
        <v>0</v>
      </c>
      <c r="BF38" s="6">
        <f t="shared" ref="BF38" si="59">IF(AJ38=" ",0,IF(AJ38="+",1,0)+IF(AM38="+",1,0)+IF(AP38="+",1,0)+IF(AS38="+",1,0)+IF(AV38="+",1,0)+IF(AY38="+",1,0)+IF(BB38="+",1,0))</f>
        <v>0</v>
      </c>
      <c r="BG38" s="6">
        <f t="shared" ref="BG38" si="60">IF(AJ38=" ",0,IF(AJ38="!",1,0)+IF(AM38="!",1,0)+IF(AP38="!",1,0)+IF(AS38="!",1,0)+IF(AV38="!",1,0)+IF(AY38="!",1,0)+IF(BB38="!",1,0))</f>
        <v>0</v>
      </c>
      <c r="BH38" s="6">
        <f t="shared" ref="BH38" si="61">IF(AK38=" ",0,IF(AK38="!",1,0)+IF(AN38="!",1,0)+IF(AQ38="!",1,0)+IF(AT38="!",1,0)+IF(AW38="!",1,0)+IF(AZ38="!",1,0)+IF(BC38="!",1,0))</f>
        <v>0</v>
      </c>
      <c r="BI38" s="7">
        <f t="shared" ref="BI38" si="62">IF(AK38=" ",0,IF(AK38="~",1,0)+IF(AN38="~",1,0)+IF(AQ38="~",1,0)+IF(AT38="~",1,0)+IF(AW38="~",1,0)+IF(AZ38="~",1,0)+IF(BC38="~",1,0))</f>
        <v>0</v>
      </c>
      <c r="BJ38" s="36">
        <f t="shared" ref="BJ38" si="63">IF(BD38=7,10,IF(BD38=6,9.71+(BE38-1)*0.29,IF(BD38=5,9.13+(BE38-2)*0.29,IF(BD38=4,8.26+(BE38-3)*0.29,IF(BD38=3,7.1+(BE38-4)*0.29,IF(BD38=2,5.65+(BE38-5)*0.29,IF(BD38=1,3.91+(BE38-6)*0.29,IF(BE38=0,0,1.88+(BE38-7)*0.29))))))))</f>
        <v>0</v>
      </c>
      <c r="BK38" s="14">
        <f t="shared" ref="BK38" si="64">IF(BF38=7,10,IF(BF38=6,9.71+(BG38-1)*0.29,IF(BF38=5,9.13+(BG38-2)*0.29,IF(BF38=4,8.26+(BG38-3)*0.29,IF(BF38=3,7.1+(BG38-4)*0.29,IF(BF38=2,5.65+(BG38-5)*0.29,IF(BF38=1,3.91+(BG38-6)*0.29,IF(BG38=0,0,1.88+(BG38-7)*0.29))))))))</f>
        <v>0</v>
      </c>
      <c r="BL38" s="24">
        <f t="shared" ref="BL38" si="65">IF(BH38=7,10,IF(BH38=6,9.71+(BI38-1)*0.29,IF(BH38=5,9.13+(BI38-2)*0.29,IF(BH38=4,8.26+(BI38-3)*0.29,IF(BH38=3,7.1+(BI38-4)*0.29,IF(BH38=2,5.65+(BI38-5)*0.29,IF(BH38=1,3.91+(BI38-6)*0.29,IF(BI38=0,0,1.88+(BI38-7)*0.29))))))))</f>
        <v>0</v>
      </c>
      <c r="BM38" s="14">
        <v>0</v>
      </c>
      <c r="BN38" s="15">
        <v>0</v>
      </c>
      <c r="BO38" s="16"/>
      <c r="BP38" s="24">
        <f t="shared" ref="BP38" si="66">(0.75*AD38+AE38+0.25*AF38+1.4*AG38+1.6*AH38)+(0.75*BJ38+BK38+0.25*BL38+1.4*BM38+1.6*BN38)+BO38</f>
        <v>0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19"/>
        <v>31</v>
      </c>
      <c r="B39" s="80" t="str">
        <f t="shared" si="44"/>
        <v xml:space="preserve"> </v>
      </c>
      <c r="C39" s="11" t="str">
        <f t="shared" si="44"/>
        <v xml:space="preserve"> </v>
      </c>
      <c r="D39" s="12" t="str">
        <f t="shared" si="44"/>
        <v xml:space="preserve"> </v>
      </c>
      <c r="E39" s="25" t="str">
        <f t="shared" si="44"/>
        <v xml:space="preserve"> </v>
      </c>
      <c r="F39" s="11" t="str">
        <f t="shared" si="44"/>
        <v xml:space="preserve"> </v>
      </c>
      <c r="G39" s="12" t="str">
        <f t="shared" si="44"/>
        <v xml:space="preserve"> </v>
      </c>
      <c r="H39" s="25" t="str">
        <f t="shared" si="44"/>
        <v xml:space="preserve"> </v>
      </c>
      <c r="I39" s="11" t="str">
        <f t="shared" si="44"/>
        <v xml:space="preserve"> </v>
      </c>
      <c r="J39" s="12" t="str">
        <f t="shared" si="44"/>
        <v xml:space="preserve"> </v>
      </c>
      <c r="K39" s="25" t="str">
        <f t="shared" si="44"/>
        <v xml:space="preserve"> </v>
      </c>
      <c r="L39" s="11" t="str">
        <f t="shared" si="44"/>
        <v xml:space="preserve"> </v>
      </c>
      <c r="M39" s="12" t="str">
        <f t="shared" si="44"/>
        <v xml:space="preserve"> </v>
      </c>
      <c r="N39" s="25" t="str">
        <f t="shared" si="44"/>
        <v xml:space="preserve"> </v>
      </c>
      <c r="O39" s="11" t="str">
        <f t="shared" si="44"/>
        <v xml:space="preserve"> </v>
      </c>
      <c r="P39" s="12" t="str">
        <f t="shared" si="44"/>
        <v xml:space="preserve"> </v>
      </c>
      <c r="Q39" s="25" t="str">
        <f t="shared" si="44"/>
        <v xml:space="preserve"> </v>
      </c>
      <c r="R39" s="11" t="str">
        <f t="shared" si="45"/>
        <v xml:space="preserve"> </v>
      </c>
      <c r="S39" s="12" t="str">
        <f t="shared" si="45"/>
        <v xml:space="preserve"> </v>
      </c>
      <c r="T39" s="25" t="str">
        <f t="shared" si="45"/>
        <v xml:space="preserve"> </v>
      </c>
      <c r="U39" s="11" t="str">
        <f t="shared" si="45"/>
        <v xml:space="preserve"> </v>
      </c>
      <c r="V39" s="12" t="str">
        <f t="shared" si="45"/>
        <v xml:space="preserve"> </v>
      </c>
      <c r="W39" s="25" t="str">
        <f t="shared" si="45"/>
        <v xml:space="preserve"> </v>
      </c>
      <c r="X39" s="5">
        <f t="shared" ref="X39:X40" si="67">IF(C39=" ",0,IF(C39="p",1,0)+IF(F39="p",1,0)+IF(I39="p",1,0)+IF(L39="p",1,0)+IF(O39="p",1,0)+IF(R39="p",1,0)+IF(U39="p",1,0))</f>
        <v>0</v>
      </c>
      <c r="Y39" s="6">
        <f t="shared" ref="Y39:Y40" si="68">IF(C39=" ",0,IF(C39="am",1,0)+IF(F39="am",1,0)+IF(I39="am",1,0)+IF(L39="am",1,0)+IF(O39="am",1,0)+IF(R39="am",1,0)+IF(U39="am",1,0))</f>
        <v>0</v>
      </c>
      <c r="Z39" s="6">
        <f t="shared" ref="Z39:Z40" si="69">IF(D39=" ",0,IF(D39="+",1,0)+IF(G39="+",1,0)+IF(J39="+",1,0)+IF(M39="+",1,0)+IF(P39="+",1,0)+IF(S39="+",1,0)+IF(V39="+",1,0))</f>
        <v>0</v>
      </c>
      <c r="AA39" s="6">
        <f t="shared" ref="AA39:AA40" si="70">IF(D39=" ",0,IF(D39="!",1,0)+IF(G39="!",1,0)+IF(J39="!",1,0)+IF(M39="!",1,0)+IF(P39="!",1,0)+IF(S39="!",1,0)+IF(V39="!",1,0))</f>
        <v>0</v>
      </c>
      <c r="AB39" s="6">
        <f t="shared" ref="AB39:AB40" si="71">IF(E39=" ",0,IF(E39="!",1,0)+IF(H39="!",1,0)+IF(K39="!",1,0)+IF(N39="!",1,0)+IF(Q39="!",1,0)+IF(T39="!",1,0)+IF(W39="!",1,0))</f>
        <v>0</v>
      </c>
      <c r="AC39" s="7">
        <f t="shared" ref="AC39:AC40" si="72">IF(E39=" ",0,IF(E39="~",1,0)+IF(H39="~",1,0)+IF(K39="~",1,0)+IF(N39="~",1,0)+IF(Q39="~",1,0)+IF(T39="~",1,0)+IF(W39="~",1,0))</f>
        <v>0</v>
      </c>
      <c r="AD39" s="36">
        <f t="shared" ref="AD39:AD40" si="73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:AE40" si="74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:AF40" si="75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si="55"/>
        <v xml:space="preserve"> </v>
      </c>
      <c r="AJ39" s="12" t="str">
        <f t="shared" si="55"/>
        <v xml:space="preserve"> </v>
      </c>
      <c r="AK39" s="25" t="str">
        <f t="shared" si="55"/>
        <v xml:space="preserve"> </v>
      </c>
      <c r="AL39" s="11" t="str">
        <f t="shared" si="55"/>
        <v xml:space="preserve"> </v>
      </c>
      <c r="AM39" s="12" t="str">
        <f t="shared" si="55"/>
        <v xml:space="preserve"> </v>
      </c>
      <c r="AN39" s="25" t="str">
        <f t="shared" si="55"/>
        <v xml:space="preserve"> </v>
      </c>
      <c r="AO39" s="11" t="str">
        <f t="shared" si="55"/>
        <v xml:space="preserve"> </v>
      </c>
      <c r="AP39" s="12" t="str">
        <f t="shared" si="55"/>
        <v xml:space="preserve"> </v>
      </c>
      <c r="AQ39" s="25" t="str">
        <f t="shared" si="55"/>
        <v xml:space="preserve"> </v>
      </c>
      <c r="AR39" s="11" t="str">
        <f t="shared" si="55"/>
        <v xml:space="preserve"> </v>
      </c>
      <c r="AS39" s="12" t="str">
        <f t="shared" si="55"/>
        <v xml:space="preserve"> </v>
      </c>
      <c r="AT39" s="25" t="str">
        <f t="shared" si="55"/>
        <v xml:space="preserve"> </v>
      </c>
      <c r="AU39" s="11" t="str">
        <f t="shared" si="55"/>
        <v xml:space="preserve"> </v>
      </c>
      <c r="AV39" s="12" t="str">
        <f t="shared" si="55"/>
        <v xml:space="preserve"> </v>
      </c>
      <c r="AW39" s="25" t="str">
        <f t="shared" si="55"/>
        <v xml:space="preserve"> </v>
      </c>
      <c r="AX39" s="11" t="str">
        <f t="shared" si="55"/>
        <v xml:space="preserve"> </v>
      </c>
      <c r="AY39" s="12" t="str">
        <f t="shared" si="56"/>
        <v xml:space="preserve"> </v>
      </c>
      <c r="AZ39" s="25" t="str">
        <f t="shared" si="56"/>
        <v xml:space="preserve"> </v>
      </c>
      <c r="BA39" s="11" t="str">
        <f t="shared" si="56"/>
        <v xml:space="preserve"> </v>
      </c>
      <c r="BB39" s="12" t="str">
        <f t="shared" si="56"/>
        <v xml:space="preserve"> </v>
      </c>
      <c r="BC39" s="25" t="str">
        <f t="shared" si="56"/>
        <v xml:space="preserve"> </v>
      </c>
      <c r="BD39" s="5">
        <f t="shared" ref="BD39:BD40" si="76">IF(AI39=" ",0,IF(AI39="p",1,0)+IF(AL39="p",1,0)+IF(AO39="p",1,0)+IF(AR39="p",1,0)+IF(AU39="p",1,0)+IF(AX39="p",1,0)+IF(BA39="p",1,0))</f>
        <v>0</v>
      </c>
      <c r="BE39" s="6">
        <f t="shared" ref="BE39:BE40" si="77">IF(AI39=" ",0,IF(AI39="am",1,0)+IF(AL39="am",1,0)+IF(AO39="am",1,0)+IF(AR39="am",1,0)+IF(AU39="am",1,0)+IF(AX39="am",1,0)+IF(BA39="am",1,0))</f>
        <v>0</v>
      </c>
      <c r="BF39" s="6">
        <f t="shared" ref="BF39:BF40" si="78">IF(AJ39=" ",0,IF(AJ39="+",1,0)+IF(AM39="+",1,0)+IF(AP39="+",1,0)+IF(AS39="+",1,0)+IF(AV39="+",1,0)+IF(AY39="+",1,0)+IF(BB39="+",1,0))</f>
        <v>0</v>
      </c>
      <c r="BG39" s="6">
        <f t="shared" ref="BG39:BG40" si="79">IF(AJ39=" ",0,IF(AJ39="!",1,0)+IF(AM39="!",1,0)+IF(AP39="!",1,0)+IF(AS39="!",1,0)+IF(AV39="!",1,0)+IF(AY39="!",1,0)+IF(BB39="!",1,0))</f>
        <v>0</v>
      </c>
      <c r="BH39" s="6">
        <f t="shared" ref="BH39:BH40" si="80">IF(AK39=" ",0,IF(AK39="!",1,0)+IF(AN39="!",1,0)+IF(AQ39="!",1,0)+IF(AT39="!",1,0)+IF(AW39="!",1,0)+IF(AZ39="!",1,0)+IF(BC39="!",1,0))</f>
        <v>0</v>
      </c>
      <c r="BI39" s="7">
        <f t="shared" ref="BI39:BI40" si="81">IF(AK39=" ",0,IF(AK39="~",1,0)+IF(AN39="~",1,0)+IF(AQ39="~",1,0)+IF(AT39="~",1,0)+IF(AW39="~",1,0)+IF(AZ39="~",1,0)+IF(BC39="~",1,0))</f>
        <v>0</v>
      </c>
      <c r="BJ39" s="36">
        <f t="shared" ref="BJ39:BJ40" si="82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:BK40" si="83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:BL40" si="84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24">
        <f t="shared" ref="BP39:BP40" si="85">(0.75*AD39+AE39+0.25*AF39+1.4*AG39+1.6*AH39)+(0.75*BJ39+BK39+0.25*BL39+1.4*BM39+1.6*BN39)+BO39</f>
        <v>0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19"/>
        <v>32</v>
      </c>
      <c r="B40" s="80" t="str">
        <f t="shared" si="44"/>
        <v xml:space="preserve"> </v>
      </c>
      <c r="C40" s="11" t="str">
        <f t="shared" si="44"/>
        <v xml:space="preserve"> </v>
      </c>
      <c r="D40" s="12" t="str">
        <f t="shared" si="44"/>
        <v xml:space="preserve"> </v>
      </c>
      <c r="E40" s="25" t="str">
        <f t="shared" si="44"/>
        <v xml:space="preserve"> </v>
      </c>
      <c r="F40" s="11" t="str">
        <f t="shared" si="44"/>
        <v xml:space="preserve"> </v>
      </c>
      <c r="G40" s="12" t="str">
        <f t="shared" si="44"/>
        <v xml:space="preserve"> </v>
      </c>
      <c r="H40" s="25" t="str">
        <f t="shared" si="44"/>
        <v xml:space="preserve"> </v>
      </c>
      <c r="I40" s="11" t="str">
        <f t="shared" si="44"/>
        <v xml:space="preserve"> </v>
      </c>
      <c r="J40" s="12" t="str">
        <f t="shared" si="44"/>
        <v xml:space="preserve"> </v>
      </c>
      <c r="K40" s="25" t="str">
        <f t="shared" si="44"/>
        <v xml:space="preserve"> </v>
      </c>
      <c r="L40" s="11" t="str">
        <f t="shared" si="44"/>
        <v xml:space="preserve"> </v>
      </c>
      <c r="M40" s="12" t="str">
        <f t="shared" si="44"/>
        <v xml:space="preserve"> </v>
      </c>
      <c r="N40" s="25" t="str">
        <f t="shared" si="44"/>
        <v xml:space="preserve"> </v>
      </c>
      <c r="O40" s="11" t="str">
        <f t="shared" si="44"/>
        <v xml:space="preserve"> </v>
      </c>
      <c r="P40" s="12" t="str">
        <f t="shared" si="44"/>
        <v xml:space="preserve"> </v>
      </c>
      <c r="Q40" s="25" t="str">
        <f t="shared" si="44"/>
        <v xml:space="preserve"> </v>
      </c>
      <c r="R40" s="11" t="str">
        <f t="shared" si="45"/>
        <v xml:space="preserve"> </v>
      </c>
      <c r="S40" s="12" t="str">
        <f t="shared" si="45"/>
        <v xml:space="preserve"> </v>
      </c>
      <c r="T40" s="25" t="str">
        <f t="shared" si="45"/>
        <v xml:space="preserve"> </v>
      </c>
      <c r="U40" s="11" t="str">
        <f t="shared" si="45"/>
        <v xml:space="preserve"> </v>
      </c>
      <c r="V40" s="12" t="str">
        <f t="shared" si="45"/>
        <v xml:space="preserve"> </v>
      </c>
      <c r="W40" s="25" t="str">
        <f t="shared" si="45"/>
        <v xml:space="preserve"> </v>
      </c>
      <c r="X40" s="5">
        <f t="shared" si="67"/>
        <v>0</v>
      </c>
      <c r="Y40" s="6">
        <f t="shared" si="68"/>
        <v>0</v>
      </c>
      <c r="Z40" s="6">
        <f t="shared" si="69"/>
        <v>0</v>
      </c>
      <c r="AA40" s="6">
        <f t="shared" si="70"/>
        <v>0</v>
      </c>
      <c r="AB40" s="6">
        <f t="shared" si="71"/>
        <v>0</v>
      </c>
      <c r="AC40" s="7">
        <f t="shared" si="72"/>
        <v>0</v>
      </c>
      <c r="AD40" s="36">
        <f t="shared" si="73"/>
        <v>0</v>
      </c>
      <c r="AE40" s="14">
        <f t="shared" si="74"/>
        <v>0</v>
      </c>
      <c r="AF40" s="24">
        <f t="shared" si="75"/>
        <v>0</v>
      </c>
      <c r="AG40" s="14">
        <v>0</v>
      </c>
      <c r="AH40" s="15">
        <v>0</v>
      </c>
      <c r="AI40" s="11" t="str">
        <f t="shared" si="55"/>
        <v xml:space="preserve"> </v>
      </c>
      <c r="AJ40" s="12" t="str">
        <f t="shared" si="55"/>
        <v xml:space="preserve"> </v>
      </c>
      <c r="AK40" s="25" t="str">
        <f t="shared" si="55"/>
        <v xml:space="preserve"> </v>
      </c>
      <c r="AL40" s="11" t="str">
        <f t="shared" si="55"/>
        <v xml:space="preserve"> </v>
      </c>
      <c r="AM40" s="12" t="str">
        <f t="shared" si="55"/>
        <v xml:space="preserve"> </v>
      </c>
      <c r="AN40" s="25" t="str">
        <f t="shared" si="55"/>
        <v xml:space="preserve"> </v>
      </c>
      <c r="AO40" s="11" t="str">
        <f t="shared" si="55"/>
        <v xml:space="preserve"> </v>
      </c>
      <c r="AP40" s="12" t="str">
        <f t="shared" si="55"/>
        <v xml:space="preserve"> </v>
      </c>
      <c r="AQ40" s="25" t="str">
        <f t="shared" si="55"/>
        <v xml:space="preserve"> </v>
      </c>
      <c r="AR40" s="11" t="str">
        <f t="shared" si="55"/>
        <v xml:space="preserve"> </v>
      </c>
      <c r="AS40" s="12" t="str">
        <f t="shared" si="55"/>
        <v xml:space="preserve"> </v>
      </c>
      <c r="AT40" s="25" t="str">
        <f t="shared" si="55"/>
        <v xml:space="preserve"> </v>
      </c>
      <c r="AU40" s="11" t="str">
        <f t="shared" si="55"/>
        <v xml:space="preserve"> </v>
      </c>
      <c r="AV40" s="12" t="str">
        <f t="shared" si="55"/>
        <v xml:space="preserve"> </v>
      </c>
      <c r="AW40" s="25" t="str">
        <f t="shared" si="55"/>
        <v xml:space="preserve"> </v>
      </c>
      <c r="AX40" s="11" t="str">
        <f t="shared" si="55"/>
        <v xml:space="preserve"> </v>
      </c>
      <c r="AY40" s="12" t="str">
        <f t="shared" si="56"/>
        <v xml:space="preserve"> </v>
      </c>
      <c r="AZ40" s="25" t="str">
        <f t="shared" si="56"/>
        <v xml:space="preserve"> </v>
      </c>
      <c r="BA40" s="11" t="str">
        <f t="shared" si="56"/>
        <v xml:space="preserve"> </v>
      </c>
      <c r="BB40" s="12" t="str">
        <f t="shared" si="56"/>
        <v xml:space="preserve"> </v>
      </c>
      <c r="BC40" s="25" t="str">
        <f t="shared" si="56"/>
        <v xml:space="preserve"> </v>
      </c>
      <c r="BD40" s="5">
        <f t="shared" si="76"/>
        <v>0</v>
      </c>
      <c r="BE40" s="6">
        <f t="shared" si="77"/>
        <v>0</v>
      </c>
      <c r="BF40" s="6">
        <f t="shared" si="78"/>
        <v>0</v>
      </c>
      <c r="BG40" s="6">
        <f t="shared" si="79"/>
        <v>0</v>
      </c>
      <c r="BH40" s="6">
        <f t="shared" si="80"/>
        <v>0</v>
      </c>
      <c r="BI40" s="7">
        <f t="shared" si="81"/>
        <v>0</v>
      </c>
      <c r="BJ40" s="36">
        <f t="shared" si="82"/>
        <v>0</v>
      </c>
      <c r="BK40" s="14">
        <f t="shared" si="83"/>
        <v>0</v>
      </c>
      <c r="BL40" s="24">
        <f t="shared" si="84"/>
        <v>0</v>
      </c>
      <c r="BM40" s="14">
        <v>0</v>
      </c>
      <c r="BN40" s="15">
        <v>0</v>
      </c>
      <c r="BO40" s="16"/>
      <c r="BP40" s="24">
        <f t="shared" si="85"/>
        <v>0</v>
      </c>
      <c r="BQ40" s="63"/>
      <c r="BR40" s="63"/>
      <c r="BS40" s="63"/>
      <c r="BT40" s="63"/>
      <c r="BU40" s="63"/>
      <c r="BV40" s="63"/>
      <c r="BW40" s="63"/>
    </row>
    <row r="41" spans="1:75" ht="12.75" customHeight="1">
      <c r="A41" s="2">
        <f t="shared" si="19"/>
        <v>33</v>
      </c>
      <c r="B41" s="80" t="str">
        <f t="shared" si="44"/>
        <v xml:space="preserve"> </v>
      </c>
      <c r="C41" s="11" t="str">
        <f t="shared" si="44"/>
        <v xml:space="preserve"> </v>
      </c>
      <c r="D41" s="12" t="str">
        <f t="shared" si="44"/>
        <v xml:space="preserve"> </v>
      </c>
      <c r="E41" s="25" t="str">
        <f t="shared" si="44"/>
        <v xml:space="preserve"> </v>
      </c>
      <c r="F41" s="11" t="str">
        <f t="shared" si="44"/>
        <v xml:space="preserve"> </v>
      </c>
      <c r="G41" s="12" t="str">
        <f t="shared" si="44"/>
        <v xml:space="preserve"> </v>
      </c>
      <c r="H41" s="25" t="str">
        <f t="shared" si="44"/>
        <v xml:space="preserve"> </v>
      </c>
      <c r="I41" s="11" t="str">
        <f t="shared" si="44"/>
        <v xml:space="preserve"> </v>
      </c>
      <c r="J41" s="12" t="str">
        <f t="shared" si="44"/>
        <v xml:space="preserve"> </v>
      </c>
      <c r="K41" s="25" t="str">
        <f t="shared" si="44"/>
        <v xml:space="preserve"> </v>
      </c>
      <c r="L41" s="11" t="str">
        <f t="shared" si="44"/>
        <v xml:space="preserve"> </v>
      </c>
      <c r="M41" s="12" t="str">
        <f t="shared" si="44"/>
        <v xml:space="preserve"> </v>
      </c>
      <c r="N41" s="25" t="str">
        <f t="shared" si="44"/>
        <v xml:space="preserve"> </v>
      </c>
      <c r="O41" s="11" t="str">
        <f t="shared" si="44"/>
        <v xml:space="preserve"> </v>
      </c>
      <c r="P41" s="12" t="str">
        <f t="shared" si="44"/>
        <v xml:space="preserve"> </v>
      </c>
      <c r="Q41" s="25" t="str">
        <f t="shared" si="44"/>
        <v xml:space="preserve"> </v>
      </c>
      <c r="R41" s="11" t="str">
        <f t="shared" si="45"/>
        <v xml:space="preserve"> </v>
      </c>
      <c r="S41" s="12" t="str">
        <f t="shared" si="45"/>
        <v xml:space="preserve"> </v>
      </c>
      <c r="T41" s="25" t="str">
        <f t="shared" si="45"/>
        <v xml:space="preserve"> </v>
      </c>
      <c r="U41" s="11" t="str">
        <f t="shared" si="45"/>
        <v xml:space="preserve"> </v>
      </c>
      <c r="V41" s="12" t="str">
        <f t="shared" si="45"/>
        <v xml:space="preserve"> </v>
      </c>
      <c r="W41" s="25" t="str">
        <f t="shared" si="45"/>
        <v xml:space="preserve"> </v>
      </c>
      <c r="X41" s="5">
        <f t="shared" ref="X41:X42" si="86">IF(C41=" ",0,IF(C41="p",1,0)+IF(F41="p",1,0)+IF(I41="p",1,0)+IF(L41="p",1,0)+IF(O41="p",1,0)+IF(R41="p",1,0)+IF(U41="p",1,0))</f>
        <v>0</v>
      </c>
      <c r="Y41" s="6">
        <f t="shared" ref="Y41:Y42" si="87">IF(C41=" ",0,IF(C41="am",1,0)+IF(F41="am",1,0)+IF(I41="am",1,0)+IF(L41="am",1,0)+IF(O41="am",1,0)+IF(R41="am",1,0)+IF(U41="am",1,0))</f>
        <v>0</v>
      </c>
      <c r="Z41" s="6">
        <f t="shared" ref="Z41:Z42" si="88">IF(D41=" ",0,IF(D41="+",1,0)+IF(G41="+",1,0)+IF(J41="+",1,0)+IF(M41="+",1,0)+IF(P41="+",1,0)+IF(S41="+",1,0)+IF(V41="+",1,0))</f>
        <v>0</v>
      </c>
      <c r="AA41" s="6">
        <f t="shared" ref="AA41:AB42" si="89">IF(D41=" ",0,IF(D41="!",1,0)+IF(G41="!",1,0)+IF(J41="!",1,0)+IF(M41="!",1,0)+IF(P41="!",1,0)+IF(S41="!",1,0)+IF(V41="!",1,0))</f>
        <v>0</v>
      </c>
      <c r="AB41" s="6">
        <f t="shared" si="89"/>
        <v>0</v>
      </c>
      <c r="AC41" s="7">
        <f t="shared" ref="AC41:AC42" si="90">IF(E41=" ",0,IF(E41="~",1,0)+IF(H41="~",1,0)+IF(K41="~",1,0)+IF(N41="~",1,0)+IF(Q41="~",1,0)+IF(T41="~",1,0)+IF(W41="~",1,0))</f>
        <v>0</v>
      </c>
      <c r="AD41" s="36">
        <f t="shared" ref="AD41:AD42" si="91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:AE42" si="92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:AF42" si="93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si="55"/>
        <v xml:space="preserve"> </v>
      </c>
      <c r="AJ41" s="12" t="str">
        <f t="shared" si="55"/>
        <v xml:space="preserve"> </v>
      </c>
      <c r="AK41" s="25" t="str">
        <f t="shared" si="55"/>
        <v xml:space="preserve"> </v>
      </c>
      <c r="AL41" s="11" t="str">
        <f t="shared" si="55"/>
        <v xml:space="preserve"> </v>
      </c>
      <c r="AM41" s="12" t="str">
        <f t="shared" si="55"/>
        <v xml:space="preserve"> </v>
      </c>
      <c r="AN41" s="25" t="str">
        <f t="shared" si="55"/>
        <v xml:space="preserve"> </v>
      </c>
      <c r="AO41" s="11" t="str">
        <f t="shared" si="55"/>
        <v xml:space="preserve"> </v>
      </c>
      <c r="AP41" s="12" t="str">
        <f t="shared" si="55"/>
        <v xml:space="preserve"> </v>
      </c>
      <c r="AQ41" s="25" t="str">
        <f t="shared" si="55"/>
        <v xml:space="preserve"> </v>
      </c>
      <c r="AR41" s="11" t="str">
        <f t="shared" si="55"/>
        <v xml:space="preserve"> </v>
      </c>
      <c r="AS41" s="12" t="str">
        <f t="shared" si="55"/>
        <v xml:space="preserve"> </v>
      </c>
      <c r="AT41" s="25" t="str">
        <f t="shared" si="55"/>
        <v xml:space="preserve"> </v>
      </c>
      <c r="AU41" s="11" t="str">
        <f t="shared" si="55"/>
        <v xml:space="preserve"> </v>
      </c>
      <c r="AV41" s="12" t="str">
        <f t="shared" si="55"/>
        <v xml:space="preserve"> </v>
      </c>
      <c r="AW41" s="25" t="str">
        <f t="shared" si="55"/>
        <v xml:space="preserve"> </v>
      </c>
      <c r="AX41" s="11" t="str">
        <f t="shared" si="55"/>
        <v xml:space="preserve"> </v>
      </c>
      <c r="AY41" s="12" t="str">
        <f t="shared" si="56"/>
        <v xml:space="preserve"> </v>
      </c>
      <c r="AZ41" s="25" t="str">
        <f t="shared" si="56"/>
        <v xml:space="preserve"> </v>
      </c>
      <c r="BA41" s="11" t="str">
        <f t="shared" si="56"/>
        <v xml:space="preserve"> </v>
      </c>
      <c r="BB41" s="12" t="str">
        <f t="shared" si="56"/>
        <v xml:space="preserve"> </v>
      </c>
      <c r="BC41" s="25" t="str">
        <f t="shared" si="56"/>
        <v xml:space="preserve"> </v>
      </c>
      <c r="BD41" s="5">
        <f t="shared" ref="BD41:BD42" si="94">IF(AI41=" ",0,IF(AI41="p",1,0)+IF(AL41="p",1,0)+IF(AO41="p",1,0)+IF(AR41="p",1,0)+IF(AU41="p",1,0)+IF(AX41="p",1,0)+IF(BA41="p",1,0))</f>
        <v>0</v>
      </c>
      <c r="BE41" s="6">
        <f t="shared" ref="BE41:BE42" si="95">IF(AI41=" ",0,IF(AI41="am",1,0)+IF(AL41="am",1,0)+IF(AO41="am",1,0)+IF(AR41="am",1,0)+IF(AU41="am",1,0)+IF(AX41="am",1,0)+IF(BA41="am",1,0))</f>
        <v>0</v>
      </c>
      <c r="BF41" s="6">
        <f t="shared" ref="BF41:BF42" si="96">IF(AJ41=" ",0,IF(AJ41="+",1,0)+IF(AM41="+",1,0)+IF(AP41="+",1,0)+IF(AS41="+",1,0)+IF(AV41="+",1,0)+IF(AY41="+",1,0)+IF(BB41="+",1,0))</f>
        <v>0</v>
      </c>
      <c r="BG41" s="6">
        <f t="shared" ref="BG41:BH42" si="97">IF(AJ41=" ",0,IF(AJ41="!",1,0)+IF(AM41="!",1,0)+IF(AP41="!",1,0)+IF(AS41="!",1,0)+IF(AV41="!",1,0)+IF(AY41="!",1,0)+IF(BB41="!",1,0))</f>
        <v>0</v>
      </c>
      <c r="BH41" s="6">
        <f t="shared" si="97"/>
        <v>0</v>
      </c>
      <c r="BI41" s="7">
        <f t="shared" ref="BI41:BI42" si="98">IF(AK41=" ",0,IF(AK41="~",1,0)+IF(AN41="~",1,0)+IF(AQ41="~",1,0)+IF(AT41="~",1,0)+IF(AW41="~",1,0)+IF(AZ41="~",1,0)+IF(BC41="~",1,0))</f>
        <v>0</v>
      </c>
      <c r="BJ41" s="36">
        <f t="shared" ref="BJ41:BJ43" si="99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:BK43" si="100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:BL43" si="101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24">
        <f t="shared" ref="BP41:BP43" si="102">(0.75*AD41+AE41+0.25*AF41+1.4*AG41+1.6*AH41)+(0.75*BJ41+BK41+0.25*BL41+1.4*BM41+1.6*BN41)+BO41</f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19"/>
        <v>34</v>
      </c>
      <c r="B42" s="80" t="str">
        <f t="shared" si="44"/>
        <v xml:space="preserve"> </v>
      </c>
      <c r="C42" s="11" t="str">
        <f t="shared" si="44"/>
        <v xml:space="preserve"> </v>
      </c>
      <c r="D42" s="12" t="str">
        <f t="shared" si="44"/>
        <v xml:space="preserve"> </v>
      </c>
      <c r="E42" s="25" t="str">
        <f t="shared" si="44"/>
        <v xml:space="preserve"> </v>
      </c>
      <c r="F42" s="11" t="str">
        <f t="shared" si="44"/>
        <v xml:space="preserve"> </v>
      </c>
      <c r="G42" s="12" t="str">
        <f t="shared" si="44"/>
        <v xml:space="preserve"> </v>
      </c>
      <c r="H42" s="25" t="str">
        <f t="shared" si="44"/>
        <v xml:space="preserve"> </v>
      </c>
      <c r="I42" s="11" t="str">
        <f t="shared" si="44"/>
        <v xml:space="preserve"> </v>
      </c>
      <c r="J42" s="12" t="str">
        <f t="shared" si="44"/>
        <v xml:space="preserve"> </v>
      </c>
      <c r="K42" s="25" t="str">
        <f t="shared" si="44"/>
        <v xml:space="preserve"> </v>
      </c>
      <c r="L42" s="11" t="str">
        <f t="shared" si="44"/>
        <v xml:space="preserve"> </v>
      </c>
      <c r="M42" s="12" t="str">
        <f t="shared" si="44"/>
        <v xml:space="preserve"> </v>
      </c>
      <c r="N42" s="25" t="str">
        <f t="shared" si="44"/>
        <v xml:space="preserve"> </v>
      </c>
      <c r="O42" s="11" t="str">
        <f t="shared" si="44"/>
        <v xml:space="preserve"> </v>
      </c>
      <c r="P42" s="12" t="str">
        <f t="shared" si="44"/>
        <v xml:space="preserve"> </v>
      </c>
      <c r="Q42" s="25" t="str">
        <f t="shared" si="44"/>
        <v xml:space="preserve"> </v>
      </c>
      <c r="R42" s="11" t="str">
        <f t="shared" si="45"/>
        <v xml:space="preserve"> </v>
      </c>
      <c r="S42" s="12" t="str">
        <f t="shared" si="45"/>
        <v xml:space="preserve"> </v>
      </c>
      <c r="T42" s="25" t="str">
        <f t="shared" si="45"/>
        <v xml:space="preserve"> </v>
      </c>
      <c r="U42" s="11" t="str">
        <f t="shared" si="45"/>
        <v xml:space="preserve"> </v>
      </c>
      <c r="V42" s="12" t="str">
        <f t="shared" si="45"/>
        <v xml:space="preserve"> </v>
      </c>
      <c r="W42" s="25" t="str">
        <f t="shared" si="45"/>
        <v xml:space="preserve"> </v>
      </c>
      <c r="X42" s="5">
        <f t="shared" si="86"/>
        <v>0</v>
      </c>
      <c r="Y42" s="6">
        <f t="shared" si="87"/>
        <v>0</v>
      </c>
      <c r="Z42" s="6">
        <f t="shared" si="88"/>
        <v>0</v>
      </c>
      <c r="AA42" s="6">
        <f t="shared" si="89"/>
        <v>0</v>
      </c>
      <c r="AB42" s="6">
        <f t="shared" si="89"/>
        <v>0</v>
      </c>
      <c r="AC42" s="7">
        <f t="shared" si="90"/>
        <v>0</v>
      </c>
      <c r="AD42" s="36">
        <f t="shared" si="91"/>
        <v>0</v>
      </c>
      <c r="AE42" s="14">
        <f t="shared" si="92"/>
        <v>0</v>
      </c>
      <c r="AF42" s="24">
        <f t="shared" si="93"/>
        <v>0</v>
      </c>
      <c r="AG42" s="14">
        <v>0</v>
      </c>
      <c r="AH42" s="15">
        <v>0</v>
      </c>
      <c r="AI42" s="11" t="str">
        <f t="shared" si="55"/>
        <v xml:space="preserve"> </v>
      </c>
      <c r="AJ42" s="12" t="str">
        <f t="shared" si="55"/>
        <v xml:space="preserve"> </v>
      </c>
      <c r="AK42" s="25" t="str">
        <f t="shared" si="55"/>
        <v xml:space="preserve"> </v>
      </c>
      <c r="AL42" s="11" t="str">
        <f t="shared" si="55"/>
        <v xml:space="preserve"> </v>
      </c>
      <c r="AM42" s="12" t="str">
        <f t="shared" si="55"/>
        <v xml:space="preserve"> </v>
      </c>
      <c r="AN42" s="25" t="str">
        <f t="shared" si="55"/>
        <v xml:space="preserve"> </v>
      </c>
      <c r="AO42" s="11" t="str">
        <f t="shared" si="55"/>
        <v xml:space="preserve"> </v>
      </c>
      <c r="AP42" s="12" t="str">
        <f t="shared" si="55"/>
        <v xml:space="preserve"> </v>
      </c>
      <c r="AQ42" s="25" t="str">
        <f t="shared" si="55"/>
        <v xml:space="preserve"> </v>
      </c>
      <c r="AR42" s="11" t="str">
        <f t="shared" si="55"/>
        <v xml:space="preserve"> </v>
      </c>
      <c r="AS42" s="12" t="str">
        <f t="shared" si="55"/>
        <v xml:space="preserve"> </v>
      </c>
      <c r="AT42" s="25" t="str">
        <f t="shared" si="55"/>
        <v xml:space="preserve"> </v>
      </c>
      <c r="AU42" s="11" t="str">
        <f t="shared" si="55"/>
        <v xml:space="preserve"> </v>
      </c>
      <c r="AV42" s="12" t="str">
        <f t="shared" si="55"/>
        <v xml:space="preserve"> </v>
      </c>
      <c r="AW42" s="25" t="str">
        <f t="shared" si="55"/>
        <v xml:space="preserve"> </v>
      </c>
      <c r="AX42" s="11" t="str">
        <f t="shared" si="55"/>
        <v xml:space="preserve"> </v>
      </c>
      <c r="AY42" s="12" t="str">
        <f t="shared" si="56"/>
        <v xml:space="preserve"> </v>
      </c>
      <c r="AZ42" s="25" t="str">
        <f t="shared" si="56"/>
        <v xml:space="preserve"> </v>
      </c>
      <c r="BA42" s="11" t="str">
        <f t="shared" si="56"/>
        <v xml:space="preserve"> </v>
      </c>
      <c r="BB42" s="12" t="str">
        <f t="shared" si="56"/>
        <v xml:space="preserve"> </v>
      </c>
      <c r="BC42" s="25" t="str">
        <f t="shared" si="56"/>
        <v xml:space="preserve"> </v>
      </c>
      <c r="BD42" s="5">
        <f t="shared" si="94"/>
        <v>0</v>
      </c>
      <c r="BE42" s="6">
        <f t="shared" si="95"/>
        <v>0</v>
      </c>
      <c r="BF42" s="6">
        <f t="shared" si="96"/>
        <v>0</v>
      </c>
      <c r="BG42" s="6">
        <f t="shared" si="97"/>
        <v>0</v>
      </c>
      <c r="BH42" s="6">
        <f t="shared" si="97"/>
        <v>0</v>
      </c>
      <c r="BI42" s="7">
        <f t="shared" si="98"/>
        <v>0</v>
      </c>
      <c r="BJ42" s="36">
        <f t="shared" si="99"/>
        <v>0</v>
      </c>
      <c r="BK42" s="14">
        <f t="shared" si="100"/>
        <v>0</v>
      </c>
      <c r="BL42" s="24">
        <f t="shared" si="101"/>
        <v>0</v>
      </c>
      <c r="BM42" s="14">
        <v>0</v>
      </c>
      <c r="BN42" s="15">
        <v>0</v>
      </c>
      <c r="BO42" s="16"/>
      <c r="BP42" s="24">
        <f t="shared" si="102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19"/>
        <v>35</v>
      </c>
      <c r="B43" s="80" t="str">
        <f t="shared" si="44"/>
        <v xml:space="preserve"> </v>
      </c>
      <c r="C43" s="11" t="str">
        <f t="shared" si="44"/>
        <v xml:space="preserve"> </v>
      </c>
      <c r="D43" s="12" t="str">
        <f t="shared" si="44"/>
        <v xml:space="preserve"> </v>
      </c>
      <c r="E43" s="25" t="str">
        <f t="shared" si="44"/>
        <v xml:space="preserve"> </v>
      </c>
      <c r="F43" s="11" t="str">
        <f t="shared" si="44"/>
        <v xml:space="preserve"> </v>
      </c>
      <c r="G43" s="12" t="str">
        <f t="shared" si="44"/>
        <v xml:space="preserve"> </v>
      </c>
      <c r="H43" s="25" t="str">
        <f t="shared" si="44"/>
        <v xml:space="preserve"> </v>
      </c>
      <c r="I43" s="11" t="str">
        <f t="shared" si="44"/>
        <v xml:space="preserve"> </v>
      </c>
      <c r="J43" s="12" t="str">
        <f t="shared" si="44"/>
        <v xml:space="preserve"> </v>
      </c>
      <c r="K43" s="25" t="str">
        <f t="shared" si="44"/>
        <v xml:space="preserve"> </v>
      </c>
      <c r="L43" s="11" t="str">
        <f t="shared" si="44"/>
        <v xml:space="preserve"> </v>
      </c>
      <c r="M43" s="12" t="str">
        <f t="shared" si="44"/>
        <v xml:space="preserve"> </v>
      </c>
      <c r="N43" s="25" t="str">
        <f t="shared" si="44"/>
        <v xml:space="preserve"> </v>
      </c>
      <c r="O43" s="11" t="str">
        <f t="shared" si="44"/>
        <v xml:space="preserve"> </v>
      </c>
      <c r="P43" s="12" t="str">
        <f t="shared" si="44"/>
        <v xml:space="preserve"> </v>
      </c>
      <c r="Q43" s="25" t="str">
        <f t="shared" si="44"/>
        <v xml:space="preserve"> </v>
      </c>
      <c r="R43" s="11" t="str">
        <f t="shared" si="45"/>
        <v xml:space="preserve"> </v>
      </c>
      <c r="S43" s="12" t="str">
        <f t="shared" si="45"/>
        <v xml:space="preserve"> </v>
      </c>
      <c r="T43" s="25" t="str">
        <f t="shared" si="45"/>
        <v xml:space="preserve"> </v>
      </c>
      <c r="U43" s="11" t="str">
        <f t="shared" si="45"/>
        <v xml:space="preserve"> </v>
      </c>
      <c r="V43" s="12" t="str">
        <f t="shared" si="45"/>
        <v xml:space="preserve"> </v>
      </c>
      <c r="W43" s="25" t="str">
        <f t="shared" si="45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103">IF(D43=" ",0,IF(D43="!",1,0)+IF(G43="!",1,0)+IF(J43="!",1,0)+IF(M43="!",1,0)+IF(P43="!",1,0)+IF(S43="!",1,0)+IF(V43="!",1,0))</f>
        <v>0</v>
      </c>
      <c r="AB43" s="6">
        <f t="shared" si="103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55"/>
        <v xml:space="preserve"> </v>
      </c>
      <c r="AJ43" s="12" t="str">
        <f t="shared" si="55"/>
        <v xml:space="preserve"> </v>
      </c>
      <c r="AK43" s="25" t="str">
        <f t="shared" si="55"/>
        <v xml:space="preserve"> </v>
      </c>
      <c r="AL43" s="11" t="str">
        <f t="shared" si="55"/>
        <v xml:space="preserve"> </v>
      </c>
      <c r="AM43" s="12" t="str">
        <f t="shared" si="55"/>
        <v xml:space="preserve"> </v>
      </c>
      <c r="AN43" s="25" t="str">
        <f t="shared" si="55"/>
        <v xml:space="preserve"> </v>
      </c>
      <c r="AO43" s="11" t="str">
        <f t="shared" si="55"/>
        <v xml:space="preserve"> </v>
      </c>
      <c r="AP43" s="12" t="str">
        <f t="shared" si="55"/>
        <v xml:space="preserve"> </v>
      </c>
      <c r="AQ43" s="25" t="str">
        <f t="shared" si="55"/>
        <v xml:space="preserve"> </v>
      </c>
      <c r="AR43" s="11" t="str">
        <f t="shared" si="55"/>
        <v xml:space="preserve"> </v>
      </c>
      <c r="AS43" s="12" t="str">
        <f t="shared" si="55"/>
        <v xml:space="preserve"> </v>
      </c>
      <c r="AT43" s="25" t="str">
        <f t="shared" si="55"/>
        <v xml:space="preserve"> </v>
      </c>
      <c r="AU43" s="11" t="str">
        <f t="shared" si="55"/>
        <v xml:space="preserve"> </v>
      </c>
      <c r="AV43" s="12" t="str">
        <f t="shared" si="55"/>
        <v xml:space="preserve"> </v>
      </c>
      <c r="AW43" s="25" t="str">
        <f t="shared" si="55"/>
        <v xml:space="preserve"> </v>
      </c>
      <c r="AX43" s="11" t="str">
        <f t="shared" si="55"/>
        <v xml:space="preserve"> </v>
      </c>
      <c r="AY43" s="12" t="str">
        <f t="shared" si="56"/>
        <v xml:space="preserve"> </v>
      </c>
      <c r="AZ43" s="25" t="str">
        <f t="shared" si="56"/>
        <v xml:space="preserve"> </v>
      </c>
      <c r="BA43" s="11" t="str">
        <f t="shared" si="56"/>
        <v xml:space="preserve"> </v>
      </c>
      <c r="BB43" s="12" t="str">
        <f t="shared" si="56"/>
        <v xml:space="preserve"> </v>
      </c>
      <c r="BC43" s="25" t="str">
        <f t="shared" si="56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104">IF(AJ43=" ",0,IF(AJ43="!",1,0)+IF(AM43="!",1,0)+IF(AP43="!",1,0)+IF(AS43="!",1,0)+IF(AV43="!",1,0)+IF(AY43="!",1,0)+IF(BB43="!",1,0))</f>
        <v>0</v>
      </c>
      <c r="BH43" s="6">
        <f t="shared" si="104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99"/>
        <v>0</v>
      </c>
      <c r="BK43" s="14">
        <f t="shared" si="100"/>
        <v>0</v>
      </c>
      <c r="BL43" s="24">
        <f t="shared" si="101"/>
        <v>0</v>
      </c>
      <c r="BM43" s="14">
        <v>0</v>
      </c>
      <c r="BN43" s="15">
        <v>0</v>
      </c>
      <c r="BO43" s="16"/>
      <c r="BP43" s="24">
        <f t="shared" si="102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8">
    <sortCondition ref="B9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34.14062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8.7109375" style="84" customWidth="1"/>
    <col min="71" max="74" width="8.28515625" style="84" customWidth="1"/>
    <col min="75" max="75" width="18.710937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71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125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456</v>
      </c>
      <c r="H9" s="25" t="s">
        <v>456</v>
      </c>
      <c r="I9" s="11" t="s">
        <v>455</v>
      </c>
      <c r="J9" s="12" t="s">
        <v>456</v>
      </c>
      <c r="K9" s="25" t="s">
        <v>456</v>
      </c>
      <c r="L9" s="11" t="s">
        <v>455</v>
      </c>
      <c r="M9" s="12" t="s">
        <v>456</v>
      </c>
      <c r="N9" s="25" t="s">
        <v>456</v>
      </c>
      <c r="O9" s="11" t="s">
        <v>455</v>
      </c>
      <c r="P9" s="12" t="s">
        <v>456</v>
      </c>
      <c r="Q9" s="25" t="s">
        <v>456</v>
      </c>
      <c r="R9" s="11" t="s">
        <v>455</v>
      </c>
      <c r="S9" s="12" t="s">
        <v>456</v>
      </c>
      <c r="T9" s="25" t="s">
        <v>456</v>
      </c>
      <c r="U9" s="11" t="s">
        <v>455</v>
      </c>
      <c r="V9" s="12" t="s">
        <v>456</v>
      </c>
      <c r="W9" s="25" t="s">
        <v>456</v>
      </c>
      <c r="X9" s="5">
        <f t="shared" ref="X9:X19" si="0">IF(C9=" ",0,IF(C9="p",1,0)+IF(F9="p",1,0)+IF(I9="p",1,0)+IF(L9="p",1,0)+IF(O9="p",1,0)+IF(R9="p",1,0)+IF(U9="p",1,0))</f>
        <v>7</v>
      </c>
      <c r="Y9" s="6">
        <f t="shared" ref="Y9:Y19" si="1">IF(C9=" ",0,IF(C9="am",1,0)+IF(F9="am",1,0)+IF(I9="am",1,0)+IF(L9="am",1,0)+IF(O9="am",1,0)+IF(R9="am",1,0)+IF(U9="am",1,0))</f>
        <v>0</v>
      </c>
      <c r="Z9" s="6">
        <f t="shared" ref="Z9:Z19" si="2">IF(D9=" ",0,IF(D9="+",1,0)+IF(G9="+",1,0)+IF(J9="+",1,0)+IF(M9="+",1,0)+IF(P9="+",1,0)+IF(S9="+",1,0)+IF(V9="+",1,0))</f>
        <v>0</v>
      </c>
      <c r="AA9" s="6">
        <f t="shared" ref="AA9:AA19" si="3">IF(D9=" ",0,IF(D9="!",1,0)+IF(G9="!",1,0)+IF(J9="!",1,0)+IF(M9="!",1,0)+IF(P9="!",1,0)+IF(S9="!",1,0)+IF(V9="!",1,0))</f>
        <v>0</v>
      </c>
      <c r="AB9" s="6">
        <f t="shared" ref="AB9:AB19" si="4">IF(E9=" ",0,IF(E9="!",1,0)+IF(H9="!",1,0)+IF(K9="!",1,0)+IF(N9="!",1,0)+IF(Q9="!",1,0)+IF(T9="!",1,0)+IF(W9="!",1,0))</f>
        <v>0</v>
      </c>
      <c r="AC9" s="7">
        <f t="shared" ref="AC9:AC19" si="5">IF(E9=" ",0,IF(E9="~",1,0)+IF(H9="~",1,0)+IF(K9="~",1,0)+IF(N9="~",1,0)+IF(Q9="~",1,0)+IF(T9="~",1,0)+IF(W9="~",1,0))</f>
        <v>7</v>
      </c>
      <c r="AD9" s="36">
        <f t="shared" ref="AD9:AD19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19" si="7">IF(Z9=7,10,IF(Z9=6,9.71+(AA9-1)*0.29,IF(Z9=5,9.13+(AA9-2)*0.29,IF(Z9=4,8.26+(AA9-3)*0.29,IF(Z9=3,7.1+(AA9-4)*0.29,IF(Z9=2,5.65+(AA9-5)*0.29,IF(Z9=1,3.91+(AA9-6)*0.29,IF(AA9=0,0,1.88+(AA9-7)*0.29))))))))</f>
        <v>0</v>
      </c>
      <c r="AF9" s="24">
        <f t="shared" ref="AF9:AF19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2.2999999999999998</v>
      </c>
      <c r="AH9" s="15">
        <v>2.5</v>
      </c>
      <c r="AI9" s="11" t="s">
        <v>455</v>
      </c>
      <c r="AJ9" s="12" t="s">
        <v>456</v>
      </c>
      <c r="AK9" s="25" t="s">
        <v>456</v>
      </c>
      <c r="AL9" s="11" t="s">
        <v>455</v>
      </c>
      <c r="AM9" s="12" t="s">
        <v>456</v>
      </c>
      <c r="AN9" s="25" t="s">
        <v>456</v>
      </c>
      <c r="AO9" s="11" t="s">
        <v>455</v>
      </c>
      <c r="AP9" s="12" t="s">
        <v>456</v>
      </c>
      <c r="AQ9" s="25" t="s">
        <v>456</v>
      </c>
      <c r="AR9" s="11" t="str">
        <f t="shared" ref="AQ9:AR19" si="9">" "</f>
        <v xml:space="preserve"> </v>
      </c>
      <c r="AS9" s="12" t="str">
        <f t="shared" ref="AS9:BC19" si="10">" "</f>
        <v xml:space="preserve"> </v>
      </c>
      <c r="AT9" s="25" t="str">
        <f t="shared" si="10"/>
        <v xml:space="preserve"> </v>
      </c>
      <c r="AU9" s="11" t="str">
        <f t="shared" si="10"/>
        <v xml:space="preserve"> </v>
      </c>
      <c r="AV9" s="12" t="str">
        <f t="shared" si="10"/>
        <v xml:space="preserve"> </v>
      </c>
      <c r="AW9" s="25" t="str">
        <f t="shared" si="10"/>
        <v xml:space="preserve"> </v>
      </c>
      <c r="AX9" s="11" t="str">
        <f t="shared" si="10"/>
        <v xml:space="preserve"> </v>
      </c>
      <c r="AY9" s="12" t="str">
        <f t="shared" si="10"/>
        <v xml:space="preserve"> </v>
      </c>
      <c r="AZ9" s="25" t="str">
        <f t="shared" si="10"/>
        <v xml:space="preserve"> </v>
      </c>
      <c r="BA9" s="11" t="str">
        <f t="shared" si="10"/>
        <v xml:space="preserve"> </v>
      </c>
      <c r="BB9" s="12" t="str">
        <f t="shared" si="10"/>
        <v xml:space="preserve"> </v>
      </c>
      <c r="BC9" s="25" t="str">
        <f t="shared" si="10"/>
        <v xml:space="preserve"> </v>
      </c>
      <c r="BD9" s="5">
        <f t="shared" ref="BD9:BD19" si="11">IF(AI9=" ",0,IF(AI9="p",1,0)+IF(AL9="p",1,0)+IF(AO9="p",1,0)+IF(AR9="p",1,0)+IF(AU9="p",1,0)+IF(AX9="p",1,0)+IF(BA9="p",1,0))</f>
        <v>3</v>
      </c>
      <c r="BE9" s="6">
        <f t="shared" ref="BE9:BE19" si="12">IF(AI9=" ",0,IF(AI9="am",1,0)+IF(AL9="am",1,0)+IF(AO9="am",1,0)+IF(AR9="am",1,0)+IF(AU9="am",1,0)+IF(AX9="am",1,0)+IF(BA9="am",1,0))</f>
        <v>0</v>
      </c>
      <c r="BF9" s="6">
        <f t="shared" ref="BF9:BF19" si="13">IF(AJ9=" ",0,IF(AJ9="+",1,0)+IF(AM9="+",1,0)+IF(AP9="+",1,0)+IF(AS9="+",1,0)+IF(AV9="+",1,0)+IF(AY9="+",1,0)+IF(BB9="+",1,0))</f>
        <v>0</v>
      </c>
      <c r="BG9" s="6">
        <f t="shared" ref="BG9:BG19" si="14">IF(AJ9=" ",0,IF(AJ9="!",1,0)+IF(AM9="!",1,0)+IF(AP9="!",1,0)+IF(AS9="!",1,0)+IF(AV9="!",1,0)+IF(AY9="!",1,0)+IF(BB9="!",1,0))</f>
        <v>0</v>
      </c>
      <c r="BH9" s="6">
        <f t="shared" ref="BH9:BH19" si="15">IF(AK9=" ",0,IF(AK9="!",1,0)+IF(AN9="!",1,0)+IF(AQ9="!",1,0)+IF(AT9="!",1,0)+IF(AW9="!",1,0)+IF(AZ9="!",1,0)+IF(BC9="!",1,0))</f>
        <v>0</v>
      </c>
      <c r="BI9" s="7">
        <f t="shared" ref="BI9:BI19" si="16">IF(AK9=" ",0,IF(AK9="~",1,0)+IF(AN9="~",1,0)+IF(AQ9="~",1,0)+IF(AT9="~",1,0)+IF(AW9="~",1,0)+IF(AZ9="~",1,0)+IF(BC9="~",1,0))</f>
        <v>3</v>
      </c>
      <c r="BJ9" s="36">
        <f t="shared" ref="BJ9:BJ19" si="17"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 t="shared" ref="BK9:BK19" si="18">IF(BF9=7,10,IF(BF9=6,9.71+(BG9-1)*0.29,IF(BF9=5,9.13+(BG9-2)*0.29,IF(BF9=4,8.26+(BG9-3)*0.29,IF(BF9=3,7.1+(BG9-4)*0.29,IF(BF9=2,5.65+(BG9-5)*0.29,IF(BF9=1,3.91+(BG9-6)*0.29,IF(BG9=0,0,1.88+(BG9-7)*0.29))))))))</f>
        <v>0</v>
      </c>
      <c r="BL9" s="24">
        <f t="shared" ref="BL9:BL19" si="19"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f>2*1+2+2*1.5+4*0.14+3</f>
        <v>10.56</v>
      </c>
      <c r="BP9" s="24">
        <f t="shared" ref="BP9:BP19" si="20">(0.75*AD9+AE9+0.25*AF9+1.4*AG9+1.6*AH9)+(0.75*BJ9+BK9+0.25*BL9+1.4*BM9+1.6*BN9)+BO9</f>
        <v>30.384999999999998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126</v>
      </c>
      <c r="C10" s="11" t="s">
        <v>455</v>
      </c>
      <c r="D10" s="12" t="s">
        <v>456</v>
      </c>
      <c r="E10" s="25" t="s">
        <v>456</v>
      </c>
      <c r="F10" s="11" t="s">
        <v>455</v>
      </c>
      <c r="G10" s="12" t="s">
        <v>456</v>
      </c>
      <c r="H10" s="25" t="s">
        <v>456</v>
      </c>
      <c r="I10" s="11" t="s">
        <v>455</v>
      </c>
      <c r="J10" s="12" t="s">
        <v>456</v>
      </c>
      <c r="K10" s="25" t="s">
        <v>456</v>
      </c>
      <c r="L10" s="11" t="s">
        <v>455</v>
      </c>
      <c r="M10" s="12" t="s">
        <v>456</v>
      </c>
      <c r="N10" s="25" t="s">
        <v>456</v>
      </c>
      <c r="O10" s="11" t="s">
        <v>455</v>
      </c>
      <c r="P10" s="12" t="s">
        <v>456</v>
      </c>
      <c r="Q10" s="25" t="s">
        <v>456</v>
      </c>
      <c r="R10" s="11" t="s">
        <v>455</v>
      </c>
      <c r="S10" s="12" t="s">
        <v>456</v>
      </c>
      <c r="T10" s="25" t="s">
        <v>456</v>
      </c>
      <c r="U10" s="11" t="s">
        <v>455</v>
      </c>
      <c r="V10" s="12" t="s">
        <v>456</v>
      </c>
      <c r="W10" s="25">
        <v>0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6</v>
      </c>
      <c r="AD10" s="36">
        <f t="shared" si="6"/>
        <v>10</v>
      </c>
      <c r="AE10" s="14">
        <f t="shared" si="7"/>
        <v>0</v>
      </c>
      <c r="AF10" s="24">
        <f t="shared" si="8"/>
        <v>1.5899999999999999</v>
      </c>
      <c r="AG10" s="14">
        <v>4.5999999999999996</v>
      </c>
      <c r="AH10" s="15">
        <v>2.5</v>
      </c>
      <c r="AI10" s="11" t="s">
        <v>455</v>
      </c>
      <c r="AJ10" s="12" t="s">
        <v>456</v>
      </c>
      <c r="AK10" s="25">
        <v>0</v>
      </c>
      <c r="AL10" s="11" t="s">
        <v>455</v>
      </c>
      <c r="AM10" s="12" t="s">
        <v>456</v>
      </c>
      <c r="AN10" s="25" t="s">
        <v>456</v>
      </c>
      <c r="AO10" s="11" t="s">
        <v>455</v>
      </c>
      <c r="AP10" s="12" t="s">
        <v>456</v>
      </c>
      <c r="AQ10" s="25" t="s">
        <v>456</v>
      </c>
      <c r="AR10" s="11" t="str">
        <f t="shared" si="9"/>
        <v xml:space="preserve"> </v>
      </c>
      <c r="AS10" s="12" t="str">
        <f t="shared" si="10"/>
        <v xml:space="preserve"> </v>
      </c>
      <c r="AT10" s="25" t="str">
        <f t="shared" si="10"/>
        <v xml:space="preserve"> </v>
      </c>
      <c r="AU10" s="11" t="str">
        <f t="shared" si="10"/>
        <v xml:space="preserve"> </v>
      </c>
      <c r="AV10" s="12" t="str">
        <f t="shared" si="10"/>
        <v xml:space="preserve"> </v>
      </c>
      <c r="AW10" s="25" t="str">
        <f t="shared" si="10"/>
        <v xml:space="preserve"> </v>
      </c>
      <c r="AX10" s="11" t="str">
        <f t="shared" si="10"/>
        <v xml:space="preserve"> </v>
      </c>
      <c r="AY10" s="12" t="str">
        <f t="shared" si="10"/>
        <v xml:space="preserve"> </v>
      </c>
      <c r="AZ10" s="25" t="str">
        <f t="shared" si="10"/>
        <v xml:space="preserve"> </v>
      </c>
      <c r="BA10" s="11" t="str">
        <f t="shared" si="10"/>
        <v xml:space="preserve"> </v>
      </c>
      <c r="BB10" s="12" t="str">
        <f t="shared" si="10"/>
        <v xml:space="preserve"> </v>
      </c>
      <c r="BC10" s="25" t="str">
        <f t="shared" si="10"/>
        <v xml:space="preserve"> </v>
      </c>
      <c r="BD10" s="5">
        <f t="shared" si="11"/>
        <v>3</v>
      </c>
      <c r="BE10" s="6">
        <f t="shared" si="12"/>
        <v>0</v>
      </c>
      <c r="BF10" s="6">
        <f t="shared" si="13"/>
        <v>0</v>
      </c>
      <c r="BG10" s="6">
        <f t="shared" si="14"/>
        <v>0</v>
      </c>
      <c r="BH10" s="6">
        <f t="shared" si="15"/>
        <v>0</v>
      </c>
      <c r="BI10" s="7">
        <f t="shared" si="16"/>
        <v>2</v>
      </c>
      <c r="BJ10" s="36">
        <f t="shared" si="17"/>
        <v>5.9399999999999995</v>
      </c>
      <c r="BK10" s="14">
        <f t="shared" si="18"/>
        <v>0</v>
      </c>
      <c r="BL10" s="24">
        <f t="shared" si="19"/>
        <v>0.42999999999999994</v>
      </c>
      <c r="BM10" s="14">
        <v>0</v>
      </c>
      <c r="BN10" s="15">
        <v>0</v>
      </c>
      <c r="BO10" s="16">
        <f>2+2*1+5*1.5+3+0.14</f>
        <v>14.64</v>
      </c>
      <c r="BP10" s="24">
        <f t="shared" si="20"/>
        <v>37.54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127</v>
      </c>
      <c r="C11" s="11" t="s">
        <v>455</v>
      </c>
      <c r="D11" s="12" t="s">
        <v>456</v>
      </c>
      <c r="E11" s="25" t="s">
        <v>456</v>
      </c>
      <c r="F11" s="11" t="s">
        <v>455</v>
      </c>
      <c r="G11" s="12" t="s">
        <v>456</v>
      </c>
      <c r="H11" s="25" t="s">
        <v>456</v>
      </c>
      <c r="I11" s="11" t="s">
        <v>455</v>
      </c>
      <c r="J11" s="12" t="s">
        <v>456</v>
      </c>
      <c r="K11" s="25" t="s">
        <v>456</v>
      </c>
      <c r="L11" s="11" t="s">
        <v>455</v>
      </c>
      <c r="M11" s="12" t="s">
        <v>456</v>
      </c>
      <c r="N11" s="25" t="s">
        <v>456</v>
      </c>
      <c r="O11" s="11" t="s">
        <v>455</v>
      </c>
      <c r="P11" s="12" t="s">
        <v>456</v>
      </c>
      <c r="Q11" s="25" t="s">
        <v>456</v>
      </c>
      <c r="R11" s="11" t="s">
        <v>455</v>
      </c>
      <c r="S11" s="12" t="s">
        <v>456</v>
      </c>
      <c r="T11" s="25" t="s">
        <v>456</v>
      </c>
      <c r="U11" s="11" t="s">
        <v>455</v>
      </c>
      <c r="V11" s="12" t="s">
        <v>456</v>
      </c>
      <c r="W11" s="25" t="s">
        <v>456</v>
      </c>
      <c r="X11" s="5">
        <f t="shared" si="0"/>
        <v>7</v>
      </c>
      <c r="Y11" s="6">
        <f t="shared" si="1"/>
        <v>0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7">
        <f t="shared" si="5"/>
        <v>7</v>
      </c>
      <c r="AD11" s="36">
        <f t="shared" si="6"/>
        <v>10</v>
      </c>
      <c r="AE11" s="14">
        <f t="shared" si="7"/>
        <v>0</v>
      </c>
      <c r="AF11" s="24">
        <f t="shared" si="8"/>
        <v>1.88</v>
      </c>
      <c r="AG11" s="14">
        <v>4.7</v>
      </c>
      <c r="AH11" s="15">
        <v>2.2999999999999998</v>
      </c>
      <c r="AI11" s="11" t="s">
        <v>455</v>
      </c>
      <c r="AJ11" s="12" t="s">
        <v>456</v>
      </c>
      <c r="AK11" s="25" t="s">
        <v>456</v>
      </c>
      <c r="AL11" s="11" t="s">
        <v>455</v>
      </c>
      <c r="AM11" s="12" t="s">
        <v>456</v>
      </c>
      <c r="AN11" s="25" t="s">
        <v>456</v>
      </c>
      <c r="AO11" s="11" t="s">
        <v>455</v>
      </c>
      <c r="AP11" s="12" t="s">
        <v>456</v>
      </c>
      <c r="AQ11" s="25" t="s">
        <v>456</v>
      </c>
      <c r="AR11" s="11" t="str">
        <f t="shared" si="9"/>
        <v xml:space="preserve"> </v>
      </c>
      <c r="AS11" s="12" t="str">
        <f t="shared" si="10"/>
        <v xml:space="preserve"> </v>
      </c>
      <c r="AT11" s="25" t="str">
        <f t="shared" si="10"/>
        <v xml:space="preserve"> </v>
      </c>
      <c r="AU11" s="11" t="str">
        <f t="shared" si="10"/>
        <v xml:space="preserve"> </v>
      </c>
      <c r="AV11" s="12" t="str">
        <f t="shared" si="10"/>
        <v xml:space="preserve"> </v>
      </c>
      <c r="AW11" s="25" t="str">
        <f t="shared" si="10"/>
        <v xml:space="preserve"> </v>
      </c>
      <c r="AX11" s="11" t="str">
        <f t="shared" si="10"/>
        <v xml:space="preserve"> </v>
      </c>
      <c r="AY11" s="12" t="str">
        <f t="shared" si="10"/>
        <v xml:space="preserve"> </v>
      </c>
      <c r="AZ11" s="25" t="str">
        <f t="shared" si="10"/>
        <v xml:space="preserve"> </v>
      </c>
      <c r="BA11" s="11" t="str">
        <f t="shared" si="10"/>
        <v xml:space="preserve"> </v>
      </c>
      <c r="BB11" s="12" t="str">
        <f t="shared" si="10"/>
        <v xml:space="preserve"> </v>
      </c>
      <c r="BC11" s="25" t="str">
        <f t="shared" si="10"/>
        <v xml:space="preserve"> </v>
      </c>
      <c r="BD11" s="5">
        <f t="shared" si="11"/>
        <v>3</v>
      </c>
      <c r="BE11" s="6">
        <f t="shared" si="12"/>
        <v>0</v>
      </c>
      <c r="BF11" s="6">
        <f t="shared" si="13"/>
        <v>0</v>
      </c>
      <c r="BG11" s="6">
        <f t="shared" si="14"/>
        <v>0</v>
      </c>
      <c r="BH11" s="6">
        <f t="shared" si="15"/>
        <v>0</v>
      </c>
      <c r="BI11" s="7">
        <f t="shared" si="16"/>
        <v>3</v>
      </c>
      <c r="BJ11" s="36">
        <f t="shared" si="17"/>
        <v>5.9399999999999995</v>
      </c>
      <c r="BK11" s="14">
        <f t="shared" si="18"/>
        <v>0</v>
      </c>
      <c r="BL11" s="24">
        <f t="shared" si="19"/>
        <v>0.72</v>
      </c>
      <c r="BM11" s="14">
        <v>0</v>
      </c>
      <c r="BN11" s="15">
        <v>0</v>
      </c>
      <c r="BO11" s="16">
        <f>1+1.5+3</f>
        <v>5.5</v>
      </c>
      <c r="BP11" s="24">
        <f t="shared" si="20"/>
        <v>28.365000000000002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21">A11+1</f>
        <v>4</v>
      </c>
      <c r="B12" s="80" t="s">
        <v>128</v>
      </c>
      <c r="C12" s="11" t="s">
        <v>455</v>
      </c>
      <c r="D12" s="12" t="s">
        <v>456</v>
      </c>
      <c r="E12" s="25" t="s">
        <v>456</v>
      </c>
      <c r="F12" s="11" t="s">
        <v>455</v>
      </c>
      <c r="G12" s="12" t="s">
        <v>456</v>
      </c>
      <c r="H12" s="25" t="s">
        <v>456</v>
      </c>
      <c r="I12" s="11" t="s">
        <v>455</v>
      </c>
      <c r="J12" s="12" t="s">
        <v>456</v>
      </c>
      <c r="K12" s="25" t="s">
        <v>456</v>
      </c>
      <c r="L12" s="11" t="s">
        <v>455</v>
      </c>
      <c r="M12" s="12" t="s">
        <v>456</v>
      </c>
      <c r="N12" s="25" t="s">
        <v>456</v>
      </c>
      <c r="O12" s="11" t="s">
        <v>455</v>
      </c>
      <c r="P12" s="12" t="s">
        <v>456</v>
      </c>
      <c r="Q12" s="25" t="s">
        <v>456</v>
      </c>
      <c r="R12" s="11" t="s">
        <v>455</v>
      </c>
      <c r="S12" s="12" t="s">
        <v>456</v>
      </c>
      <c r="T12" s="25" t="s">
        <v>456</v>
      </c>
      <c r="U12" s="11" t="s">
        <v>455</v>
      </c>
      <c r="V12" s="12" t="s">
        <v>456</v>
      </c>
      <c r="W12" s="25" t="s">
        <v>456</v>
      </c>
      <c r="X12" s="5">
        <f t="shared" si="0"/>
        <v>7</v>
      </c>
      <c r="Y12" s="6">
        <f t="shared" si="1"/>
        <v>0</v>
      </c>
      <c r="Z12" s="6">
        <f t="shared" si="2"/>
        <v>0</v>
      </c>
      <c r="AA12" s="6">
        <f t="shared" si="3"/>
        <v>0</v>
      </c>
      <c r="AB12" s="6">
        <f t="shared" si="4"/>
        <v>0</v>
      </c>
      <c r="AC12" s="7">
        <f t="shared" si="5"/>
        <v>7</v>
      </c>
      <c r="AD12" s="36">
        <f t="shared" si="6"/>
        <v>10</v>
      </c>
      <c r="AE12" s="14">
        <f t="shared" si="7"/>
        <v>0</v>
      </c>
      <c r="AF12" s="24">
        <f t="shared" si="8"/>
        <v>1.88</v>
      </c>
      <c r="AG12" s="14">
        <v>2.6</v>
      </c>
      <c r="AH12" s="15">
        <v>2.2999999999999998</v>
      </c>
      <c r="AI12" s="11" t="s">
        <v>455</v>
      </c>
      <c r="AJ12" s="12" t="s">
        <v>456</v>
      </c>
      <c r="AK12" s="25" t="s">
        <v>456</v>
      </c>
      <c r="AL12" s="11" t="s">
        <v>455</v>
      </c>
      <c r="AM12" s="12" t="s">
        <v>456</v>
      </c>
      <c r="AN12" s="25" t="s">
        <v>456</v>
      </c>
      <c r="AO12" s="11" t="s">
        <v>455</v>
      </c>
      <c r="AP12" s="12" t="s">
        <v>456</v>
      </c>
      <c r="AQ12" s="25" t="s">
        <v>456</v>
      </c>
      <c r="AR12" s="11" t="str">
        <f t="shared" si="9"/>
        <v xml:space="preserve"> </v>
      </c>
      <c r="AS12" s="12" t="str">
        <f t="shared" si="10"/>
        <v xml:space="preserve"> </v>
      </c>
      <c r="AT12" s="25" t="str">
        <f t="shared" si="10"/>
        <v xml:space="preserve"> </v>
      </c>
      <c r="AU12" s="11" t="str">
        <f t="shared" si="10"/>
        <v xml:space="preserve"> </v>
      </c>
      <c r="AV12" s="12" t="str">
        <f t="shared" si="10"/>
        <v xml:space="preserve"> </v>
      </c>
      <c r="AW12" s="25" t="str">
        <f t="shared" si="10"/>
        <v xml:space="preserve"> </v>
      </c>
      <c r="AX12" s="11" t="str">
        <f t="shared" si="10"/>
        <v xml:space="preserve"> </v>
      </c>
      <c r="AY12" s="12" t="str">
        <f t="shared" si="10"/>
        <v xml:space="preserve"> </v>
      </c>
      <c r="AZ12" s="25" t="str">
        <f t="shared" si="10"/>
        <v xml:space="preserve"> </v>
      </c>
      <c r="BA12" s="11" t="str">
        <f t="shared" si="10"/>
        <v xml:space="preserve"> </v>
      </c>
      <c r="BB12" s="12" t="str">
        <f t="shared" si="10"/>
        <v xml:space="preserve"> </v>
      </c>
      <c r="BC12" s="25" t="str">
        <f t="shared" si="10"/>
        <v xml:space="preserve"> </v>
      </c>
      <c r="BD12" s="5">
        <f t="shared" si="11"/>
        <v>3</v>
      </c>
      <c r="BE12" s="6">
        <f t="shared" si="12"/>
        <v>0</v>
      </c>
      <c r="BF12" s="6">
        <f t="shared" si="13"/>
        <v>0</v>
      </c>
      <c r="BG12" s="6">
        <f t="shared" si="14"/>
        <v>0</v>
      </c>
      <c r="BH12" s="6">
        <f t="shared" si="15"/>
        <v>0</v>
      </c>
      <c r="BI12" s="7">
        <f t="shared" si="16"/>
        <v>3</v>
      </c>
      <c r="BJ12" s="36">
        <f t="shared" si="17"/>
        <v>5.9399999999999995</v>
      </c>
      <c r="BK12" s="14">
        <f t="shared" si="18"/>
        <v>0</v>
      </c>
      <c r="BL12" s="24">
        <f t="shared" si="19"/>
        <v>0.72</v>
      </c>
      <c r="BM12" s="14">
        <v>0</v>
      </c>
      <c r="BN12" s="15">
        <v>0</v>
      </c>
      <c r="BO12" s="16">
        <f>1+1.5+0.14+3</f>
        <v>5.6400000000000006</v>
      </c>
      <c r="BP12" s="24">
        <f t="shared" si="20"/>
        <v>25.564999999999998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21"/>
        <v>5</v>
      </c>
      <c r="B13" s="80" t="s">
        <v>129</v>
      </c>
      <c r="C13" s="11" t="s">
        <v>455</v>
      </c>
      <c r="D13" s="12" t="s">
        <v>456</v>
      </c>
      <c r="E13" s="25" t="s">
        <v>456</v>
      </c>
      <c r="F13" s="11" t="s">
        <v>455</v>
      </c>
      <c r="G13" s="12" t="s">
        <v>456</v>
      </c>
      <c r="H13" s="25" t="s">
        <v>456</v>
      </c>
      <c r="I13" s="11" t="s">
        <v>455</v>
      </c>
      <c r="J13" s="12" t="s">
        <v>456</v>
      </c>
      <c r="K13" s="25" t="s">
        <v>456</v>
      </c>
      <c r="L13" s="11" t="s">
        <v>455</v>
      </c>
      <c r="M13" s="12" t="s">
        <v>456</v>
      </c>
      <c r="N13" s="25" t="s">
        <v>456</v>
      </c>
      <c r="O13" s="11" t="s">
        <v>455</v>
      </c>
      <c r="P13" s="12" t="s">
        <v>456</v>
      </c>
      <c r="Q13" s="25" t="s">
        <v>456</v>
      </c>
      <c r="R13" s="11" t="s">
        <v>455</v>
      </c>
      <c r="S13" s="12" t="s">
        <v>456</v>
      </c>
      <c r="T13" s="25" t="s">
        <v>456</v>
      </c>
      <c r="U13" s="11" t="s">
        <v>455</v>
      </c>
      <c r="V13" s="12" t="s">
        <v>456</v>
      </c>
      <c r="W13" s="25" t="s">
        <v>456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7</v>
      </c>
      <c r="AD13" s="36">
        <f t="shared" si="6"/>
        <v>10</v>
      </c>
      <c r="AE13" s="14">
        <f t="shared" si="7"/>
        <v>0</v>
      </c>
      <c r="AF13" s="24">
        <f t="shared" si="8"/>
        <v>1.88</v>
      </c>
      <c r="AG13" s="14">
        <v>7.1</v>
      </c>
      <c r="AH13" s="15">
        <v>2.2999999999999998</v>
      </c>
      <c r="AI13" s="11" t="s">
        <v>455</v>
      </c>
      <c r="AJ13" s="12" t="s">
        <v>456</v>
      </c>
      <c r="AK13" s="25" t="s">
        <v>456</v>
      </c>
      <c r="AL13" s="11" t="s">
        <v>455</v>
      </c>
      <c r="AM13" s="12" t="s">
        <v>456</v>
      </c>
      <c r="AN13" s="25" t="s">
        <v>456</v>
      </c>
      <c r="AO13" s="11" t="s">
        <v>455</v>
      </c>
      <c r="AP13" s="12" t="s">
        <v>456</v>
      </c>
      <c r="AQ13" s="25" t="s">
        <v>456</v>
      </c>
      <c r="AR13" s="11" t="str">
        <f t="shared" si="9"/>
        <v xml:space="preserve"> </v>
      </c>
      <c r="AS13" s="12" t="str">
        <f t="shared" si="10"/>
        <v xml:space="preserve"> </v>
      </c>
      <c r="AT13" s="25" t="str">
        <f t="shared" si="10"/>
        <v xml:space="preserve"> </v>
      </c>
      <c r="AU13" s="11" t="str">
        <f t="shared" si="10"/>
        <v xml:space="preserve"> </v>
      </c>
      <c r="AV13" s="12" t="str">
        <f t="shared" si="10"/>
        <v xml:space="preserve"> </v>
      </c>
      <c r="AW13" s="25" t="str">
        <f t="shared" si="10"/>
        <v xml:space="preserve"> </v>
      </c>
      <c r="AX13" s="11" t="str">
        <f t="shared" si="10"/>
        <v xml:space="preserve"> </v>
      </c>
      <c r="AY13" s="12" t="str">
        <f t="shared" si="10"/>
        <v xml:space="preserve"> </v>
      </c>
      <c r="AZ13" s="25" t="str">
        <f t="shared" si="10"/>
        <v xml:space="preserve"> </v>
      </c>
      <c r="BA13" s="11" t="str">
        <f t="shared" si="10"/>
        <v xml:space="preserve"> </v>
      </c>
      <c r="BB13" s="12" t="str">
        <f t="shared" si="10"/>
        <v xml:space="preserve"> </v>
      </c>
      <c r="BC13" s="25" t="str">
        <f t="shared" si="10"/>
        <v xml:space="preserve"> </v>
      </c>
      <c r="BD13" s="5">
        <f t="shared" si="11"/>
        <v>3</v>
      </c>
      <c r="BE13" s="6">
        <f t="shared" si="12"/>
        <v>0</v>
      </c>
      <c r="BF13" s="6">
        <f t="shared" si="13"/>
        <v>0</v>
      </c>
      <c r="BG13" s="6">
        <f t="shared" si="14"/>
        <v>0</v>
      </c>
      <c r="BH13" s="6">
        <f t="shared" si="15"/>
        <v>0</v>
      </c>
      <c r="BI13" s="7">
        <f t="shared" si="16"/>
        <v>3</v>
      </c>
      <c r="BJ13" s="36">
        <f t="shared" si="17"/>
        <v>5.9399999999999995</v>
      </c>
      <c r="BK13" s="14">
        <f t="shared" si="18"/>
        <v>0</v>
      </c>
      <c r="BL13" s="24">
        <f t="shared" si="19"/>
        <v>0.72</v>
      </c>
      <c r="BM13" s="14">
        <v>0</v>
      </c>
      <c r="BN13" s="15">
        <v>0</v>
      </c>
      <c r="BO13" s="16">
        <f>1+2+1.5+3+0.14</f>
        <v>7.64</v>
      </c>
      <c r="BP13" s="24">
        <f t="shared" si="20"/>
        <v>33.865000000000002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21"/>
        <v>6</v>
      </c>
      <c r="B14" s="80" t="s">
        <v>130</v>
      </c>
      <c r="C14" s="11" t="s">
        <v>455</v>
      </c>
      <c r="D14" s="12" t="s">
        <v>456</v>
      </c>
      <c r="E14" s="25" t="s">
        <v>456</v>
      </c>
      <c r="F14" s="11" t="s">
        <v>455</v>
      </c>
      <c r="G14" s="12" t="s">
        <v>456</v>
      </c>
      <c r="H14" s="25" t="str">
        <f>"~^ "</f>
        <v xml:space="preserve">~^ </v>
      </c>
      <c r="I14" s="11" t="s">
        <v>455</v>
      </c>
      <c r="J14" s="12" t="s">
        <v>456</v>
      </c>
      <c r="K14" s="25" t="s">
        <v>456</v>
      </c>
      <c r="L14" s="11" t="s">
        <v>455</v>
      </c>
      <c r="M14" s="12" t="s">
        <v>456</v>
      </c>
      <c r="N14" s="25" t="s">
        <v>456</v>
      </c>
      <c r="O14" s="11" t="s">
        <v>455</v>
      </c>
      <c r="P14" s="12" t="s">
        <v>456</v>
      </c>
      <c r="Q14" s="25" t="s">
        <v>456</v>
      </c>
      <c r="R14" s="11" t="s">
        <v>455</v>
      </c>
      <c r="S14" s="12" t="s">
        <v>456</v>
      </c>
      <c r="T14" s="25" t="s">
        <v>456</v>
      </c>
      <c r="U14" s="11" t="s">
        <v>455</v>
      </c>
      <c r="V14" s="12" t="s">
        <v>456</v>
      </c>
      <c r="W14" s="25" t="s">
        <v>456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0</v>
      </c>
      <c r="AB14" s="6">
        <f t="shared" si="4"/>
        <v>0</v>
      </c>
      <c r="AC14" s="7">
        <f t="shared" si="5"/>
        <v>6</v>
      </c>
      <c r="AD14" s="36">
        <f t="shared" si="6"/>
        <v>10</v>
      </c>
      <c r="AE14" s="14">
        <f t="shared" si="7"/>
        <v>0</v>
      </c>
      <c r="AF14" s="24">
        <f>IF(AB14=7,10,IF(AB14=6,9.71+(AC14-1)*0.29,IF(AB14=5,9.13+(AC14-2)*0.29,IF(AB14=4,8.26+(AC14-3)*0.29,IF(AB14=3,7.1+(AC14-4)*0.29,IF(AB14=2,5.65+(AC14-5)*0.29,IF(AB14=1,3.91+(AC14-6)*0.29,IF(AC14=0,0,1.88+(AC14-7)*0.29))))))))+0.35</f>
        <v>1.94</v>
      </c>
      <c r="AG14" s="14">
        <v>7.2</v>
      </c>
      <c r="AH14" s="15">
        <v>3.3</v>
      </c>
      <c r="AI14" s="11" t="s">
        <v>455</v>
      </c>
      <c r="AJ14" s="12" t="s">
        <v>456</v>
      </c>
      <c r="AK14" s="25" t="s">
        <v>456</v>
      </c>
      <c r="AL14" s="11" t="s">
        <v>455</v>
      </c>
      <c r="AM14" s="12" t="s">
        <v>459</v>
      </c>
      <c r="AN14" s="25" t="s">
        <v>456</v>
      </c>
      <c r="AO14" s="11" t="s">
        <v>455</v>
      </c>
      <c r="AP14" s="12" t="s">
        <v>456</v>
      </c>
      <c r="AQ14" s="25">
        <v>0</v>
      </c>
      <c r="AR14" s="11" t="str">
        <f t="shared" si="9"/>
        <v xml:space="preserve"> </v>
      </c>
      <c r="AS14" s="12" t="str">
        <f t="shared" si="10"/>
        <v xml:space="preserve"> </v>
      </c>
      <c r="AT14" s="25" t="str">
        <f t="shared" si="10"/>
        <v xml:space="preserve"> </v>
      </c>
      <c r="AU14" s="11" t="str">
        <f t="shared" si="10"/>
        <v xml:space="preserve"> </v>
      </c>
      <c r="AV14" s="12" t="str">
        <f t="shared" si="10"/>
        <v xml:space="preserve"> </v>
      </c>
      <c r="AW14" s="25" t="str">
        <f t="shared" si="10"/>
        <v xml:space="preserve"> </v>
      </c>
      <c r="AX14" s="11" t="str">
        <f t="shared" si="10"/>
        <v xml:space="preserve"> </v>
      </c>
      <c r="AY14" s="12" t="str">
        <f t="shared" si="10"/>
        <v xml:space="preserve"> </v>
      </c>
      <c r="AZ14" s="25" t="str">
        <f t="shared" si="10"/>
        <v xml:space="preserve"> </v>
      </c>
      <c r="BA14" s="11" t="str">
        <f t="shared" si="10"/>
        <v xml:space="preserve"> </v>
      </c>
      <c r="BB14" s="12" t="str">
        <f t="shared" si="10"/>
        <v xml:space="preserve"> </v>
      </c>
      <c r="BC14" s="25" t="str">
        <f t="shared" si="10"/>
        <v xml:space="preserve"> </v>
      </c>
      <c r="BD14" s="5">
        <f t="shared" si="11"/>
        <v>3</v>
      </c>
      <c r="BE14" s="6">
        <f t="shared" si="12"/>
        <v>0</v>
      </c>
      <c r="BF14" s="6">
        <f t="shared" si="13"/>
        <v>0</v>
      </c>
      <c r="BG14" s="6">
        <f t="shared" si="14"/>
        <v>1</v>
      </c>
      <c r="BH14" s="6">
        <f t="shared" si="15"/>
        <v>0</v>
      </c>
      <c r="BI14" s="7">
        <f t="shared" si="16"/>
        <v>2</v>
      </c>
      <c r="BJ14" s="36">
        <f t="shared" si="17"/>
        <v>5.9399999999999995</v>
      </c>
      <c r="BK14" s="14">
        <f t="shared" si="18"/>
        <v>0.14000000000000012</v>
      </c>
      <c r="BL14" s="24">
        <f t="shared" si="19"/>
        <v>0.42999999999999994</v>
      </c>
      <c r="BM14" s="14">
        <v>0</v>
      </c>
      <c r="BN14" s="15">
        <v>0</v>
      </c>
      <c r="BO14" s="16">
        <f>1.5+1</f>
        <v>2.5</v>
      </c>
      <c r="BP14" s="24">
        <f t="shared" si="20"/>
        <v>30.547500000000003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21"/>
        <v>7</v>
      </c>
      <c r="B15" s="80" t="s">
        <v>131</v>
      </c>
      <c r="C15" s="11" t="s">
        <v>455</v>
      </c>
      <c r="D15" s="12" t="s">
        <v>456</v>
      </c>
      <c r="E15" s="25" t="s">
        <v>456</v>
      </c>
      <c r="F15" s="11" t="s">
        <v>455</v>
      </c>
      <c r="G15" s="12" t="s">
        <v>456</v>
      </c>
      <c r="H15" s="25" t="s">
        <v>456</v>
      </c>
      <c r="I15" s="11" t="s">
        <v>455</v>
      </c>
      <c r="J15" s="12" t="s">
        <v>456</v>
      </c>
      <c r="K15" s="25" t="s">
        <v>456</v>
      </c>
      <c r="L15" s="11" t="s">
        <v>455</v>
      </c>
      <c r="M15" s="12" t="s">
        <v>456</v>
      </c>
      <c r="N15" s="25" t="s">
        <v>456</v>
      </c>
      <c r="O15" s="11" t="s">
        <v>455</v>
      </c>
      <c r="P15" s="12" t="s">
        <v>456</v>
      </c>
      <c r="Q15" s="25" t="s">
        <v>456</v>
      </c>
      <c r="R15" s="11" t="s">
        <v>455</v>
      </c>
      <c r="S15" s="12" t="s">
        <v>456</v>
      </c>
      <c r="T15" s="25" t="s">
        <v>456</v>
      </c>
      <c r="U15" s="11" t="s">
        <v>455</v>
      </c>
      <c r="V15" s="12" t="s">
        <v>456</v>
      </c>
      <c r="W15" s="25" t="s">
        <v>456</v>
      </c>
      <c r="X15" s="5">
        <f t="shared" si="0"/>
        <v>7</v>
      </c>
      <c r="Y15" s="6">
        <f t="shared" si="1"/>
        <v>0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7">
        <f t="shared" si="5"/>
        <v>7</v>
      </c>
      <c r="AD15" s="36">
        <f t="shared" si="6"/>
        <v>10</v>
      </c>
      <c r="AE15" s="14">
        <f t="shared" si="7"/>
        <v>0</v>
      </c>
      <c r="AF15" s="24">
        <f t="shared" si="8"/>
        <v>1.88</v>
      </c>
      <c r="AG15" s="14">
        <v>6.3</v>
      </c>
      <c r="AH15" s="15">
        <v>3</v>
      </c>
      <c r="AI15" s="11" t="s">
        <v>455</v>
      </c>
      <c r="AJ15" s="12" t="s">
        <v>456</v>
      </c>
      <c r="AK15" s="25" t="s">
        <v>456</v>
      </c>
      <c r="AL15" s="11" t="s">
        <v>455</v>
      </c>
      <c r="AM15" s="12" t="s">
        <v>456</v>
      </c>
      <c r="AN15" s="25" t="s">
        <v>456</v>
      </c>
      <c r="AO15" s="11" t="s">
        <v>455</v>
      </c>
      <c r="AP15" s="12" t="s">
        <v>456</v>
      </c>
      <c r="AQ15" s="25" t="s">
        <v>456</v>
      </c>
      <c r="AR15" s="11" t="str">
        <f t="shared" si="9"/>
        <v xml:space="preserve"> </v>
      </c>
      <c r="AS15" s="12" t="str">
        <f t="shared" si="10"/>
        <v xml:space="preserve"> </v>
      </c>
      <c r="AT15" s="25" t="str">
        <f t="shared" si="10"/>
        <v xml:space="preserve"> </v>
      </c>
      <c r="AU15" s="11" t="str">
        <f t="shared" si="10"/>
        <v xml:space="preserve"> </v>
      </c>
      <c r="AV15" s="12" t="str">
        <f t="shared" si="10"/>
        <v xml:space="preserve"> </v>
      </c>
      <c r="AW15" s="25" t="str">
        <f t="shared" si="10"/>
        <v xml:space="preserve"> </v>
      </c>
      <c r="AX15" s="11" t="str">
        <f t="shared" si="10"/>
        <v xml:space="preserve"> </v>
      </c>
      <c r="AY15" s="12" t="str">
        <f t="shared" si="10"/>
        <v xml:space="preserve"> </v>
      </c>
      <c r="AZ15" s="25" t="str">
        <f t="shared" si="10"/>
        <v xml:space="preserve"> </v>
      </c>
      <c r="BA15" s="11" t="str">
        <f t="shared" si="10"/>
        <v xml:space="preserve"> </v>
      </c>
      <c r="BB15" s="12" t="str">
        <f t="shared" si="10"/>
        <v xml:space="preserve"> </v>
      </c>
      <c r="BC15" s="25" t="str">
        <f t="shared" si="10"/>
        <v xml:space="preserve"> </v>
      </c>
      <c r="BD15" s="5">
        <f t="shared" si="11"/>
        <v>3</v>
      </c>
      <c r="BE15" s="6">
        <f t="shared" si="12"/>
        <v>0</v>
      </c>
      <c r="BF15" s="6">
        <f t="shared" si="13"/>
        <v>0</v>
      </c>
      <c r="BG15" s="6">
        <f t="shared" si="14"/>
        <v>0</v>
      </c>
      <c r="BH15" s="6">
        <f t="shared" si="15"/>
        <v>0</v>
      </c>
      <c r="BI15" s="7">
        <f t="shared" si="16"/>
        <v>3</v>
      </c>
      <c r="BJ15" s="36">
        <f t="shared" si="17"/>
        <v>5.9399999999999995</v>
      </c>
      <c r="BK15" s="14">
        <f t="shared" si="18"/>
        <v>0</v>
      </c>
      <c r="BL15" s="24">
        <f t="shared" si="19"/>
        <v>0.72</v>
      </c>
      <c r="BM15" s="14">
        <v>0</v>
      </c>
      <c r="BN15" s="15">
        <v>0</v>
      </c>
      <c r="BO15" s="16">
        <f>1+1.5+2*0.14+3</f>
        <v>5.78</v>
      </c>
      <c r="BP15" s="24">
        <f t="shared" si="20"/>
        <v>32.005000000000003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21"/>
        <v>8</v>
      </c>
      <c r="B16" s="80" t="s">
        <v>214</v>
      </c>
      <c r="C16" s="11" t="s">
        <v>455</v>
      </c>
      <c r="D16" s="12" t="s">
        <v>456</v>
      </c>
      <c r="E16" s="25" t="s">
        <v>456</v>
      </c>
      <c r="F16" s="11" t="s">
        <v>455</v>
      </c>
      <c r="G16" s="12" t="s">
        <v>456</v>
      </c>
      <c r="H16" s="25" t="s">
        <v>456</v>
      </c>
      <c r="I16" s="11" t="s">
        <v>455</v>
      </c>
      <c r="J16" s="12" t="s">
        <v>456</v>
      </c>
      <c r="K16" s="25" t="s">
        <v>456</v>
      </c>
      <c r="L16" s="11" t="s">
        <v>455</v>
      </c>
      <c r="M16" s="12" t="s">
        <v>456</v>
      </c>
      <c r="N16" s="25" t="s">
        <v>456</v>
      </c>
      <c r="O16" s="11" t="s">
        <v>455</v>
      </c>
      <c r="P16" s="12" t="s">
        <v>456</v>
      </c>
      <c r="Q16" s="25" t="s">
        <v>456</v>
      </c>
      <c r="R16" s="11" t="s">
        <v>455</v>
      </c>
      <c r="S16" s="12" t="s">
        <v>456</v>
      </c>
      <c r="T16" s="25" t="s">
        <v>456</v>
      </c>
      <c r="U16" s="11" t="s">
        <v>455</v>
      </c>
      <c r="V16" s="12" t="s">
        <v>456</v>
      </c>
      <c r="W16" s="25" t="s">
        <v>456</v>
      </c>
      <c r="X16" s="5">
        <f t="shared" si="0"/>
        <v>7</v>
      </c>
      <c r="Y16" s="6">
        <f t="shared" si="1"/>
        <v>0</v>
      </c>
      <c r="Z16" s="6">
        <f t="shared" si="2"/>
        <v>0</v>
      </c>
      <c r="AA16" s="6">
        <f t="shared" si="3"/>
        <v>0</v>
      </c>
      <c r="AB16" s="6">
        <f t="shared" si="4"/>
        <v>0</v>
      </c>
      <c r="AC16" s="7">
        <f t="shared" si="5"/>
        <v>7</v>
      </c>
      <c r="AD16" s="36">
        <f t="shared" si="6"/>
        <v>10</v>
      </c>
      <c r="AE16" s="14">
        <f t="shared" si="7"/>
        <v>0</v>
      </c>
      <c r="AF16" s="24">
        <f t="shared" si="8"/>
        <v>1.88</v>
      </c>
      <c r="AG16" s="14">
        <v>3.3</v>
      </c>
      <c r="AH16" s="15">
        <v>2.11</v>
      </c>
      <c r="AI16" s="11" t="s">
        <v>455</v>
      </c>
      <c r="AJ16" s="12" t="s">
        <v>456</v>
      </c>
      <c r="AK16" s="25" t="s">
        <v>456</v>
      </c>
      <c r="AL16" s="11" t="s">
        <v>455</v>
      </c>
      <c r="AM16" s="12" t="s">
        <v>456</v>
      </c>
      <c r="AN16" s="25" t="s">
        <v>456</v>
      </c>
      <c r="AO16" s="11" t="s">
        <v>455</v>
      </c>
      <c r="AP16" s="12" t="s">
        <v>456</v>
      </c>
      <c r="AQ16" s="25">
        <v>0</v>
      </c>
      <c r="AR16" s="11" t="str">
        <f t="shared" si="9"/>
        <v xml:space="preserve"> </v>
      </c>
      <c r="AS16" s="12" t="str">
        <f t="shared" si="10"/>
        <v xml:space="preserve"> </v>
      </c>
      <c r="AT16" s="25" t="str">
        <f t="shared" si="10"/>
        <v xml:space="preserve"> </v>
      </c>
      <c r="AU16" s="11" t="str">
        <f t="shared" si="10"/>
        <v xml:space="preserve"> </v>
      </c>
      <c r="AV16" s="12" t="str">
        <f t="shared" si="10"/>
        <v xml:space="preserve"> </v>
      </c>
      <c r="AW16" s="25" t="str">
        <f t="shared" si="10"/>
        <v xml:space="preserve"> </v>
      </c>
      <c r="AX16" s="11" t="str">
        <f t="shared" si="10"/>
        <v xml:space="preserve"> </v>
      </c>
      <c r="AY16" s="12" t="str">
        <f t="shared" si="10"/>
        <v xml:space="preserve"> </v>
      </c>
      <c r="AZ16" s="25" t="str">
        <f t="shared" si="10"/>
        <v xml:space="preserve"> </v>
      </c>
      <c r="BA16" s="11" t="str">
        <f t="shared" si="10"/>
        <v xml:space="preserve"> </v>
      </c>
      <c r="BB16" s="12" t="str">
        <f t="shared" si="10"/>
        <v xml:space="preserve"> </v>
      </c>
      <c r="BC16" s="25" t="str">
        <f t="shared" si="10"/>
        <v xml:space="preserve"> </v>
      </c>
      <c r="BD16" s="5">
        <f t="shared" si="11"/>
        <v>3</v>
      </c>
      <c r="BE16" s="6">
        <f t="shared" si="12"/>
        <v>0</v>
      </c>
      <c r="BF16" s="6">
        <f t="shared" si="13"/>
        <v>0</v>
      </c>
      <c r="BG16" s="6">
        <f t="shared" si="14"/>
        <v>0</v>
      </c>
      <c r="BH16" s="6">
        <f t="shared" si="15"/>
        <v>0</v>
      </c>
      <c r="BI16" s="7">
        <f t="shared" si="16"/>
        <v>2</v>
      </c>
      <c r="BJ16" s="36">
        <f t="shared" si="17"/>
        <v>5.9399999999999995</v>
      </c>
      <c r="BK16" s="14">
        <f t="shared" si="18"/>
        <v>0</v>
      </c>
      <c r="BL16" s="24">
        <f t="shared" si="19"/>
        <v>0.42999999999999994</v>
      </c>
      <c r="BM16" s="14">
        <v>0</v>
      </c>
      <c r="BN16" s="15">
        <v>0</v>
      </c>
      <c r="BO16" s="16"/>
      <c r="BP16" s="24">
        <f t="shared" si="20"/>
        <v>20.528500000000001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21"/>
        <v>9</v>
      </c>
      <c r="B17" s="80" t="s">
        <v>132</v>
      </c>
      <c r="C17" s="11" t="s">
        <v>455</v>
      </c>
      <c r="D17" s="12" t="s">
        <v>456</v>
      </c>
      <c r="E17" s="25" t="s">
        <v>456</v>
      </c>
      <c r="F17" s="11" t="s">
        <v>455</v>
      </c>
      <c r="G17" s="12" t="s">
        <v>456</v>
      </c>
      <c r="H17" s="25" t="s">
        <v>456</v>
      </c>
      <c r="I17" s="11" t="s">
        <v>455</v>
      </c>
      <c r="J17" s="12" t="s">
        <v>456</v>
      </c>
      <c r="K17" s="25">
        <v>0</v>
      </c>
      <c r="L17" s="11" t="s">
        <v>455</v>
      </c>
      <c r="M17" s="12" t="s">
        <v>456</v>
      </c>
      <c r="N17" s="25">
        <v>0</v>
      </c>
      <c r="O17" s="11" t="s">
        <v>454</v>
      </c>
      <c r="P17" s="12">
        <v>0</v>
      </c>
      <c r="Q17" s="25">
        <v>0</v>
      </c>
      <c r="R17" s="11" t="s">
        <v>455</v>
      </c>
      <c r="S17" s="12" t="s">
        <v>456</v>
      </c>
      <c r="T17" s="25" t="s">
        <v>456</v>
      </c>
      <c r="U17" s="11" t="s">
        <v>455</v>
      </c>
      <c r="V17" s="12" t="s">
        <v>456</v>
      </c>
      <c r="W17" s="25" t="s">
        <v>456</v>
      </c>
      <c r="X17" s="5">
        <f t="shared" si="0"/>
        <v>6</v>
      </c>
      <c r="Y17" s="6">
        <f t="shared" si="1"/>
        <v>0</v>
      </c>
      <c r="Z17" s="6">
        <f t="shared" si="2"/>
        <v>0</v>
      </c>
      <c r="AA17" s="6">
        <f t="shared" si="3"/>
        <v>0</v>
      </c>
      <c r="AB17" s="6">
        <f t="shared" si="4"/>
        <v>0</v>
      </c>
      <c r="AC17" s="7">
        <f t="shared" si="5"/>
        <v>4</v>
      </c>
      <c r="AD17" s="36">
        <f t="shared" si="6"/>
        <v>9.4200000000000017</v>
      </c>
      <c r="AE17" s="14">
        <f t="shared" si="7"/>
        <v>0</v>
      </c>
      <c r="AF17" s="24">
        <f t="shared" si="8"/>
        <v>1.01</v>
      </c>
      <c r="AG17" s="14">
        <v>0</v>
      </c>
      <c r="AH17" s="15">
        <v>2.4</v>
      </c>
      <c r="AI17" s="11" t="s">
        <v>455</v>
      </c>
      <c r="AJ17" s="12" t="s">
        <v>456</v>
      </c>
      <c r="AK17" s="25">
        <v>0</v>
      </c>
      <c r="AL17" s="11" t="s">
        <v>455</v>
      </c>
      <c r="AM17" s="12" t="s">
        <v>456</v>
      </c>
      <c r="AN17" s="25" t="s">
        <v>456</v>
      </c>
      <c r="AO17" s="11" t="s">
        <v>455</v>
      </c>
      <c r="AP17" s="12" t="s">
        <v>456</v>
      </c>
      <c r="AQ17" s="25" t="s">
        <v>456</v>
      </c>
      <c r="AR17" s="11" t="str">
        <f t="shared" si="9"/>
        <v xml:space="preserve"> </v>
      </c>
      <c r="AS17" s="12" t="str">
        <f t="shared" si="10"/>
        <v xml:space="preserve"> </v>
      </c>
      <c r="AT17" s="25" t="str">
        <f t="shared" si="10"/>
        <v xml:space="preserve"> </v>
      </c>
      <c r="AU17" s="11" t="str">
        <f t="shared" si="10"/>
        <v xml:space="preserve"> </v>
      </c>
      <c r="AV17" s="12" t="str">
        <f t="shared" si="10"/>
        <v xml:space="preserve"> </v>
      </c>
      <c r="AW17" s="25" t="str">
        <f t="shared" si="10"/>
        <v xml:space="preserve"> </v>
      </c>
      <c r="AX17" s="11" t="str">
        <f t="shared" si="10"/>
        <v xml:space="preserve"> </v>
      </c>
      <c r="AY17" s="12" t="str">
        <f t="shared" si="10"/>
        <v xml:space="preserve"> </v>
      </c>
      <c r="AZ17" s="25" t="str">
        <f t="shared" si="10"/>
        <v xml:space="preserve"> </v>
      </c>
      <c r="BA17" s="11" t="str">
        <f t="shared" si="10"/>
        <v xml:space="preserve"> </v>
      </c>
      <c r="BB17" s="12" t="str">
        <f t="shared" si="10"/>
        <v xml:space="preserve"> </v>
      </c>
      <c r="BC17" s="25" t="str">
        <f t="shared" si="10"/>
        <v xml:space="preserve"> </v>
      </c>
      <c r="BD17" s="5">
        <f t="shared" si="11"/>
        <v>3</v>
      </c>
      <c r="BE17" s="6">
        <f t="shared" si="12"/>
        <v>0</v>
      </c>
      <c r="BF17" s="6">
        <f t="shared" si="13"/>
        <v>0</v>
      </c>
      <c r="BG17" s="6">
        <f t="shared" si="14"/>
        <v>0</v>
      </c>
      <c r="BH17" s="6">
        <f t="shared" si="15"/>
        <v>0</v>
      </c>
      <c r="BI17" s="7">
        <f t="shared" si="16"/>
        <v>2</v>
      </c>
      <c r="BJ17" s="36">
        <f t="shared" si="17"/>
        <v>5.9399999999999995</v>
      </c>
      <c r="BK17" s="14">
        <f t="shared" si="18"/>
        <v>0</v>
      </c>
      <c r="BL17" s="24">
        <f t="shared" si="19"/>
        <v>0.42999999999999994</v>
      </c>
      <c r="BM17" s="14">
        <v>0</v>
      </c>
      <c r="BN17" s="15">
        <v>0</v>
      </c>
      <c r="BO17" s="16">
        <f>1.5+3</f>
        <v>4.5</v>
      </c>
      <c r="BP17" s="24">
        <f t="shared" si="20"/>
        <v>20.220000000000002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21"/>
        <v>10</v>
      </c>
      <c r="B18" s="80" t="s">
        <v>133</v>
      </c>
      <c r="C18" s="11" t="s">
        <v>455</v>
      </c>
      <c r="D18" s="12" t="s">
        <v>456</v>
      </c>
      <c r="E18" s="25" t="s">
        <v>456</v>
      </c>
      <c r="F18" s="11" t="s">
        <v>455</v>
      </c>
      <c r="G18" s="12" t="s">
        <v>456</v>
      </c>
      <c r="H18" s="25" t="s">
        <v>456</v>
      </c>
      <c r="I18" s="11" t="s">
        <v>455</v>
      </c>
      <c r="J18" s="12" t="s">
        <v>456</v>
      </c>
      <c r="K18" s="25" t="s">
        <v>456</v>
      </c>
      <c r="L18" s="11" t="s">
        <v>455</v>
      </c>
      <c r="M18" s="12" t="s">
        <v>457</v>
      </c>
      <c r="N18" s="25" t="s">
        <v>456</v>
      </c>
      <c r="O18" s="11" t="s">
        <v>455</v>
      </c>
      <c r="P18" s="12" t="s">
        <v>456</v>
      </c>
      <c r="Q18" s="25" t="s">
        <v>456</v>
      </c>
      <c r="R18" s="11" t="s">
        <v>455</v>
      </c>
      <c r="S18" s="12" t="s">
        <v>456</v>
      </c>
      <c r="T18" s="25" t="s">
        <v>456</v>
      </c>
      <c r="U18" s="11" t="s">
        <v>455</v>
      </c>
      <c r="V18" s="12" t="s">
        <v>456</v>
      </c>
      <c r="W18" s="25" t="str">
        <f>"~^ "</f>
        <v xml:space="preserve">~^ </v>
      </c>
      <c r="X18" s="5">
        <f t="shared" si="0"/>
        <v>7</v>
      </c>
      <c r="Y18" s="6">
        <f t="shared" si="1"/>
        <v>0</v>
      </c>
      <c r="Z18" s="6">
        <f t="shared" si="2"/>
        <v>1</v>
      </c>
      <c r="AA18" s="6">
        <f t="shared" si="3"/>
        <v>0</v>
      </c>
      <c r="AB18" s="6">
        <f t="shared" si="4"/>
        <v>0</v>
      </c>
      <c r="AC18" s="7">
        <f t="shared" si="5"/>
        <v>6</v>
      </c>
      <c r="AD18" s="36">
        <f t="shared" si="6"/>
        <v>10</v>
      </c>
      <c r="AE18" s="14">
        <f t="shared" si="7"/>
        <v>2.1700000000000004</v>
      </c>
      <c r="AF18" s="24">
        <f>IF(AB18=7,10,IF(AB18=6,9.71+(AC18-1)*0.29,IF(AB18=5,9.13+(AC18-2)*0.29,IF(AB18=4,8.26+(AC18-3)*0.29,IF(AB18=3,7.1+(AC18-4)*0.29,IF(AB18=2,5.65+(AC18-5)*0.29,IF(AB18=1,3.91+(AC18-6)*0.29,IF(AC18=0,0,1.88+(AC18-7)*0.29))))))))+0.21</f>
        <v>1.7999999999999998</v>
      </c>
      <c r="AG18" s="14">
        <v>5</v>
      </c>
      <c r="AH18" s="15">
        <v>2.4</v>
      </c>
      <c r="AI18" s="11" t="s">
        <v>455</v>
      </c>
      <c r="AJ18" s="12" t="s">
        <v>456</v>
      </c>
      <c r="AK18" s="25" t="s">
        <v>456</v>
      </c>
      <c r="AL18" s="11" t="s">
        <v>455</v>
      </c>
      <c r="AM18" s="12" t="s">
        <v>456</v>
      </c>
      <c r="AN18" s="25" t="s">
        <v>456</v>
      </c>
      <c r="AO18" s="11" t="s">
        <v>455</v>
      </c>
      <c r="AP18" s="12" t="s">
        <v>457</v>
      </c>
      <c r="AQ18" s="25" t="s">
        <v>456</v>
      </c>
      <c r="AR18" s="11" t="str">
        <f t="shared" si="9"/>
        <v xml:space="preserve"> </v>
      </c>
      <c r="AS18" s="12" t="str">
        <f t="shared" si="10"/>
        <v xml:space="preserve"> </v>
      </c>
      <c r="AT18" s="25" t="str">
        <f t="shared" si="10"/>
        <v xml:space="preserve"> </v>
      </c>
      <c r="AU18" s="11" t="str">
        <f t="shared" si="10"/>
        <v xml:space="preserve"> </v>
      </c>
      <c r="AV18" s="12" t="str">
        <f t="shared" si="10"/>
        <v xml:space="preserve"> </v>
      </c>
      <c r="AW18" s="25" t="str">
        <f t="shared" si="10"/>
        <v xml:space="preserve"> </v>
      </c>
      <c r="AX18" s="11" t="str">
        <f t="shared" si="10"/>
        <v xml:space="preserve"> </v>
      </c>
      <c r="AY18" s="12" t="str">
        <f t="shared" si="10"/>
        <v xml:space="preserve"> </v>
      </c>
      <c r="AZ18" s="25" t="str">
        <f t="shared" si="10"/>
        <v xml:space="preserve"> </v>
      </c>
      <c r="BA18" s="11" t="str">
        <f t="shared" si="10"/>
        <v xml:space="preserve"> </v>
      </c>
      <c r="BB18" s="12" t="str">
        <f t="shared" si="10"/>
        <v xml:space="preserve"> </v>
      </c>
      <c r="BC18" s="25" t="str">
        <f t="shared" si="10"/>
        <v xml:space="preserve"> </v>
      </c>
      <c r="BD18" s="5">
        <f t="shared" si="11"/>
        <v>3</v>
      </c>
      <c r="BE18" s="6">
        <f t="shared" si="12"/>
        <v>0</v>
      </c>
      <c r="BF18" s="6">
        <f t="shared" si="13"/>
        <v>1</v>
      </c>
      <c r="BG18" s="6">
        <f t="shared" si="14"/>
        <v>0</v>
      </c>
      <c r="BH18" s="6">
        <f t="shared" si="15"/>
        <v>0</v>
      </c>
      <c r="BI18" s="7">
        <f t="shared" si="16"/>
        <v>3</v>
      </c>
      <c r="BJ18" s="36">
        <f t="shared" si="17"/>
        <v>5.9399999999999995</v>
      </c>
      <c r="BK18" s="14">
        <f t="shared" si="18"/>
        <v>2.1700000000000004</v>
      </c>
      <c r="BL18" s="24">
        <f t="shared" si="19"/>
        <v>0.72</v>
      </c>
      <c r="BM18" s="14">
        <v>0</v>
      </c>
      <c r="BN18" s="15">
        <v>0</v>
      </c>
      <c r="BO18" s="16">
        <f>3*1+1.5+2*0.14+3</f>
        <v>7.78</v>
      </c>
      <c r="BP18" s="24">
        <f t="shared" si="20"/>
        <v>35.544999999999995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21"/>
        <v>11</v>
      </c>
      <c r="B19" s="80" t="s">
        <v>134</v>
      </c>
      <c r="C19" s="11" t="s">
        <v>454</v>
      </c>
      <c r="D19" s="12">
        <v>0</v>
      </c>
      <c r="E19" s="25">
        <v>0</v>
      </c>
      <c r="F19" s="11" t="s">
        <v>454</v>
      </c>
      <c r="G19" s="12">
        <v>0</v>
      </c>
      <c r="H19" s="25">
        <v>0</v>
      </c>
      <c r="I19" s="11" t="s">
        <v>454</v>
      </c>
      <c r="J19" s="12">
        <v>0</v>
      </c>
      <c r="K19" s="25">
        <v>0</v>
      </c>
      <c r="L19" s="11" t="s">
        <v>454</v>
      </c>
      <c r="M19" s="12">
        <v>0</v>
      </c>
      <c r="N19" s="25">
        <v>0</v>
      </c>
      <c r="O19" s="11" t="s">
        <v>454</v>
      </c>
      <c r="P19" s="12">
        <v>0</v>
      </c>
      <c r="Q19" s="25">
        <v>0</v>
      </c>
      <c r="R19" s="11" t="s">
        <v>454</v>
      </c>
      <c r="S19" s="12">
        <v>0</v>
      </c>
      <c r="T19" s="25">
        <v>0</v>
      </c>
      <c r="U19" s="11" t="s">
        <v>454</v>
      </c>
      <c r="V19" s="12">
        <v>0</v>
      </c>
      <c r="W19" s="25">
        <v>0</v>
      </c>
      <c r="X19" s="5">
        <f t="shared" si="0"/>
        <v>0</v>
      </c>
      <c r="Y19" s="6">
        <f t="shared" si="1"/>
        <v>0</v>
      </c>
      <c r="Z19" s="6">
        <f t="shared" si="2"/>
        <v>0</v>
      </c>
      <c r="AA19" s="6">
        <f t="shared" si="3"/>
        <v>0</v>
      </c>
      <c r="AB19" s="6">
        <f t="shared" si="4"/>
        <v>0</v>
      </c>
      <c r="AC19" s="7">
        <f t="shared" si="5"/>
        <v>0</v>
      </c>
      <c r="AD19" s="36">
        <f t="shared" si="6"/>
        <v>0</v>
      </c>
      <c r="AE19" s="14">
        <f t="shared" si="7"/>
        <v>0</v>
      </c>
      <c r="AF19" s="24">
        <f t="shared" si="8"/>
        <v>0</v>
      </c>
      <c r="AG19" s="14">
        <v>0</v>
      </c>
      <c r="AH19" s="15">
        <v>0</v>
      </c>
      <c r="AI19" s="11" t="s">
        <v>454</v>
      </c>
      <c r="AJ19" s="12">
        <v>0</v>
      </c>
      <c r="AK19" s="25">
        <v>0</v>
      </c>
      <c r="AL19" s="11" t="s">
        <v>454</v>
      </c>
      <c r="AM19" s="12">
        <v>0</v>
      </c>
      <c r="AN19" s="25">
        <v>0</v>
      </c>
      <c r="AO19" s="11" t="s">
        <v>454</v>
      </c>
      <c r="AP19" s="12">
        <v>0</v>
      </c>
      <c r="AQ19" s="25">
        <v>0</v>
      </c>
      <c r="AR19" s="11" t="str">
        <f t="shared" si="9"/>
        <v xml:space="preserve"> </v>
      </c>
      <c r="AS19" s="12" t="str">
        <f t="shared" si="10"/>
        <v xml:space="preserve"> </v>
      </c>
      <c r="AT19" s="25" t="str">
        <f t="shared" si="10"/>
        <v xml:space="preserve"> </v>
      </c>
      <c r="AU19" s="11" t="str">
        <f t="shared" si="10"/>
        <v xml:space="preserve"> </v>
      </c>
      <c r="AV19" s="12" t="str">
        <f t="shared" si="10"/>
        <v xml:space="preserve"> </v>
      </c>
      <c r="AW19" s="25" t="str">
        <f t="shared" si="10"/>
        <v xml:space="preserve"> </v>
      </c>
      <c r="AX19" s="11" t="str">
        <f t="shared" si="10"/>
        <v xml:space="preserve"> </v>
      </c>
      <c r="AY19" s="12" t="str">
        <f t="shared" si="10"/>
        <v xml:space="preserve"> </v>
      </c>
      <c r="AZ19" s="25" t="str">
        <f t="shared" si="10"/>
        <v xml:space="preserve"> </v>
      </c>
      <c r="BA19" s="11" t="str">
        <f t="shared" si="10"/>
        <v xml:space="preserve"> </v>
      </c>
      <c r="BB19" s="12" t="str">
        <f t="shared" si="10"/>
        <v xml:space="preserve"> </v>
      </c>
      <c r="BC19" s="25" t="str">
        <f t="shared" si="10"/>
        <v xml:space="preserve"> </v>
      </c>
      <c r="BD19" s="5">
        <f t="shared" si="11"/>
        <v>0</v>
      </c>
      <c r="BE19" s="6">
        <f t="shared" si="12"/>
        <v>0</v>
      </c>
      <c r="BF19" s="6">
        <f t="shared" si="13"/>
        <v>0</v>
      </c>
      <c r="BG19" s="6">
        <f t="shared" si="14"/>
        <v>0</v>
      </c>
      <c r="BH19" s="6">
        <f t="shared" si="15"/>
        <v>0</v>
      </c>
      <c r="BI19" s="7">
        <f t="shared" si="16"/>
        <v>0</v>
      </c>
      <c r="BJ19" s="36">
        <f t="shared" si="17"/>
        <v>0</v>
      </c>
      <c r="BK19" s="14">
        <f t="shared" si="18"/>
        <v>0</v>
      </c>
      <c r="BL19" s="24">
        <f t="shared" si="19"/>
        <v>0</v>
      </c>
      <c r="BM19" s="14">
        <v>0</v>
      </c>
      <c r="BN19" s="15">
        <v>0</v>
      </c>
      <c r="BO19" s="16"/>
      <c r="BP19" s="24">
        <f t="shared" si="20"/>
        <v>0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21"/>
        <v>12</v>
      </c>
      <c r="B20" s="80" t="s">
        <v>517</v>
      </c>
      <c r="C20" s="85" t="s">
        <v>450</v>
      </c>
      <c r="D20" s="86" t="s">
        <v>450</v>
      </c>
      <c r="E20" s="87" t="s">
        <v>450</v>
      </c>
      <c r="F20" s="85" t="s">
        <v>450</v>
      </c>
      <c r="G20" s="86" t="s">
        <v>450</v>
      </c>
      <c r="H20" s="87" t="s">
        <v>450</v>
      </c>
      <c r="I20" s="85" t="s">
        <v>450</v>
      </c>
      <c r="J20" s="86" t="s">
        <v>450</v>
      </c>
      <c r="K20" s="87" t="s">
        <v>450</v>
      </c>
      <c r="L20" s="85" t="s">
        <v>450</v>
      </c>
      <c r="M20" s="86" t="s">
        <v>450</v>
      </c>
      <c r="N20" s="87" t="s">
        <v>450</v>
      </c>
      <c r="O20" s="85" t="s">
        <v>450</v>
      </c>
      <c r="P20" s="86" t="s">
        <v>450</v>
      </c>
      <c r="Q20" s="87" t="s">
        <v>450</v>
      </c>
      <c r="R20" s="85" t="s">
        <v>450</v>
      </c>
      <c r="S20" s="86" t="s">
        <v>450</v>
      </c>
      <c r="T20" s="87" t="s">
        <v>450</v>
      </c>
      <c r="U20" s="85" t="s">
        <v>450</v>
      </c>
      <c r="V20" s="86" t="s">
        <v>450</v>
      </c>
      <c r="W20" s="87" t="s">
        <v>450</v>
      </c>
      <c r="X20" s="88" t="s">
        <v>450</v>
      </c>
      <c r="Y20" s="89" t="s">
        <v>450</v>
      </c>
      <c r="Z20" s="89" t="s">
        <v>450</v>
      </c>
      <c r="AA20" s="89" t="s">
        <v>450</v>
      </c>
      <c r="AB20" s="89" t="s">
        <v>450</v>
      </c>
      <c r="AC20" s="90" t="s">
        <v>450</v>
      </c>
      <c r="AD20" s="91" t="s">
        <v>450</v>
      </c>
      <c r="AE20" s="92" t="s">
        <v>450</v>
      </c>
      <c r="AF20" s="93" t="s">
        <v>450</v>
      </c>
      <c r="AG20" s="92" t="s">
        <v>450</v>
      </c>
      <c r="AH20" s="94" t="s">
        <v>450</v>
      </c>
      <c r="AI20" s="95" t="s">
        <v>450</v>
      </c>
      <c r="AJ20" s="96" t="s">
        <v>450</v>
      </c>
      <c r="AK20" s="97" t="s">
        <v>450</v>
      </c>
      <c r="AL20" s="95" t="s">
        <v>450</v>
      </c>
      <c r="AM20" s="96" t="s">
        <v>450</v>
      </c>
      <c r="AN20" s="97" t="s">
        <v>450</v>
      </c>
      <c r="AO20" s="85" t="s">
        <v>450</v>
      </c>
      <c r="AP20" s="86" t="s">
        <v>450</v>
      </c>
      <c r="AQ20" s="87" t="s">
        <v>450</v>
      </c>
      <c r="AR20" s="85" t="s">
        <v>450</v>
      </c>
      <c r="AS20" s="86" t="s">
        <v>450</v>
      </c>
      <c r="AT20" s="87" t="s">
        <v>450</v>
      </c>
      <c r="AU20" s="85" t="s">
        <v>450</v>
      </c>
      <c r="AV20" s="86" t="s">
        <v>450</v>
      </c>
      <c r="AW20" s="87" t="s">
        <v>450</v>
      </c>
      <c r="AX20" s="85" t="s">
        <v>450</v>
      </c>
      <c r="AY20" s="86" t="s">
        <v>450</v>
      </c>
      <c r="AZ20" s="87" t="s">
        <v>450</v>
      </c>
      <c r="BA20" s="85" t="s">
        <v>450</v>
      </c>
      <c r="BB20" s="86" t="s">
        <v>450</v>
      </c>
      <c r="BC20" s="87" t="s">
        <v>450</v>
      </c>
      <c r="BD20" s="88" t="s">
        <v>450</v>
      </c>
      <c r="BE20" s="89" t="s">
        <v>450</v>
      </c>
      <c r="BF20" s="89" t="s">
        <v>450</v>
      </c>
      <c r="BG20" s="89" t="s">
        <v>450</v>
      </c>
      <c r="BH20" s="89" t="s">
        <v>450</v>
      </c>
      <c r="BI20" s="90" t="s">
        <v>450</v>
      </c>
      <c r="BJ20" s="91" t="s">
        <v>450</v>
      </c>
      <c r="BK20" s="92" t="s">
        <v>450</v>
      </c>
      <c r="BL20" s="93" t="s">
        <v>450</v>
      </c>
      <c r="BM20" s="92" t="s">
        <v>450</v>
      </c>
      <c r="BN20" s="94" t="s">
        <v>450</v>
      </c>
      <c r="BO20" s="98" t="s">
        <v>450</v>
      </c>
      <c r="BP20" s="99" t="s">
        <v>450</v>
      </c>
      <c r="BQ20" s="67">
        <v>7</v>
      </c>
      <c r="BR20" s="100" t="s">
        <v>449</v>
      </c>
      <c r="BS20" s="101" t="str">
        <f>"---"</f>
        <v>---</v>
      </c>
      <c r="BT20" s="101" t="str">
        <f>"---"</f>
        <v>---</v>
      </c>
      <c r="BU20" s="102" t="s">
        <v>450</v>
      </c>
      <c r="BV20" s="79">
        <v>7</v>
      </c>
      <c r="BW20" s="100" t="s">
        <v>449</v>
      </c>
      <c r="BY20" s="18"/>
      <c r="BZ20" s="21"/>
    </row>
    <row r="21" spans="1:78" ht="12.75" customHeight="1">
      <c r="A21" s="2">
        <f t="shared" si="21"/>
        <v>13</v>
      </c>
      <c r="B21" s="80" t="s">
        <v>135</v>
      </c>
      <c r="C21" s="11" t="s">
        <v>455</v>
      </c>
      <c r="D21" s="12" t="s">
        <v>456</v>
      </c>
      <c r="E21" s="25" t="s">
        <v>456</v>
      </c>
      <c r="F21" s="11" t="s">
        <v>455</v>
      </c>
      <c r="G21" s="12" t="s">
        <v>456</v>
      </c>
      <c r="H21" s="25" t="s">
        <v>456</v>
      </c>
      <c r="I21" s="11" t="s">
        <v>455</v>
      </c>
      <c r="J21" s="12" t="s">
        <v>456</v>
      </c>
      <c r="K21" s="25" t="s">
        <v>456</v>
      </c>
      <c r="L21" s="11" t="s">
        <v>455</v>
      </c>
      <c r="M21" s="12" t="s">
        <v>459</v>
      </c>
      <c r="N21" s="25" t="s">
        <v>456</v>
      </c>
      <c r="O21" s="11" t="s">
        <v>455</v>
      </c>
      <c r="P21" s="12" t="s">
        <v>456</v>
      </c>
      <c r="Q21" s="25" t="s">
        <v>456</v>
      </c>
      <c r="R21" s="11" t="s">
        <v>455</v>
      </c>
      <c r="S21" s="12" t="s">
        <v>457</v>
      </c>
      <c r="T21" s="25" t="s">
        <v>456</v>
      </c>
      <c r="U21" s="11" t="s">
        <v>455</v>
      </c>
      <c r="V21" s="12" t="s">
        <v>457</v>
      </c>
      <c r="W21" s="25" t="s">
        <v>456</v>
      </c>
      <c r="X21" s="5">
        <f t="shared" ref="X21:X33" si="22">IF(C21=" ",0,IF(C21="p",1,0)+IF(F21="p",1,0)+IF(I21="p",1,0)+IF(L21="p",1,0)+IF(O21="p",1,0)+IF(R21="p",1,0)+IF(U21="p",1,0))</f>
        <v>7</v>
      </c>
      <c r="Y21" s="6">
        <f t="shared" ref="Y21:Y33" si="23">IF(C21=" ",0,IF(C21="am",1,0)+IF(F21="am",1,0)+IF(I21="am",1,0)+IF(L21="am",1,0)+IF(O21="am",1,0)+IF(R21="am",1,0)+IF(U21="am",1,0))</f>
        <v>0</v>
      </c>
      <c r="Z21" s="6">
        <f t="shared" ref="Z21:Z33" si="24">IF(D21=" ",0,IF(D21="+",1,0)+IF(G21="+",1,0)+IF(J21="+",1,0)+IF(M21="+",1,0)+IF(P21="+",1,0)+IF(S21="+",1,0)+IF(V21="+",1,0))</f>
        <v>2</v>
      </c>
      <c r="AA21" s="6">
        <f t="shared" ref="AA21:AA33" si="25">IF(D21=" ",0,IF(D21="!",1,0)+IF(G21="!",1,0)+IF(J21="!",1,0)+IF(M21="!",1,0)+IF(P21="!",1,0)+IF(S21="!",1,0)+IF(V21="!",1,0))</f>
        <v>1</v>
      </c>
      <c r="AB21" s="6">
        <f t="shared" ref="AB21:AB33" si="26">IF(E21=" ",0,IF(E21="!",1,0)+IF(H21="!",1,0)+IF(K21="!",1,0)+IF(N21="!",1,0)+IF(Q21="!",1,0)+IF(T21="!",1,0)+IF(W21="!",1,0))</f>
        <v>0</v>
      </c>
      <c r="AC21" s="7">
        <f t="shared" ref="AC21:AC33" si="27">IF(E21=" ",0,IF(E21="~",1,0)+IF(H21="~",1,0)+IF(K21="~",1,0)+IF(N21="~",1,0)+IF(Q21="~",1,0)+IF(T21="~",1,0)+IF(W21="~",1,0))</f>
        <v>7</v>
      </c>
      <c r="AD21" s="36">
        <f t="shared" ref="AD21:AD33" si="28">IF(X21=7,10,IF(X21=6,9.71+(Y21-1)*0.29,IF(X21=5,9.13+(Y21-2)*0.29,IF(X21=4,8.26+(Y21-3)*0.29,IF(X21=3,7.1+(Y21-4)*0.29,IF(X21=2,5.65+(Y21-5)*0.29,IF(X21=1,3.91+(Y21-6)*0.29,IF(Y21=0,0,1.88+(Y21-7)*0.29))))))))</f>
        <v>10</v>
      </c>
      <c r="AE21" s="14">
        <f t="shared" ref="AE21:AE33" si="29">IF(Z21=7,10,IF(Z21=6,9.71+(AA21-1)*0.29,IF(Z21=5,9.13+(AA21-2)*0.29,IF(Z21=4,8.26+(AA21-3)*0.29,IF(Z21=3,7.1+(AA21-4)*0.29,IF(Z21=2,5.65+(AA21-5)*0.29,IF(Z21=1,3.91+(AA21-6)*0.29,IF(AA21=0,0,1.88+(AA21-7)*0.29))))))))</f>
        <v>4.49</v>
      </c>
      <c r="AF21" s="24">
        <f t="shared" ref="AF21:AF33" si="30">IF(AB21=7,10,IF(AB21=6,9.71+(AC21-1)*0.29,IF(AB21=5,9.13+(AC21-2)*0.29,IF(AB21=4,8.26+(AC21-3)*0.29,IF(AB21=3,7.1+(AC21-4)*0.29,IF(AB21=2,5.65+(AC21-5)*0.29,IF(AB21=1,3.91+(AC21-6)*0.29,IF(AC21=0,0,1.88+(AC21-7)*0.29))))))))</f>
        <v>1.88</v>
      </c>
      <c r="AG21" s="14">
        <v>5.0999999999999996</v>
      </c>
      <c r="AH21" s="15">
        <v>3.1</v>
      </c>
      <c r="AI21" s="11" t="s">
        <v>455</v>
      </c>
      <c r="AJ21" s="12" t="s">
        <v>456</v>
      </c>
      <c r="AK21" s="25" t="s">
        <v>456</v>
      </c>
      <c r="AL21" s="11" t="s">
        <v>455</v>
      </c>
      <c r="AM21" s="12" t="s">
        <v>456</v>
      </c>
      <c r="AN21" s="25" t="s">
        <v>456</v>
      </c>
      <c r="AO21" s="11" t="s">
        <v>455</v>
      </c>
      <c r="AP21" s="12" t="s">
        <v>457</v>
      </c>
      <c r="AQ21" s="25" t="s">
        <v>456</v>
      </c>
      <c r="AR21" s="11" t="str">
        <f t="shared" ref="AQ21:AR30" si="31">" "</f>
        <v xml:space="preserve"> </v>
      </c>
      <c r="AS21" s="12" t="str">
        <f t="shared" ref="AS21:BC30" si="32">" "</f>
        <v xml:space="preserve"> </v>
      </c>
      <c r="AT21" s="25" t="str">
        <f t="shared" si="32"/>
        <v xml:space="preserve"> </v>
      </c>
      <c r="AU21" s="11" t="str">
        <f t="shared" si="32"/>
        <v xml:space="preserve"> </v>
      </c>
      <c r="AV21" s="12" t="str">
        <f t="shared" si="32"/>
        <v xml:space="preserve"> </v>
      </c>
      <c r="AW21" s="25" t="str">
        <f t="shared" si="32"/>
        <v xml:space="preserve"> </v>
      </c>
      <c r="AX21" s="11" t="str">
        <f t="shared" si="32"/>
        <v xml:space="preserve"> </v>
      </c>
      <c r="AY21" s="12" t="str">
        <f t="shared" si="32"/>
        <v xml:space="preserve"> </v>
      </c>
      <c r="AZ21" s="25" t="str">
        <f t="shared" si="32"/>
        <v xml:space="preserve"> </v>
      </c>
      <c r="BA21" s="11" t="str">
        <f t="shared" si="32"/>
        <v xml:space="preserve"> </v>
      </c>
      <c r="BB21" s="12" t="str">
        <f t="shared" si="32"/>
        <v xml:space="preserve"> </v>
      </c>
      <c r="BC21" s="25" t="str">
        <f t="shared" si="32"/>
        <v xml:space="preserve"> </v>
      </c>
      <c r="BD21" s="5">
        <f t="shared" ref="BD21:BD33" si="33">IF(AI21=" ",0,IF(AI21="p",1,0)+IF(AL21="p",1,0)+IF(AO21="p",1,0)+IF(AR21="p",1,0)+IF(AU21="p",1,0)+IF(AX21="p",1,0)+IF(BA21="p",1,0))</f>
        <v>3</v>
      </c>
      <c r="BE21" s="6">
        <f t="shared" ref="BE21:BE33" si="34">IF(AI21=" ",0,IF(AI21="am",1,0)+IF(AL21="am",1,0)+IF(AO21="am",1,0)+IF(AR21="am",1,0)+IF(AU21="am",1,0)+IF(AX21="am",1,0)+IF(BA21="am",1,0))</f>
        <v>0</v>
      </c>
      <c r="BF21" s="6">
        <f t="shared" ref="BF21:BF33" si="35">IF(AJ21=" ",0,IF(AJ21="+",1,0)+IF(AM21="+",1,0)+IF(AP21="+",1,0)+IF(AS21="+",1,0)+IF(AV21="+",1,0)+IF(AY21="+",1,0)+IF(BB21="+",1,0))</f>
        <v>1</v>
      </c>
      <c r="BG21" s="6">
        <f t="shared" ref="BG21:BG33" si="36">IF(AJ21=" ",0,IF(AJ21="!",1,0)+IF(AM21="!",1,0)+IF(AP21="!",1,0)+IF(AS21="!",1,0)+IF(AV21="!",1,0)+IF(AY21="!",1,0)+IF(BB21="!",1,0))</f>
        <v>0</v>
      </c>
      <c r="BH21" s="6">
        <f t="shared" ref="BH21:BH33" si="37">IF(AK21=" ",0,IF(AK21="!",1,0)+IF(AN21="!",1,0)+IF(AQ21="!",1,0)+IF(AT21="!",1,0)+IF(AW21="!",1,0)+IF(AZ21="!",1,0)+IF(BC21="!",1,0))</f>
        <v>0</v>
      </c>
      <c r="BI21" s="7">
        <f t="shared" ref="BI21:BI33" si="38">IF(AK21=" ",0,IF(AK21="~",1,0)+IF(AN21="~",1,0)+IF(AQ21="~",1,0)+IF(AT21="~",1,0)+IF(AW21="~",1,0)+IF(AZ21="~",1,0)+IF(BC21="~",1,0))</f>
        <v>3</v>
      </c>
      <c r="BJ21" s="36">
        <f t="shared" ref="BJ21:BJ33" si="39">IF(BD21=7,10,IF(BD21=6,9.71+(BE21-1)*0.29,IF(BD21=5,9.13+(BE21-2)*0.29,IF(BD21=4,8.26+(BE21-3)*0.29,IF(BD21=3,7.1+(BE21-4)*0.29,IF(BD21=2,5.65+(BE21-5)*0.29,IF(BD21=1,3.91+(BE21-6)*0.29,IF(BE21=0,0,1.88+(BE21-7)*0.29))))))))</f>
        <v>5.9399999999999995</v>
      </c>
      <c r="BK21" s="14">
        <f t="shared" ref="BK21:BK33" si="40">IF(BF21=7,10,IF(BF21=6,9.71+(BG21-1)*0.29,IF(BF21=5,9.13+(BG21-2)*0.29,IF(BF21=4,8.26+(BG21-3)*0.29,IF(BF21=3,7.1+(BG21-4)*0.29,IF(BF21=2,5.65+(BG21-5)*0.29,IF(BF21=1,3.91+(BG21-6)*0.29,IF(BG21=0,0,1.88+(BG21-7)*0.29))))))))</f>
        <v>2.1700000000000004</v>
      </c>
      <c r="BL21" s="24">
        <f t="shared" ref="BL21:BL33" si="41">IF(BH21=7,10,IF(BH21=6,9.71+(BI21-1)*0.29,IF(BH21=5,9.13+(BI21-2)*0.29,IF(BH21=4,8.26+(BI21-3)*0.29,IF(BH21=3,7.1+(BI21-4)*0.29,IF(BH21=2,5.65+(BI21-5)*0.29,IF(BH21=1,3.91+(BI21-6)*0.29,IF(BI21=0,0,1.88+(BI21-7)*0.29))))))))</f>
        <v>0.72</v>
      </c>
      <c r="BM21" s="14">
        <v>0</v>
      </c>
      <c r="BN21" s="15">
        <v>0</v>
      </c>
      <c r="BO21" s="16">
        <f>2*1+2+1.5+3+0.14</f>
        <v>8.64</v>
      </c>
      <c r="BP21" s="24">
        <f t="shared" ref="BP21:BP33" si="42">(0.75*AD21+AE21+0.25*AF21+1.4*AG21+1.6*AH21)+(0.75*BJ21+BK21+0.25*BL21+1.4*BM21+1.6*BN21)+BO21</f>
        <v>40.005000000000003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21"/>
        <v>14</v>
      </c>
      <c r="B22" s="80" t="s">
        <v>136</v>
      </c>
      <c r="C22" s="11" t="s">
        <v>455</v>
      </c>
      <c r="D22" s="12" t="s">
        <v>456</v>
      </c>
      <c r="E22" s="25" t="s">
        <v>456</v>
      </c>
      <c r="F22" s="11" t="s">
        <v>455</v>
      </c>
      <c r="G22" s="12" t="s">
        <v>456</v>
      </c>
      <c r="H22" s="25" t="s">
        <v>456</v>
      </c>
      <c r="I22" s="11" t="s">
        <v>455</v>
      </c>
      <c r="J22" s="12" t="s">
        <v>456</v>
      </c>
      <c r="K22" s="25" t="s">
        <v>456</v>
      </c>
      <c r="L22" s="11" t="s">
        <v>455</v>
      </c>
      <c r="M22" s="12" t="s">
        <v>459</v>
      </c>
      <c r="N22" s="25" t="s">
        <v>456</v>
      </c>
      <c r="O22" s="11" t="s">
        <v>455</v>
      </c>
      <c r="P22" s="12" t="s">
        <v>456</v>
      </c>
      <c r="Q22" s="25" t="s">
        <v>456</v>
      </c>
      <c r="R22" s="11" t="s">
        <v>455</v>
      </c>
      <c r="S22" s="12" t="s">
        <v>456</v>
      </c>
      <c r="T22" s="25" t="s">
        <v>459</v>
      </c>
      <c r="U22" s="11" t="s">
        <v>455</v>
      </c>
      <c r="V22" s="12" t="s">
        <v>457</v>
      </c>
      <c r="W22" s="25" t="s">
        <v>456</v>
      </c>
      <c r="X22" s="5">
        <f t="shared" si="22"/>
        <v>7</v>
      </c>
      <c r="Y22" s="6">
        <f t="shared" si="23"/>
        <v>0</v>
      </c>
      <c r="Z22" s="6">
        <f t="shared" si="24"/>
        <v>1</v>
      </c>
      <c r="AA22" s="6">
        <f t="shared" si="25"/>
        <v>1</v>
      </c>
      <c r="AB22" s="6">
        <f t="shared" si="26"/>
        <v>1</v>
      </c>
      <c r="AC22" s="7">
        <f t="shared" si="27"/>
        <v>6</v>
      </c>
      <c r="AD22" s="36">
        <f t="shared" si="28"/>
        <v>10</v>
      </c>
      <c r="AE22" s="14">
        <f t="shared" si="29"/>
        <v>2.46</v>
      </c>
      <c r="AF22" s="24">
        <f t="shared" si="30"/>
        <v>3.91</v>
      </c>
      <c r="AG22" s="14">
        <v>5.0999999999999996</v>
      </c>
      <c r="AH22" s="15">
        <v>3</v>
      </c>
      <c r="AI22" s="11" t="s">
        <v>455</v>
      </c>
      <c r="AJ22" s="12" t="s">
        <v>456</v>
      </c>
      <c r="AK22" s="25" t="s">
        <v>456</v>
      </c>
      <c r="AL22" s="11" t="s">
        <v>455</v>
      </c>
      <c r="AM22" s="12" t="s">
        <v>456</v>
      </c>
      <c r="AN22" s="25" t="s">
        <v>456</v>
      </c>
      <c r="AO22" s="11" t="s">
        <v>455</v>
      </c>
      <c r="AP22" s="12" t="s">
        <v>456</v>
      </c>
      <c r="AQ22" s="25" t="s">
        <v>456</v>
      </c>
      <c r="AR22" s="11" t="str">
        <f t="shared" si="31"/>
        <v xml:space="preserve"> </v>
      </c>
      <c r="AS22" s="12" t="str">
        <f t="shared" si="32"/>
        <v xml:space="preserve"> </v>
      </c>
      <c r="AT22" s="25" t="str">
        <f t="shared" si="32"/>
        <v xml:space="preserve"> </v>
      </c>
      <c r="AU22" s="11" t="str">
        <f t="shared" si="32"/>
        <v xml:space="preserve"> </v>
      </c>
      <c r="AV22" s="12" t="str">
        <f t="shared" si="32"/>
        <v xml:space="preserve"> </v>
      </c>
      <c r="AW22" s="25" t="str">
        <f t="shared" si="32"/>
        <v xml:space="preserve"> </v>
      </c>
      <c r="AX22" s="11" t="str">
        <f t="shared" si="32"/>
        <v xml:space="preserve"> </v>
      </c>
      <c r="AY22" s="12" t="str">
        <f t="shared" si="32"/>
        <v xml:space="preserve"> </v>
      </c>
      <c r="AZ22" s="25" t="str">
        <f t="shared" si="32"/>
        <v xml:space="preserve"> </v>
      </c>
      <c r="BA22" s="11" t="str">
        <f t="shared" si="32"/>
        <v xml:space="preserve"> </v>
      </c>
      <c r="BB22" s="12" t="str">
        <f t="shared" si="32"/>
        <v xml:space="preserve"> </v>
      </c>
      <c r="BC22" s="25" t="str">
        <f t="shared" si="32"/>
        <v xml:space="preserve"> </v>
      </c>
      <c r="BD22" s="5">
        <f t="shared" si="33"/>
        <v>3</v>
      </c>
      <c r="BE22" s="6">
        <f t="shared" si="34"/>
        <v>0</v>
      </c>
      <c r="BF22" s="6">
        <f t="shared" si="35"/>
        <v>0</v>
      </c>
      <c r="BG22" s="6">
        <f t="shared" si="36"/>
        <v>0</v>
      </c>
      <c r="BH22" s="6">
        <f t="shared" si="37"/>
        <v>0</v>
      </c>
      <c r="BI22" s="7">
        <f t="shared" si="38"/>
        <v>3</v>
      </c>
      <c r="BJ22" s="36">
        <f t="shared" si="39"/>
        <v>5.9399999999999995</v>
      </c>
      <c r="BK22" s="14">
        <f t="shared" si="40"/>
        <v>0</v>
      </c>
      <c r="BL22" s="24">
        <f t="shared" si="41"/>
        <v>0.72</v>
      </c>
      <c r="BM22" s="14">
        <v>0</v>
      </c>
      <c r="BN22" s="15">
        <v>0</v>
      </c>
      <c r="BO22" s="16">
        <f>2*1+2+1.5+3+0.14</f>
        <v>8.64</v>
      </c>
      <c r="BP22" s="24">
        <f t="shared" si="42"/>
        <v>36.152500000000003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21"/>
        <v>15</v>
      </c>
      <c r="B23" s="80" t="s">
        <v>137</v>
      </c>
      <c r="C23" s="11" t="s">
        <v>455</v>
      </c>
      <c r="D23" s="12" t="s">
        <v>456</v>
      </c>
      <c r="E23" s="25" t="s">
        <v>456</v>
      </c>
      <c r="F23" s="11" t="s">
        <v>461</v>
      </c>
      <c r="G23" s="12">
        <v>0</v>
      </c>
      <c r="H23" s="25" t="s">
        <v>456</v>
      </c>
      <c r="I23" s="11" t="s">
        <v>455</v>
      </c>
      <c r="J23" s="12" t="s">
        <v>459</v>
      </c>
      <c r="K23" s="25" t="s">
        <v>456</v>
      </c>
      <c r="L23" s="11" t="s">
        <v>455</v>
      </c>
      <c r="M23" s="12" t="s">
        <v>457</v>
      </c>
      <c r="N23" s="25" t="s">
        <v>456</v>
      </c>
      <c r="O23" s="11" t="s">
        <v>455</v>
      </c>
      <c r="P23" s="12" t="s">
        <v>456</v>
      </c>
      <c r="Q23" s="25" t="s">
        <v>456</v>
      </c>
      <c r="R23" s="11" t="s">
        <v>455</v>
      </c>
      <c r="S23" s="12" t="s">
        <v>456</v>
      </c>
      <c r="T23" s="25" t="s">
        <v>456</v>
      </c>
      <c r="U23" s="11" t="s">
        <v>455</v>
      </c>
      <c r="V23" s="12" t="s">
        <v>456</v>
      </c>
      <c r="W23" s="25" t="s">
        <v>456</v>
      </c>
      <c r="X23" s="5">
        <f t="shared" si="22"/>
        <v>6</v>
      </c>
      <c r="Y23" s="6">
        <f t="shared" si="23"/>
        <v>1</v>
      </c>
      <c r="Z23" s="6">
        <f t="shared" si="24"/>
        <v>1</v>
      </c>
      <c r="AA23" s="6">
        <f t="shared" si="25"/>
        <v>1</v>
      </c>
      <c r="AB23" s="6">
        <f t="shared" si="26"/>
        <v>0</v>
      </c>
      <c r="AC23" s="7">
        <f t="shared" si="27"/>
        <v>7</v>
      </c>
      <c r="AD23" s="36">
        <f t="shared" si="28"/>
        <v>9.7100000000000009</v>
      </c>
      <c r="AE23" s="14">
        <f t="shared" si="29"/>
        <v>2.46</v>
      </c>
      <c r="AF23" s="24">
        <f t="shared" si="30"/>
        <v>1.88</v>
      </c>
      <c r="AG23" s="14">
        <v>5.0999999999999996</v>
      </c>
      <c r="AH23" s="15">
        <v>3.5</v>
      </c>
      <c r="AI23" s="11" t="s">
        <v>455</v>
      </c>
      <c r="AJ23" s="12" t="s">
        <v>456</v>
      </c>
      <c r="AK23" s="25" t="s">
        <v>456</v>
      </c>
      <c r="AL23" s="11" t="s">
        <v>455</v>
      </c>
      <c r="AM23" s="12" t="s">
        <v>457</v>
      </c>
      <c r="AN23" s="25" t="s">
        <v>459</v>
      </c>
      <c r="AO23" s="11" t="s">
        <v>455</v>
      </c>
      <c r="AP23" s="12" t="s">
        <v>456</v>
      </c>
      <c r="AQ23" s="25" t="s">
        <v>459</v>
      </c>
      <c r="AR23" s="11" t="str">
        <f t="shared" si="31"/>
        <v xml:space="preserve"> </v>
      </c>
      <c r="AS23" s="12" t="str">
        <f t="shared" si="32"/>
        <v xml:space="preserve"> </v>
      </c>
      <c r="AT23" s="25" t="str">
        <f t="shared" si="32"/>
        <v xml:space="preserve"> </v>
      </c>
      <c r="AU23" s="11" t="str">
        <f t="shared" si="32"/>
        <v xml:space="preserve"> </v>
      </c>
      <c r="AV23" s="12" t="str">
        <f t="shared" si="32"/>
        <v xml:space="preserve"> </v>
      </c>
      <c r="AW23" s="25" t="str">
        <f t="shared" si="32"/>
        <v xml:space="preserve"> </v>
      </c>
      <c r="AX23" s="11" t="str">
        <f t="shared" si="32"/>
        <v xml:space="preserve"> </v>
      </c>
      <c r="AY23" s="12" t="str">
        <f t="shared" si="32"/>
        <v xml:space="preserve"> </v>
      </c>
      <c r="AZ23" s="25" t="str">
        <f t="shared" si="32"/>
        <v xml:space="preserve"> </v>
      </c>
      <c r="BA23" s="11" t="str">
        <f t="shared" si="32"/>
        <v xml:space="preserve"> </v>
      </c>
      <c r="BB23" s="12" t="str">
        <f t="shared" si="32"/>
        <v xml:space="preserve"> </v>
      </c>
      <c r="BC23" s="25" t="str">
        <f t="shared" si="32"/>
        <v xml:space="preserve"> </v>
      </c>
      <c r="BD23" s="5">
        <f t="shared" si="33"/>
        <v>3</v>
      </c>
      <c r="BE23" s="6">
        <f t="shared" si="34"/>
        <v>0</v>
      </c>
      <c r="BF23" s="6">
        <f t="shared" si="35"/>
        <v>1</v>
      </c>
      <c r="BG23" s="6">
        <f t="shared" si="36"/>
        <v>0</v>
      </c>
      <c r="BH23" s="6">
        <f t="shared" si="37"/>
        <v>2</v>
      </c>
      <c r="BI23" s="7">
        <f t="shared" si="38"/>
        <v>1</v>
      </c>
      <c r="BJ23" s="36">
        <f t="shared" si="39"/>
        <v>5.9399999999999995</v>
      </c>
      <c r="BK23" s="14">
        <f t="shared" si="40"/>
        <v>2.1700000000000004</v>
      </c>
      <c r="BL23" s="24">
        <f t="shared" si="41"/>
        <v>4.49</v>
      </c>
      <c r="BM23" s="14">
        <v>0</v>
      </c>
      <c r="BN23" s="15">
        <v>0</v>
      </c>
      <c r="BO23" s="16">
        <f>3*1+3*2+2*1.5+3+0.14</f>
        <v>15.14</v>
      </c>
      <c r="BP23" s="24">
        <f t="shared" si="42"/>
        <v>45.84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21"/>
        <v>16</v>
      </c>
      <c r="B24" s="80" t="s">
        <v>138</v>
      </c>
      <c r="C24" s="11" t="s">
        <v>455</v>
      </c>
      <c r="D24" s="12" t="s">
        <v>456</v>
      </c>
      <c r="E24" s="25" t="s">
        <v>456</v>
      </c>
      <c r="F24" s="11" t="s">
        <v>455</v>
      </c>
      <c r="G24" s="12" t="s">
        <v>456</v>
      </c>
      <c r="H24" s="25" t="s">
        <v>456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456</v>
      </c>
      <c r="N24" s="25" t="s">
        <v>456</v>
      </c>
      <c r="O24" s="11" t="s">
        <v>455</v>
      </c>
      <c r="P24" s="12" t="s">
        <v>456</v>
      </c>
      <c r="Q24" s="25" t="s">
        <v>456</v>
      </c>
      <c r="R24" s="11" t="s">
        <v>455</v>
      </c>
      <c r="S24" s="12" t="s">
        <v>456</v>
      </c>
      <c r="T24" s="25" t="s">
        <v>456</v>
      </c>
      <c r="U24" s="11" t="s">
        <v>455</v>
      </c>
      <c r="V24" s="12" t="s">
        <v>456</v>
      </c>
      <c r="W24" s="25" t="s">
        <v>456</v>
      </c>
      <c r="X24" s="5">
        <f t="shared" si="22"/>
        <v>7</v>
      </c>
      <c r="Y24" s="6">
        <f t="shared" si="23"/>
        <v>0</v>
      </c>
      <c r="Z24" s="6">
        <f t="shared" si="24"/>
        <v>0</v>
      </c>
      <c r="AA24" s="6">
        <f t="shared" si="25"/>
        <v>0</v>
      </c>
      <c r="AB24" s="6">
        <f t="shared" si="26"/>
        <v>0</v>
      </c>
      <c r="AC24" s="7">
        <f t="shared" si="27"/>
        <v>7</v>
      </c>
      <c r="AD24" s="36">
        <f t="shared" si="28"/>
        <v>10</v>
      </c>
      <c r="AE24" s="14">
        <f t="shared" si="29"/>
        <v>0</v>
      </c>
      <c r="AF24" s="24">
        <f t="shared" si="30"/>
        <v>1.88</v>
      </c>
      <c r="AG24" s="14">
        <v>3.5</v>
      </c>
      <c r="AH24" s="15">
        <v>2.2000000000000002</v>
      </c>
      <c r="AI24" s="11" t="s">
        <v>455</v>
      </c>
      <c r="AJ24" s="12" t="s">
        <v>456</v>
      </c>
      <c r="AK24" s="25" t="s">
        <v>456</v>
      </c>
      <c r="AL24" s="11" t="s">
        <v>455</v>
      </c>
      <c r="AM24" s="12" t="s">
        <v>456</v>
      </c>
      <c r="AN24" s="25" t="s">
        <v>456</v>
      </c>
      <c r="AO24" s="11" t="s">
        <v>455</v>
      </c>
      <c r="AP24" s="12" t="s">
        <v>456</v>
      </c>
      <c r="AQ24" s="25">
        <v>0</v>
      </c>
      <c r="AR24" s="11" t="str">
        <f t="shared" si="31"/>
        <v xml:space="preserve"> </v>
      </c>
      <c r="AS24" s="12" t="str">
        <f t="shared" si="32"/>
        <v xml:space="preserve"> </v>
      </c>
      <c r="AT24" s="25" t="str">
        <f t="shared" si="32"/>
        <v xml:space="preserve"> </v>
      </c>
      <c r="AU24" s="11" t="str">
        <f t="shared" si="32"/>
        <v xml:space="preserve"> </v>
      </c>
      <c r="AV24" s="12" t="str">
        <f t="shared" si="32"/>
        <v xml:space="preserve"> </v>
      </c>
      <c r="AW24" s="25" t="str">
        <f t="shared" si="32"/>
        <v xml:space="preserve"> </v>
      </c>
      <c r="AX24" s="11" t="str">
        <f t="shared" si="32"/>
        <v xml:space="preserve"> </v>
      </c>
      <c r="AY24" s="12" t="str">
        <f t="shared" si="32"/>
        <v xml:space="preserve"> </v>
      </c>
      <c r="AZ24" s="25" t="str">
        <f t="shared" si="32"/>
        <v xml:space="preserve"> </v>
      </c>
      <c r="BA24" s="11" t="str">
        <f t="shared" si="32"/>
        <v xml:space="preserve"> </v>
      </c>
      <c r="BB24" s="12" t="str">
        <f t="shared" si="32"/>
        <v xml:space="preserve"> </v>
      </c>
      <c r="BC24" s="25" t="str">
        <f t="shared" si="32"/>
        <v xml:space="preserve"> </v>
      </c>
      <c r="BD24" s="5">
        <f t="shared" si="33"/>
        <v>3</v>
      </c>
      <c r="BE24" s="6">
        <f t="shared" si="34"/>
        <v>0</v>
      </c>
      <c r="BF24" s="6">
        <f t="shared" si="35"/>
        <v>0</v>
      </c>
      <c r="BG24" s="6">
        <f t="shared" si="36"/>
        <v>0</v>
      </c>
      <c r="BH24" s="6">
        <f t="shared" si="37"/>
        <v>0</v>
      </c>
      <c r="BI24" s="7">
        <f t="shared" si="38"/>
        <v>2</v>
      </c>
      <c r="BJ24" s="36">
        <f t="shared" si="39"/>
        <v>5.9399999999999995</v>
      </c>
      <c r="BK24" s="14">
        <f t="shared" si="40"/>
        <v>0</v>
      </c>
      <c r="BL24" s="24">
        <f t="shared" si="41"/>
        <v>0.42999999999999994</v>
      </c>
      <c r="BM24" s="14">
        <v>0</v>
      </c>
      <c r="BN24" s="15">
        <v>0</v>
      </c>
      <c r="BO24" s="16">
        <f>2+1.5</f>
        <v>3.5</v>
      </c>
      <c r="BP24" s="24">
        <f t="shared" si="42"/>
        <v>24.452500000000001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21"/>
        <v>17</v>
      </c>
      <c r="B25" s="80" t="s">
        <v>139</v>
      </c>
      <c r="C25" s="11" t="s">
        <v>455</v>
      </c>
      <c r="D25" s="12" t="s">
        <v>456</v>
      </c>
      <c r="E25" s="25" t="s">
        <v>456</v>
      </c>
      <c r="F25" s="11" t="s">
        <v>455</v>
      </c>
      <c r="G25" s="12" t="s">
        <v>456</v>
      </c>
      <c r="H25" s="25" t="s">
        <v>456</v>
      </c>
      <c r="I25" s="11" t="s">
        <v>455</v>
      </c>
      <c r="J25" s="12" t="s">
        <v>456</v>
      </c>
      <c r="K25" s="25" t="s">
        <v>456</v>
      </c>
      <c r="L25" s="11" t="s">
        <v>455</v>
      </c>
      <c r="M25" s="12" t="s">
        <v>456</v>
      </c>
      <c r="N25" s="25" t="s">
        <v>456</v>
      </c>
      <c r="O25" s="11" t="s">
        <v>455</v>
      </c>
      <c r="P25" s="12" t="s">
        <v>456</v>
      </c>
      <c r="Q25" s="25" t="s">
        <v>456</v>
      </c>
      <c r="R25" s="11" t="s">
        <v>455</v>
      </c>
      <c r="S25" s="12" t="s">
        <v>456</v>
      </c>
      <c r="T25" s="25" t="s">
        <v>456</v>
      </c>
      <c r="U25" s="11" t="s">
        <v>455</v>
      </c>
      <c r="V25" s="12" t="s">
        <v>456</v>
      </c>
      <c r="W25" s="25" t="s">
        <v>456</v>
      </c>
      <c r="X25" s="5">
        <f t="shared" si="22"/>
        <v>7</v>
      </c>
      <c r="Y25" s="6">
        <f t="shared" si="23"/>
        <v>0</v>
      </c>
      <c r="Z25" s="6">
        <f t="shared" si="24"/>
        <v>0</v>
      </c>
      <c r="AA25" s="6">
        <f t="shared" si="25"/>
        <v>0</v>
      </c>
      <c r="AB25" s="6">
        <f t="shared" si="26"/>
        <v>0</v>
      </c>
      <c r="AC25" s="7">
        <f t="shared" si="27"/>
        <v>7</v>
      </c>
      <c r="AD25" s="36">
        <f t="shared" si="28"/>
        <v>10</v>
      </c>
      <c r="AE25" s="14">
        <f t="shared" si="29"/>
        <v>0</v>
      </c>
      <c r="AF25" s="24">
        <f t="shared" si="30"/>
        <v>1.88</v>
      </c>
      <c r="AG25" s="14">
        <v>3.4</v>
      </c>
      <c r="AH25" s="15">
        <v>2.9</v>
      </c>
      <c r="AI25" s="11" t="s">
        <v>455</v>
      </c>
      <c r="AJ25" s="12" t="s">
        <v>456</v>
      </c>
      <c r="AK25" s="25" t="s">
        <v>456</v>
      </c>
      <c r="AL25" s="11" t="s">
        <v>455</v>
      </c>
      <c r="AM25" s="12" t="s">
        <v>456</v>
      </c>
      <c r="AN25" s="25" t="s">
        <v>456</v>
      </c>
      <c r="AO25" s="11" t="s">
        <v>455</v>
      </c>
      <c r="AP25" s="12" t="s">
        <v>456</v>
      </c>
      <c r="AQ25" s="25" t="s">
        <v>456</v>
      </c>
      <c r="AR25" s="11" t="str">
        <f t="shared" si="31"/>
        <v xml:space="preserve"> </v>
      </c>
      <c r="AS25" s="12" t="str">
        <f t="shared" si="32"/>
        <v xml:space="preserve"> </v>
      </c>
      <c r="AT25" s="25" t="str">
        <f t="shared" si="32"/>
        <v xml:space="preserve"> </v>
      </c>
      <c r="AU25" s="11" t="str">
        <f t="shared" si="32"/>
        <v xml:space="preserve"> </v>
      </c>
      <c r="AV25" s="12" t="str">
        <f t="shared" si="32"/>
        <v xml:space="preserve"> </v>
      </c>
      <c r="AW25" s="25" t="str">
        <f t="shared" si="32"/>
        <v xml:space="preserve"> </v>
      </c>
      <c r="AX25" s="11" t="str">
        <f t="shared" si="32"/>
        <v xml:space="preserve"> </v>
      </c>
      <c r="AY25" s="12" t="str">
        <f t="shared" si="32"/>
        <v xml:space="preserve"> </v>
      </c>
      <c r="AZ25" s="25" t="str">
        <f t="shared" si="32"/>
        <v xml:space="preserve"> </v>
      </c>
      <c r="BA25" s="11" t="str">
        <f t="shared" si="32"/>
        <v xml:space="preserve"> </v>
      </c>
      <c r="BB25" s="12" t="str">
        <f t="shared" si="32"/>
        <v xml:space="preserve"> </v>
      </c>
      <c r="BC25" s="25" t="str">
        <f t="shared" si="32"/>
        <v xml:space="preserve"> </v>
      </c>
      <c r="BD25" s="5">
        <f t="shared" si="33"/>
        <v>3</v>
      </c>
      <c r="BE25" s="6">
        <f t="shared" si="34"/>
        <v>0</v>
      </c>
      <c r="BF25" s="6">
        <f t="shared" si="35"/>
        <v>0</v>
      </c>
      <c r="BG25" s="6">
        <f t="shared" si="36"/>
        <v>0</v>
      </c>
      <c r="BH25" s="6">
        <f t="shared" si="37"/>
        <v>0</v>
      </c>
      <c r="BI25" s="7">
        <f t="shared" si="38"/>
        <v>3</v>
      </c>
      <c r="BJ25" s="36">
        <f t="shared" si="39"/>
        <v>5.9399999999999995</v>
      </c>
      <c r="BK25" s="14">
        <f t="shared" si="40"/>
        <v>0</v>
      </c>
      <c r="BL25" s="24">
        <f t="shared" si="41"/>
        <v>0.72</v>
      </c>
      <c r="BM25" s="14">
        <v>0</v>
      </c>
      <c r="BN25" s="15">
        <v>0</v>
      </c>
      <c r="BO25" s="16">
        <f>2*1.5+3*0.14+3</f>
        <v>6.42</v>
      </c>
      <c r="BP25" s="24">
        <f t="shared" si="42"/>
        <v>28.425000000000004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21"/>
        <v>18</v>
      </c>
      <c r="B26" s="80" t="s">
        <v>140</v>
      </c>
      <c r="C26" s="11" t="s">
        <v>455</v>
      </c>
      <c r="D26" s="12" t="s">
        <v>456</v>
      </c>
      <c r="E26" s="25" t="s">
        <v>456</v>
      </c>
      <c r="F26" s="11" t="s">
        <v>455</v>
      </c>
      <c r="G26" s="12" t="s">
        <v>456</v>
      </c>
      <c r="H26" s="25" t="s">
        <v>456</v>
      </c>
      <c r="I26" s="11" t="s">
        <v>455</v>
      </c>
      <c r="J26" s="12" t="s">
        <v>456</v>
      </c>
      <c r="K26" s="25" t="s">
        <v>456</v>
      </c>
      <c r="L26" s="11" t="s">
        <v>455</v>
      </c>
      <c r="M26" s="12" t="s">
        <v>456</v>
      </c>
      <c r="N26" s="25" t="s">
        <v>456</v>
      </c>
      <c r="O26" s="11" t="s">
        <v>455</v>
      </c>
      <c r="P26" s="12" t="s">
        <v>456</v>
      </c>
      <c r="Q26" s="25" t="s">
        <v>456</v>
      </c>
      <c r="R26" s="11" t="s">
        <v>455</v>
      </c>
      <c r="S26" s="12" t="s">
        <v>456</v>
      </c>
      <c r="T26" s="25" t="s">
        <v>456</v>
      </c>
      <c r="U26" s="11" t="s">
        <v>455</v>
      </c>
      <c r="V26" s="12" t="s">
        <v>456</v>
      </c>
      <c r="W26" s="25" t="s">
        <v>456</v>
      </c>
      <c r="X26" s="5">
        <f t="shared" si="22"/>
        <v>7</v>
      </c>
      <c r="Y26" s="6">
        <f t="shared" si="23"/>
        <v>0</v>
      </c>
      <c r="Z26" s="6">
        <f t="shared" si="24"/>
        <v>0</v>
      </c>
      <c r="AA26" s="6">
        <f t="shared" si="25"/>
        <v>0</v>
      </c>
      <c r="AB26" s="6">
        <f t="shared" si="26"/>
        <v>0</v>
      </c>
      <c r="AC26" s="7">
        <f t="shared" si="27"/>
        <v>7</v>
      </c>
      <c r="AD26" s="36">
        <f t="shared" si="28"/>
        <v>10</v>
      </c>
      <c r="AE26" s="14">
        <f t="shared" si="29"/>
        <v>0</v>
      </c>
      <c r="AF26" s="24">
        <f t="shared" si="30"/>
        <v>1.88</v>
      </c>
      <c r="AG26" s="14">
        <v>4.5999999999999996</v>
      </c>
      <c r="AH26" s="15">
        <v>2.5</v>
      </c>
      <c r="AI26" s="11" t="s">
        <v>455</v>
      </c>
      <c r="AJ26" s="12" t="s">
        <v>456</v>
      </c>
      <c r="AK26" s="25" t="s">
        <v>456</v>
      </c>
      <c r="AL26" s="11" t="s">
        <v>455</v>
      </c>
      <c r="AM26" s="12" t="s">
        <v>456</v>
      </c>
      <c r="AN26" s="25" t="s">
        <v>456</v>
      </c>
      <c r="AO26" s="11" t="s">
        <v>455</v>
      </c>
      <c r="AP26" s="12" t="s">
        <v>456</v>
      </c>
      <c r="AQ26" s="25" t="s">
        <v>456</v>
      </c>
      <c r="AR26" s="11" t="str">
        <f t="shared" si="31"/>
        <v xml:space="preserve"> </v>
      </c>
      <c r="AS26" s="12" t="str">
        <f t="shared" si="32"/>
        <v xml:space="preserve"> </v>
      </c>
      <c r="AT26" s="25" t="str">
        <f t="shared" si="32"/>
        <v xml:space="preserve"> </v>
      </c>
      <c r="AU26" s="11" t="str">
        <f t="shared" si="32"/>
        <v xml:space="preserve"> </v>
      </c>
      <c r="AV26" s="12" t="str">
        <f t="shared" si="32"/>
        <v xml:space="preserve"> </v>
      </c>
      <c r="AW26" s="25" t="str">
        <f t="shared" si="32"/>
        <v xml:space="preserve"> </v>
      </c>
      <c r="AX26" s="11" t="str">
        <f t="shared" si="32"/>
        <v xml:space="preserve"> </v>
      </c>
      <c r="AY26" s="12" t="str">
        <f t="shared" si="32"/>
        <v xml:space="preserve"> </v>
      </c>
      <c r="AZ26" s="25" t="str">
        <f t="shared" si="32"/>
        <v xml:space="preserve"> </v>
      </c>
      <c r="BA26" s="11" t="str">
        <f t="shared" si="32"/>
        <v xml:space="preserve"> </v>
      </c>
      <c r="BB26" s="12" t="str">
        <f t="shared" si="32"/>
        <v xml:space="preserve"> </v>
      </c>
      <c r="BC26" s="25" t="str">
        <f t="shared" si="32"/>
        <v xml:space="preserve"> </v>
      </c>
      <c r="BD26" s="5">
        <f t="shared" si="33"/>
        <v>3</v>
      </c>
      <c r="BE26" s="6">
        <f t="shared" si="34"/>
        <v>0</v>
      </c>
      <c r="BF26" s="6">
        <f t="shared" si="35"/>
        <v>0</v>
      </c>
      <c r="BG26" s="6">
        <f t="shared" si="36"/>
        <v>0</v>
      </c>
      <c r="BH26" s="6">
        <f t="shared" si="37"/>
        <v>0</v>
      </c>
      <c r="BI26" s="7">
        <f t="shared" si="38"/>
        <v>3</v>
      </c>
      <c r="BJ26" s="36">
        <f t="shared" si="39"/>
        <v>5.9399999999999995</v>
      </c>
      <c r="BK26" s="14">
        <f t="shared" si="40"/>
        <v>0</v>
      </c>
      <c r="BL26" s="24">
        <f t="shared" si="41"/>
        <v>0.72</v>
      </c>
      <c r="BM26" s="14">
        <v>0</v>
      </c>
      <c r="BN26" s="15">
        <v>0</v>
      </c>
      <c r="BO26" s="16">
        <f>1+2+1.5+3+0.14</f>
        <v>7.64</v>
      </c>
      <c r="BP26" s="24">
        <f t="shared" si="42"/>
        <v>30.685000000000002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21"/>
        <v>19</v>
      </c>
      <c r="B27" s="80" t="s">
        <v>141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456</v>
      </c>
      <c r="H27" s="25">
        <v>0</v>
      </c>
      <c r="I27" s="11" t="s">
        <v>455</v>
      </c>
      <c r="J27" s="12" t="s">
        <v>456</v>
      </c>
      <c r="K27" s="25" t="s">
        <v>456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456</v>
      </c>
      <c r="Q27" s="25" t="s">
        <v>456</v>
      </c>
      <c r="R27" s="11" t="s">
        <v>455</v>
      </c>
      <c r="S27" s="12" t="s">
        <v>456</v>
      </c>
      <c r="T27" s="25" t="s">
        <v>456</v>
      </c>
      <c r="U27" s="11" t="s">
        <v>455</v>
      </c>
      <c r="V27" s="12" t="s">
        <v>456</v>
      </c>
      <c r="W27" s="25" t="s">
        <v>456</v>
      </c>
      <c r="X27" s="5">
        <f t="shared" si="22"/>
        <v>7</v>
      </c>
      <c r="Y27" s="6">
        <f t="shared" si="23"/>
        <v>0</v>
      </c>
      <c r="Z27" s="6">
        <f t="shared" si="24"/>
        <v>0</v>
      </c>
      <c r="AA27" s="6">
        <f t="shared" si="25"/>
        <v>0</v>
      </c>
      <c r="AB27" s="6">
        <f t="shared" si="26"/>
        <v>0</v>
      </c>
      <c r="AC27" s="7">
        <f t="shared" si="27"/>
        <v>6</v>
      </c>
      <c r="AD27" s="36">
        <f t="shared" si="28"/>
        <v>10</v>
      </c>
      <c r="AE27" s="14">
        <f t="shared" si="29"/>
        <v>0</v>
      </c>
      <c r="AF27" s="24">
        <f t="shared" si="30"/>
        <v>1.5899999999999999</v>
      </c>
      <c r="AG27" s="14">
        <v>5.0999999999999996</v>
      </c>
      <c r="AH27" s="15">
        <v>3.4</v>
      </c>
      <c r="AI27" s="11" t="s">
        <v>455</v>
      </c>
      <c r="AJ27" s="12" t="s">
        <v>456</v>
      </c>
      <c r="AK27" s="25" t="s">
        <v>456</v>
      </c>
      <c r="AL27" s="11" t="s">
        <v>455</v>
      </c>
      <c r="AM27" s="12" t="s">
        <v>456</v>
      </c>
      <c r="AN27" s="25" t="s">
        <v>456</v>
      </c>
      <c r="AO27" s="11" t="s">
        <v>455</v>
      </c>
      <c r="AP27" s="12" t="s">
        <v>456</v>
      </c>
      <c r="AQ27" s="25" t="s">
        <v>456</v>
      </c>
      <c r="AR27" s="11" t="str">
        <f t="shared" si="31"/>
        <v xml:space="preserve"> </v>
      </c>
      <c r="AS27" s="12" t="str">
        <f t="shared" si="32"/>
        <v xml:space="preserve"> </v>
      </c>
      <c r="AT27" s="25" t="str">
        <f t="shared" si="32"/>
        <v xml:space="preserve"> </v>
      </c>
      <c r="AU27" s="11" t="str">
        <f t="shared" si="32"/>
        <v xml:space="preserve"> </v>
      </c>
      <c r="AV27" s="12" t="str">
        <f t="shared" si="32"/>
        <v xml:space="preserve"> </v>
      </c>
      <c r="AW27" s="25" t="str">
        <f t="shared" si="32"/>
        <v xml:space="preserve"> </v>
      </c>
      <c r="AX27" s="11" t="str">
        <f t="shared" si="32"/>
        <v xml:space="preserve"> </v>
      </c>
      <c r="AY27" s="12" t="str">
        <f t="shared" si="32"/>
        <v xml:space="preserve"> </v>
      </c>
      <c r="AZ27" s="25" t="str">
        <f t="shared" si="32"/>
        <v xml:space="preserve"> </v>
      </c>
      <c r="BA27" s="11" t="str">
        <f t="shared" si="32"/>
        <v xml:space="preserve"> </v>
      </c>
      <c r="BB27" s="12" t="str">
        <f t="shared" si="32"/>
        <v xml:space="preserve"> </v>
      </c>
      <c r="BC27" s="25" t="str">
        <f t="shared" si="32"/>
        <v xml:space="preserve"> </v>
      </c>
      <c r="BD27" s="5">
        <f t="shared" si="33"/>
        <v>3</v>
      </c>
      <c r="BE27" s="6">
        <f t="shared" si="34"/>
        <v>0</v>
      </c>
      <c r="BF27" s="6">
        <f t="shared" si="35"/>
        <v>0</v>
      </c>
      <c r="BG27" s="6">
        <f t="shared" si="36"/>
        <v>0</v>
      </c>
      <c r="BH27" s="6">
        <f t="shared" si="37"/>
        <v>0</v>
      </c>
      <c r="BI27" s="7">
        <f t="shared" si="38"/>
        <v>3</v>
      </c>
      <c r="BJ27" s="36">
        <f t="shared" si="39"/>
        <v>5.9399999999999995</v>
      </c>
      <c r="BK27" s="14">
        <f t="shared" si="40"/>
        <v>0</v>
      </c>
      <c r="BL27" s="24">
        <f t="shared" si="41"/>
        <v>0.72</v>
      </c>
      <c r="BM27" s="14">
        <v>0</v>
      </c>
      <c r="BN27" s="15">
        <v>0</v>
      </c>
      <c r="BO27" s="16">
        <f>1.5+3+0.14</f>
        <v>4.6399999999999997</v>
      </c>
      <c r="BP27" s="24">
        <f t="shared" si="42"/>
        <v>29.752499999999998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21"/>
        <v>20</v>
      </c>
      <c r="B28" s="80" t="s">
        <v>142</v>
      </c>
      <c r="C28" s="11" t="s">
        <v>455</v>
      </c>
      <c r="D28" s="12" t="s">
        <v>456</v>
      </c>
      <c r="E28" s="25" t="s">
        <v>456</v>
      </c>
      <c r="F28" s="11" t="s">
        <v>455</v>
      </c>
      <c r="G28" s="12" t="s">
        <v>456</v>
      </c>
      <c r="H28" s="25" t="s">
        <v>456</v>
      </c>
      <c r="I28" s="11" t="s">
        <v>455</v>
      </c>
      <c r="J28" s="12" t="s">
        <v>456</v>
      </c>
      <c r="K28" s="25" t="s">
        <v>456</v>
      </c>
      <c r="L28" s="11" t="s">
        <v>455</v>
      </c>
      <c r="M28" s="12" t="s">
        <v>456</v>
      </c>
      <c r="N28" s="25" t="s">
        <v>456</v>
      </c>
      <c r="O28" s="11" t="s">
        <v>455</v>
      </c>
      <c r="P28" s="12" t="s">
        <v>456</v>
      </c>
      <c r="Q28" s="25" t="s">
        <v>456</v>
      </c>
      <c r="R28" s="11" t="s">
        <v>455</v>
      </c>
      <c r="S28" s="12" t="s">
        <v>456</v>
      </c>
      <c r="T28" s="25" t="s">
        <v>456</v>
      </c>
      <c r="U28" s="11" t="s">
        <v>455</v>
      </c>
      <c r="V28" s="12" t="s">
        <v>456</v>
      </c>
      <c r="W28" s="25" t="s">
        <v>456</v>
      </c>
      <c r="X28" s="5">
        <f t="shared" si="22"/>
        <v>7</v>
      </c>
      <c r="Y28" s="6">
        <f t="shared" si="23"/>
        <v>0</v>
      </c>
      <c r="Z28" s="6">
        <f t="shared" si="24"/>
        <v>0</v>
      </c>
      <c r="AA28" s="6">
        <f t="shared" si="25"/>
        <v>0</v>
      </c>
      <c r="AB28" s="6">
        <f t="shared" si="26"/>
        <v>0</v>
      </c>
      <c r="AC28" s="7">
        <f t="shared" si="27"/>
        <v>7</v>
      </c>
      <c r="AD28" s="36">
        <f t="shared" si="28"/>
        <v>10</v>
      </c>
      <c r="AE28" s="14">
        <f t="shared" si="29"/>
        <v>0</v>
      </c>
      <c r="AF28" s="24">
        <f t="shared" si="30"/>
        <v>1.88</v>
      </c>
      <c r="AG28" s="14">
        <v>4.2</v>
      </c>
      <c r="AH28" s="15">
        <v>2.4</v>
      </c>
      <c r="AI28" s="11" t="s">
        <v>455</v>
      </c>
      <c r="AJ28" s="12" t="s">
        <v>456</v>
      </c>
      <c r="AK28" s="25" t="s">
        <v>456</v>
      </c>
      <c r="AL28" s="11" t="s">
        <v>455</v>
      </c>
      <c r="AM28" s="12" t="s">
        <v>457</v>
      </c>
      <c r="AN28" s="25" t="s">
        <v>456</v>
      </c>
      <c r="AO28" s="11" t="s">
        <v>455</v>
      </c>
      <c r="AP28" s="12" t="s">
        <v>456</v>
      </c>
      <c r="AQ28" s="25" t="s">
        <v>456</v>
      </c>
      <c r="AR28" s="11" t="str">
        <f t="shared" si="31"/>
        <v xml:space="preserve"> </v>
      </c>
      <c r="AS28" s="12" t="str">
        <f t="shared" si="32"/>
        <v xml:space="preserve"> </v>
      </c>
      <c r="AT28" s="25" t="str">
        <f t="shared" si="32"/>
        <v xml:space="preserve"> </v>
      </c>
      <c r="AU28" s="11" t="str">
        <f t="shared" si="32"/>
        <v xml:space="preserve"> </v>
      </c>
      <c r="AV28" s="12" t="str">
        <f t="shared" si="32"/>
        <v xml:space="preserve"> </v>
      </c>
      <c r="AW28" s="25" t="str">
        <f t="shared" si="32"/>
        <v xml:space="preserve"> </v>
      </c>
      <c r="AX28" s="11" t="str">
        <f t="shared" si="32"/>
        <v xml:space="preserve"> </v>
      </c>
      <c r="AY28" s="12" t="str">
        <f t="shared" si="32"/>
        <v xml:space="preserve"> </v>
      </c>
      <c r="AZ28" s="25" t="str">
        <f t="shared" si="32"/>
        <v xml:space="preserve"> </v>
      </c>
      <c r="BA28" s="11" t="str">
        <f t="shared" si="32"/>
        <v xml:space="preserve"> </v>
      </c>
      <c r="BB28" s="12" t="str">
        <f t="shared" si="32"/>
        <v xml:space="preserve"> </v>
      </c>
      <c r="BC28" s="25" t="str">
        <f t="shared" si="32"/>
        <v xml:space="preserve"> </v>
      </c>
      <c r="BD28" s="5">
        <f t="shared" si="33"/>
        <v>3</v>
      </c>
      <c r="BE28" s="6">
        <f t="shared" si="34"/>
        <v>0</v>
      </c>
      <c r="BF28" s="6">
        <f t="shared" si="35"/>
        <v>1</v>
      </c>
      <c r="BG28" s="6">
        <f t="shared" si="36"/>
        <v>0</v>
      </c>
      <c r="BH28" s="6">
        <f t="shared" si="37"/>
        <v>0</v>
      </c>
      <c r="BI28" s="7">
        <f t="shared" si="38"/>
        <v>3</v>
      </c>
      <c r="BJ28" s="36">
        <f t="shared" si="39"/>
        <v>5.9399999999999995</v>
      </c>
      <c r="BK28" s="14">
        <f t="shared" si="40"/>
        <v>2.1700000000000004</v>
      </c>
      <c r="BL28" s="24">
        <f t="shared" si="41"/>
        <v>0.72</v>
      </c>
      <c r="BM28" s="14">
        <v>0</v>
      </c>
      <c r="BN28" s="15">
        <v>0</v>
      </c>
      <c r="BO28" s="16">
        <f>1.5+2*0.14+3</f>
        <v>4.78</v>
      </c>
      <c r="BP28" s="24">
        <f t="shared" si="42"/>
        <v>29.274999999999999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21"/>
        <v>21</v>
      </c>
      <c r="B29" s="80" t="s">
        <v>143</v>
      </c>
      <c r="C29" s="11" t="s">
        <v>455</v>
      </c>
      <c r="D29" s="12" t="s">
        <v>456</v>
      </c>
      <c r="E29" s="25" t="s">
        <v>456</v>
      </c>
      <c r="F29" s="11" t="s">
        <v>455</v>
      </c>
      <c r="G29" s="12" t="s">
        <v>456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455</v>
      </c>
      <c r="M29" s="12" t="s">
        <v>456</v>
      </c>
      <c r="N29" s="25" t="s">
        <v>456</v>
      </c>
      <c r="O29" s="11" t="s">
        <v>455</v>
      </c>
      <c r="P29" s="12" t="s">
        <v>456</v>
      </c>
      <c r="Q29" s="25" t="s">
        <v>456</v>
      </c>
      <c r="R29" s="11" t="s">
        <v>455</v>
      </c>
      <c r="S29" s="12" t="s">
        <v>456</v>
      </c>
      <c r="T29" s="25" t="s">
        <v>456</v>
      </c>
      <c r="U29" s="11" t="s">
        <v>455</v>
      </c>
      <c r="V29" s="12" t="s">
        <v>456</v>
      </c>
      <c r="W29" s="25" t="s">
        <v>456</v>
      </c>
      <c r="X29" s="5">
        <f t="shared" si="22"/>
        <v>7</v>
      </c>
      <c r="Y29" s="6">
        <f t="shared" si="23"/>
        <v>0</v>
      </c>
      <c r="Z29" s="6">
        <f t="shared" si="24"/>
        <v>0</v>
      </c>
      <c r="AA29" s="6">
        <f t="shared" si="25"/>
        <v>0</v>
      </c>
      <c r="AB29" s="6">
        <f t="shared" si="26"/>
        <v>0</v>
      </c>
      <c r="AC29" s="7">
        <f t="shared" si="27"/>
        <v>7</v>
      </c>
      <c r="AD29" s="36">
        <f t="shared" si="28"/>
        <v>10</v>
      </c>
      <c r="AE29" s="14">
        <f t="shared" si="29"/>
        <v>0</v>
      </c>
      <c r="AF29" s="24">
        <f t="shared" si="30"/>
        <v>1.88</v>
      </c>
      <c r="AG29" s="14">
        <v>2.5</v>
      </c>
      <c r="AH29" s="15">
        <v>2</v>
      </c>
      <c r="AI29" s="11" t="s">
        <v>455</v>
      </c>
      <c r="AJ29" s="12" t="s">
        <v>456</v>
      </c>
      <c r="AK29" s="25" t="s">
        <v>456</v>
      </c>
      <c r="AL29" s="11" t="s">
        <v>455</v>
      </c>
      <c r="AM29" s="12" t="s">
        <v>456</v>
      </c>
      <c r="AN29" s="25" t="s">
        <v>456</v>
      </c>
      <c r="AO29" s="11" t="s">
        <v>455</v>
      </c>
      <c r="AP29" s="12" t="s">
        <v>456</v>
      </c>
      <c r="AQ29" s="25" t="s">
        <v>456</v>
      </c>
      <c r="AR29" s="11" t="str">
        <f t="shared" si="31"/>
        <v xml:space="preserve"> </v>
      </c>
      <c r="AS29" s="12" t="str">
        <f t="shared" si="32"/>
        <v xml:space="preserve"> </v>
      </c>
      <c r="AT29" s="25" t="str">
        <f t="shared" si="32"/>
        <v xml:space="preserve"> </v>
      </c>
      <c r="AU29" s="11" t="str">
        <f t="shared" si="32"/>
        <v xml:space="preserve"> </v>
      </c>
      <c r="AV29" s="12" t="str">
        <f t="shared" si="32"/>
        <v xml:space="preserve"> </v>
      </c>
      <c r="AW29" s="25" t="str">
        <f t="shared" si="32"/>
        <v xml:space="preserve"> </v>
      </c>
      <c r="AX29" s="11" t="str">
        <f t="shared" si="32"/>
        <v xml:space="preserve"> </v>
      </c>
      <c r="AY29" s="12" t="str">
        <f t="shared" si="32"/>
        <v xml:space="preserve"> </v>
      </c>
      <c r="AZ29" s="25" t="str">
        <f t="shared" si="32"/>
        <v xml:space="preserve"> </v>
      </c>
      <c r="BA29" s="11" t="str">
        <f t="shared" si="32"/>
        <v xml:space="preserve"> </v>
      </c>
      <c r="BB29" s="12" t="str">
        <f t="shared" si="32"/>
        <v xml:space="preserve"> </v>
      </c>
      <c r="BC29" s="25" t="str">
        <f t="shared" si="32"/>
        <v xml:space="preserve"> </v>
      </c>
      <c r="BD29" s="5">
        <f t="shared" si="33"/>
        <v>3</v>
      </c>
      <c r="BE29" s="6">
        <f t="shared" si="34"/>
        <v>0</v>
      </c>
      <c r="BF29" s="6">
        <f t="shared" si="35"/>
        <v>0</v>
      </c>
      <c r="BG29" s="6">
        <f t="shared" si="36"/>
        <v>0</v>
      </c>
      <c r="BH29" s="6">
        <f t="shared" si="37"/>
        <v>0</v>
      </c>
      <c r="BI29" s="7">
        <f t="shared" si="38"/>
        <v>3</v>
      </c>
      <c r="BJ29" s="36">
        <f t="shared" si="39"/>
        <v>5.9399999999999995</v>
      </c>
      <c r="BK29" s="14">
        <f t="shared" si="40"/>
        <v>0</v>
      </c>
      <c r="BL29" s="24">
        <f t="shared" si="41"/>
        <v>0.72</v>
      </c>
      <c r="BM29" s="14">
        <v>0</v>
      </c>
      <c r="BN29" s="15">
        <v>0</v>
      </c>
      <c r="BO29" s="16">
        <f>2*1+1.5+3+0.14</f>
        <v>6.64</v>
      </c>
      <c r="BP29" s="24">
        <f t="shared" si="42"/>
        <v>25.945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21"/>
        <v>22</v>
      </c>
      <c r="B30" s="80" t="s">
        <v>144</v>
      </c>
      <c r="C30" s="11" t="s">
        <v>454</v>
      </c>
      <c r="D30" s="12">
        <v>0</v>
      </c>
      <c r="E30" s="25">
        <v>0</v>
      </c>
      <c r="F30" s="11" t="s">
        <v>454</v>
      </c>
      <c r="G30" s="12">
        <v>0</v>
      </c>
      <c r="H30" s="25">
        <v>0</v>
      </c>
      <c r="I30" s="11" t="s">
        <v>454</v>
      </c>
      <c r="J30" s="12">
        <v>0</v>
      </c>
      <c r="K30" s="25">
        <v>0</v>
      </c>
      <c r="L30" s="11" t="s">
        <v>454</v>
      </c>
      <c r="M30" s="12">
        <v>0</v>
      </c>
      <c r="N30" s="25">
        <v>0</v>
      </c>
      <c r="O30" s="11" t="s">
        <v>454</v>
      </c>
      <c r="P30" s="12">
        <v>0</v>
      </c>
      <c r="Q30" s="25">
        <v>0</v>
      </c>
      <c r="R30" s="11" t="s">
        <v>454</v>
      </c>
      <c r="S30" s="12">
        <v>0</v>
      </c>
      <c r="T30" s="25">
        <v>0</v>
      </c>
      <c r="U30" s="11" t="s">
        <v>454</v>
      </c>
      <c r="V30" s="12">
        <v>0</v>
      </c>
      <c r="W30" s="25">
        <v>0</v>
      </c>
      <c r="X30" s="5">
        <f t="shared" si="22"/>
        <v>0</v>
      </c>
      <c r="Y30" s="6">
        <f t="shared" si="23"/>
        <v>0</v>
      </c>
      <c r="Z30" s="6">
        <f t="shared" si="24"/>
        <v>0</v>
      </c>
      <c r="AA30" s="6">
        <f t="shared" si="25"/>
        <v>0</v>
      </c>
      <c r="AB30" s="6">
        <f t="shared" si="26"/>
        <v>0</v>
      </c>
      <c r="AC30" s="7">
        <f t="shared" si="27"/>
        <v>0</v>
      </c>
      <c r="AD30" s="36">
        <f t="shared" si="28"/>
        <v>0</v>
      </c>
      <c r="AE30" s="14">
        <f t="shared" si="29"/>
        <v>0</v>
      </c>
      <c r="AF30" s="24">
        <f t="shared" si="30"/>
        <v>0</v>
      </c>
      <c r="AG30" s="14">
        <v>0</v>
      </c>
      <c r="AH30" s="15">
        <v>0</v>
      </c>
      <c r="AI30" s="11" t="s">
        <v>454</v>
      </c>
      <c r="AJ30" s="12">
        <v>0</v>
      </c>
      <c r="AK30" s="25">
        <v>0</v>
      </c>
      <c r="AL30" s="11" t="s">
        <v>454</v>
      </c>
      <c r="AM30" s="12">
        <v>0</v>
      </c>
      <c r="AN30" s="25">
        <v>0</v>
      </c>
      <c r="AO30" s="11" t="s">
        <v>454</v>
      </c>
      <c r="AP30" s="12">
        <v>0</v>
      </c>
      <c r="AQ30" s="25">
        <v>0</v>
      </c>
      <c r="AR30" s="11" t="str">
        <f t="shared" si="31"/>
        <v xml:space="preserve"> </v>
      </c>
      <c r="AS30" s="12" t="str">
        <f t="shared" si="32"/>
        <v xml:space="preserve"> </v>
      </c>
      <c r="AT30" s="25" t="str">
        <f t="shared" si="32"/>
        <v xml:space="preserve"> </v>
      </c>
      <c r="AU30" s="11" t="str">
        <f t="shared" si="32"/>
        <v xml:space="preserve"> </v>
      </c>
      <c r="AV30" s="12" t="str">
        <f t="shared" si="32"/>
        <v xml:space="preserve"> </v>
      </c>
      <c r="AW30" s="25" t="str">
        <f t="shared" si="32"/>
        <v xml:space="preserve"> </v>
      </c>
      <c r="AX30" s="11" t="str">
        <f t="shared" si="32"/>
        <v xml:space="preserve"> </v>
      </c>
      <c r="AY30" s="12" t="str">
        <f t="shared" si="32"/>
        <v xml:space="preserve"> </v>
      </c>
      <c r="AZ30" s="25" t="str">
        <f t="shared" si="32"/>
        <v xml:space="preserve"> </v>
      </c>
      <c r="BA30" s="11" t="str">
        <f t="shared" si="32"/>
        <v xml:space="preserve"> </v>
      </c>
      <c r="BB30" s="12" t="str">
        <f t="shared" si="32"/>
        <v xml:space="preserve"> </v>
      </c>
      <c r="BC30" s="25" t="str">
        <f t="shared" si="32"/>
        <v xml:space="preserve"> </v>
      </c>
      <c r="BD30" s="5">
        <f t="shared" si="33"/>
        <v>0</v>
      </c>
      <c r="BE30" s="6">
        <f t="shared" si="34"/>
        <v>0</v>
      </c>
      <c r="BF30" s="6">
        <f t="shared" si="35"/>
        <v>0</v>
      </c>
      <c r="BG30" s="6">
        <f t="shared" si="36"/>
        <v>0</v>
      </c>
      <c r="BH30" s="6">
        <f t="shared" si="37"/>
        <v>0</v>
      </c>
      <c r="BI30" s="7">
        <f t="shared" si="38"/>
        <v>0</v>
      </c>
      <c r="BJ30" s="36">
        <f t="shared" si="39"/>
        <v>0</v>
      </c>
      <c r="BK30" s="14">
        <f t="shared" si="40"/>
        <v>0</v>
      </c>
      <c r="BL30" s="24">
        <f t="shared" si="41"/>
        <v>0</v>
      </c>
      <c r="BM30" s="14">
        <v>0</v>
      </c>
      <c r="BN30" s="15">
        <v>0</v>
      </c>
      <c r="BO30" s="16"/>
      <c r="BP30" s="24">
        <f t="shared" si="42"/>
        <v>0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21"/>
        <v>23</v>
      </c>
      <c r="B31" s="80" t="s">
        <v>145</v>
      </c>
      <c r="C31" s="11" t="s">
        <v>455</v>
      </c>
      <c r="D31" s="12" t="s">
        <v>457</v>
      </c>
      <c r="E31" s="25" t="s">
        <v>456</v>
      </c>
      <c r="F31" s="11" t="s">
        <v>455</v>
      </c>
      <c r="G31" s="12" t="s">
        <v>457</v>
      </c>
      <c r="H31" s="25" t="s">
        <v>456</v>
      </c>
      <c r="I31" s="11" t="s">
        <v>455</v>
      </c>
      <c r="J31" s="12" t="s">
        <v>457</v>
      </c>
      <c r="K31" s="25" t="s">
        <v>459</v>
      </c>
      <c r="L31" s="11" t="s">
        <v>455</v>
      </c>
      <c r="M31" s="12" t="s">
        <v>459</v>
      </c>
      <c r="N31" s="25" t="s">
        <v>456</v>
      </c>
      <c r="O31" s="11" t="s">
        <v>455</v>
      </c>
      <c r="P31" s="12" t="s">
        <v>457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1" t="s">
        <v>455</v>
      </c>
      <c r="V31" s="12" t="s">
        <v>456</v>
      </c>
      <c r="W31" s="25" t="s">
        <v>459</v>
      </c>
      <c r="X31" s="5">
        <f t="shared" si="22"/>
        <v>7</v>
      </c>
      <c r="Y31" s="6">
        <f t="shared" si="23"/>
        <v>0</v>
      </c>
      <c r="Z31" s="6">
        <f t="shared" si="24"/>
        <v>4</v>
      </c>
      <c r="AA31" s="6">
        <f t="shared" si="25"/>
        <v>1</v>
      </c>
      <c r="AB31" s="6">
        <f t="shared" si="26"/>
        <v>2</v>
      </c>
      <c r="AC31" s="7">
        <f t="shared" si="27"/>
        <v>5</v>
      </c>
      <c r="AD31" s="36">
        <f t="shared" si="28"/>
        <v>10</v>
      </c>
      <c r="AE31" s="14">
        <f t="shared" si="29"/>
        <v>7.68</v>
      </c>
      <c r="AF31" s="24">
        <f t="shared" si="30"/>
        <v>5.65</v>
      </c>
      <c r="AG31" s="14">
        <v>3.6</v>
      </c>
      <c r="AH31" s="15">
        <v>2.2999999999999998</v>
      </c>
      <c r="AI31" s="11" t="s">
        <v>455</v>
      </c>
      <c r="AJ31" s="12" t="s">
        <v>456</v>
      </c>
      <c r="AK31" s="25" t="s">
        <v>456</v>
      </c>
      <c r="AL31" s="11" t="s">
        <v>455</v>
      </c>
      <c r="AM31" s="12" t="s">
        <v>456</v>
      </c>
      <c r="AN31" s="25" t="s">
        <v>456</v>
      </c>
      <c r="AO31" s="11" t="s">
        <v>455</v>
      </c>
      <c r="AP31" s="12" t="s">
        <v>459</v>
      </c>
      <c r="AQ31" s="25" t="s">
        <v>456</v>
      </c>
      <c r="AR31" s="11" t="str">
        <f t="shared" ref="AN31:AR41" si="43">" "</f>
        <v xml:space="preserve"> </v>
      </c>
      <c r="AS31" s="12" t="str">
        <f t="shared" ref="AS31:BC41" si="44">" "</f>
        <v xml:space="preserve"> </v>
      </c>
      <c r="AT31" s="25" t="str">
        <f t="shared" si="44"/>
        <v xml:space="preserve"> </v>
      </c>
      <c r="AU31" s="11" t="str">
        <f t="shared" si="44"/>
        <v xml:space="preserve"> </v>
      </c>
      <c r="AV31" s="12" t="str">
        <f t="shared" si="44"/>
        <v xml:space="preserve"> </v>
      </c>
      <c r="AW31" s="25" t="str">
        <f t="shared" si="44"/>
        <v xml:space="preserve"> </v>
      </c>
      <c r="AX31" s="11" t="str">
        <f t="shared" si="44"/>
        <v xml:space="preserve"> </v>
      </c>
      <c r="AY31" s="12" t="str">
        <f t="shared" si="44"/>
        <v xml:space="preserve"> </v>
      </c>
      <c r="AZ31" s="25" t="str">
        <f t="shared" si="44"/>
        <v xml:space="preserve"> </v>
      </c>
      <c r="BA31" s="11" t="str">
        <f t="shared" si="44"/>
        <v xml:space="preserve"> </v>
      </c>
      <c r="BB31" s="12" t="str">
        <f t="shared" si="44"/>
        <v xml:space="preserve"> </v>
      </c>
      <c r="BC31" s="25" t="str">
        <f t="shared" si="44"/>
        <v xml:space="preserve"> </v>
      </c>
      <c r="BD31" s="5">
        <f t="shared" si="33"/>
        <v>3</v>
      </c>
      <c r="BE31" s="6">
        <f t="shared" si="34"/>
        <v>0</v>
      </c>
      <c r="BF31" s="6">
        <f t="shared" si="35"/>
        <v>0</v>
      </c>
      <c r="BG31" s="6">
        <f t="shared" si="36"/>
        <v>1</v>
      </c>
      <c r="BH31" s="6">
        <f t="shared" si="37"/>
        <v>0</v>
      </c>
      <c r="BI31" s="7">
        <f t="shared" si="38"/>
        <v>3</v>
      </c>
      <c r="BJ31" s="36">
        <f t="shared" si="39"/>
        <v>5.9399999999999995</v>
      </c>
      <c r="BK31" s="14">
        <f t="shared" si="40"/>
        <v>0.14000000000000012</v>
      </c>
      <c r="BL31" s="24">
        <f t="shared" si="41"/>
        <v>0.72</v>
      </c>
      <c r="BM31" s="14">
        <v>0</v>
      </c>
      <c r="BN31" s="15">
        <v>0</v>
      </c>
      <c r="BO31" s="16">
        <f>0.75+2*2+1.5+3</f>
        <v>9.25</v>
      </c>
      <c r="BP31" s="24">
        <f t="shared" si="42"/>
        <v>39.337499999999999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21"/>
        <v>24</v>
      </c>
      <c r="B32" s="80" t="s">
        <v>146</v>
      </c>
      <c r="C32" s="11" t="s">
        <v>455</v>
      </c>
      <c r="D32" s="12" t="s">
        <v>456</v>
      </c>
      <c r="E32" s="25" t="s">
        <v>456</v>
      </c>
      <c r="F32" s="11" t="s">
        <v>455</v>
      </c>
      <c r="G32" s="12" t="s">
        <v>456</v>
      </c>
      <c r="H32" s="25" t="s">
        <v>456</v>
      </c>
      <c r="I32" s="11" t="s">
        <v>455</v>
      </c>
      <c r="J32" s="12" t="s">
        <v>456</v>
      </c>
      <c r="K32" s="25" t="s">
        <v>456</v>
      </c>
      <c r="L32" s="11" t="s">
        <v>455</v>
      </c>
      <c r="M32" s="12" t="s">
        <v>457</v>
      </c>
      <c r="N32" s="25" t="s">
        <v>456</v>
      </c>
      <c r="O32" s="11" t="s">
        <v>455</v>
      </c>
      <c r="P32" s="12" t="s">
        <v>456</v>
      </c>
      <c r="Q32" s="25" t="s">
        <v>456</v>
      </c>
      <c r="R32" s="11" t="s">
        <v>455</v>
      </c>
      <c r="S32" s="12" t="s">
        <v>457</v>
      </c>
      <c r="T32" s="25" t="s">
        <v>459</v>
      </c>
      <c r="U32" s="11" t="s">
        <v>455</v>
      </c>
      <c r="V32" s="12" t="s">
        <v>457</v>
      </c>
      <c r="W32" s="25" t="str">
        <f>"~^ "</f>
        <v xml:space="preserve">~^ </v>
      </c>
      <c r="X32" s="5">
        <f t="shared" si="22"/>
        <v>7</v>
      </c>
      <c r="Y32" s="6">
        <f t="shared" si="23"/>
        <v>0</v>
      </c>
      <c r="Z32" s="6">
        <f t="shared" si="24"/>
        <v>3</v>
      </c>
      <c r="AA32" s="6">
        <f t="shared" si="25"/>
        <v>0</v>
      </c>
      <c r="AB32" s="6">
        <f t="shared" si="26"/>
        <v>1</v>
      </c>
      <c r="AC32" s="7">
        <f t="shared" si="27"/>
        <v>5</v>
      </c>
      <c r="AD32" s="36">
        <f t="shared" si="28"/>
        <v>10</v>
      </c>
      <c r="AE32" s="14">
        <f t="shared" si="29"/>
        <v>5.9399999999999995</v>
      </c>
      <c r="AF32" s="24">
        <f>IF(AB32=7,10,IF(AB32=6,9.71+(AC32-1)*0.29,IF(AB32=5,9.13+(AC32-2)*0.29,IF(AB32=4,8.26+(AC32-3)*0.29,IF(AB32=3,7.1+(AC32-4)*0.29,IF(AB32=2,5.65+(AC32-5)*0.29,IF(AB32=1,3.91+(AC32-6)*0.29,IF(AC32=0,0,1.88+(AC32-7)*0.29))))))))+0.21</f>
        <v>3.83</v>
      </c>
      <c r="AG32" s="14">
        <v>4.4000000000000004</v>
      </c>
      <c r="AH32" s="15">
        <v>2</v>
      </c>
      <c r="AI32" s="11" t="s">
        <v>455</v>
      </c>
      <c r="AJ32" s="12" t="s">
        <v>456</v>
      </c>
      <c r="AK32" s="25" t="s">
        <v>456</v>
      </c>
      <c r="AL32" s="11" t="s">
        <v>455</v>
      </c>
      <c r="AM32" s="12" t="s">
        <v>456</v>
      </c>
      <c r="AN32" s="25" t="s">
        <v>456</v>
      </c>
      <c r="AO32" s="11" t="s">
        <v>455</v>
      </c>
      <c r="AP32" s="12" t="s">
        <v>456</v>
      </c>
      <c r="AQ32" s="25" t="s">
        <v>456</v>
      </c>
      <c r="AR32" s="11" t="str">
        <f t="shared" si="43"/>
        <v xml:space="preserve"> </v>
      </c>
      <c r="AS32" s="12" t="str">
        <f t="shared" si="44"/>
        <v xml:space="preserve"> </v>
      </c>
      <c r="AT32" s="25" t="str">
        <f t="shared" si="44"/>
        <v xml:space="preserve"> </v>
      </c>
      <c r="AU32" s="11" t="str">
        <f t="shared" si="44"/>
        <v xml:space="preserve"> </v>
      </c>
      <c r="AV32" s="12" t="str">
        <f t="shared" si="44"/>
        <v xml:space="preserve"> </v>
      </c>
      <c r="AW32" s="25" t="str">
        <f t="shared" si="44"/>
        <v xml:space="preserve"> </v>
      </c>
      <c r="AX32" s="11" t="str">
        <f t="shared" si="44"/>
        <v xml:space="preserve"> </v>
      </c>
      <c r="AY32" s="12" t="str">
        <f t="shared" si="44"/>
        <v xml:space="preserve"> </v>
      </c>
      <c r="AZ32" s="25" t="str">
        <f t="shared" si="44"/>
        <v xml:space="preserve"> </v>
      </c>
      <c r="BA32" s="11" t="str">
        <f t="shared" si="44"/>
        <v xml:space="preserve"> </v>
      </c>
      <c r="BB32" s="12" t="str">
        <f t="shared" si="44"/>
        <v xml:space="preserve"> </v>
      </c>
      <c r="BC32" s="25" t="str">
        <f t="shared" si="44"/>
        <v xml:space="preserve"> </v>
      </c>
      <c r="BD32" s="5">
        <f t="shared" si="33"/>
        <v>3</v>
      </c>
      <c r="BE32" s="6">
        <f t="shared" si="34"/>
        <v>0</v>
      </c>
      <c r="BF32" s="6">
        <f t="shared" si="35"/>
        <v>0</v>
      </c>
      <c r="BG32" s="6">
        <f t="shared" si="36"/>
        <v>0</v>
      </c>
      <c r="BH32" s="6">
        <f t="shared" si="37"/>
        <v>0</v>
      </c>
      <c r="BI32" s="7">
        <f t="shared" si="38"/>
        <v>3</v>
      </c>
      <c r="BJ32" s="36">
        <f t="shared" si="39"/>
        <v>5.9399999999999995</v>
      </c>
      <c r="BK32" s="14">
        <f t="shared" si="40"/>
        <v>0</v>
      </c>
      <c r="BL32" s="24">
        <f t="shared" si="41"/>
        <v>0.72</v>
      </c>
      <c r="BM32" s="14">
        <v>0</v>
      </c>
      <c r="BN32" s="15">
        <v>0</v>
      </c>
      <c r="BO32" s="16">
        <f>1+2*1.5+0.14+3</f>
        <v>7.14</v>
      </c>
      <c r="BP32" s="24">
        <f t="shared" si="42"/>
        <v>35.532499999999999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21"/>
        <v>25</v>
      </c>
      <c r="B33" s="80" t="s">
        <v>284</v>
      </c>
      <c r="C33" s="11" t="s">
        <v>461</v>
      </c>
      <c r="D33" s="12">
        <v>0</v>
      </c>
      <c r="E33" s="25">
        <v>0</v>
      </c>
      <c r="F33" s="11" t="s">
        <v>455</v>
      </c>
      <c r="G33" s="12" t="s">
        <v>456</v>
      </c>
      <c r="H33" s="25" t="s">
        <v>456</v>
      </c>
      <c r="I33" s="11" t="s">
        <v>455</v>
      </c>
      <c r="J33" s="12" t="s">
        <v>456</v>
      </c>
      <c r="K33" s="25">
        <v>0</v>
      </c>
      <c r="L33" s="11" t="s">
        <v>454</v>
      </c>
      <c r="M33" s="12">
        <v>0</v>
      </c>
      <c r="N33" s="25">
        <v>0</v>
      </c>
      <c r="O33" s="11" t="s">
        <v>455</v>
      </c>
      <c r="P33" s="12" t="s">
        <v>456</v>
      </c>
      <c r="Q33" s="25">
        <v>0</v>
      </c>
      <c r="R33" s="11" t="s">
        <v>455</v>
      </c>
      <c r="S33" s="12" t="s">
        <v>456</v>
      </c>
      <c r="T33" s="25">
        <v>0</v>
      </c>
      <c r="U33" s="11" t="s">
        <v>454</v>
      </c>
      <c r="V33" s="12">
        <v>0</v>
      </c>
      <c r="W33" s="25">
        <v>0</v>
      </c>
      <c r="X33" s="5">
        <f t="shared" si="22"/>
        <v>4</v>
      </c>
      <c r="Y33" s="6">
        <f t="shared" si="23"/>
        <v>1</v>
      </c>
      <c r="Z33" s="6">
        <f t="shared" si="24"/>
        <v>0</v>
      </c>
      <c r="AA33" s="6">
        <f t="shared" si="25"/>
        <v>0</v>
      </c>
      <c r="AB33" s="6">
        <f t="shared" si="26"/>
        <v>0</v>
      </c>
      <c r="AC33" s="7">
        <f t="shared" si="27"/>
        <v>1</v>
      </c>
      <c r="AD33" s="36">
        <f t="shared" si="28"/>
        <v>7.68</v>
      </c>
      <c r="AE33" s="14">
        <f t="shared" si="29"/>
        <v>0</v>
      </c>
      <c r="AF33" s="24">
        <f t="shared" si="30"/>
        <v>0.14000000000000012</v>
      </c>
      <c r="AG33" s="14">
        <v>0</v>
      </c>
      <c r="AH33" s="15">
        <v>2</v>
      </c>
      <c r="AI33" s="11" t="s">
        <v>455</v>
      </c>
      <c r="AJ33" s="12" t="s">
        <v>456</v>
      </c>
      <c r="AK33" s="25">
        <v>0</v>
      </c>
      <c r="AL33" s="11" t="s">
        <v>455</v>
      </c>
      <c r="AM33" s="12" t="s">
        <v>456</v>
      </c>
      <c r="AN33" s="25">
        <v>0</v>
      </c>
      <c r="AO33" s="11" t="s">
        <v>455</v>
      </c>
      <c r="AP33" s="12" t="s">
        <v>456</v>
      </c>
      <c r="AQ33" s="25">
        <v>0</v>
      </c>
      <c r="AR33" s="11" t="str">
        <f t="shared" si="43"/>
        <v xml:space="preserve"> </v>
      </c>
      <c r="AS33" s="12" t="str">
        <f t="shared" si="44"/>
        <v xml:space="preserve"> </v>
      </c>
      <c r="AT33" s="25" t="str">
        <f t="shared" si="44"/>
        <v xml:space="preserve"> </v>
      </c>
      <c r="AU33" s="11" t="str">
        <f t="shared" si="44"/>
        <v xml:space="preserve"> </v>
      </c>
      <c r="AV33" s="12" t="str">
        <f t="shared" si="44"/>
        <v xml:space="preserve"> </v>
      </c>
      <c r="AW33" s="25" t="str">
        <f t="shared" si="44"/>
        <v xml:space="preserve"> </v>
      </c>
      <c r="AX33" s="11" t="str">
        <f t="shared" si="44"/>
        <v xml:space="preserve"> </v>
      </c>
      <c r="AY33" s="12" t="str">
        <f t="shared" si="44"/>
        <v xml:space="preserve"> </v>
      </c>
      <c r="AZ33" s="25" t="str">
        <f t="shared" si="44"/>
        <v xml:space="preserve"> </v>
      </c>
      <c r="BA33" s="11" t="str">
        <f t="shared" si="44"/>
        <v xml:space="preserve"> </v>
      </c>
      <c r="BB33" s="12" t="str">
        <f t="shared" si="44"/>
        <v xml:space="preserve"> </v>
      </c>
      <c r="BC33" s="25" t="str">
        <f t="shared" si="44"/>
        <v xml:space="preserve"> </v>
      </c>
      <c r="BD33" s="5">
        <f t="shared" si="33"/>
        <v>3</v>
      </c>
      <c r="BE33" s="6">
        <f t="shared" si="34"/>
        <v>0</v>
      </c>
      <c r="BF33" s="6">
        <f t="shared" si="35"/>
        <v>0</v>
      </c>
      <c r="BG33" s="6">
        <f t="shared" si="36"/>
        <v>0</v>
      </c>
      <c r="BH33" s="6">
        <f t="shared" si="37"/>
        <v>0</v>
      </c>
      <c r="BI33" s="7">
        <f t="shared" si="38"/>
        <v>0</v>
      </c>
      <c r="BJ33" s="36">
        <f t="shared" si="39"/>
        <v>5.9399999999999995</v>
      </c>
      <c r="BK33" s="14">
        <f t="shared" si="40"/>
        <v>0</v>
      </c>
      <c r="BL33" s="24">
        <f t="shared" si="41"/>
        <v>0</v>
      </c>
      <c r="BM33" s="14">
        <v>0</v>
      </c>
      <c r="BN33" s="15">
        <v>0</v>
      </c>
      <c r="BO33" s="16"/>
      <c r="BP33" s="24">
        <f t="shared" si="42"/>
        <v>13.450000000000001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21"/>
        <v>26</v>
      </c>
      <c r="B34" s="80" t="s">
        <v>147</v>
      </c>
      <c r="C34" s="11" t="s">
        <v>455</v>
      </c>
      <c r="D34" s="12" t="s">
        <v>456</v>
      </c>
      <c r="E34" s="25" t="s">
        <v>456</v>
      </c>
      <c r="F34" s="11" t="s">
        <v>455</v>
      </c>
      <c r="G34" s="12" t="s">
        <v>456</v>
      </c>
      <c r="H34" s="25" t="s">
        <v>456</v>
      </c>
      <c r="I34" s="11" t="s">
        <v>455</v>
      </c>
      <c r="J34" s="12" t="s">
        <v>456</v>
      </c>
      <c r="K34" s="25">
        <v>0</v>
      </c>
      <c r="L34" s="11" t="s">
        <v>455</v>
      </c>
      <c r="M34" s="12" t="s">
        <v>456</v>
      </c>
      <c r="N34" s="25" t="s">
        <v>456</v>
      </c>
      <c r="O34" s="11" t="s">
        <v>455</v>
      </c>
      <c r="P34" s="12" t="s">
        <v>456</v>
      </c>
      <c r="Q34" s="25" t="s">
        <v>456</v>
      </c>
      <c r="R34" s="11" t="s">
        <v>455</v>
      </c>
      <c r="S34" s="12" t="s">
        <v>456</v>
      </c>
      <c r="T34" s="25" t="s">
        <v>456</v>
      </c>
      <c r="U34" s="11" t="s">
        <v>455</v>
      </c>
      <c r="V34" s="12" t="s">
        <v>456</v>
      </c>
      <c r="W34" s="25" t="s">
        <v>456</v>
      </c>
      <c r="X34" s="5">
        <f t="shared" ref="X34:X42" si="45">IF(C34=" ",0,IF(C34="p",1,0)+IF(F34="p",1,0)+IF(I34="p",1,0)+IF(L34="p",1,0)+IF(O34="p",1,0)+IF(R34="p",1,0)+IF(U34="p",1,0))</f>
        <v>7</v>
      </c>
      <c r="Y34" s="6">
        <f t="shared" ref="Y34:Y42" si="46">IF(C34=" ",0,IF(C34="am",1,0)+IF(F34="am",1,0)+IF(I34="am",1,0)+IF(L34="am",1,0)+IF(O34="am",1,0)+IF(R34="am",1,0)+IF(U34="am",1,0))</f>
        <v>0</v>
      </c>
      <c r="Z34" s="6">
        <f t="shared" ref="Z34:Z42" si="47">IF(D34=" ",0,IF(D34="+",1,0)+IF(G34="+",1,0)+IF(J34="+",1,0)+IF(M34="+",1,0)+IF(P34="+",1,0)+IF(S34="+",1,0)+IF(V34="+",1,0))</f>
        <v>0</v>
      </c>
      <c r="AA34" s="6">
        <f t="shared" ref="AA34:AB42" si="48">IF(D34=" ",0,IF(D34="!",1,0)+IF(G34="!",1,0)+IF(J34="!",1,0)+IF(M34="!",1,0)+IF(P34="!",1,0)+IF(S34="!",1,0)+IF(V34="!",1,0))</f>
        <v>0</v>
      </c>
      <c r="AB34" s="6">
        <f t="shared" si="48"/>
        <v>0</v>
      </c>
      <c r="AC34" s="7">
        <f t="shared" ref="AC34:AC42" si="49">IF(E34=" ",0,IF(E34="~",1,0)+IF(H34="~",1,0)+IF(K34="~",1,0)+IF(N34="~",1,0)+IF(Q34="~",1,0)+IF(T34="~",1,0)+IF(W34="~",1,0))</f>
        <v>6</v>
      </c>
      <c r="AD34" s="36">
        <f t="shared" ref="AD34:AD42" si="50">IF(X34=7,10,IF(X34=6,9.71+(Y34-1)*0.29,IF(X34=5,9.13+(Y34-2)*0.29,IF(X34=4,8.26+(Y34-3)*0.29,IF(X34=3,7.1+(Y34-4)*0.29,IF(X34=2,5.65+(Y34-5)*0.29,IF(X34=1,3.91+(Y34-6)*0.29,IF(Y34=0,0,1.88+(Y34-7)*0.29))))))))</f>
        <v>10</v>
      </c>
      <c r="AE34" s="14">
        <f t="shared" ref="AE34:AE42" si="51">IF(Z34=7,10,IF(Z34=6,9.71+(AA34-1)*0.29,IF(Z34=5,9.13+(AA34-2)*0.29,IF(Z34=4,8.26+(AA34-3)*0.29,IF(Z34=3,7.1+(AA34-4)*0.29,IF(Z34=2,5.65+(AA34-5)*0.29,IF(Z34=1,3.91+(AA34-6)*0.29,IF(AA34=0,0,1.88+(AA34-7)*0.29))))))))</f>
        <v>0</v>
      </c>
      <c r="AF34" s="24">
        <f t="shared" ref="AF34:AF42" si="52">IF(AB34=7,10,IF(AB34=6,9.71+(AC34-1)*0.29,IF(AB34=5,9.13+(AC34-2)*0.29,IF(AB34=4,8.26+(AC34-3)*0.29,IF(AB34=3,7.1+(AC34-4)*0.29,IF(AB34=2,5.65+(AC34-5)*0.29,IF(AB34=1,3.91+(AC34-6)*0.29,IF(AC34=0,0,1.88+(AC34-7)*0.29))))))))</f>
        <v>1.5899999999999999</v>
      </c>
      <c r="AG34" s="14">
        <v>4</v>
      </c>
      <c r="AH34" s="15">
        <v>1.8</v>
      </c>
      <c r="AI34" s="11" t="s">
        <v>455</v>
      </c>
      <c r="AJ34" s="12" t="s">
        <v>456</v>
      </c>
      <c r="AK34" s="25" t="s">
        <v>456</v>
      </c>
      <c r="AL34" s="11" t="s">
        <v>455</v>
      </c>
      <c r="AM34" s="12" t="s">
        <v>456</v>
      </c>
      <c r="AN34" s="25" t="s">
        <v>456</v>
      </c>
      <c r="AO34" s="11" t="s">
        <v>455</v>
      </c>
      <c r="AP34" s="12" t="s">
        <v>456</v>
      </c>
      <c r="AQ34" s="25" t="s">
        <v>456</v>
      </c>
      <c r="AR34" s="11" t="str">
        <f t="shared" si="43"/>
        <v xml:space="preserve"> </v>
      </c>
      <c r="AS34" s="12" t="str">
        <f t="shared" si="44"/>
        <v xml:space="preserve"> </v>
      </c>
      <c r="AT34" s="25" t="str">
        <f t="shared" si="44"/>
        <v xml:space="preserve"> </v>
      </c>
      <c r="AU34" s="11" t="str">
        <f t="shared" si="44"/>
        <v xml:space="preserve"> </v>
      </c>
      <c r="AV34" s="12" t="str">
        <f t="shared" si="44"/>
        <v xml:space="preserve"> </v>
      </c>
      <c r="AW34" s="25" t="str">
        <f t="shared" si="44"/>
        <v xml:space="preserve"> </v>
      </c>
      <c r="AX34" s="11" t="str">
        <f t="shared" si="44"/>
        <v xml:space="preserve"> </v>
      </c>
      <c r="AY34" s="12" t="str">
        <f t="shared" si="44"/>
        <v xml:space="preserve"> </v>
      </c>
      <c r="AZ34" s="25" t="str">
        <f t="shared" si="44"/>
        <v xml:space="preserve"> </v>
      </c>
      <c r="BA34" s="11" t="str">
        <f t="shared" si="44"/>
        <v xml:space="preserve"> </v>
      </c>
      <c r="BB34" s="12" t="str">
        <f t="shared" si="44"/>
        <v xml:space="preserve"> </v>
      </c>
      <c r="BC34" s="25" t="str">
        <f t="shared" si="44"/>
        <v xml:space="preserve"> </v>
      </c>
      <c r="BD34" s="5">
        <f t="shared" ref="BD34:BD42" si="53">IF(AI34=" ",0,IF(AI34="p",1,0)+IF(AL34="p",1,0)+IF(AO34="p",1,0)+IF(AR34="p",1,0)+IF(AU34="p",1,0)+IF(AX34="p",1,0)+IF(BA34="p",1,0))</f>
        <v>3</v>
      </c>
      <c r="BE34" s="6">
        <f t="shared" ref="BE34:BE42" si="54">IF(AI34=" ",0,IF(AI34="am",1,0)+IF(AL34="am",1,0)+IF(AO34="am",1,0)+IF(AR34="am",1,0)+IF(AU34="am",1,0)+IF(AX34="am",1,0)+IF(BA34="am",1,0))</f>
        <v>0</v>
      </c>
      <c r="BF34" s="6">
        <f t="shared" ref="BF34:BF42" si="55">IF(AJ34=" ",0,IF(AJ34="+",1,0)+IF(AM34="+",1,0)+IF(AP34="+",1,0)+IF(AS34="+",1,0)+IF(AV34="+",1,0)+IF(AY34="+",1,0)+IF(BB34="+",1,0))</f>
        <v>0</v>
      </c>
      <c r="BG34" s="6">
        <f t="shared" ref="BG34:BH42" si="56">IF(AJ34=" ",0,IF(AJ34="!",1,0)+IF(AM34="!",1,0)+IF(AP34="!",1,0)+IF(AS34="!",1,0)+IF(AV34="!",1,0)+IF(AY34="!",1,0)+IF(BB34="!",1,0))</f>
        <v>0</v>
      </c>
      <c r="BH34" s="6">
        <f t="shared" si="56"/>
        <v>0</v>
      </c>
      <c r="BI34" s="7">
        <f t="shared" ref="BI34:BI42" si="57">IF(AK34=" ",0,IF(AK34="~",1,0)+IF(AN34="~",1,0)+IF(AQ34="~",1,0)+IF(AT34="~",1,0)+IF(AW34="~",1,0)+IF(AZ34="~",1,0)+IF(BC34="~",1,0))</f>
        <v>3</v>
      </c>
      <c r="BJ34" s="36">
        <f t="shared" ref="BJ34:BJ43" si="58">IF(BD34=7,10,IF(BD34=6,9.71+(BE34-1)*0.29,IF(BD34=5,9.13+(BE34-2)*0.29,IF(BD34=4,8.26+(BE34-3)*0.29,IF(BD34=3,7.1+(BE34-4)*0.29,IF(BD34=2,5.65+(BE34-5)*0.29,IF(BD34=1,3.91+(BE34-6)*0.29,IF(BE34=0,0,1.88+(BE34-7)*0.29))))))))</f>
        <v>5.9399999999999995</v>
      </c>
      <c r="BK34" s="14">
        <f t="shared" ref="BK34:BK43" si="59">IF(BF34=7,10,IF(BF34=6,9.71+(BG34-1)*0.29,IF(BF34=5,9.13+(BG34-2)*0.29,IF(BF34=4,8.26+(BG34-3)*0.29,IF(BF34=3,7.1+(BG34-4)*0.29,IF(BF34=2,5.65+(BG34-5)*0.29,IF(BF34=1,3.91+(BG34-6)*0.29,IF(BG34=0,0,1.88+(BG34-7)*0.29))))))))</f>
        <v>0</v>
      </c>
      <c r="BL34" s="24">
        <f t="shared" ref="BL34:BL43" si="60">IF(BH34=7,10,IF(BH34=6,9.71+(BI34-1)*0.29,IF(BH34=5,9.13+(BI34-2)*0.29,IF(BH34=4,8.26+(BI34-3)*0.29,IF(BH34=3,7.1+(BI34-4)*0.29,IF(BH34=2,5.65+(BI34-5)*0.29,IF(BH34=1,3.91+(BI34-6)*0.29,IF(BI34=0,0,1.88+(BI34-7)*0.29))))))))</f>
        <v>0.72</v>
      </c>
      <c r="BM34" s="14">
        <v>0</v>
      </c>
      <c r="BN34" s="15">
        <v>0</v>
      </c>
      <c r="BO34" s="16">
        <f>2+1.5+2*0.14+3</f>
        <v>6.78</v>
      </c>
      <c r="BP34" s="24">
        <f t="shared" ref="BP34:BP43" si="61">(0.75*AD34+AE34+0.25*AF34+1.4*AG34+1.6*AH34)+(0.75*BJ34+BK34+0.25*BL34+1.4*BM34+1.6*BN34)+BO34</f>
        <v>27.792499999999997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21"/>
        <v>27</v>
      </c>
      <c r="B35" s="80" t="s">
        <v>148</v>
      </c>
      <c r="C35" s="11" t="s">
        <v>455</v>
      </c>
      <c r="D35" s="12" t="s">
        <v>456</v>
      </c>
      <c r="E35" s="25" t="s">
        <v>456</v>
      </c>
      <c r="F35" s="11" t="s">
        <v>455</v>
      </c>
      <c r="G35" s="12" t="s">
        <v>456</v>
      </c>
      <c r="H35" s="25" t="s">
        <v>456</v>
      </c>
      <c r="I35" s="11" t="s">
        <v>455</v>
      </c>
      <c r="J35" s="12" t="s">
        <v>457</v>
      </c>
      <c r="K35" s="25" t="s">
        <v>456</v>
      </c>
      <c r="L35" s="11" t="s">
        <v>455</v>
      </c>
      <c r="M35" s="12" t="s">
        <v>456</v>
      </c>
      <c r="N35" s="25" t="s">
        <v>456</v>
      </c>
      <c r="O35" s="11" t="s">
        <v>455</v>
      </c>
      <c r="P35" s="12" t="s">
        <v>456</v>
      </c>
      <c r="Q35" s="25" t="s">
        <v>459</v>
      </c>
      <c r="R35" s="11" t="s">
        <v>455</v>
      </c>
      <c r="S35" s="12" t="s">
        <v>457</v>
      </c>
      <c r="T35" s="25" t="s">
        <v>459</v>
      </c>
      <c r="U35" s="11" t="s">
        <v>455</v>
      </c>
      <c r="V35" s="12" t="s">
        <v>457</v>
      </c>
      <c r="W35" s="25" t="s">
        <v>456</v>
      </c>
      <c r="X35" s="5">
        <f t="shared" si="45"/>
        <v>7</v>
      </c>
      <c r="Y35" s="6">
        <f t="shared" si="46"/>
        <v>0</v>
      </c>
      <c r="Z35" s="6">
        <f t="shared" si="47"/>
        <v>3</v>
      </c>
      <c r="AA35" s="6">
        <f t="shared" si="48"/>
        <v>0</v>
      </c>
      <c r="AB35" s="6">
        <f t="shared" si="48"/>
        <v>2</v>
      </c>
      <c r="AC35" s="7">
        <f t="shared" si="49"/>
        <v>5</v>
      </c>
      <c r="AD35" s="36">
        <f t="shared" si="50"/>
        <v>10</v>
      </c>
      <c r="AE35" s="14">
        <f t="shared" si="51"/>
        <v>5.9399999999999995</v>
      </c>
      <c r="AF35" s="24">
        <f t="shared" si="52"/>
        <v>5.65</v>
      </c>
      <c r="AG35" s="14">
        <v>5.4</v>
      </c>
      <c r="AH35" s="15">
        <v>3.4</v>
      </c>
      <c r="AI35" s="11" t="s">
        <v>455</v>
      </c>
      <c r="AJ35" s="12" t="s">
        <v>459</v>
      </c>
      <c r="AK35" s="25" t="s">
        <v>456</v>
      </c>
      <c r="AL35" s="11" t="s">
        <v>455</v>
      </c>
      <c r="AM35" s="12" t="s">
        <v>456</v>
      </c>
      <c r="AN35" s="25" t="s">
        <v>456</v>
      </c>
      <c r="AO35" s="11" t="s">
        <v>455</v>
      </c>
      <c r="AP35" s="12" t="s">
        <v>457</v>
      </c>
      <c r="AQ35" s="25" t="s">
        <v>456</v>
      </c>
      <c r="AR35" s="11" t="str">
        <f t="shared" si="43"/>
        <v xml:space="preserve"> </v>
      </c>
      <c r="AS35" s="12" t="str">
        <f t="shared" si="44"/>
        <v xml:space="preserve"> </v>
      </c>
      <c r="AT35" s="25" t="str">
        <f t="shared" si="44"/>
        <v xml:space="preserve"> </v>
      </c>
      <c r="AU35" s="11" t="str">
        <f t="shared" si="44"/>
        <v xml:space="preserve"> </v>
      </c>
      <c r="AV35" s="12" t="str">
        <f t="shared" si="44"/>
        <v xml:space="preserve"> </v>
      </c>
      <c r="AW35" s="25" t="str">
        <f t="shared" si="44"/>
        <v xml:space="preserve"> </v>
      </c>
      <c r="AX35" s="11" t="str">
        <f t="shared" si="44"/>
        <v xml:space="preserve"> </v>
      </c>
      <c r="AY35" s="12" t="str">
        <f t="shared" si="44"/>
        <v xml:space="preserve"> </v>
      </c>
      <c r="AZ35" s="25" t="str">
        <f t="shared" si="44"/>
        <v xml:space="preserve"> </v>
      </c>
      <c r="BA35" s="11" t="str">
        <f t="shared" si="44"/>
        <v xml:space="preserve"> </v>
      </c>
      <c r="BB35" s="12" t="str">
        <f t="shared" si="44"/>
        <v xml:space="preserve"> </v>
      </c>
      <c r="BC35" s="25" t="str">
        <f t="shared" si="44"/>
        <v xml:space="preserve"> </v>
      </c>
      <c r="BD35" s="5">
        <f t="shared" si="53"/>
        <v>3</v>
      </c>
      <c r="BE35" s="6">
        <f t="shared" si="54"/>
        <v>0</v>
      </c>
      <c r="BF35" s="6">
        <f t="shared" si="55"/>
        <v>1</v>
      </c>
      <c r="BG35" s="6">
        <f t="shared" si="56"/>
        <v>1</v>
      </c>
      <c r="BH35" s="6">
        <f t="shared" si="56"/>
        <v>0</v>
      </c>
      <c r="BI35" s="7">
        <f t="shared" si="57"/>
        <v>3</v>
      </c>
      <c r="BJ35" s="36">
        <f t="shared" si="58"/>
        <v>5.9399999999999995</v>
      </c>
      <c r="BK35" s="14">
        <f t="shared" si="59"/>
        <v>2.46</v>
      </c>
      <c r="BL35" s="24">
        <f t="shared" si="60"/>
        <v>0.72</v>
      </c>
      <c r="BM35" s="14">
        <v>0</v>
      </c>
      <c r="BN35" s="15">
        <v>0</v>
      </c>
      <c r="BO35" s="16">
        <f>2*1+2+2.5+3+0.14</f>
        <v>9.64</v>
      </c>
      <c r="BP35" s="24">
        <f t="shared" si="61"/>
        <v>44.587499999999999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21"/>
        <v>28</v>
      </c>
      <c r="B36" s="80" t="s">
        <v>149</v>
      </c>
      <c r="C36" s="11" t="s">
        <v>455</v>
      </c>
      <c r="D36" s="12" t="s">
        <v>456</v>
      </c>
      <c r="E36" s="25" t="s">
        <v>456</v>
      </c>
      <c r="F36" s="11" t="s">
        <v>455</v>
      </c>
      <c r="G36" s="12" t="s">
        <v>456</v>
      </c>
      <c r="H36" s="25" t="s">
        <v>456</v>
      </c>
      <c r="I36" s="11" t="s">
        <v>455</v>
      </c>
      <c r="J36" s="12" t="s">
        <v>456</v>
      </c>
      <c r="K36" s="25" t="s">
        <v>456</v>
      </c>
      <c r="L36" s="11" t="s">
        <v>455</v>
      </c>
      <c r="M36" s="12" t="s">
        <v>456</v>
      </c>
      <c r="N36" s="25" t="s">
        <v>456</v>
      </c>
      <c r="O36" s="11" t="s">
        <v>455</v>
      </c>
      <c r="P36" s="12" t="s">
        <v>456</v>
      </c>
      <c r="Q36" s="25" t="s">
        <v>456</v>
      </c>
      <c r="R36" s="11" t="s">
        <v>455</v>
      </c>
      <c r="S36" s="12" t="s">
        <v>456</v>
      </c>
      <c r="T36" s="25" t="s">
        <v>459</v>
      </c>
      <c r="U36" s="11" t="s">
        <v>455</v>
      </c>
      <c r="V36" s="12" t="s">
        <v>457</v>
      </c>
      <c r="W36" s="25" t="s">
        <v>456</v>
      </c>
      <c r="X36" s="5">
        <f t="shared" si="45"/>
        <v>7</v>
      </c>
      <c r="Y36" s="6">
        <f t="shared" si="46"/>
        <v>0</v>
      </c>
      <c r="Z36" s="6">
        <f t="shared" si="47"/>
        <v>1</v>
      </c>
      <c r="AA36" s="6">
        <f t="shared" si="48"/>
        <v>0</v>
      </c>
      <c r="AB36" s="6">
        <f t="shared" si="48"/>
        <v>1</v>
      </c>
      <c r="AC36" s="7">
        <f t="shared" si="49"/>
        <v>6</v>
      </c>
      <c r="AD36" s="36">
        <f t="shared" si="50"/>
        <v>10</v>
      </c>
      <c r="AE36" s="14">
        <f t="shared" si="51"/>
        <v>2.1700000000000004</v>
      </c>
      <c r="AF36" s="24">
        <f t="shared" si="52"/>
        <v>3.91</v>
      </c>
      <c r="AG36" s="14">
        <v>6.2</v>
      </c>
      <c r="AH36" s="15">
        <v>3</v>
      </c>
      <c r="AI36" s="11" t="s">
        <v>455</v>
      </c>
      <c r="AJ36" s="12" t="s">
        <v>459</v>
      </c>
      <c r="AK36" s="25" t="s">
        <v>459</v>
      </c>
      <c r="AL36" s="11" t="s">
        <v>455</v>
      </c>
      <c r="AM36" s="12" t="s">
        <v>456</v>
      </c>
      <c r="AN36" s="25" t="s">
        <v>461</v>
      </c>
      <c r="AO36" s="11" t="s">
        <v>455</v>
      </c>
      <c r="AP36" s="12" t="s">
        <v>456</v>
      </c>
      <c r="AQ36" s="25" t="s">
        <v>456</v>
      </c>
      <c r="AR36" s="11" t="str">
        <f t="shared" si="43"/>
        <v xml:space="preserve"> </v>
      </c>
      <c r="AS36" s="12" t="str">
        <f t="shared" si="44"/>
        <v xml:space="preserve"> </v>
      </c>
      <c r="AT36" s="25" t="str">
        <f t="shared" si="44"/>
        <v xml:space="preserve"> </v>
      </c>
      <c r="AU36" s="11" t="str">
        <f t="shared" si="44"/>
        <v xml:space="preserve"> </v>
      </c>
      <c r="AV36" s="12" t="str">
        <f t="shared" si="44"/>
        <v xml:space="preserve"> </v>
      </c>
      <c r="AW36" s="25" t="str">
        <f t="shared" si="44"/>
        <v xml:space="preserve"> </v>
      </c>
      <c r="AX36" s="11" t="str">
        <f t="shared" si="44"/>
        <v xml:space="preserve"> </v>
      </c>
      <c r="AY36" s="12" t="str">
        <f t="shared" si="44"/>
        <v xml:space="preserve"> </v>
      </c>
      <c r="AZ36" s="25" t="str">
        <f t="shared" si="44"/>
        <v xml:space="preserve"> </v>
      </c>
      <c r="BA36" s="11" t="str">
        <f t="shared" si="44"/>
        <v xml:space="preserve"> </v>
      </c>
      <c r="BB36" s="12" t="str">
        <f t="shared" si="44"/>
        <v xml:space="preserve"> </v>
      </c>
      <c r="BC36" s="25" t="str">
        <f t="shared" si="44"/>
        <v xml:space="preserve"> </v>
      </c>
      <c r="BD36" s="5">
        <f t="shared" si="53"/>
        <v>3</v>
      </c>
      <c r="BE36" s="6">
        <f t="shared" si="54"/>
        <v>0</v>
      </c>
      <c r="BF36" s="6">
        <f t="shared" si="55"/>
        <v>0</v>
      </c>
      <c r="BG36" s="6">
        <f t="shared" si="56"/>
        <v>1</v>
      </c>
      <c r="BH36" s="6">
        <f t="shared" si="56"/>
        <v>1</v>
      </c>
      <c r="BI36" s="7">
        <f t="shared" si="57"/>
        <v>1</v>
      </c>
      <c r="BJ36" s="36">
        <f t="shared" si="58"/>
        <v>5.9399999999999995</v>
      </c>
      <c r="BK36" s="14">
        <f t="shared" si="59"/>
        <v>0.14000000000000012</v>
      </c>
      <c r="BL36" s="24">
        <f>IF(BH36=7,10,IF(BH36=6,9.71+(BI36-1)*0.29,IF(BH36=5,9.13+(BI36-2)*0.29,IF(BH36=4,8.26+(BI36-3)*0.29,IF(BH36=3,7.1+(BI36-4)*0.29,IF(BH36=2,5.65+(BI36-5)*0.29,IF(BH36=1,3.91+(BI36-6)*0.29,IF(BI36=0,0,1.88+(BI36-7)*0.29))))))))+0.07</f>
        <v>2.5299999999999998</v>
      </c>
      <c r="BM36" s="14">
        <v>0</v>
      </c>
      <c r="BN36" s="15">
        <v>0</v>
      </c>
      <c r="BO36" s="16">
        <f>1+1.75+3+0.14</f>
        <v>5.89</v>
      </c>
      <c r="BP36" s="24">
        <f t="shared" si="61"/>
        <v>35.245000000000005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21"/>
        <v>29</v>
      </c>
      <c r="B37" s="80" t="s">
        <v>150</v>
      </c>
      <c r="C37" s="11" t="s">
        <v>455</v>
      </c>
      <c r="D37" s="12" t="s">
        <v>456</v>
      </c>
      <c r="E37" s="25" t="s">
        <v>456</v>
      </c>
      <c r="F37" s="11" t="s">
        <v>455</v>
      </c>
      <c r="G37" s="12" t="s">
        <v>456</v>
      </c>
      <c r="H37" s="25" t="s">
        <v>456</v>
      </c>
      <c r="I37" s="11" t="s">
        <v>455</v>
      </c>
      <c r="J37" s="12" t="s">
        <v>456</v>
      </c>
      <c r="K37" s="25">
        <v>0</v>
      </c>
      <c r="L37" s="11" t="s">
        <v>455</v>
      </c>
      <c r="M37" s="12" t="s">
        <v>456</v>
      </c>
      <c r="N37" s="25" t="s">
        <v>456</v>
      </c>
      <c r="O37" s="11" t="s">
        <v>455</v>
      </c>
      <c r="P37" s="12" t="s">
        <v>456</v>
      </c>
      <c r="Q37" s="25" t="s">
        <v>456</v>
      </c>
      <c r="R37" s="11" t="s">
        <v>455</v>
      </c>
      <c r="S37" s="12" t="s">
        <v>456</v>
      </c>
      <c r="T37" s="25" t="s">
        <v>456</v>
      </c>
      <c r="U37" s="11" t="s">
        <v>455</v>
      </c>
      <c r="V37" s="12" t="s">
        <v>456</v>
      </c>
      <c r="W37" s="25">
        <v>0</v>
      </c>
      <c r="X37" s="5">
        <f t="shared" si="45"/>
        <v>7</v>
      </c>
      <c r="Y37" s="6">
        <f t="shared" si="46"/>
        <v>0</v>
      </c>
      <c r="Z37" s="6">
        <f t="shared" si="47"/>
        <v>0</v>
      </c>
      <c r="AA37" s="6">
        <f t="shared" si="48"/>
        <v>0</v>
      </c>
      <c r="AB37" s="6">
        <f t="shared" si="48"/>
        <v>0</v>
      </c>
      <c r="AC37" s="7">
        <f t="shared" si="49"/>
        <v>5</v>
      </c>
      <c r="AD37" s="36">
        <f t="shared" si="50"/>
        <v>10</v>
      </c>
      <c r="AE37" s="14">
        <f t="shared" si="51"/>
        <v>0</v>
      </c>
      <c r="AF37" s="24">
        <f t="shared" si="52"/>
        <v>1.2999999999999998</v>
      </c>
      <c r="AG37" s="14">
        <v>3.9</v>
      </c>
      <c r="AH37" s="15">
        <v>2.2999999999999998</v>
      </c>
      <c r="AI37" s="11" t="s">
        <v>455</v>
      </c>
      <c r="AJ37" s="12" t="s">
        <v>456</v>
      </c>
      <c r="AK37" s="25">
        <v>0</v>
      </c>
      <c r="AL37" s="11" t="s">
        <v>455</v>
      </c>
      <c r="AM37" s="12" t="s">
        <v>456</v>
      </c>
      <c r="AN37" s="25">
        <v>0</v>
      </c>
      <c r="AO37" s="11" t="s">
        <v>455</v>
      </c>
      <c r="AP37" s="12" t="s">
        <v>456</v>
      </c>
      <c r="AQ37" s="25" t="s">
        <v>456</v>
      </c>
      <c r="AR37" s="11" t="str">
        <f t="shared" si="43"/>
        <v xml:space="preserve"> </v>
      </c>
      <c r="AS37" s="12" t="str">
        <f t="shared" si="44"/>
        <v xml:space="preserve"> </v>
      </c>
      <c r="AT37" s="25" t="str">
        <f t="shared" si="44"/>
        <v xml:space="preserve"> </v>
      </c>
      <c r="AU37" s="11" t="str">
        <f t="shared" si="44"/>
        <v xml:space="preserve"> </v>
      </c>
      <c r="AV37" s="12" t="str">
        <f t="shared" si="44"/>
        <v xml:space="preserve"> </v>
      </c>
      <c r="AW37" s="25" t="str">
        <f t="shared" si="44"/>
        <v xml:space="preserve"> </v>
      </c>
      <c r="AX37" s="11" t="str">
        <f t="shared" si="44"/>
        <v xml:space="preserve"> </v>
      </c>
      <c r="AY37" s="12" t="str">
        <f t="shared" si="44"/>
        <v xml:space="preserve"> </v>
      </c>
      <c r="AZ37" s="25" t="str">
        <f t="shared" si="44"/>
        <v xml:space="preserve"> </v>
      </c>
      <c r="BA37" s="11" t="str">
        <f t="shared" si="44"/>
        <v xml:space="preserve"> </v>
      </c>
      <c r="BB37" s="12" t="str">
        <f t="shared" si="44"/>
        <v xml:space="preserve"> </v>
      </c>
      <c r="BC37" s="25" t="str">
        <f t="shared" si="44"/>
        <v xml:space="preserve"> </v>
      </c>
      <c r="BD37" s="5">
        <f t="shared" si="53"/>
        <v>3</v>
      </c>
      <c r="BE37" s="6">
        <f t="shared" si="54"/>
        <v>0</v>
      </c>
      <c r="BF37" s="6">
        <f t="shared" si="55"/>
        <v>0</v>
      </c>
      <c r="BG37" s="6">
        <f t="shared" si="56"/>
        <v>0</v>
      </c>
      <c r="BH37" s="6">
        <f t="shared" si="56"/>
        <v>0</v>
      </c>
      <c r="BI37" s="7">
        <f t="shared" si="57"/>
        <v>1</v>
      </c>
      <c r="BJ37" s="36">
        <f t="shared" si="58"/>
        <v>5.9399999999999995</v>
      </c>
      <c r="BK37" s="14">
        <f t="shared" si="59"/>
        <v>0</v>
      </c>
      <c r="BL37" s="24">
        <f t="shared" si="60"/>
        <v>0.14000000000000012</v>
      </c>
      <c r="BM37" s="14">
        <v>0</v>
      </c>
      <c r="BN37" s="15">
        <v>0</v>
      </c>
      <c r="BO37" s="16">
        <v>3</v>
      </c>
      <c r="BP37" s="24">
        <f t="shared" si="61"/>
        <v>24.454999999999998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21"/>
        <v>30</v>
      </c>
      <c r="B38" s="80" t="s">
        <v>151</v>
      </c>
      <c r="C38" s="11" t="s">
        <v>455</v>
      </c>
      <c r="D38" s="12" t="s">
        <v>456</v>
      </c>
      <c r="E38" s="25" t="s">
        <v>456</v>
      </c>
      <c r="F38" s="11" t="s">
        <v>455</v>
      </c>
      <c r="G38" s="12" t="s">
        <v>456</v>
      </c>
      <c r="H38" s="25" t="s">
        <v>456</v>
      </c>
      <c r="I38" s="11" t="s">
        <v>455</v>
      </c>
      <c r="J38" s="12" t="s">
        <v>456</v>
      </c>
      <c r="K38" s="25" t="s">
        <v>456</v>
      </c>
      <c r="L38" s="11" t="s">
        <v>455</v>
      </c>
      <c r="M38" s="12" t="s">
        <v>456</v>
      </c>
      <c r="N38" s="25" t="s">
        <v>456</v>
      </c>
      <c r="O38" s="11" t="s">
        <v>455</v>
      </c>
      <c r="P38" s="12" t="s">
        <v>459</v>
      </c>
      <c r="Q38" s="25" t="s">
        <v>456</v>
      </c>
      <c r="R38" s="11" t="s">
        <v>455</v>
      </c>
      <c r="S38" s="12" t="s">
        <v>459</v>
      </c>
      <c r="T38" s="25" t="s">
        <v>456</v>
      </c>
      <c r="U38" s="11" t="s">
        <v>455</v>
      </c>
      <c r="V38" s="12" t="s">
        <v>459</v>
      </c>
      <c r="W38" s="25" t="s">
        <v>456</v>
      </c>
      <c r="X38" s="5">
        <f t="shared" si="45"/>
        <v>7</v>
      </c>
      <c r="Y38" s="6">
        <f t="shared" si="46"/>
        <v>0</v>
      </c>
      <c r="Z38" s="6">
        <f t="shared" si="47"/>
        <v>0</v>
      </c>
      <c r="AA38" s="6">
        <f t="shared" si="48"/>
        <v>3</v>
      </c>
      <c r="AB38" s="6">
        <f t="shared" si="48"/>
        <v>0</v>
      </c>
      <c r="AC38" s="7">
        <f t="shared" si="49"/>
        <v>7</v>
      </c>
      <c r="AD38" s="36">
        <f t="shared" si="50"/>
        <v>10</v>
      </c>
      <c r="AE38" s="14">
        <f t="shared" si="51"/>
        <v>0.72</v>
      </c>
      <c r="AF38" s="24">
        <f t="shared" si="52"/>
        <v>1.88</v>
      </c>
      <c r="AG38" s="14">
        <v>3.6</v>
      </c>
      <c r="AH38" s="15">
        <v>2.5</v>
      </c>
      <c r="AI38" s="11" t="s">
        <v>455</v>
      </c>
      <c r="AJ38" s="12" t="s">
        <v>456</v>
      </c>
      <c r="AK38" s="25" t="s">
        <v>456</v>
      </c>
      <c r="AL38" s="11" t="s">
        <v>455</v>
      </c>
      <c r="AM38" s="12" t="s">
        <v>456</v>
      </c>
      <c r="AN38" s="25" t="s">
        <v>456</v>
      </c>
      <c r="AO38" s="11" t="s">
        <v>455</v>
      </c>
      <c r="AP38" s="12" t="s">
        <v>456</v>
      </c>
      <c r="AQ38" s="25" t="s">
        <v>456</v>
      </c>
      <c r="AR38" s="11" t="str">
        <f t="shared" si="43"/>
        <v xml:space="preserve"> </v>
      </c>
      <c r="AS38" s="12" t="str">
        <f t="shared" si="44"/>
        <v xml:space="preserve"> </v>
      </c>
      <c r="AT38" s="25" t="str">
        <f t="shared" si="44"/>
        <v xml:space="preserve"> </v>
      </c>
      <c r="AU38" s="11" t="str">
        <f t="shared" si="44"/>
        <v xml:space="preserve"> </v>
      </c>
      <c r="AV38" s="12" t="str">
        <f t="shared" si="44"/>
        <v xml:space="preserve"> </v>
      </c>
      <c r="AW38" s="25" t="str">
        <f t="shared" si="44"/>
        <v xml:space="preserve"> </v>
      </c>
      <c r="AX38" s="11" t="str">
        <f t="shared" si="44"/>
        <v xml:space="preserve"> </v>
      </c>
      <c r="AY38" s="12" t="str">
        <f t="shared" si="44"/>
        <v xml:space="preserve"> </v>
      </c>
      <c r="AZ38" s="25" t="str">
        <f t="shared" si="44"/>
        <v xml:space="preserve"> </v>
      </c>
      <c r="BA38" s="11" t="str">
        <f t="shared" si="44"/>
        <v xml:space="preserve"> </v>
      </c>
      <c r="BB38" s="12" t="str">
        <f t="shared" si="44"/>
        <v xml:space="preserve"> </v>
      </c>
      <c r="BC38" s="25" t="str">
        <f t="shared" si="44"/>
        <v xml:space="preserve"> </v>
      </c>
      <c r="BD38" s="5">
        <f t="shared" si="53"/>
        <v>3</v>
      </c>
      <c r="BE38" s="6">
        <f t="shared" si="54"/>
        <v>0</v>
      </c>
      <c r="BF38" s="6">
        <f t="shared" si="55"/>
        <v>0</v>
      </c>
      <c r="BG38" s="6">
        <f t="shared" si="56"/>
        <v>0</v>
      </c>
      <c r="BH38" s="6">
        <f t="shared" si="56"/>
        <v>0</v>
      </c>
      <c r="BI38" s="7">
        <f t="shared" si="57"/>
        <v>3</v>
      </c>
      <c r="BJ38" s="36">
        <f t="shared" si="58"/>
        <v>5.9399999999999995</v>
      </c>
      <c r="BK38" s="14">
        <f t="shared" si="59"/>
        <v>0</v>
      </c>
      <c r="BL38" s="24">
        <f t="shared" si="60"/>
        <v>0.72</v>
      </c>
      <c r="BM38" s="14">
        <v>0</v>
      </c>
      <c r="BN38" s="15">
        <v>0</v>
      </c>
      <c r="BO38" s="16">
        <f>1+1.5+3</f>
        <v>5.5</v>
      </c>
      <c r="BP38" s="24">
        <f t="shared" si="61"/>
        <v>27.865000000000002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21"/>
        <v>31</v>
      </c>
      <c r="B39" s="80" t="s">
        <v>152</v>
      </c>
      <c r="C39" s="11" t="s">
        <v>455</v>
      </c>
      <c r="D39" s="12" t="s">
        <v>456</v>
      </c>
      <c r="E39" s="25" t="s">
        <v>456</v>
      </c>
      <c r="F39" s="11" t="s">
        <v>455</v>
      </c>
      <c r="G39" s="12" t="s">
        <v>456</v>
      </c>
      <c r="H39" s="25" t="s">
        <v>456</v>
      </c>
      <c r="I39" s="11" t="s">
        <v>455</v>
      </c>
      <c r="J39" s="12" t="s">
        <v>456</v>
      </c>
      <c r="K39" s="25">
        <v>0</v>
      </c>
      <c r="L39" s="11" t="s">
        <v>455</v>
      </c>
      <c r="M39" s="12" t="s">
        <v>456</v>
      </c>
      <c r="N39" s="25" t="s">
        <v>456</v>
      </c>
      <c r="O39" s="11" t="s">
        <v>455</v>
      </c>
      <c r="P39" s="12" t="s">
        <v>456</v>
      </c>
      <c r="Q39" s="25">
        <v>0</v>
      </c>
      <c r="R39" s="11" t="s">
        <v>455</v>
      </c>
      <c r="S39" s="12" t="s">
        <v>456</v>
      </c>
      <c r="T39" s="25" t="s">
        <v>456</v>
      </c>
      <c r="U39" s="11" t="s">
        <v>455</v>
      </c>
      <c r="V39" s="12" t="s">
        <v>456</v>
      </c>
      <c r="W39" s="25" t="s">
        <v>456</v>
      </c>
      <c r="X39" s="5">
        <f t="shared" si="45"/>
        <v>7</v>
      </c>
      <c r="Y39" s="6">
        <f t="shared" si="46"/>
        <v>0</v>
      </c>
      <c r="Z39" s="6">
        <f t="shared" si="47"/>
        <v>0</v>
      </c>
      <c r="AA39" s="6">
        <f t="shared" si="48"/>
        <v>0</v>
      </c>
      <c r="AB39" s="6">
        <f t="shared" si="48"/>
        <v>0</v>
      </c>
      <c r="AC39" s="7">
        <f t="shared" si="49"/>
        <v>5</v>
      </c>
      <c r="AD39" s="36">
        <f t="shared" si="50"/>
        <v>10</v>
      </c>
      <c r="AE39" s="14">
        <f t="shared" si="51"/>
        <v>0</v>
      </c>
      <c r="AF39" s="24">
        <f t="shared" si="52"/>
        <v>1.2999999999999998</v>
      </c>
      <c r="AG39" s="14">
        <v>2.2999999999999998</v>
      </c>
      <c r="AH39" s="15">
        <v>1.8</v>
      </c>
      <c r="AI39" s="11" t="s">
        <v>454</v>
      </c>
      <c r="AJ39" s="12">
        <v>0</v>
      </c>
      <c r="AK39" s="25">
        <v>0</v>
      </c>
      <c r="AL39" s="11" t="s">
        <v>455</v>
      </c>
      <c r="AM39" s="12" t="s">
        <v>456</v>
      </c>
      <c r="AN39" s="25">
        <v>0</v>
      </c>
      <c r="AO39" s="11" t="s">
        <v>455</v>
      </c>
      <c r="AP39" s="12" t="s">
        <v>456</v>
      </c>
      <c r="AQ39" s="25">
        <v>0</v>
      </c>
      <c r="AR39" s="11" t="str">
        <f t="shared" si="43"/>
        <v xml:space="preserve"> </v>
      </c>
      <c r="AS39" s="12" t="str">
        <f t="shared" si="44"/>
        <v xml:space="preserve"> </v>
      </c>
      <c r="AT39" s="25" t="str">
        <f t="shared" si="44"/>
        <v xml:space="preserve"> </v>
      </c>
      <c r="AU39" s="11" t="str">
        <f t="shared" si="44"/>
        <v xml:space="preserve"> </v>
      </c>
      <c r="AV39" s="12" t="str">
        <f t="shared" si="44"/>
        <v xml:space="preserve"> </v>
      </c>
      <c r="AW39" s="25" t="str">
        <f t="shared" si="44"/>
        <v xml:space="preserve"> </v>
      </c>
      <c r="AX39" s="11" t="str">
        <f t="shared" si="44"/>
        <v xml:space="preserve"> </v>
      </c>
      <c r="AY39" s="12" t="str">
        <f t="shared" si="44"/>
        <v xml:space="preserve"> </v>
      </c>
      <c r="AZ39" s="25" t="str">
        <f t="shared" si="44"/>
        <v xml:space="preserve"> </v>
      </c>
      <c r="BA39" s="11" t="str">
        <f t="shared" si="44"/>
        <v xml:space="preserve"> </v>
      </c>
      <c r="BB39" s="12" t="str">
        <f t="shared" si="44"/>
        <v xml:space="preserve"> </v>
      </c>
      <c r="BC39" s="25" t="str">
        <f t="shared" si="44"/>
        <v xml:space="preserve"> </v>
      </c>
      <c r="BD39" s="5">
        <f t="shared" si="53"/>
        <v>2</v>
      </c>
      <c r="BE39" s="6">
        <f t="shared" si="54"/>
        <v>0</v>
      </c>
      <c r="BF39" s="6">
        <f t="shared" si="55"/>
        <v>0</v>
      </c>
      <c r="BG39" s="6">
        <f t="shared" si="56"/>
        <v>0</v>
      </c>
      <c r="BH39" s="6">
        <f t="shared" si="56"/>
        <v>0</v>
      </c>
      <c r="BI39" s="7">
        <f t="shared" si="57"/>
        <v>0</v>
      </c>
      <c r="BJ39" s="36">
        <f t="shared" si="58"/>
        <v>4.2</v>
      </c>
      <c r="BK39" s="14">
        <f t="shared" si="59"/>
        <v>0</v>
      </c>
      <c r="BL39" s="24">
        <f t="shared" si="60"/>
        <v>0</v>
      </c>
      <c r="BM39" s="14">
        <v>0</v>
      </c>
      <c r="BN39" s="15">
        <v>0</v>
      </c>
      <c r="BO39" s="16">
        <f>1+2+1.5</f>
        <v>4.5</v>
      </c>
      <c r="BP39" s="24">
        <f t="shared" si="61"/>
        <v>21.575000000000003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21"/>
        <v>32</v>
      </c>
      <c r="B40" s="80" t="s">
        <v>370</v>
      </c>
      <c r="C40" s="11" t="s">
        <v>455</v>
      </c>
      <c r="D40" s="12" t="s">
        <v>456</v>
      </c>
      <c r="E40" s="25" t="s">
        <v>456</v>
      </c>
      <c r="F40" s="11" t="s">
        <v>455</v>
      </c>
      <c r="G40" s="12" t="s">
        <v>456</v>
      </c>
      <c r="H40" s="25" t="s">
        <v>456</v>
      </c>
      <c r="I40" s="11" t="s">
        <v>455</v>
      </c>
      <c r="J40" s="12" t="s">
        <v>456</v>
      </c>
      <c r="K40" s="25" t="s">
        <v>456</v>
      </c>
      <c r="L40" s="11" t="s">
        <v>455</v>
      </c>
      <c r="M40" s="12" t="s">
        <v>456</v>
      </c>
      <c r="N40" s="25" t="s">
        <v>456</v>
      </c>
      <c r="O40" s="11" t="s">
        <v>455</v>
      </c>
      <c r="P40" s="12" t="s">
        <v>456</v>
      </c>
      <c r="Q40" s="25" t="s">
        <v>456</v>
      </c>
      <c r="R40" s="11" t="s">
        <v>455</v>
      </c>
      <c r="S40" s="12" t="s">
        <v>456</v>
      </c>
      <c r="T40" s="25" t="s">
        <v>456</v>
      </c>
      <c r="U40" s="11" t="s">
        <v>455</v>
      </c>
      <c r="V40" s="12" t="s">
        <v>459</v>
      </c>
      <c r="W40" s="25" t="s">
        <v>456</v>
      </c>
      <c r="X40" s="5">
        <f t="shared" si="45"/>
        <v>7</v>
      </c>
      <c r="Y40" s="6">
        <f t="shared" si="46"/>
        <v>0</v>
      </c>
      <c r="Z40" s="6">
        <f t="shared" si="47"/>
        <v>0</v>
      </c>
      <c r="AA40" s="6">
        <f t="shared" si="48"/>
        <v>1</v>
      </c>
      <c r="AB40" s="6">
        <f t="shared" si="48"/>
        <v>0</v>
      </c>
      <c r="AC40" s="7">
        <f t="shared" si="49"/>
        <v>7</v>
      </c>
      <c r="AD40" s="36">
        <f t="shared" si="50"/>
        <v>10</v>
      </c>
      <c r="AE40" s="14">
        <f t="shared" si="51"/>
        <v>0.14000000000000012</v>
      </c>
      <c r="AF40" s="24">
        <f t="shared" si="52"/>
        <v>1.88</v>
      </c>
      <c r="AG40" s="14">
        <v>5.8</v>
      </c>
      <c r="AH40" s="15">
        <v>4.5</v>
      </c>
      <c r="AI40" s="11" t="s">
        <v>455</v>
      </c>
      <c r="AJ40" s="12" t="s">
        <v>456</v>
      </c>
      <c r="AK40" s="25" t="s">
        <v>456</v>
      </c>
      <c r="AL40" s="11" t="s">
        <v>455</v>
      </c>
      <c r="AM40" s="12" t="s">
        <v>457</v>
      </c>
      <c r="AN40" s="25" t="s">
        <v>456</v>
      </c>
      <c r="AO40" s="11" t="s">
        <v>455</v>
      </c>
      <c r="AP40" s="12" t="s">
        <v>456</v>
      </c>
      <c r="AQ40" s="25" t="s">
        <v>456</v>
      </c>
      <c r="AR40" s="11" t="str">
        <f t="shared" si="43"/>
        <v xml:space="preserve"> </v>
      </c>
      <c r="AS40" s="12" t="str">
        <f t="shared" si="44"/>
        <v xml:space="preserve"> </v>
      </c>
      <c r="AT40" s="25" t="str">
        <f t="shared" si="44"/>
        <v xml:space="preserve"> </v>
      </c>
      <c r="AU40" s="11" t="str">
        <f t="shared" si="44"/>
        <v xml:space="preserve"> </v>
      </c>
      <c r="AV40" s="12" t="str">
        <f t="shared" si="44"/>
        <v xml:space="preserve"> </v>
      </c>
      <c r="AW40" s="25" t="str">
        <f t="shared" si="44"/>
        <v xml:space="preserve"> </v>
      </c>
      <c r="AX40" s="11" t="str">
        <f t="shared" si="44"/>
        <v xml:space="preserve"> </v>
      </c>
      <c r="AY40" s="12" t="str">
        <f t="shared" si="44"/>
        <v xml:space="preserve"> </v>
      </c>
      <c r="AZ40" s="25" t="str">
        <f t="shared" si="44"/>
        <v xml:space="preserve"> </v>
      </c>
      <c r="BA40" s="11" t="str">
        <f t="shared" si="44"/>
        <v xml:space="preserve"> </v>
      </c>
      <c r="BB40" s="12" t="str">
        <f t="shared" si="44"/>
        <v xml:space="preserve"> </v>
      </c>
      <c r="BC40" s="25" t="str">
        <f t="shared" si="44"/>
        <v xml:space="preserve"> </v>
      </c>
      <c r="BD40" s="5">
        <f t="shared" si="53"/>
        <v>3</v>
      </c>
      <c r="BE40" s="6">
        <f t="shared" si="54"/>
        <v>0</v>
      </c>
      <c r="BF40" s="6">
        <f t="shared" si="55"/>
        <v>1</v>
      </c>
      <c r="BG40" s="6">
        <f t="shared" si="56"/>
        <v>0</v>
      </c>
      <c r="BH40" s="6">
        <f t="shared" si="56"/>
        <v>0</v>
      </c>
      <c r="BI40" s="7">
        <f t="shared" si="57"/>
        <v>3</v>
      </c>
      <c r="BJ40" s="36">
        <f t="shared" si="58"/>
        <v>5.9399999999999995</v>
      </c>
      <c r="BK40" s="14">
        <f t="shared" si="59"/>
        <v>2.1700000000000004</v>
      </c>
      <c r="BL40" s="24">
        <f t="shared" si="60"/>
        <v>0.72</v>
      </c>
      <c r="BM40" s="14">
        <v>0</v>
      </c>
      <c r="BN40" s="15">
        <v>0</v>
      </c>
      <c r="BO40" s="16">
        <f>5*1+2+5*1.5+3+0.14</f>
        <v>17.64</v>
      </c>
      <c r="BP40" s="24">
        <f t="shared" si="61"/>
        <v>47.875</v>
      </c>
      <c r="BQ40" s="63"/>
      <c r="BR40" s="63"/>
      <c r="BS40" s="63"/>
      <c r="BT40" s="63"/>
      <c r="BU40" s="63"/>
      <c r="BV40" s="63"/>
      <c r="BW40" s="63"/>
    </row>
    <row r="41" spans="1:75" ht="12.75" customHeight="1">
      <c r="A41" s="2">
        <f t="shared" si="21"/>
        <v>33</v>
      </c>
      <c r="B41" s="80" t="s">
        <v>153</v>
      </c>
      <c r="C41" s="11" t="s">
        <v>455</v>
      </c>
      <c r="D41" s="12" t="s">
        <v>456</v>
      </c>
      <c r="E41" s="25" t="s">
        <v>456</v>
      </c>
      <c r="F41" s="11" t="s">
        <v>455</v>
      </c>
      <c r="G41" s="12" t="s">
        <v>456</v>
      </c>
      <c r="H41" s="25" t="s">
        <v>456</v>
      </c>
      <c r="I41" s="11" t="s">
        <v>455</v>
      </c>
      <c r="J41" s="12" t="s">
        <v>456</v>
      </c>
      <c r="K41" s="25" t="s">
        <v>456</v>
      </c>
      <c r="L41" s="11" t="s">
        <v>455</v>
      </c>
      <c r="M41" s="12" t="s">
        <v>457</v>
      </c>
      <c r="N41" s="25" t="s">
        <v>456</v>
      </c>
      <c r="O41" s="11" t="s">
        <v>455</v>
      </c>
      <c r="P41" s="12" t="s">
        <v>456</v>
      </c>
      <c r="Q41" s="25" t="s">
        <v>456</v>
      </c>
      <c r="R41" s="11" t="s">
        <v>455</v>
      </c>
      <c r="S41" s="12" t="s">
        <v>456</v>
      </c>
      <c r="T41" s="25" t="s">
        <v>456</v>
      </c>
      <c r="U41" s="11" t="s">
        <v>455</v>
      </c>
      <c r="V41" s="12" t="s">
        <v>456</v>
      </c>
      <c r="W41" s="25" t="s">
        <v>456</v>
      </c>
      <c r="X41" s="5">
        <f t="shared" si="45"/>
        <v>7</v>
      </c>
      <c r="Y41" s="6">
        <f t="shared" si="46"/>
        <v>0</v>
      </c>
      <c r="Z41" s="6">
        <f t="shared" si="47"/>
        <v>1</v>
      </c>
      <c r="AA41" s="6">
        <f t="shared" si="48"/>
        <v>0</v>
      </c>
      <c r="AB41" s="6">
        <f t="shared" si="48"/>
        <v>0</v>
      </c>
      <c r="AC41" s="7">
        <f t="shared" si="49"/>
        <v>7</v>
      </c>
      <c r="AD41" s="36">
        <f t="shared" si="50"/>
        <v>10</v>
      </c>
      <c r="AE41" s="14">
        <f t="shared" si="51"/>
        <v>2.1700000000000004</v>
      </c>
      <c r="AF41" s="24">
        <f t="shared" si="52"/>
        <v>1.88</v>
      </c>
      <c r="AG41" s="14">
        <v>3.8</v>
      </c>
      <c r="AH41" s="15">
        <v>2.2999999999999998</v>
      </c>
      <c r="AI41" s="11" t="s">
        <v>455</v>
      </c>
      <c r="AJ41" s="12" t="s">
        <v>456</v>
      </c>
      <c r="AK41" s="25" t="s">
        <v>456</v>
      </c>
      <c r="AL41" s="11" t="s">
        <v>455</v>
      </c>
      <c r="AM41" s="12" t="s">
        <v>456</v>
      </c>
      <c r="AN41" s="25" t="s">
        <v>456</v>
      </c>
      <c r="AO41" s="11" t="s">
        <v>455</v>
      </c>
      <c r="AP41" s="12" t="s">
        <v>456</v>
      </c>
      <c r="AQ41" s="25" t="s">
        <v>456</v>
      </c>
      <c r="AR41" s="11" t="str">
        <f t="shared" si="43"/>
        <v xml:space="preserve"> </v>
      </c>
      <c r="AS41" s="12" t="str">
        <f t="shared" si="44"/>
        <v xml:space="preserve"> </v>
      </c>
      <c r="AT41" s="25" t="str">
        <f t="shared" si="44"/>
        <v xml:space="preserve"> </v>
      </c>
      <c r="AU41" s="11" t="str">
        <f t="shared" si="44"/>
        <v xml:space="preserve"> </v>
      </c>
      <c r="AV41" s="12" t="str">
        <f t="shared" si="44"/>
        <v xml:space="preserve"> </v>
      </c>
      <c r="AW41" s="25" t="str">
        <f t="shared" si="44"/>
        <v xml:space="preserve"> </v>
      </c>
      <c r="AX41" s="11" t="str">
        <f t="shared" si="44"/>
        <v xml:space="preserve"> </v>
      </c>
      <c r="AY41" s="12" t="str">
        <f t="shared" si="44"/>
        <v xml:space="preserve"> </v>
      </c>
      <c r="AZ41" s="25" t="str">
        <f t="shared" si="44"/>
        <v xml:space="preserve"> </v>
      </c>
      <c r="BA41" s="11" t="str">
        <f t="shared" si="44"/>
        <v xml:space="preserve"> </v>
      </c>
      <c r="BB41" s="12" t="str">
        <f t="shared" si="44"/>
        <v xml:space="preserve"> </v>
      </c>
      <c r="BC41" s="25" t="str">
        <f t="shared" si="44"/>
        <v xml:space="preserve"> </v>
      </c>
      <c r="BD41" s="5">
        <f t="shared" si="53"/>
        <v>3</v>
      </c>
      <c r="BE41" s="6">
        <f t="shared" si="54"/>
        <v>0</v>
      </c>
      <c r="BF41" s="6">
        <f t="shared" si="55"/>
        <v>0</v>
      </c>
      <c r="BG41" s="6">
        <f t="shared" si="56"/>
        <v>0</v>
      </c>
      <c r="BH41" s="6">
        <f t="shared" si="56"/>
        <v>0</v>
      </c>
      <c r="BI41" s="7">
        <f t="shared" si="57"/>
        <v>3</v>
      </c>
      <c r="BJ41" s="36">
        <f t="shared" si="58"/>
        <v>5.9399999999999995</v>
      </c>
      <c r="BK41" s="14">
        <f t="shared" si="59"/>
        <v>0</v>
      </c>
      <c r="BL41" s="24">
        <f t="shared" si="60"/>
        <v>0.72</v>
      </c>
      <c r="BM41" s="14">
        <v>0</v>
      </c>
      <c r="BN41" s="15">
        <v>0</v>
      </c>
      <c r="BO41" s="16">
        <f>1+2+1.5+3+0.14</f>
        <v>7.64</v>
      </c>
      <c r="BP41" s="24">
        <f t="shared" si="61"/>
        <v>31.414999999999999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21"/>
        <v>34</v>
      </c>
      <c r="B42" s="80" t="str">
        <f t="shared" ref="B42:Q43" si="62">" "</f>
        <v xml:space="preserve"> </v>
      </c>
      <c r="C42" s="11" t="str">
        <f t="shared" si="62"/>
        <v xml:space="preserve"> </v>
      </c>
      <c r="D42" s="12" t="str">
        <f t="shared" si="62"/>
        <v xml:space="preserve"> </v>
      </c>
      <c r="E42" s="25" t="str">
        <f t="shared" si="62"/>
        <v xml:space="preserve"> </v>
      </c>
      <c r="F42" s="11" t="str">
        <f t="shared" si="62"/>
        <v xml:space="preserve"> </v>
      </c>
      <c r="G42" s="12" t="str">
        <f t="shared" si="62"/>
        <v xml:space="preserve"> </v>
      </c>
      <c r="H42" s="25" t="str">
        <f t="shared" si="62"/>
        <v xml:space="preserve"> </v>
      </c>
      <c r="I42" s="11" t="str">
        <f t="shared" si="62"/>
        <v xml:space="preserve"> </v>
      </c>
      <c r="J42" s="12" t="str">
        <f t="shared" si="62"/>
        <v xml:space="preserve"> </v>
      </c>
      <c r="K42" s="25" t="str">
        <f t="shared" si="62"/>
        <v xml:space="preserve"> </v>
      </c>
      <c r="L42" s="11" t="str">
        <f t="shared" si="62"/>
        <v xml:space="preserve"> </v>
      </c>
      <c r="M42" s="12" t="str">
        <f t="shared" si="62"/>
        <v xml:space="preserve"> </v>
      </c>
      <c r="N42" s="25" t="str">
        <f t="shared" si="62"/>
        <v xml:space="preserve"> </v>
      </c>
      <c r="O42" s="11" t="str">
        <f t="shared" si="62"/>
        <v xml:space="preserve"> </v>
      </c>
      <c r="P42" s="12" t="str">
        <f t="shared" si="62"/>
        <v xml:space="preserve"> </v>
      </c>
      <c r="Q42" s="25" t="str">
        <f t="shared" si="62"/>
        <v xml:space="preserve"> </v>
      </c>
      <c r="R42" s="11" t="str">
        <f t="shared" ref="R42:W43" si="63">" "</f>
        <v xml:space="preserve"> </v>
      </c>
      <c r="S42" s="12" t="str">
        <f t="shared" si="63"/>
        <v xml:space="preserve"> </v>
      </c>
      <c r="T42" s="25" t="str">
        <f t="shared" si="63"/>
        <v xml:space="preserve"> </v>
      </c>
      <c r="U42" s="11" t="str">
        <f t="shared" si="63"/>
        <v xml:space="preserve"> </v>
      </c>
      <c r="V42" s="12" t="str">
        <f t="shared" si="63"/>
        <v xml:space="preserve"> </v>
      </c>
      <c r="W42" s="25" t="str">
        <f t="shared" si="63"/>
        <v xml:space="preserve"> </v>
      </c>
      <c r="X42" s="5">
        <f t="shared" si="45"/>
        <v>0</v>
      </c>
      <c r="Y42" s="6">
        <f t="shared" si="46"/>
        <v>0</v>
      </c>
      <c r="Z42" s="6">
        <f t="shared" si="47"/>
        <v>0</v>
      </c>
      <c r="AA42" s="6">
        <f t="shared" si="48"/>
        <v>0</v>
      </c>
      <c r="AB42" s="6">
        <f t="shared" si="48"/>
        <v>0</v>
      </c>
      <c r="AC42" s="7">
        <f t="shared" si="49"/>
        <v>0</v>
      </c>
      <c r="AD42" s="36">
        <f t="shared" si="50"/>
        <v>0</v>
      </c>
      <c r="AE42" s="14">
        <f t="shared" si="51"/>
        <v>0</v>
      </c>
      <c r="AF42" s="24">
        <f t="shared" si="52"/>
        <v>0</v>
      </c>
      <c r="AG42" s="14">
        <v>0</v>
      </c>
      <c r="AH42" s="15">
        <v>0</v>
      </c>
      <c r="AI42" s="11" t="str">
        <f t="shared" ref="AI42:AX43" si="64">" "</f>
        <v xml:space="preserve"> </v>
      </c>
      <c r="AJ42" s="12" t="str">
        <f t="shared" si="64"/>
        <v xml:space="preserve"> </v>
      </c>
      <c r="AK42" s="25" t="str">
        <f t="shared" si="64"/>
        <v xml:space="preserve"> </v>
      </c>
      <c r="AL42" s="11" t="str">
        <f t="shared" si="64"/>
        <v xml:space="preserve"> </v>
      </c>
      <c r="AM42" s="12" t="str">
        <f t="shared" si="64"/>
        <v xml:space="preserve"> </v>
      </c>
      <c r="AN42" s="25" t="str">
        <f t="shared" si="64"/>
        <v xml:space="preserve"> </v>
      </c>
      <c r="AO42" s="11" t="str">
        <f t="shared" si="64"/>
        <v xml:space="preserve"> </v>
      </c>
      <c r="AP42" s="12" t="str">
        <f t="shared" si="64"/>
        <v xml:space="preserve"> </v>
      </c>
      <c r="AQ42" s="25" t="str">
        <f t="shared" si="64"/>
        <v xml:space="preserve"> </v>
      </c>
      <c r="AR42" s="11" t="str">
        <f t="shared" si="64"/>
        <v xml:space="preserve"> </v>
      </c>
      <c r="AS42" s="12" t="str">
        <f t="shared" si="64"/>
        <v xml:space="preserve"> </v>
      </c>
      <c r="AT42" s="25" t="str">
        <f t="shared" si="64"/>
        <v xml:space="preserve"> </v>
      </c>
      <c r="AU42" s="11" t="str">
        <f t="shared" si="64"/>
        <v xml:space="preserve"> </v>
      </c>
      <c r="AV42" s="12" t="str">
        <f t="shared" si="64"/>
        <v xml:space="preserve"> </v>
      </c>
      <c r="AW42" s="25" t="str">
        <f t="shared" si="64"/>
        <v xml:space="preserve"> </v>
      </c>
      <c r="AX42" s="11" t="str">
        <f t="shared" si="64"/>
        <v xml:space="preserve"> </v>
      </c>
      <c r="AY42" s="12" t="str">
        <f t="shared" ref="AY42:BC43" si="65">" "</f>
        <v xml:space="preserve"> </v>
      </c>
      <c r="AZ42" s="25" t="str">
        <f t="shared" si="65"/>
        <v xml:space="preserve"> </v>
      </c>
      <c r="BA42" s="11" t="str">
        <f t="shared" si="65"/>
        <v xml:space="preserve"> </v>
      </c>
      <c r="BB42" s="12" t="str">
        <f t="shared" si="65"/>
        <v xml:space="preserve"> </v>
      </c>
      <c r="BC42" s="25" t="str">
        <f t="shared" si="65"/>
        <v xml:space="preserve"> </v>
      </c>
      <c r="BD42" s="5">
        <f t="shared" si="53"/>
        <v>0</v>
      </c>
      <c r="BE42" s="6">
        <f t="shared" si="54"/>
        <v>0</v>
      </c>
      <c r="BF42" s="6">
        <f t="shared" si="55"/>
        <v>0</v>
      </c>
      <c r="BG42" s="6">
        <f t="shared" si="56"/>
        <v>0</v>
      </c>
      <c r="BH42" s="6">
        <f t="shared" si="56"/>
        <v>0</v>
      </c>
      <c r="BI42" s="7">
        <f t="shared" si="57"/>
        <v>0</v>
      </c>
      <c r="BJ42" s="36">
        <f t="shared" si="58"/>
        <v>0</v>
      </c>
      <c r="BK42" s="14">
        <f t="shared" si="59"/>
        <v>0</v>
      </c>
      <c r="BL42" s="24">
        <f t="shared" si="60"/>
        <v>0</v>
      </c>
      <c r="BM42" s="14">
        <v>0</v>
      </c>
      <c r="BN42" s="15">
        <v>0</v>
      </c>
      <c r="BO42" s="16"/>
      <c r="BP42" s="24">
        <f t="shared" si="61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21"/>
        <v>35</v>
      </c>
      <c r="B43" s="80" t="str">
        <f t="shared" si="62"/>
        <v xml:space="preserve"> </v>
      </c>
      <c r="C43" s="11" t="str">
        <f t="shared" si="62"/>
        <v xml:space="preserve"> </v>
      </c>
      <c r="D43" s="12" t="str">
        <f t="shared" si="62"/>
        <v xml:space="preserve"> </v>
      </c>
      <c r="E43" s="25" t="str">
        <f t="shared" si="62"/>
        <v xml:space="preserve"> </v>
      </c>
      <c r="F43" s="11" t="str">
        <f t="shared" si="62"/>
        <v xml:space="preserve"> </v>
      </c>
      <c r="G43" s="12" t="str">
        <f t="shared" si="62"/>
        <v xml:space="preserve"> </v>
      </c>
      <c r="H43" s="25" t="str">
        <f t="shared" si="62"/>
        <v xml:space="preserve"> </v>
      </c>
      <c r="I43" s="11" t="str">
        <f t="shared" si="62"/>
        <v xml:space="preserve"> </v>
      </c>
      <c r="J43" s="12" t="str">
        <f t="shared" si="62"/>
        <v xml:space="preserve"> </v>
      </c>
      <c r="K43" s="25" t="str">
        <f t="shared" si="62"/>
        <v xml:space="preserve"> </v>
      </c>
      <c r="L43" s="11" t="str">
        <f t="shared" si="62"/>
        <v xml:space="preserve"> </v>
      </c>
      <c r="M43" s="12" t="str">
        <f t="shared" si="62"/>
        <v xml:space="preserve"> </v>
      </c>
      <c r="N43" s="25" t="str">
        <f t="shared" si="62"/>
        <v xml:space="preserve"> </v>
      </c>
      <c r="O43" s="11" t="str">
        <f t="shared" si="62"/>
        <v xml:space="preserve"> </v>
      </c>
      <c r="P43" s="12" t="str">
        <f t="shared" si="62"/>
        <v xml:space="preserve"> </v>
      </c>
      <c r="Q43" s="25" t="str">
        <f t="shared" si="62"/>
        <v xml:space="preserve"> </v>
      </c>
      <c r="R43" s="11" t="str">
        <f t="shared" si="63"/>
        <v xml:space="preserve"> </v>
      </c>
      <c r="S43" s="12" t="str">
        <f t="shared" si="63"/>
        <v xml:space="preserve"> </v>
      </c>
      <c r="T43" s="25" t="str">
        <f t="shared" si="63"/>
        <v xml:space="preserve"> </v>
      </c>
      <c r="U43" s="11" t="str">
        <f t="shared" si="63"/>
        <v xml:space="preserve"> </v>
      </c>
      <c r="V43" s="12" t="str">
        <f t="shared" si="63"/>
        <v xml:space="preserve"> </v>
      </c>
      <c r="W43" s="25" t="str">
        <f t="shared" si="63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66">IF(D43=" ",0,IF(D43="!",1,0)+IF(G43="!",1,0)+IF(J43="!",1,0)+IF(M43="!",1,0)+IF(P43="!",1,0)+IF(S43="!",1,0)+IF(V43="!",1,0))</f>
        <v>0</v>
      </c>
      <c r="AB43" s="6">
        <f t="shared" si="66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64"/>
        <v xml:space="preserve"> </v>
      </c>
      <c r="AJ43" s="12" t="str">
        <f t="shared" si="64"/>
        <v xml:space="preserve"> </v>
      </c>
      <c r="AK43" s="25" t="str">
        <f t="shared" si="64"/>
        <v xml:space="preserve"> </v>
      </c>
      <c r="AL43" s="11" t="str">
        <f t="shared" si="64"/>
        <v xml:space="preserve"> </v>
      </c>
      <c r="AM43" s="12" t="str">
        <f t="shared" si="64"/>
        <v xml:space="preserve"> </v>
      </c>
      <c r="AN43" s="25" t="str">
        <f t="shared" si="64"/>
        <v xml:space="preserve"> </v>
      </c>
      <c r="AO43" s="11" t="str">
        <f t="shared" si="64"/>
        <v xml:space="preserve"> </v>
      </c>
      <c r="AP43" s="12" t="str">
        <f t="shared" si="64"/>
        <v xml:space="preserve"> </v>
      </c>
      <c r="AQ43" s="25" t="str">
        <f t="shared" si="64"/>
        <v xml:space="preserve"> </v>
      </c>
      <c r="AR43" s="11" t="str">
        <f t="shared" si="64"/>
        <v xml:space="preserve"> </v>
      </c>
      <c r="AS43" s="12" t="str">
        <f t="shared" si="64"/>
        <v xml:space="preserve"> </v>
      </c>
      <c r="AT43" s="25" t="str">
        <f t="shared" si="64"/>
        <v xml:space="preserve"> </v>
      </c>
      <c r="AU43" s="11" t="str">
        <f t="shared" si="64"/>
        <v xml:space="preserve"> </v>
      </c>
      <c r="AV43" s="12" t="str">
        <f t="shared" si="64"/>
        <v xml:space="preserve"> </v>
      </c>
      <c r="AW43" s="25" t="str">
        <f t="shared" si="64"/>
        <v xml:space="preserve"> </v>
      </c>
      <c r="AX43" s="11" t="str">
        <f t="shared" si="64"/>
        <v xml:space="preserve"> </v>
      </c>
      <c r="AY43" s="12" t="str">
        <f t="shared" si="65"/>
        <v xml:space="preserve"> </v>
      </c>
      <c r="AZ43" s="25" t="str">
        <f t="shared" si="65"/>
        <v xml:space="preserve"> </v>
      </c>
      <c r="BA43" s="11" t="str">
        <f t="shared" si="65"/>
        <v xml:space="preserve"> </v>
      </c>
      <c r="BB43" s="12" t="str">
        <f t="shared" si="65"/>
        <v xml:space="preserve"> </v>
      </c>
      <c r="BC43" s="25" t="str">
        <f t="shared" si="65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67">IF(AJ43=" ",0,IF(AJ43="!",1,0)+IF(AM43="!",1,0)+IF(AP43="!",1,0)+IF(AS43="!",1,0)+IF(AV43="!",1,0)+IF(AY43="!",1,0)+IF(BB43="!",1,0))</f>
        <v>0</v>
      </c>
      <c r="BH43" s="6">
        <f t="shared" si="67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58"/>
        <v>0</v>
      </c>
      <c r="BK43" s="14">
        <f t="shared" si="59"/>
        <v>0</v>
      </c>
      <c r="BL43" s="24">
        <f t="shared" si="60"/>
        <v>0</v>
      </c>
      <c r="BM43" s="14">
        <v>0</v>
      </c>
      <c r="BN43" s="15">
        <v>0</v>
      </c>
      <c r="BO43" s="16"/>
      <c r="BP43" s="24">
        <f t="shared" si="61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40">
    <sortCondition ref="B9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43.4257812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9.5703125" style="84" customWidth="1"/>
    <col min="71" max="74" width="8.28515625" style="84" customWidth="1"/>
    <col min="75" max="75" width="19.42578125" style="84" customWidth="1"/>
    <col min="76" max="76" width="3.85546875" style="84" customWidth="1"/>
    <col min="77" max="77" width="49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72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154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456</v>
      </c>
      <c r="H9" s="25" t="s">
        <v>456</v>
      </c>
      <c r="I9" s="11" t="s">
        <v>455</v>
      </c>
      <c r="J9" s="12" t="s">
        <v>456</v>
      </c>
      <c r="K9" s="25" t="s">
        <v>456</v>
      </c>
      <c r="L9" s="11" t="s">
        <v>455</v>
      </c>
      <c r="M9" s="12" t="s">
        <v>456</v>
      </c>
      <c r="N9" s="25" t="s">
        <v>456</v>
      </c>
      <c r="O9" s="11" t="s">
        <v>455</v>
      </c>
      <c r="P9" s="12" t="s">
        <v>456</v>
      </c>
      <c r="Q9" s="25" t="s">
        <v>456</v>
      </c>
      <c r="R9" s="11" t="s">
        <v>455</v>
      </c>
      <c r="S9" s="12" t="s">
        <v>456</v>
      </c>
      <c r="T9" s="25" t="s">
        <v>456</v>
      </c>
      <c r="U9" s="11" t="s">
        <v>455</v>
      </c>
      <c r="V9" s="12" t="s">
        <v>456</v>
      </c>
      <c r="W9" s="25" t="s">
        <v>456</v>
      </c>
      <c r="X9" s="5">
        <f>IF(C9=" ",0,IF(C9="p",1,0)+IF(F9="p",1,0)+IF(I9="p",1,0)+IF(L9="p",1,0)+IF(O9="p",1,0)+IF(R9="p",1,0)+IF(U9="p",1,0))</f>
        <v>7</v>
      </c>
      <c r="Y9" s="6">
        <f>IF(C9=" ",0,IF(C9="am",1,0)+IF(F9="am",1,0)+IF(I9="am",1,0)+IF(L9="am",1,0)+IF(O9="am",1,0)+IF(R9="am",1,0)+IF(U9="am",1,0))</f>
        <v>0</v>
      </c>
      <c r="Z9" s="6">
        <f>IF(D9=" ",0,IF(D9="+",1,0)+IF(G9="+",1,0)+IF(J9="+",1,0)+IF(M9="+",1,0)+IF(P9="+",1,0)+IF(S9="+",1,0)+IF(V9="+",1,0))</f>
        <v>0</v>
      </c>
      <c r="AA9" s="6">
        <f t="shared" ref="AA9:AB12" si="0">IF(D9=" ",0,IF(D9="!",1,0)+IF(G9="!",1,0)+IF(J9="!",1,0)+IF(M9="!",1,0)+IF(P9="!",1,0)+IF(S9="!",1,0)+IF(V9="!",1,0))</f>
        <v>0</v>
      </c>
      <c r="AB9" s="6">
        <f t="shared" si="0"/>
        <v>0</v>
      </c>
      <c r="AC9" s="7">
        <f>IF(E9=" ",0,IF(E9="~",1,0)+IF(H9="~",1,0)+IF(K9="~",1,0)+IF(N9="~",1,0)+IF(Q9="~",1,0)+IF(T9="~",1,0)+IF(W9="~",1,0))</f>
        <v>7</v>
      </c>
      <c r="AD9" s="36">
        <f>IF(X9=7,10,IF(X9=6,9.71+(Y9-1)*0.29,IF(X9=5,9.13+(Y9-2)*0.29,IF(X9=4,8.26+(Y9-3)*0.29,IF(X9=3,7.1+(Y9-4)*0.29,IF(X9=2,5.65+(Y9-5)*0.29,IF(X9=1,3.91+(Y9-6)*0.29,IF(Y9=0,0,1.88+(Y9-7)*0.29))))))))</f>
        <v>10</v>
      </c>
      <c r="AE9" s="14">
        <f>IF(Z9=7,10,IF(Z9=6,9.71+(AA9-1)*0.29,IF(Z9=5,9.13+(AA9-2)*0.29,IF(Z9=4,8.26+(AA9-3)*0.29,IF(Z9=3,7.1+(AA9-4)*0.29,IF(Z9=2,5.65+(AA9-5)*0.29,IF(Z9=1,3.91+(AA9-6)*0.29,IF(AA9=0,0,1.88+(AA9-7)*0.29))))))))</f>
        <v>0</v>
      </c>
      <c r="AF9" s="24">
        <f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4.8</v>
      </c>
      <c r="AH9" s="15">
        <v>2.2000000000000002</v>
      </c>
      <c r="AI9" s="11" t="s">
        <v>455</v>
      </c>
      <c r="AJ9" s="12" t="s">
        <v>456</v>
      </c>
      <c r="AK9" s="25" t="s">
        <v>456</v>
      </c>
      <c r="AL9" s="11" t="s">
        <v>455</v>
      </c>
      <c r="AM9" s="12" t="s">
        <v>456</v>
      </c>
      <c r="AN9" s="25" t="s">
        <v>456</v>
      </c>
      <c r="AO9" s="11" t="s">
        <v>455</v>
      </c>
      <c r="AP9" s="12" t="s">
        <v>456</v>
      </c>
      <c r="AQ9" s="25" t="s">
        <v>456</v>
      </c>
      <c r="AR9" s="11" t="str">
        <f t="shared" ref="AQ9:AR12" si="1">" "</f>
        <v xml:space="preserve"> </v>
      </c>
      <c r="AS9" s="12" t="str">
        <f t="shared" ref="AS9:BC12" si="2">" "</f>
        <v xml:space="preserve"> </v>
      </c>
      <c r="AT9" s="25" t="str">
        <f t="shared" si="2"/>
        <v xml:space="preserve"> </v>
      </c>
      <c r="AU9" s="11" t="str">
        <f t="shared" si="2"/>
        <v xml:space="preserve"> </v>
      </c>
      <c r="AV9" s="12" t="str">
        <f t="shared" si="2"/>
        <v xml:space="preserve"> </v>
      </c>
      <c r="AW9" s="25" t="str">
        <f t="shared" si="2"/>
        <v xml:space="preserve"> </v>
      </c>
      <c r="AX9" s="11" t="str">
        <f t="shared" si="2"/>
        <v xml:space="preserve"> </v>
      </c>
      <c r="AY9" s="12" t="str">
        <f t="shared" si="2"/>
        <v xml:space="preserve"> </v>
      </c>
      <c r="AZ9" s="25" t="str">
        <f t="shared" si="2"/>
        <v xml:space="preserve"> </v>
      </c>
      <c r="BA9" s="11" t="str">
        <f t="shared" si="2"/>
        <v xml:space="preserve"> </v>
      </c>
      <c r="BB9" s="12" t="str">
        <f t="shared" si="2"/>
        <v xml:space="preserve"> </v>
      </c>
      <c r="BC9" s="25" t="str">
        <f t="shared" si="2"/>
        <v xml:space="preserve"> </v>
      </c>
      <c r="BD9" s="5">
        <f>IF(AI9=" ",0,IF(AI9="p",1,0)+IF(AL9="p",1,0)+IF(AO9="p",1,0)+IF(AR9="p",1,0)+IF(AU9="p",1,0)+IF(AX9="p",1,0)+IF(BA9="p",1,0))</f>
        <v>3</v>
      </c>
      <c r="BE9" s="6">
        <f>IF(AI9=" ",0,IF(AI9="am",1,0)+IF(AL9="am",1,0)+IF(AO9="am",1,0)+IF(AR9="am",1,0)+IF(AU9="am",1,0)+IF(AX9="am",1,0)+IF(BA9="am",1,0))</f>
        <v>0</v>
      </c>
      <c r="BF9" s="6">
        <f>IF(AJ9=" ",0,IF(AJ9="+",1,0)+IF(AM9="+",1,0)+IF(AP9="+",1,0)+IF(AS9="+",1,0)+IF(AV9="+",1,0)+IF(AY9="+",1,0)+IF(BB9="+",1,0))</f>
        <v>0</v>
      </c>
      <c r="BG9" s="6">
        <f t="shared" ref="BG9:BH12" si="3">IF(AJ9=" ",0,IF(AJ9="!",1,0)+IF(AM9="!",1,0)+IF(AP9="!",1,0)+IF(AS9="!",1,0)+IF(AV9="!",1,0)+IF(AY9="!",1,0)+IF(BB9="!",1,0))</f>
        <v>0</v>
      </c>
      <c r="BH9" s="6">
        <f t="shared" si="3"/>
        <v>0</v>
      </c>
      <c r="BI9" s="7">
        <f>IF(AK9=" ",0,IF(AK9="~",1,0)+IF(AN9="~",1,0)+IF(AQ9="~",1,0)+IF(AT9="~",1,0)+IF(AW9="~",1,0)+IF(AZ9="~",1,0)+IF(BC9="~",1,0))</f>
        <v>3</v>
      </c>
      <c r="BJ9" s="36">
        <f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>IF(BF9=7,10,IF(BF9=6,9.71+(BG9-1)*0.29,IF(BF9=5,9.13+(BG9-2)*0.29,IF(BF9=4,8.26+(BG9-3)*0.29,IF(BF9=3,7.1+(BG9-4)*0.29,IF(BF9=2,5.65+(BG9-5)*0.29,IF(BF9=1,3.91+(BG9-6)*0.29,IF(BG9=0,0,1.88+(BG9-7)*0.29))))))))</f>
        <v>0</v>
      </c>
      <c r="BL9" s="24">
        <f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f>1.5+0.14+3</f>
        <v>4.6400000000000006</v>
      </c>
      <c r="BP9" s="24">
        <f>(0.75*AD9+AE9+0.25*AF9+1.4*AG9+1.6*AH9)+(0.75*BJ9+BK9+0.25*BL9+1.4*BM9+1.6*BN9)+BO9</f>
        <v>27.484999999999999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155</v>
      </c>
      <c r="C10" s="11" t="s">
        <v>455</v>
      </c>
      <c r="D10" s="12" t="s">
        <v>456</v>
      </c>
      <c r="E10" s="25" t="s">
        <v>456</v>
      </c>
      <c r="F10" s="11" t="s">
        <v>455</v>
      </c>
      <c r="G10" s="12" t="s">
        <v>456</v>
      </c>
      <c r="H10" s="25" t="s">
        <v>456</v>
      </c>
      <c r="I10" s="11" t="s">
        <v>455</v>
      </c>
      <c r="J10" s="12" t="s">
        <v>457</v>
      </c>
      <c r="K10" s="25" t="s">
        <v>456</v>
      </c>
      <c r="L10" s="11" t="s">
        <v>455</v>
      </c>
      <c r="M10" s="12" t="s">
        <v>457</v>
      </c>
      <c r="N10" s="25" t="s">
        <v>456</v>
      </c>
      <c r="O10" s="11" t="s">
        <v>455</v>
      </c>
      <c r="P10" s="12" t="s">
        <v>459</v>
      </c>
      <c r="Q10" s="25" t="s">
        <v>456</v>
      </c>
      <c r="R10" s="11" t="s">
        <v>455</v>
      </c>
      <c r="S10" s="12" t="s">
        <v>456</v>
      </c>
      <c r="T10" s="25" t="s">
        <v>456</v>
      </c>
      <c r="U10" s="11" t="s">
        <v>455</v>
      </c>
      <c r="V10" s="12" t="s">
        <v>457</v>
      </c>
      <c r="W10" s="25" t="s">
        <v>456</v>
      </c>
      <c r="X10" s="5">
        <f>IF(C10=" ",0,IF(C10="p",1,0)+IF(F10="p",1,0)+IF(I10="p",1,0)+IF(L10="p",1,0)+IF(O10="p",1,0)+IF(R10="p",1,0)+IF(U10="p",1,0))</f>
        <v>7</v>
      </c>
      <c r="Y10" s="6">
        <f>IF(C10=" ",0,IF(C10="am",1,0)+IF(F10="am",1,0)+IF(I10="am",1,0)+IF(L10="am",1,0)+IF(O10="am",1,0)+IF(R10="am",1,0)+IF(U10="am",1,0))</f>
        <v>0</v>
      </c>
      <c r="Z10" s="6">
        <f>IF(D10=" ",0,IF(D10="+",1,0)+IF(G10="+",1,0)+IF(J10="+",1,0)+IF(M10="+",1,0)+IF(P10="+",1,0)+IF(S10="+",1,0)+IF(V10="+",1,0))</f>
        <v>3</v>
      </c>
      <c r="AA10" s="6">
        <f t="shared" si="0"/>
        <v>1</v>
      </c>
      <c r="AB10" s="6">
        <f t="shared" si="0"/>
        <v>0</v>
      </c>
      <c r="AC10" s="7">
        <f>IF(E10=" ",0,IF(E10="~",1,0)+IF(H10="~",1,0)+IF(K10="~",1,0)+IF(N10="~",1,0)+IF(Q10="~",1,0)+IF(T10="~",1,0)+IF(W10="~",1,0))</f>
        <v>7</v>
      </c>
      <c r="AD10" s="36">
        <f>IF(X10=7,10,IF(X10=6,9.71+(Y10-1)*0.29,IF(X10=5,9.13+(Y10-2)*0.29,IF(X10=4,8.26+(Y10-3)*0.29,IF(X10=3,7.1+(Y10-4)*0.29,IF(X10=2,5.65+(Y10-5)*0.29,IF(X10=1,3.91+(Y10-6)*0.29,IF(Y10=0,0,1.88+(Y10-7)*0.29))))))))</f>
        <v>10</v>
      </c>
      <c r="AE10" s="14">
        <f>IF(Z10=7,10,IF(Z10=6,9.71+(AA10-1)*0.29,IF(Z10=5,9.13+(AA10-2)*0.29,IF(Z10=4,8.26+(AA10-3)*0.29,IF(Z10=3,7.1+(AA10-4)*0.29,IF(Z10=2,5.65+(AA10-5)*0.29,IF(Z10=1,3.91+(AA10-6)*0.29,IF(AA10=0,0,1.88+(AA10-7)*0.29))))))))</f>
        <v>6.2299999999999995</v>
      </c>
      <c r="AF10" s="24">
        <f>IF(AB10=7,10,IF(AB10=6,9.71+(AC10-1)*0.29,IF(AB10=5,9.13+(AC10-2)*0.29,IF(AB10=4,8.26+(AC10-3)*0.29,IF(AB10=3,7.1+(AC10-4)*0.29,IF(AB10=2,5.65+(AC10-5)*0.29,IF(AB10=1,3.91+(AC10-6)*0.29,IF(AC10=0,0,1.88+(AC10-7)*0.29))))))))</f>
        <v>1.88</v>
      </c>
      <c r="AG10" s="14">
        <v>6</v>
      </c>
      <c r="AH10" s="15">
        <v>2.7</v>
      </c>
      <c r="AI10" s="11" t="s">
        <v>455</v>
      </c>
      <c r="AJ10" s="12" t="s">
        <v>456</v>
      </c>
      <c r="AK10" s="25" t="s">
        <v>456</v>
      </c>
      <c r="AL10" s="11" t="s">
        <v>455</v>
      </c>
      <c r="AM10" s="12" t="s">
        <v>459</v>
      </c>
      <c r="AN10" s="25" t="s">
        <v>456</v>
      </c>
      <c r="AO10" s="11" t="s">
        <v>455</v>
      </c>
      <c r="AP10" s="12" t="s">
        <v>459</v>
      </c>
      <c r="AQ10" s="25" t="s">
        <v>456</v>
      </c>
      <c r="AR10" s="11" t="str">
        <f t="shared" si="1"/>
        <v xml:space="preserve"> </v>
      </c>
      <c r="AS10" s="12" t="str">
        <f t="shared" si="2"/>
        <v xml:space="preserve"> </v>
      </c>
      <c r="AT10" s="25" t="str">
        <f t="shared" si="2"/>
        <v xml:space="preserve"> </v>
      </c>
      <c r="AU10" s="11" t="str">
        <f t="shared" si="2"/>
        <v xml:space="preserve"> </v>
      </c>
      <c r="AV10" s="12" t="str">
        <f t="shared" si="2"/>
        <v xml:space="preserve"> </v>
      </c>
      <c r="AW10" s="25" t="str">
        <f t="shared" si="2"/>
        <v xml:space="preserve"> </v>
      </c>
      <c r="AX10" s="11" t="str">
        <f t="shared" si="2"/>
        <v xml:space="preserve"> </v>
      </c>
      <c r="AY10" s="12" t="str">
        <f t="shared" si="2"/>
        <v xml:space="preserve"> </v>
      </c>
      <c r="AZ10" s="25" t="str">
        <f t="shared" si="2"/>
        <v xml:space="preserve"> </v>
      </c>
      <c r="BA10" s="11" t="str">
        <f t="shared" si="2"/>
        <v xml:space="preserve"> </v>
      </c>
      <c r="BB10" s="12" t="str">
        <f t="shared" si="2"/>
        <v xml:space="preserve"> </v>
      </c>
      <c r="BC10" s="25" t="str">
        <f t="shared" si="2"/>
        <v xml:space="preserve"> </v>
      </c>
      <c r="BD10" s="5">
        <f>IF(AI10=" ",0,IF(AI10="p",1,0)+IF(AL10="p",1,0)+IF(AO10="p",1,0)+IF(AR10="p",1,0)+IF(AU10="p",1,0)+IF(AX10="p",1,0)+IF(BA10="p",1,0))</f>
        <v>3</v>
      </c>
      <c r="BE10" s="6">
        <f>IF(AI10=" ",0,IF(AI10="am",1,0)+IF(AL10="am",1,0)+IF(AO10="am",1,0)+IF(AR10="am",1,0)+IF(AU10="am",1,0)+IF(AX10="am",1,0)+IF(BA10="am",1,0))</f>
        <v>0</v>
      </c>
      <c r="BF10" s="6">
        <f>IF(AJ10=" ",0,IF(AJ10="+",1,0)+IF(AM10="+",1,0)+IF(AP10="+",1,0)+IF(AS10="+",1,0)+IF(AV10="+",1,0)+IF(AY10="+",1,0)+IF(BB10="+",1,0))</f>
        <v>0</v>
      </c>
      <c r="BG10" s="6">
        <f t="shared" si="3"/>
        <v>2</v>
      </c>
      <c r="BH10" s="6">
        <f t="shared" si="3"/>
        <v>0</v>
      </c>
      <c r="BI10" s="7">
        <f>IF(AK10=" ",0,IF(AK10="~",1,0)+IF(AN10="~",1,0)+IF(AQ10="~",1,0)+IF(AT10="~",1,0)+IF(AW10="~",1,0)+IF(AZ10="~",1,0)+IF(BC10="~",1,0))</f>
        <v>3</v>
      </c>
      <c r="BJ10" s="36">
        <f>IF(BD10=7,10,IF(BD10=6,9.71+(BE10-1)*0.29,IF(BD10=5,9.13+(BE10-2)*0.29,IF(BD10=4,8.26+(BE10-3)*0.29,IF(BD10=3,7.1+(BE10-4)*0.29,IF(BD10=2,5.65+(BE10-5)*0.29,IF(BD10=1,3.91+(BE10-6)*0.29,IF(BE10=0,0,1.88+(BE10-7)*0.29))))))))</f>
        <v>5.9399999999999995</v>
      </c>
      <c r="BK10" s="14">
        <f>IF(BF10=7,10,IF(BF10=6,9.71+(BG10-1)*0.29,IF(BF10=5,9.13+(BG10-2)*0.29,IF(BF10=4,8.26+(BG10-3)*0.29,IF(BF10=3,7.1+(BG10-4)*0.29,IF(BF10=2,5.65+(BG10-5)*0.29,IF(BF10=1,3.91+(BG10-6)*0.29,IF(BG10=0,0,1.88+(BG10-7)*0.29))))))))</f>
        <v>0.42999999999999994</v>
      </c>
      <c r="BL10" s="24">
        <f>IF(BH10=7,10,IF(BH10=6,9.71+(BI10-1)*0.29,IF(BH10=5,9.13+(BI10-2)*0.29,IF(BH10=4,8.26+(BI10-3)*0.29,IF(BH10=3,7.1+(BI10-4)*0.29,IF(BH10=2,5.65+(BI10-5)*0.29,IF(BH10=1,3.91+(BI10-6)*0.29,IF(BI10=0,0,1.88+(BI10-7)*0.29))))))))</f>
        <v>0.72</v>
      </c>
      <c r="BM10" s="14">
        <v>0</v>
      </c>
      <c r="BN10" s="15">
        <v>0</v>
      </c>
      <c r="BO10" s="16">
        <f>1+1.5+3+0.14</f>
        <v>5.64</v>
      </c>
      <c r="BP10" s="24">
        <f>(0.75*AD10+AE10+0.25*AF10+1.4*AG10+1.6*AH10)+(0.75*BJ10+BK10+0.25*BL10+1.4*BM10+1.6*BN10)+BO10</f>
        <v>37.625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77</v>
      </c>
      <c r="C11" s="11" t="s">
        <v>455</v>
      </c>
      <c r="D11" s="12" t="s">
        <v>456</v>
      </c>
      <c r="E11" s="25" t="s">
        <v>456</v>
      </c>
      <c r="F11" s="11" t="s">
        <v>455</v>
      </c>
      <c r="G11" s="12" t="s">
        <v>456</v>
      </c>
      <c r="H11" s="25" t="s">
        <v>456</v>
      </c>
      <c r="I11" s="11" t="s">
        <v>455</v>
      </c>
      <c r="J11" s="12" t="s">
        <v>456</v>
      </c>
      <c r="K11" s="25" t="s">
        <v>456</v>
      </c>
      <c r="L11" s="11" t="s">
        <v>455</v>
      </c>
      <c r="M11" s="12" t="s">
        <v>456</v>
      </c>
      <c r="N11" s="25" t="s">
        <v>456</v>
      </c>
      <c r="O11" s="11" t="s">
        <v>455</v>
      </c>
      <c r="P11" s="12" t="s">
        <v>456</v>
      </c>
      <c r="Q11" s="25" t="s">
        <v>456</v>
      </c>
      <c r="R11" s="11" t="s">
        <v>455</v>
      </c>
      <c r="S11" s="12" t="s">
        <v>459</v>
      </c>
      <c r="T11" s="25" t="s">
        <v>456</v>
      </c>
      <c r="U11" s="11" t="s">
        <v>455</v>
      </c>
      <c r="V11" s="12" t="s">
        <v>456</v>
      </c>
      <c r="W11" s="25" t="s">
        <v>456</v>
      </c>
      <c r="X11" s="5">
        <f>IF(C11=" ",0,IF(C11="p",1,0)+IF(F11="p",1,0)+IF(I11="p",1,0)+IF(L11="p",1,0)+IF(O11="p",1,0)+IF(R11="p",1,0)+IF(U11="p",1,0))</f>
        <v>7</v>
      </c>
      <c r="Y11" s="6">
        <f>IF(C11=" ",0,IF(C11="am",1,0)+IF(F11="am",1,0)+IF(I11="am",1,0)+IF(L11="am",1,0)+IF(O11="am",1,0)+IF(R11="am",1,0)+IF(U11="am",1,0))</f>
        <v>0</v>
      </c>
      <c r="Z11" s="6">
        <f>IF(D11=" ",0,IF(D11="+",1,0)+IF(G11="+",1,0)+IF(J11="+",1,0)+IF(M11="+",1,0)+IF(P11="+",1,0)+IF(S11="+",1,0)+IF(V11="+",1,0))</f>
        <v>0</v>
      </c>
      <c r="AA11" s="6">
        <f t="shared" si="0"/>
        <v>1</v>
      </c>
      <c r="AB11" s="6">
        <f t="shared" si="0"/>
        <v>0</v>
      </c>
      <c r="AC11" s="7">
        <f>IF(E11=" ",0,IF(E11="~",1,0)+IF(H11="~",1,0)+IF(K11="~",1,0)+IF(N11="~",1,0)+IF(Q11="~",1,0)+IF(T11="~",1,0)+IF(W11="~",1,0))</f>
        <v>7</v>
      </c>
      <c r="AD11" s="36">
        <f>IF(X11=7,10,IF(X11=6,9.71+(Y11-1)*0.29,IF(X11=5,9.13+(Y11-2)*0.29,IF(X11=4,8.26+(Y11-3)*0.29,IF(X11=3,7.1+(Y11-4)*0.29,IF(X11=2,5.65+(Y11-5)*0.29,IF(X11=1,3.91+(Y11-6)*0.29,IF(Y11=0,0,1.88+(Y11-7)*0.29))))))))</f>
        <v>10</v>
      </c>
      <c r="AE11" s="14">
        <f>IF(Z11=7,10,IF(Z11=6,9.71+(AA11-1)*0.29,IF(Z11=5,9.13+(AA11-2)*0.29,IF(Z11=4,8.26+(AA11-3)*0.29,IF(Z11=3,7.1+(AA11-4)*0.29,IF(Z11=2,5.65+(AA11-5)*0.29,IF(Z11=1,3.91+(AA11-6)*0.29,IF(AA11=0,0,1.88+(AA11-7)*0.29))))))))</f>
        <v>0.14000000000000012</v>
      </c>
      <c r="AF11" s="24">
        <f>IF(AB11=7,10,IF(AB11=6,9.71+(AC11-1)*0.29,IF(AB11=5,9.13+(AC11-2)*0.29,IF(AB11=4,8.26+(AC11-3)*0.29,IF(AB11=3,7.1+(AC11-4)*0.29,IF(AB11=2,5.65+(AC11-5)*0.29,IF(AB11=1,3.91+(AC11-6)*0.29,IF(AC11=0,0,1.88+(AC11-7)*0.29))))))))</f>
        <v>1.88</v>
      </c>
      <c r="AG11" s="14">
        <v>5.5</v>
      </c>
      <c r="AH11" s="15">
        <v>2.4</v>
      </c>
      <c r="AI11" s="11" t="s">
        <v>455</v>
      </c>
      <c r="AJ11" s="12" t="s">
        <v>456</v>
      </c>
      <c r="AK11" s="25" t="s">
        <v>456</v>
      </c>
      <c r="AL11" s="11" t="s">
        <v>455</v>
      </c>
      <c r="AM11" s="12" t="s">
        <v>457</v>
      </c>
      <c r="AN11" s="25" t="s">
        <v>456</v>
      </c>
      <c r="AO11" s="11" t="s">
        <v>455</v>
      </c>
      <c r="AP11" s="12" t="s">
        <v>459</v>
      </c>
      <c r="AQ11" s="25" t="s">
        <v>456</v>
      </c>
      <c r="AR11" s="11" t="str">
        <f t="shared" si="1"/>
        <v xml:space="preserve"> </v>
      </c>
      <c r="AS11" s="12" t="str">
        <f t="shared" si="2"/>
        <v xml:space="preserve"> </v>
      </c>
      <c r="AT11" s="25" t="str">
        <f t="shared" si="2"/>
        <v xml:space="preserve"> </v>
      </c>
      <c r="AU11" s="11" t="str">
        <f t="shared" si="2"/>
        <v xml:space="preserve"> </v>
      </c>
      <c r="AV11" s="12" t="str">
        <f t="shared" si="2"/>
        <v xml:space="preserve"> </v>
      </c>
      <c r="AW11" s="25" t="str">
        <f t="shared" si="2"/>
        <v xml:space="preserve"> </v>
      </c>
      <c r="AX11" s="11" t="str">
        <f t="shared" si="2"/>
        <v xml:space="preserve"> </v>
      </c>
      <c r="AY11" s="12" t="str">
        <f t="shared" si="2"/>
        <v xml:space="preserve"> </v>
      </c>
      <c r="AZ11" s="25" t="str">
        <f t="shared" si="2"/>
        <v xml:space="preserve"> </v>
      </c>
      <c r="BA11" s="11" t="str">
        <f t="shared" si="2"/>
        <v xml:space="preserve"> </v>
      </c>
      <c r="BB11" s="12" t="str">
        <f t="shared" si="2"/>
        <v xml:space="preserve"> </v>
      </c>
      <c r="BC11" s="25" t="str">
        <f t="shared" si="2"/>
        <v xml:space="preserve"> </v>
      </c>
      <c r="BD11" s="5">
        <f>IF(AI11=" ",0,IF(AI11="p",1,0)+IF(AL11="p",1,0)+IF(AO11="p",1,0)+IF(AR11="p",1,0)+IF(AU11="p",1,0)+IF(AX11="p",1,0)+IF(BA11="p",1,0))</f>
        <v>3</v>
      </c>
      <c r="BE11" s="6">
        <f>IF(AI11=" ",0,IF(AI11="am",1,0)+IF(AL11="am",1,0)+IF(AO11="am",1,0)+IF(AR11="am",1,0)+IF(AU11="am",1,0)+IF(AX11="am",1,0)+IF(BA11="am",1,0))</f>
        <v>0</v>
      </c>
      <c r="BF11" s="6">
        <f>IF(AJ11=" ",0,IF(AJ11="+",1,0)+IF(AM11="+",1,0)+IF(AP11="+",1,0)+IF(AS11="+",1,0)+IF(AV11="+",1,0)+IF(AY11="+",1,0)+IF(BB11="+",1,0))</f>
        <v>1</v>
      </c>
      <c r="BG11" s="6">
        <f t="shared" si="3"/>
        <v>1</v>
      </c>
      <c r="BH11" s="6">
        <f t="shared" si="3"/>
        <v>0</v>
      </c>
      <c r="BI11" s="7">
        <f>IF(AK11=" ",0,IF(AK11="~",1,0)+IF(AN11="~",1,0)+IF(AQ11="~",1,0)+IF(AT11="~",1,0)+IF(AW11="~",1,0)+IF(AZ11="~",1,0)+IF(BC11="~",1,0))</f>
        <v>3</v>
      </c>
      <c r="BJ11" s="36">
        <f>IF(BD11=7,10,IF(BD11=6,9.71+(BE11-1)*0.29,IF(BD11=5,9.13+(BE11-2)*0.29,IF(BD11=4,8.26+(BE11-3)*0.29,IF(BD11=3,7.1+(BE11-4)*0.29,IF(BD11=2,5.65+(BE11-5)*0.29,IF(BD11=1,3.91+(BE11-6)*0.29,IF(BE11=0,0,1.88+(BE11-7)*0.29))))))))</f>
        <v>5.9399999999999995</v>
      </c>
      <c r="BK11" s="14">
        <f>IF(BF11=7,10,IF(BF11=6,9.71+(BG11-1)*0.29,IF(BF11=5,9.13+(BG11-2)*0.29,IF(BF11=4,8.26+(BG11-3)*0.29,IF(BF11=3,7.1+(BG11-4)*0.29,IF(BF11=2,5.65+(BG11-5)*0.29,IF(BF11=1,3.91+(BG11-6)*0.29,IF(BG11=0,0,1.88+(BG11-7)*0.29))))))))</f>
        <v>2.46</v>
      </c>
      <c r="BL11" s="24">
        <f>IF(BH11=7,10,IF(BH11=6,9.71+(BI11-1)*0.29,IF(BH11=5,9.13+(BI11-2)*0.29,IF(BH11=4,8.26+(BI11-3)*0.29,IF(BH11=3,7.1+(BI11-4)*0.29,IF(BH11=2,5.65+(BI11-5)*0.29,IF(BH11=1,3.91+(BI11-6)*0.29,IF(BI11=0,0,1.88+(BI11-7)*0.29))))))))</f>
        <v>0.72</v>
      </c>
      <c r="BM11" s="14">
        <v>0</v>
      </c>
      <c r="BN11" s="15">
        <v>0</v>
      </c>
      <c r="BO11" s="16">
        <f>1.5+2*0.14+3</f>
        <v>4.78</v>
      </c>
      <c r="BP11" s="24">
        <f>(0.75*AD11+AE11+0.25*AF11+1.4*AG11+1.6*AH11)+(0.75*BJ11+BK11+0.25*BL11+1.4*BM11+1.6*BN11)+BO11</f>
        <v>31.524999999999999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4">A11+1</f>
        <v>4</v>
      </c>
      <c r="B12" s="80" t="s">
        <v>156</v>
      </c>
      <c r="C12" s="11" t="s">
        <v>455</v>
      </c>
      <c r="D12" s="12" t="s">
        <v>456</v>
      </c>
      <c r="E12" s="25" t="s">
        <v>456</v>
      </c>
      <c r="F12" s="11" t="s">
        <v>455</v>
      </c>
      <c r="G12" s="12" t="s">
        <v>456</v>
      </c>
      <c r="H12" s="25" t="s">
        <v>456</v>
      </c>
      <c r="I12" s="11" t="s">
        <v>455</v>
      </c>
      <c r="J12" s="12" t="s">
        <v>456</v>
      </c>
      <c r="K12" s="25" t="s">
        <v>456</v>
      </c>
      <c r="L12" s="11" t="s">
        <v>455</v>
      </c>
      <c r="M12" s="12" t="s">
        <v>456</v>
      </c>
      <c r="N12" s="25" t="s">
        <v>456</v>
      </c>
      <c r="O12" s="11" t="s">
        <v>455</v>
      </c>
      <c r="P12" s="12" t="s">
        <v>456</v>
      </c>
      <c r="Q12" s="25" t="s">
        <v>456</v>
      </c>
      <c r="R12" s="11" t="s">
        <v>455</v>
      </c>
      <c r="S12" s="12" t="s">
        <v>456</v>
      </c>
      <c r="T12" s="25" t="s">
        <v>456</v>
      </c>
      <c r="U12" s="11" t="s">
        <v>455</v>
      </c>
      <c r="V12" s="12" t="s">
        <v>456</v>
      </c>
      <c r="W12" s="25" t="s">
        <v>456</v>
      </c>
      <c r="X12" s="5">
        <f>IF(C12=" ",0,IF(C12="p",1,0)+IF(F12="p",1,0)+IF(I12="p",1,0)+IF(L12="p",1,0)+IF(O12="p",1,0)+IF(R12="p",1,0)+IF(U12="p",1,0))</f>
        <v>7</v>
      </c>
      <c r="Y12" s="6">
        <f>IF(C12=" ",0,IF(C12="am",1,0)+IF(F12="am",1,0)+IF(I12="am",1,0)+IF(L12="am",1,0)+IF(O12="am",1,0)+IF(R12="am",1,0)+IF(U12="am",1,0))</f>
        <v>0</v>
      </c>
      <c r="Z12" s="6">
        <f>IF(D12=" ",0,IF(D12="+",1,0)+IF(G12="+",1,0)+IF(J12="+",1,0)+IF(M12="+",1,0)+IF(P12="+",1,0)+IF(S12="+",1,0)+IF(V12="+",1,0))</f>
        <v>0</v>
      </c>
      <c r="AA12" s="6">
        <f t="shared" si="0"/>
        <v>0</v>
      </c>
      <c r="AB12" s="6">
        <f t="shared" si="0"/>
        <v>0</v>
      </c>
      <c r="AC12" s="7">
        <f>IF(E12=" ",0,IF(E12="~",1,0)+IF(H12="~",1,0)+IF(K12="~",1,0)+IF(N12="~",1,0)+IF(Q12="~",1,0)+IF(T12="~",1,0)+IF(W12="~",1,0))</f>
        <v>7</v>
      </c>
      <c r="AD12" s="36">
        <f>IF(X12=7,10,IF(X12=6,9.71+(Y12-1)*0.29,IF(X12=5,9.13+(Y12-2)*0.29,IF(X12=4,8.26+(Y12-3)*0.29,IF(X12=3,7.1+(Y12-4)*0.29,IF(X12=2,5.65+(Y12-5)*0.29,IF(X12=1,3.91+(Y12-6)*0.29,IF(Y12=0,0,1.88+(Y12-7)*0.29))))))))</f>
        <v>10</v>
      </c>
      <c r="AE12" s="14">
        <f>IF(Z12=7,10,IF(Z12=6,9.71+(AA12-1)*0.29,IF(Z12=5,9.13+(AA12-2)*0.29,IF(Z12=4,8.26+(AA12-3)*0.29,IF(Z12=3,7.1+(AA12-4)*0.29,IF(Z12=2,5.65+(AA12-5)*0.29,IF(Z12=1,3.91+(AA12-6)*0.29,IF(AA12=0,0,1.88+(AA12-7)*0.29))))))))</f>
        <v>0</v>
      </c>
      <c r="AF12" s="24">
        <f>IF(AB12=7,10,IF(AB12=6,9.71+(AC12-1)*0.29,IF(AB12=5,9.13+(AC12-2)*0.29,IF(AB12=4,8.26+(AC12-3)*0.29,IF(AB12=3,7.1+(AC12-4)*0.29,IF(AB12=2,5.65+(AC12-5)*0.29,IF(AB12=1,3.91+(AC12-6)*0.29,IF(AC12=0,0,1.88+(AC12-7)*0.29))))))))</f>
        <v>1.88</v>
      </c>
      <c r="AG12" s="14">
        <v>3.8</v>
      </c>
      <c r="AH12" s="15">
        <v>1.9</v>
      </c>
      <c r="AI12" s="11" t="s">
        <v>455</v>
      </c>
      <c r="AJ12" s="12" t="s">
        <v>456</v>
      </c>
      <c r="AK12" s="25" t="s">
        <v>456</v>
      </c>
      <c r="AL12" s="11" t="s">
        <v>455</v>
      </c>
      <c r="AM12" s="12" t="s">
        <v>456</v>
      </c>
      <c r="AN12" s="25" t="s">
        <v>456</v>
      </c>
      <c r="AO12" s="11" t="s">
        <v>455</v>
      </c>
      <c r="AP12" s="12" t="s">
        <v>456</v>
      </c>
      <c r="AQ12" s="25" t="s">
        <v>456</v>
      </c>
      <c r="AR12" s="11" t="str">
        <f t="shared" si="1"/>
        <v xml:space="preserve"> </v>
      </c>
      <c r="AS12" s="12" t="str">
        <f t="shared" si="2"/>
        <v xml:space="preserve"> </v>
      </c>
      <c r="AT12" s="25" t="str">
        <f t="shared" si="2"/>
        <v xml:space="preserve"> </v>
      </c>
      <c r="AU12" s="11" t="str">
        <f t="shared" si="2"/>
        <v xml:space="preserve"> </v>
      </c>
      <c r="AV12" s="12" t="str">
        <f t="shared" si="2"/>
        <v xml:space="preserve"> </v>
      </c>
      <c r="AW12" s="25" t="str">
        <f t="shared" si="2"/>
        <v xml:space="preserve"> </v>
      </c>
      <c r="AX12" s="11" t="str">
        <f t="shared" si="2"/>
        <v xml:space="preserve"> </v>
      </c>
      <c r="AY12" s="12" t="str">
        <f t="shared" si="2"/>
        <v xml:space="preserve"> </v>
      </c>
      <c r="AZ12" s="25" t="str">
        <f t="shared" si="2"/>
        <v xml:space="preserve"> </v>
      </c>
      <c r="BA12" s="11" t="str">
        <f t="shared" si="2"/>
        <v xml:space="preserve"> </v>
      </c>
      <c r="BB12" s="12" t="str">
        <f t="shared" si="2"/>
        <v xml:space="preserve"> </v>
      </c>
      <c r="BC12" s="25" t="str">
        <f t="shared" si="2"/>
        <v xml:space="preserve"> </v>
      </c>
      <c r="BD12" s="5">
        <f>IF(AI12=" ",0,IF(AI12="p",1,0)+IF(AL12="p",1,0)+IF(AO12="p",1,0)+IF(AR12="p",1,0)+IF(AU12="p",1,0)+IF(AX12="p",1,0)+IF(BA12="p",1,0))</f>
        <v>3</v>
      </c>
      <c r="BE12" s="6">
        <f>IF(AI12=" ",0,IF(AI12="am",1,0)+IF(AL12="am",1,0)+IF(AO12="am",1,0)+IF(AR12="am",1,0)+IF(AU12="am",1,0)+IF(AX12="am",1,0)+IF(BA12="am",1,0))</f>
        <v>0</v>
      </c>
      <c r="BF12" s="6">
        <f>IF(AJ12=" ",0,IF(AJ12="+",1,0)+IF(AM12="+",1,0)+IF(AP12="+",1,0)+IF(AS12="+",1,0)+IF(AV12="+",1,0)+IF(AY12="+",1,0)+IF(BB12="+",1,0))</f>
        <v>0</v>
      </c>
      <c r="BG12" s="6">
        <f t="shared" si="3"/>
        <v>0</v>
      </c>
      <c r="BH12" s="6">
        <f t="shared" si="3"/>
        <v>0</v>
      </c>
      <c r="BI12" s="7">
        <f>IF(AK12=" ",0,IF(AK12="~",1,0)+IF(AN12="~",1,0)+IF(AQ12="~",1,0)+IF(AT12="~",1,0)+IF(AW12="~",1,0)+IF(AZ12="~",1,0)+IF(BC12="~",1,0))</f>
        <v>3</v>
      </c>
      <c r="BJ12" s="36">
        <f>IF(BD12=7,10,IF(BD12=6,9.71+(BE12-1)*0.29,IF(BD12=5,9.13+(BE12-2)*0.29,IF(BD12=4,8.26+(BE12-3)*0.29,IF(BD12=3,7.1+(BE12-4)*0.29,IF(BD12=2,5.65+(BE12-5)*0.29,IF(BD12=1,3.91+(BE12-6)*0.29,IF(BE12=0,0,1.88+(BE12-7)*0.29))))))))</f>
        <v>5.9399999999999995</v>
      </c>
      <c r="BK12" s="14">
        <f>IF(BF12=7,10,IF(BF12=6,9.71+(BG12-1)*0.29,IF(BF12=5,9.13+(BG12-2)*0.29,IF(BF12=4,8.26+(BG12-3)*0.29,IF(BF12=3,7.1+(BG12-4)*0.29,IF(BF12=2,5.65+(BG12-5)*0.29,IF(BF12=1,3.91+(BG12-6)*0.29,IF(BG12=0,0,1.88+(BG12-7)*0.29))))))))</f>
        <v>0</v>
      </c>
      <c r="BL12" s="24">
        <f>IF(BH12=7,10,IF(BH12=6,9.71+(BI12-1)*0.29,IF(BH12=5,9.13+(BI12-2)*0.29,IF(BH12=4,8.26+(BI12-3)*0.29,IF(BH12=3,7.1+(BI12-4)*0.29,IF(BH12=2,5.65+(BI12-5)*0.29,IF(BH12=1,3.91+(BI12-6)*0.29,IF(BI12=0,0,1.88+(BI12-7)*0.29))))))))</f>
        <v>0.72</v>
      </c>
      <c r="BM12" s="14">
        <v>0</v>
      </c>
      <c r="BN12" s="15">
        <v>0</v>
      </c>
      <c r="BO12" s="16">
        <f>1.5+0.14+3</f>
        <v>4.6400000000000006</v>
      </c>
      <c r="BP12" s="24">
        <f>(0.75*AD12+AE12+0.25*AF12+1.4*AG12+1.6*AH12)+(0.75*BJ12+BK12+0.25*BL12+1.4*BM12+1.6*BN12)+BO12</f>
        <v>25.604999999999997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4"/>
        <v>5</v>
      </c>
      <c r="B13" s="80" t="s">
        <v>179</v>
      </c>
      <c r="C13" s="85" t="s">
        <v>450</v>
      </c>
      <c r="D13" s="86" t="s">
        <v>450</v>
      </c>
      <c r="E13" s="87" t="s">
        <v>450</v>
      </c>
      <c r="F13" s="85" t="s">
        <v>450</v>
      </c>
      <c r="G13" s="86" t="s">
        <v>450</v>
      </c>
      <c r="H13" s="87" t="s">
        <v>450</v>
      </c>
      <c r="I13" s="85" t="s">
        <v>450</v>
      </c>
      <c r="J13" s="86" t="s">
        <v>450</v>
      </c>
      <c r="K13" s="87" t="s">
        <v>450</v>
      </c>
      <c r="L13" s="85" t="s">
        <v>450</v>
      </c>
      <c r="M13" s="86" t="s">
        <v>450</v>
      </c>
      <c r="N13" s="87" t="s">
        <v>450</v>
      </c>
      <c r="O13" s="85" t="s">
        <v>450</v>
      </c>
      <c r="P13" s="86" t="s">
        <v>450</v>
      </c>
      <c r="Q13" s="87" t="s">
        <v>450</v>
      </c>
      <c r="R13" s="85" t="s">
        <v>450</v>
      </c>
      <c r="S13" s="86" t="s">
        <v>450</v>
      </c>
      <c r="T13" s="87" t="s">
        <v>450</v>
      </c>
      <c r="U13" s="85" t="s">
        <v>450</v>
      </c>
      <c r="V13" s="86" t="s">
        <v>450</v>
      </c>
      <c r="W13" s="87" t="s">
        <v>450</v>
      </c>
      <c r="X13" s="88" t="s">
        <v>450</v>
      </c>
      <c r="Y13" s="89" t="s">
        <v>450</v>
      </c>
      <c r="Z13" s="89" t="s">
        <v>450</v>
      </c>
      <c r="AA13" s="89" t="s">
        <v>450</v>
      </c>
      <c r="AB13" s="89" t="s">
        <v>450</v>
      </c>
      <c r="AC13" s="90" t="s">
        <v>450</v>
      </c>
      <c r="AD13" s="91" t="s">
        <v>450</v>
      </c>
      <c r="AE13" s="92" t="s">
        <v>450</v>
      </c>
      <c r="AF13" s="93" t="s">
        <v>450</v>
      </c>
      <c r="AG13" s="92" t="s">
        <v>450</v>
      </c>
      <c r="AH13" s="94" t="s">
        <v>450</v>
      </c>
      <c r="AI13" s="95" t="s">
        <v>450</v>
      </c>
      <c r="AJ13" s="96" t="s">
        <v>450</v>
      </c>
      <c r="AK13" s="97" t="s">
        <v>450</v>
      </c>
      <c r="AL13" s="95" t="s">
        <v>450</v>
      </c>
      <c r="AM13" s="96" t="s">
        <v>450</v>
      </c>
      <c r="AN13" s="97" t="s">
        <v>450</v>
      </c>
      <c r="AO13" s="85" t="s">
        <v>450</v>
      </c>
      <c r="AP13" s="86" t="s">
        <v>450</v>
      </c>
      <c r="AQ13" s="87" t="s">
        <v>450</v>
      </c>
      <c r="AR13" s="85" t="s">
        <v>450</v>
      </c>
      <c r="AS13" s="86" t="s">
        <v>450</v>
      </c>
      <c r="AT13" s="87" t="s">
        <v>450</v>
      </c>
      <c r="AU13" s="85" t="s">
        <v>450</v>
      </c>
      <c r="AV13" s="86" t="s">
        <v>450</v>
      </c>
      <c r="AW13" s="87" t="s">
        <v>450</v>
      </c>
      <c r="AX13" s="85" t="s">
        <v>450</v>
      </c>
      <c r="AY13" s="86" t="s">
        <v>450</v>
      </c>
      <c r="AZ13" s="87" t="s">
        <v>450</v>
      </c>
      <c r="BA13" s="85" t="s">
        <v>450</v>
      </c>
      <c r="BB13" s="86" t="s">
        <v>450</v>
      </c>
      <c r="BC13" s="87" t="s">
        <v>450</v>
      </c>
      <c r="BD13" s="88" t="s">
        <v>450</v>
      </c>
      <c r="BE13" s="89" t="s">
        <v>450</v>
      </c>
      <c r="BF13" s="89" t="s">
        <v>450</v>
      </c>
      <c r="BG13" s="89" t="s">
        <v>450</v>
      </c>
      <c r="BH13" s="89" t="s">
        <v>450</v>
      </c>
      <c r="BI13" s="90" t="s">
        <v>450</v>
      </c>
      <c r="BJ13" s="91" t="s">
        <v>450</v>
      </c>
      <c r="BK13" s="92" t="s">
        <v>450</v>
      </c>
      <c r="BL13" s="93" t="s">
        <v>450</v>
      </c>
      <c r="BM13" s="92" t="s">
        <v>450</v>
      </c>
      <c r="BN13" s="94" t="s">
        <v>450</v>
      </c>
      <c r="BO13" s="98" t="s">
        <v>450</v>
      </c>
      <c r="BP13" s="99" t="s">
        <v>450</v>
      </c>
      <c r="BQ13" s="67">
        <v>6</v>
      </c>
      <c r="BR13" s="100" t="s">
        <v>451</v>
      </c>
      <c r="BS13" s="101" t="str">
        <f>"---"</f>
        <v>---</v>
      </c>
      <c r="BT13" s="101" t="str">
        <f>"---"</f>
        <v>---</v>
      </c>
      <c r="BU13" s="102" t="s">
        <v>450</v>
      </c>
      <c r="BV13" s="79">
        <v>6</v>
      </c>
      <c r="BW13" s="100" t="s">
        <v>451</v>
      </c>
      <c r="BY13" s="18"/>
      <c r="BZ13" s="19"/>
    </row>
    <row r="14" spans="1:78" ht="12.75" customHeight="1">
      <c r="A14" s="2">
        <f t="shared" si="4"/>
        <v>6</v>
      </c>
      <c r="B14" s="80" t="s">
        <v>157</v>
      </c>
      <c r="C14" s="11" t="s">
        <v>455</v>
      </c>
      <c r="D14" s="12" t="s">
        <v>456</v>
      </c>
      <c r="E14" s="25" t="s">
        <v>456</v>
      </c>
      <c r="F14" s="11" t="s">
        <v>455</v>
      </c>
      <c r="G14" s="12" t="s">
        <v>456</v>
      </c>
      <c r="H14" s="25" t="s">
        <v>456</v>
      </c>
      <c r="I14" s="11" t="s">
        <v>455</v>
      </c>
      <c r="J14" s="12" t="s">
        <v>456</v>
      </c>
      <c r="K14" s="25" t="s">
        <v>456</v>
      </c>
      <c r="L14" s="11" t="s">
        <v>455</v>
      </c>
      <c r="M14" s="12" t="s">
        <v>456</v>
      </c>
      <c r="N14" s="25">
        <v>0</v>
      </c>
      <c r="O14" s="11" t="s">
        <v>455</v>
      </c>
      <c r="P14" s="12" t="s">
        <v>457</v>
      </c>
      <c r="Q14" s="25" t="s">
        <v>456</v>
      </c>
      <c r="R14" s="11" t="s">
        <v>455</v>
      </c>
      <c r="S14" s="12" t="s">
        <v>456</v>
      </c>
      <c r="T14" s="25" t="s">
        <v>456</v>
      </c>
      <c r="U14" s="11" t="s">
        <v>455</v>
      </c>
      <c r="V14" s="12" t="s">
        <v>456</v>
      </c>
      <c r="W14" s="25" t="s">
        <v>456</v>
      </c>
      <c r="X14" s="5">
        <f>IF(C14=" ",0,IF(C14="p",1,0)+IF(F14="p",1,0)+IF(I14="p",1,0)+IF(L14="p",1,0)+IF(O14="p",1,0)+IF(R14="p",1,0)+IF(U14="p",1,0))</f>
        <v>7</v>
      </c>
      <c r="Y14" s="6">
        <f>IF(C14=" ",0,IF(C14="am",1,0)+IF(F14="am",1,0)+IF(I14="am",1,0)+IF(L14="am",1,0)+IF(O14="am",1,0)+IF(R14="am",1,0)+IF(U14="am",1,0))</f>
        <v>0</v>
      </c>
      <c r="Z14" s="6">
        <f>IF(D14=" ",0,IF(D14="+",1,0)+IF(G14="+",1,0)+IF(J14="+",1,0)+IF(M14="+",1,0)+IF(P14="+",1,0)+IF(S14="+",1,0)+IF(V14="+",1,0))</f>
        <v>1</v>
      </c>
      <c r="AA14" s="6">
        <f t="shared" ref="AA14:AB17" si="5">IF(D14=" ",0,IF(D14="!",1,0)+IF(G14="!",1,0)+IF(J14="!",1,0)+IF(M14="!",1,0)+IF(P14="!",1,0)+IF(S14="!",1,0)+IF(V14="!",1,0))</f>
        <v>0</v>
      </c>
      <c r="AB14" s="6">
        <f t="shared" si="5"/>
        <v>0</v>
      </c>
      <c r="AC14" s="7">
        <f>IF(E14=" ",0,IF(E14="~",1,0)+IF(H14="~",1,0)+IF(K14="~",1,0)+IF(N14="~",1,0)+IF(Q14="~",1,0)+IF(T14="~",1,0)+IF(W14="~",1,0))</f>
        <v>6</v>
      </c>
      <c r="AD14" s="36">
        <f>IF(X14=7,10,IF(X14=6,9.71+(Y14-1)*0.29,IF(X14=5,9.13+(Y14-2)*0.29,IF(X14=4,8.26+(Y14-3)*0.29,IF(X14=3,7.1+(Y14-4)*0.29,IF(X14=2,5.65+(Y14-5)*0.29,IF(X14=1,3.91+(Y14-6)*0.29,IF(Y14=0,0,1.88+(Y14-7)*0.29))))))))</f>
        <v>10</v>
      </c>
      <c r="AE14" s="14">
        <f>IF(Z14=7,10,IF(Z14=6,9.71+(AA14-1)*0.29,IF(Z14=5,9.13+(AA14-2)*0.29,IF(Z14=4,8.26+(AA14-3)*0.29,IF(Z14=3,7.1+(AA14-4)*0.29,IF(Z14=2,5.65+(AA14-5)*0.29,IF(Z14=1,3.91+(AA14-6)*0.29,IF(AA14=0,0,1.88+(AA14-7)*0.29))))))))</f>
        <v>2.1700000000000004</v>
      </c>
      <c r="AF14" s="24">
        <f>IF(AB14=7,10,IF(AB14=6,9.71+(AC14-1)*0.29,IF(AB14=5,9.13+(AC14-2)*0.29,IF(AB14=4,8.26+(AC14-3)*0.29,IF(AB14=3,7.1+(AC14-4)*0.29,IF(AB14=2,5.65+(AC14-5)*0.29,IF(AB14=1,3.91+(AC14-6)*0.29,IF(AC14=0,0,1.88+(AC14-7)*0.29))))))))</f>
        <v>1.5899999999999999</v>
      </c>
      <c r="AG14" s="14">
        <v>2.6</v>
      </c>
      <c r="AH14" s="15">
        <v>2.5</v>
      </c>
      <c r="AI14" s="11" t="s">
        <v>455</v>
      </c>
      <c r="AJ14" s="12" t="s">
        <v>459</v>
      </c>
      <c r="AK14" s="25" t="s">
        <v>456</v>
      </c>
      <c r="AL14" s="11" t="s">
        <v>455</v>
      </c>
      <c r="AM14" s="12" t="s">
        <v>457</v>
      </c>
      <c r="AN14" s="25" t="s">
        <v>456</v>
      </c>
      <c r="AO14" s="11" t="s">
        <v>455</v>
      </c>
      <c r="AP14" s="12" t="s">
        <v>456</v>
      </c>
      <c r="AQ14" s="25" t="s">
        <v>456</v>
      </c>
      <c r="AR14" s="11" t="str">
        <f t="shared" ref="AQ14:AR17" si="6">" "</f>
        <v xml:space="preserve"> </v>
      </c>
      <c r="AS14" s="12" t="str">
        <f t="shared" ref="AS14:BC17" si="7">" "</f>
        <v xml:space="preserve"> </v>
      </c>
      <c r="AT14" s="25" t="str">
        <f t="shared" si="7"/>
        <v xml:space="preserve"> </v>
      </c>
      <c r="AU14" s="11" t="str">
        <f t="shared" si="7"/>
        <v xml:space="preserve"> </v>
      </c>
      <c r="AV14" s="12" t="str">
        <f t="shared" si="7"/>
        <v xml:space="preserve"> </v>
      </c>
      <c r="AW14" s="25" t="str">
        <f t="shared" si="7"/>
        <v xml:space="preserve"> </v>
      </c>
      <c r="AX14" s="11" t="str">
        <f t="shared" si="7"/>
        <v xml:space="preserve"> </v>
      </c>
      <c r="AY14" s="12" t="str">
        <f t="shared" si="7"/>
        <v xml:space="preserve"> </v>
      </c>
      <c r="AZ14" s="25" t="str">
        <f t="shared" si="7"/>
        <v xml:space="preserve"> </v>
      </c>
      <c r="BA14" s="11" t="str">
        <f t="shared" si="7"/>
        <v xml:space="preserve"> </v>
      </c>
      <c r="BB14" s="12" t="str">
        <f t="shared" si="7"/>
        <v xml:space="preserve"> </v>
      </c>
      <c r="BC14" s="25" t="str">
        <f t="shared" si="7"/>
        <v xml:space="preserve"> </v>
      </c>
      <c r="BD14" s="5">
        <f>IF(AI14=" ",0,IF(AI14="p",1,0)+IF(AL14="p",1,0)+IF(AO14="p",1,0)+IF(AR14="p",1,0)+IF(AU14="p",1,0)+IF(AX14="p",1,0)+IF(BA14="p",1,0))</f>
        <v>3</v>
      </c>
      <c r="BE14" s="6">
        <f>IF(AI14=" ",0,IF(AI14="am",1,0)+IF(AL14="am",1,0)+IF(AO14="am",1,0)+IF(AR14="am",1,0)+IF(AU14="am",1,0)+IF(AX14="am",1,0)+IF(BA14="am",1,0))</f>
        <v>0</v>
      </c>
      <c r="BF14" s="6">
        <f>IF(AJ14=" ",0,IF(AJ14="+",1,0)+IF(AM14="+",1,0)+IF(AP14="+",1,0)+IF(AS14="+",1,0)+IF(AV14="+",1,0)+IF(AY14="+",1,0)+IF(BB14="+",1,0))</f>
        <v>1</v>
      </c>
      <c r="BG14" s="6">
        <f t="shared" ref="BG14:BH17" si="8">IF(AJ14=" ",0,IF(AJ14="!",1,0)+IF(AM14="!",1,0)+IF(AP14="!",1,0)+IF(AS14="!",1,0)+IF(AV14="!",1,0)+IF(AY14="!",1,0)+IF(BB14="!",1,0))</f>
        <v>1</v>
      </c>
      <c r="BH14" s="6">
        <f t="shared" si="8"/>
        <v>0</v>
      </c>
      <c r="BI14" s="7">
        <f>IF(AK14=" ",0,IF(AK14="~",1,0)+IF(AN14="~",1,0)+IF(AQ14="~",1,0)+IF(AT14="~",1,0)+IF(AW14="~",1,0)+IF(AZ14="~",1,0)+IF(BC14="~",1,0))</f>
        <v>3</v>
      </c>
      <c r="BJ14" s="36">
        <f>IF(BD14=7,10,IF(BD14=6,9.71+(BE14-1)*0.29,IF(BD14=5,9.13+(BE14-2)*0.29,IF(BD14=4,8.26+(BE14-3)*0.29,IF(BD14=3,7.1+(BE14-4)*0.29,IF(BD14=2,5.65+(BE14-5)*0.29,IF(BD14=1,3.91+(BE14-6)*0.29,IF(BE14=0,0,1.88+(BE14-7)*0.29))))))))</f>
        <v>5.9399999999999995</v>
      </c>
      <c r="BK14" s="14">
        <f>IF(BF14=7,10,IF(BF14=6,9.71+(BG14-1)*0.29,IF(BF14=5,9.13+(BG14-2)*0.29,IF(BF14=4,8.26+(BG14-3)*0.29,IF(BF14=3,7.1+(BG14-4)*0.29,IF(BF14=2,5.65+(BG14-5)*0.29,IF(BF14=1,3.91+(BG14-6)*0.29,IF(BG14=0,0,1.88+(BG14-7)*0.29))))))))</f>
        <v>2.46</v>
      </c>
      <c r="BL14" s="24">
        <f>IF(BH14=7,10,IF(BH14=6,9.71+(BI14-1)*0.29,IF(BH14=5,9.13+(BI14-2)*0.29,IF(BH14=4,8.26+(BI14-3)*0.29,IF(BH14=3,7.1+(BI14-4)*0.29,IF(BH14=2,5.65+(BI14-5)*0.29,IF(BH14=1,3.91+(BI14-6)*0.29,IF(BI14=0,0,1.88+(BI14-7)*0.29))))))))</f>
        <v>0.72</v>
      </c>
      <c r="BM14" s="14">
        <v>0</v>
      </c>
      <c r="BN14" s="15">
        <v>0</v>
      </c>
      <c r="BO14" s="16">
        <f>0.5+1.5+3+0.14</f>
        <v>5.14</v>
      </c>
      <c r="BP14" s="24">
        <f>(0.75*AD14+AE14+0.25*AF14+1.4*AG14+1.6*AH14)+(0.75*BJ14+BK14+0.25*BL14+1.4*BM14+1.6*BN14)+BO14</f>
        <v>29.942499999999999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4"/>
        <v>7</v>
      </c>
      <c r="B15" s="80" t="s">
        <v>158</v>
      </c>
      <c r="C15" s="11" t="s">
        <v>455</v>
      </c>
      <c r="D15" s="12" t="s">
        <v>456</v>
      </c>
      <c r="E15" s="25" t="s">
        <v>456</v>
      </c>
      <c r="F15" s="11" t="s">
        <v>455</v>
      </c>
      <c r="G15" s="12" t="s">
        <v>457</v>
      </c>
      <c r="H15" s="25" t="s">
        <v>456</v>
      </c>
      <c r="I15" s="11" t="s">
        <v>455</v>
      </c>
      <c r="J15" s="12" t="s">
        <v>456</v>
      </c>
      <c r="K15" s="25" t="s">
        <v>456</v>
      </c>
      <c r="L15" s="11" t="s">
        <v>455</v>
      </c>
      <c r="M15" s="12" t="s">
        <v>456</v>
      </c>
      <c r="N15" s="25" t="s">
        <v>456</v>
      </c>
      <c r="O15" s="11" t="s">
        <v>455</v>
      </c>
      <c r="P15" s="12" t="s">
        <v>456</v>
      </c>
      <c r="Q15" s="25" t="s">
        <v>456</v>
      </c>
      <c r="R15" s="11" t="s">
        <v>455</v>
      </c>
      <c r="S15" s="12" t="s">
        <v>456</v>
      </c>
      <c r="T15" s="25" t="s">
        <v>456</v>
      </c>
      <c r="U15" s="11" t="s">
        <v>455</v>
      </c>
      <c r="V15" s="12" t="s">
        <v>456</v>
      </c>
      <c r="W15" s="25" t="s">
        <v>456</v>
      </c>
      <c r="X15" s="5">
        <f>IF(C15=" ",0,IF(C15="p",1,0)+IF(F15="p",1,0)+IF(I15="p",1,0)+IF(L15="p",1,0)+IF(O15="p",1,0)+IF(R15="p",1,0)+IF(U15="p",1,0))</f>
        <v>7</v>
      </c>
      <c r="Y15" s="6">
        <f>IF(C15=" ",0,IF(C15="am",1,0)+IF(F15="am",1,0)+IF(I15="am",1,0)+IF(L15="am",1,0)+IF(O15="am",1,0)+IF(R15="am",1,0)+IF(U15="am",1,0))</f>
        <v>0</v>
      </c>
      <c r="Z15" s="6">
        <f>IF(D15=" ",0,IF(D15="+",1,0)+IF(G15="+",1,0)+IF(J15="+",1,0)+IF(M15="+",1,0)+IF(P15="+",1,0)+IF(S15="+",1,0)+IF(V15="+",1,0))</f>
        <v>1</v>
      </c>
      <c r="AA15" s="6">
        <f t="shared" si="5"/>
        <v>0</v>
      </c>
      <c r="AB15" s="6">
        <f t="shared" si="5"/>
        <v>0</v>
      </c>
      <c r="AC15" s="7">
        <f>IF(E15=" ",0,IF(E15="~",1,0)+IF(H15="~",1,0)+IF(K15="~",1,0)+IF(N15="~",1,0)+IF(Q15="~",1,0)+IF(T15="~",1,0)+IF(W15="~",1,0))</f>
        <v>7</v>
      </c>
      <c r="AD15" s="36">
        <f>IF(X15=7,10,IF(X15=6,9.71+(Y15-1)*0.29,IF(X15=5,9.13+(Y15-2)*0.29,IF(X15=4,8.26+(Y15-3)*0.29,IF(X15=3,7.1+(Y15-4)*0.29,IF(X15=2,5.65+(Y15-5)*0.29,IF(X15=1,3.91+(Y15-6)*0.29,IF(Y15=0,0,1.88+(Y15-7)*0.29))))))))</f>
        <v>10</v>
      </c>
      <c r="AE15" s="14">
        <f>IF(Z15=7,10,IF(Z15=6,9.71+(AA15-1)*0.29,IF(Z15=5,9.13+(AA15-2)*0.29,IF(Z15=4,8.26+(AA15-3)*0.29,IF(Z15=3,7.1+(AA15-4)*0.29,IF(Z15=2,5.65+(AA15-5)*0.29,IF(Z15=1,3.91+(AA15-6)*0.29,IF(AA15=0,0,1.88+(AA15-7)*0.29))))))))</f>
        <v>2.1700000000000004</v>
      </c>
      <c r="AF15" s="24">
        <f>IF(AB15=7,10,IF(AB15=6,9.71+(AC15-1)*0.29,IF(AB15=5,9.13+(AC15-2)*0.29,IF(AB15=4,8.26+(AC15-3)*0.29,IF(AB15=3,7.1+(AC15-4)*0.29,IF(AB15=2,5.65+(AC15-5)*0.29,IF(AB15=1,3.91+(AC15-6)*0.29,IF(AC15=0,0,1.88+(AC15-7)*0.29))))))))</f>
        <v>1.88</v>
      </c>
      <c r="AG15" s="14">
        <v>5.8</v>
      </c>
      <c r="AH15" s="15">
        <v>2.4</v>
      </c>
      <c r="AI15" s="11" t="s">
        <v>455</v>
      </c>
      <c r="AJ15" s="12" t="s">
        <v>456</v>
      </c>
      <c r="AK15" s="25" t="s">
        <v>456</v>
      </c>
      <c r="AL15" s="11" t="s">
        <v>455</v>
      </c>
      <c r="AM15" s="12" t="s">
        <v>456</v>
      </c>
      <c r="AN15" s="25" t="s">
        <v>456</v>
      </c>
      <c r="AO15" s="11" t="s">
        <v>455</v>
      </c>
      <c r="AP15" s="12" t="s">
        <v>456</v>
      </c>
      <c r="AQ15" s="25" t="s">
        <v>456</v>
      </c>
      <c r="AR15" s="11" t="str">
        <f t="shared" si="6"/>
        <v xml:space="preserve"> </v>
      </c>
      <c r="AS15" s="12" t="str">
        <f t="shared" si="7"/>
        <v xml:space="preserve"> </v>
      </c>
      <c r="AT15" s="25" t="str">
        <f t="shared" si="7"/>
        <v xml:space="preserve"> </v>
      </c>
      <c r="AU15" s="11" t="str">
        <f t="shared" si="7"/>
        <v xml:space="preserve"> </v>
      </c>
      <c r="AV15" s="12" t="str">
        <f t="shared" si="7"/>
        <v xml:space="preserve"> </v>
      </c>
      <c r="AW15" s="25" t="str">
        <f t="shared" si="7"/>
        <v xml:space="preserve"> </v>
      </c>
      <c r="AX15" s="11" t="str">
        <f t="shared" si="7"/>
        <v xml:space="preserve"> </v>
      </c>
      <c r="AY15" s="12" t="str">
        <f t="shared" si="7"/>
        <v xml:space="preserve"> </v>
      </c>
      <c r="AZ15" s="25" t="str">
        <f t="shared" si="7"/>
        <v xml:space="preserve"> </v>
      </c>
      <c r="BA15" s="11" t="str">
        <f t="shared" si="7"/>
        <v xml:space="preserve"> </v>
      </c>
      <c r="BB15" s="12" t="str">
        <f t="shared" si="7"/>
        <v xml:space="preserve"> </v>
      </c>
      <c r="BC15" s="25" t="str">
        <f t="shared" si="7"/>
        <v xml:space="preserve"> </v>
      </c>
      <c r="BD15" s="5">
        <f>IF(AI15=" ",0,IF(AI15="p",1,0)+IF(AL15="p",1,0)+IF(AO15="p",1,0)+IF(AR15="p",1,0)+IF(AU15="p",1,0)+IF(AX15="p",1,0)+IF(BA15="p",1,0))</f>
        <v>3</v>
      </c>
      <c r="BE15" s="6">
        <f>IF(AI15=" ",0,IF(AI15="am",1,0)+IF(AL15="am",1,0)+IF(AO15="am",1,0)+IF(AR15="am",1,0)+IF(AU15="am",1,0)+IF(AX15="am",1,0)+IF(BA15="am",1,0))</f>
        <v>0</v>
      </c>
      <c r="BF15" s="6">
        <f>IF(AJ15=" ",0,IF(AJ15="+",1,0)+IF(AM15="+",1,0)+IF(AP15="+",1,0)+IF(AS15="+",1,0)+IF(AV15="+",1,0)+IF(AY15="+",1,0)+IF(BB15="+",1,0))</f>
        <v>0</v>
      </c>
      <c r="BG15" s="6">
        <f t="shared" si="8"/>
        <v>0</v>
      </c>
      <c r="BH15" s="6">
        <f t="shared" si="8"/>
        <v>0</v>
      </c>
      <c r="BI15" s="7">
        <f>IF(AK15=" ",0,IF(AK15="~",1,0)+IF(AN15="~",1,0)+IF(AQ15="~",1,0)+IF(AT15="~",1,0)+IF(AW15="~",1,0)+IF(AZ15="~",1,0)+IF(BC15="~",1,0))</f>
        <v>3</v>
      </c>
      <c r="BJ15" s="36">
        <f>IF(BD15=7,10,IF(BD15=6,9.71+(BE15-1)*0.29,IF(BD15=5,9.13+(BE15-2)*0.29,IF(BD15=4,8.26+(BE15-3)*0.29,IF(BD15=3,7.1+(BE15-4)*0.29,IF(BD15=2,5.65+(BE15-5)*0.29,IF(BD15=1,3.91+(BE15-6)*0.29,IF(BE15=0,0,1.88+(BE15-7)*0.29))))))))</f>
        <v>5.9399999999999995</v>
      </c>
      <c r="BK15" s="14">
        <f>IF(BF15=7,10,IF(BF15=6,9.71+(BG15-1)*0.29,IF(BF15=5,9.13+(BG15-2)*0.29,IF(BF15=4,8.26+(BG15-3)*0.29,IF(BF15=3,7.1+(BG15-4)*0.29,IF(BF15=2,5.65+(BG15-5)*0.29,IF(BF15=1,3.91+(BG15-6)*0.29,IF(BG15=0,0,1.88+(BG15-7)*0.29))))))))</f>
        <v>0</v>
      </c>
      <c r="BL15" s="24">
        <f>IF(BH15=7,10,IF(BH15=6,9.71+(BI15-1)*0.29,IF(BH15=5,9.13+(BI15-2)*0.29,IF(BH15=4,8.26+(BI15-3)*0.29,IF(BH15=3,7.1+(BI15-4)*0.29,IF(BH15=2,5.65+(BI15-5)*0.29,IF(BH15=1,3.91+(BI15-6)*0.29,IF(BI15=0,0,1.88+(BI15-7)*0.29))))))))</f>
        <v>0.72</v>
      </c>
      <c r="BM15" s="14">
        <v>0</v>
      </c>
      <c r="BN15" s="15">
        <v>0</v>
      </c>
      <c r="BO15" s="16">
        <f>2*1+1.5+3+0.14</f>
        <v>6.64</v>
      </c>
      <c r="BP15" s="24">
        <f>(0.75*AD15+AE15+0.25*AF15+1.4*AG15+1.6*AH15)+(0.75*BJ15+BK15+0.25*BL15+1.4*BM15+1.6*BN15)+BO15</f>
        <v>33.375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4"/>
        <v>8</v>
      </c>
      <c r="B16" s="80" t="s">
        <v>159</v>
      </c>
      <c r="C16" s="11" t="s">
        <v>455</v>
      </c>
      <c r="D16" s="12" t="s">
        <v>456</v>
      </c>
      <c r="E16" s="25" t="s">
        <v>459</v>
      </c>
      <c r="F16" s="11" t="s">
        <v>455</v>
      </c>
      <c r="G16" s="12" t="s">
        <v>457</v>
      </c>
      <c r="H16" s="25" t="s">
        <v>456</v>
      </c>
      <c r="I16" s="11" t="s">
        <v>455</v>
      </c>
      <c r="J16" s="12" t="s">
        <v>456</v>
      </c>
      <c r="K16" s="25" t="s">
        <v>456</v>
      </c>
      <c r="L16" s="11" t="s">
        <v>455</v>
      </c>
      <c r="M16" s="12" t="s">
        <v>459</v>
      </c>
      <c r="N16" s="25" t="s">
        <v>456</v>
      </c>
      <c r="O16" s="11" t="s">
        <v>455</v>
      </c>
      <c r="P16" s="12" t="s">
        <v>456</v>
      </c>
      <c r="Q16" s="25" t="s">
        <v>456</v>
      </c>
      <c r="R16" s="11" t="s">
        <v>455</v>
      </c>
      <c r="S16" s="12" t="s">
        <v>456</v>
      </c>
      <c r="T16" s="25" t="s">
        <v>456</v>
      </c>
      <c r="U16" s="11" t="s">
        <v>455</v>
      </c>
      <c r="V16" s="12" t="s">
        <v>456</v>
      </c>
      <c r="W16" s="25" t="s">
        <v>456</v>
      </c>
      <c r="X16" s="5">
        <f>IF(C16=" ",0,IF(C16="p",1,0)+IF(F16="p",1,0)+IF(I16="p",1,0)+IF(L16="p",1,0)+IF(O16="p",1,0)+IF(R16="p",1,0)+IF(U16="p",1,0))</f>
        <v>7</v>
      </c>
      <c r="Y16" s="6">
        <f>IF(C16=" ",0,IF(C16="am",1,0)+IF(F16="am",1,0)+IF(I16="am",1,0)+IF(L16="am",1,0)+IF(O16="am",1,0)+IF(R16="am",1,0)+IF(U16="am",1,0))</f>
        <v>0</v>
      </c>
      <c r="Z16" s="6">
        <f>IF(D16=" ",0,IF(D16="+",1,0)+IF(G16="+",1,0)+IF(J16="+",1,0)+IF(M16="+",1,0)+IF(P16="+",1,0)+IF(S16="+",1,0)+IF(V16="+",1,0))</f>
        <v>1</v>
      </c>
      <c r="AA16" s="6">
        <f t="shared" si="5"/>
        <v>1</v>
      </c>
      <c r="AB16" s="6">
        <f t="shared" si="5"/>
        <v>1</v>
      </c>
      <c r="AC16" s="7">
        <f>IF(E16=" ",0,IF(E16="~",1,0)+IF(H16="~",1,0)+IF(K16="~",1,0)+IF(N16="~",1,0)+IF(Q16="~",1,0)+IF(T16="~",1,0)+IF(W16="~",1,0))</f>
        <v>6</v>
      </c>
      <c r="AD16" s="36">
        <f>IF(X16=7,10,IF(X16=6,9.71+(Y16-1)*0.29,IF(X16=5,9.13+(Y16-2)*0.29,IF(X16=4,8.26+(Y16-3)*0.29,IF(X16=3,7.1+(Y16-4)*0.29,IF(X16=2,5.65+(Y16-5)*0.29,IF(X16=1,3.91+(Y16-6)*0.29,IF(Y16=0,0,1.88+(Y16-7)*0.29))))))))</f>
        <v>10</v>
      </c>
      <c r="AE16" s="14">
        <f>IF(Z16=7,10,IF(Z16=6,9.71+(AA16-1)*0.29,IF(Z16=5,9.13+(AA16-2)*0.29,IF(Z16=4,8.26+(AA16-3)*0.29,IF(Z16=3,7.1+(AA16-4)*0.29,IF(Z16=2,5.65+(AA16-5)*0.29,IF(Z16=1,3.91+(AA16-6)*0.29,IF(AA16=0,0,1.88+(AA16-7)*0.29))))))))</f>
        <v>2.46</v>
      </c>
      <c r="AF16" s="24">
        <f>IF(AB16=7,10,IF(AB16=6,9.71+(AC16-1)*0.29,IF(AB16=5,9.13+(AC16-2)*0.29,IF(AB16=4,8.26+(AC16-3)*0.29,IF(AB16=3,7.1+(AC16-4)*0.29,IF(AB16=2,5.65+(AC16-5)*0.29,IF(AB16=1,3.91+(AC16-6)*0.29,IF(AC16=0,0,1.88+(AC16-7)*0.29))))))))</f>
        <v>3.91</v>
      </c>
      <c r="AG16" s="14">
        <v>4.5</v>
      </c>
      <c r="AH16" s="15">
        <v>2.1</v>
      </c>
      <c r="AI16" s="11" t="s">
        <v>455</v>
      </c>
      <c r="AJ16" s="12" t="s">
        <v>456</v>
      </c>
      <c r="AK16" s="25" t="s">
        <v>456</v>
      </c>
      <c r="AL16" s="11" t="s">
        <v>455</v>
      </c>
      <c r="AM16" s="12" t="s">
        <v>457</v>
      </c>
      <c r="AN16" s="25" t="s">
        <v>456</v>
      </c>
      <c r="AO16" s="11" t="s">
        <v>455</v>
      </c>
      <c r="AP16" s="12" t="s">
        <v>456</v>
      </c>
      <c r="AQ16" s="25" t="s">
        <v>456</v>
      </c>
      <c r="AR16" s="11" t="str">
        <f t="shared" si="6"/>
        <v xml:space="preserve"> </v>
      </c>
      <c r="AS16" s="12" t="str">
        <f t="shared" si="7"/>
        <v xml:space="preserve"> </v>
      </c>
      <c r="AT16" s="25" t="str">
        <f t="shared" si="7"/>
        <v xml:space="preserve"> </v>
      </c>
      <c r="AU16" s="11" t="str">
        <f t="shared" si="7"/>
        <v xml:space="preserve"> </v>
      </c>
      <c r="AV16" s="12" t="str">
        <f t="shared" si="7"/>
        <v xml:space="preserve"> </v>
      </c>
      <c r="AW16" s="25" t="str">
        <f t="shared" si="7"/>
        <v xml:space="preserve"> </v>
      </c>
      <c r="AX16" s="11" t="str">
        <f t="shared" si="7"/>
        <v xml:space="preserve"> </v>
      </c>
      <c r="AY16" s="12" t="str">
        <f t="shared" si="7"/>
        <v xml:space="preserve"> </v>
      </c>
      <c r="AZ16" s="25" t="str">
        <f t="shared" si="7"/>
        <v xml:space="preserve"> </v>
      </c>
      <c r="BA16" s="11" t="str">
        <f t="shared" si="7"/>
        <v xml:space="preserve"> </v>
      </c>
      <c r="BB16" s="12" t="str">
        <f t="shared" si="7"/>
        <v xml:space="preserve"> </v>
      </c>
      <c r="BC16" s="25" t="str">
        <f t="shared" si="7"/>
        <v xml:space="preserve"> </v>
      </c>
      <c r="BD16" s="5">
        <f>IF(AI16=" ",0,IF(AI16="p",1,0)+IF(AL16="p",1,0)+IF(AO16="p",1,0)+IF(AR16="p",1,0)+IF(AU16="p",1,0)+IF(AX16="p",1,0)+IF(BA16="p",1,0))</f>
        <v>3</v>
      </c>
      <c r="BE16" s="6">
        <f>IF(AI16=" ",0,IF(AI16="am",1,0)+IF(AL16="am",1,0)+IF(AO16="am",1,0)+IF(AR16="am",1,0)+IF(AU16="am",1,0)+IF(AX16="am",1,0)+IF(BA16="am",1,0))</f>
        <v>0</v>
      </c>
      <c r="BF16" s="6">
        <f>IF(AJ16=" ",0,IF(AJ16="+",1,0)+IF(AM16="+",1,0)+IF(AP16="+",1,0)+IF(AS16="+",1,0)+IF(AV16="+",1,0)+IF(AY16="+",1,0)+IF(BB16="+",1,0))</f>
        <v>1</v>
      </c>
      <c r="BG16" s="6">
        <f t="shared" si="8"/>
        <v>0</v>
      </c>
      <c r="BH16" s="6">
        <f t="shared" si="8"/>
        <v>0</v>
      </c>
      <c r="BI16" s="7">
        <f>IF(AK16=" ",0,IF(AK16="~",1,0)+IF(AN16="~",1,0)+IF(AQ16="~",1,0)+IF(AT16="~",1,0)+IF(AW16="~",1,0)+IF(AZ16="~",1,0)+IF(BC16="~",1,0))</f>
        <v>3</v>
      </c>
      <c r="BJ16" s="36">
        <f>IF(BD16=7,10,IF(BD16=6,9.71+(BE16-1)*0.29,IF(BD16=5,9.13+(BE16-2)*0.29,IF(BD16=4,8.26+(BE16-3)*0.29,IF(BD16=3,7.1+(BE16-4)*0.29,IF(BD16=2,5.65+(BE16-5)*0.29,IF(BD16=1,3.91+(BE16-6)*0.29,IF(BE16=0,0,1.88+(BE16-7)*0.29))))))))</f>
        <v>5.9399999999999995</v>
      </c>
      <c r="BK16" s="14">
        <f>IF(BF16=7,10,IF(BF16=6,9.71+(BG16-1)*0.29,IF(BF16=5,9.13+(BG16-2)*0.29,IF(BF16=4,8.26+(BG16-3)*0.29,IF(BF16=3,7.1+(BG16-4)*0.29,IF(BF16=2,5.65+(BG16-5)*0.29,IF(BF16=1,3.91+(BG16-6)*0.29,IF(BG16=0,0,1.88+(BG16-7)*0.29))))))))</f>
        <v>2.1700000000000004</v>
      </c>
      <c r="BL16" s="24">
        <f>IF(BH16=7,10,IF(BH16=6,9.71+(BI16-1)*0.29,IF(BH16=5,9.13+(BI16-2)*0.29,IF(BH16=4,8.26+(BI16-3)*0.29,IF(BH16=3,7.1+(BI16-4)*0.29,IF(BH16=2,5.65+(BI16-5)*0.29,IF(BH16=1,3.91+(BI16-6)*0.29,IF(BI16=0,0,1.88+(BI16-7)*0.29))))))))</f>
        <v>0.72</v>
      </c>
      <c r="BM16" s="14">
        <v>0</v>
      </c>
      <c r="BN16" s="15">
        <v>0</v>
      </c>
      <c r="BO16" s="16">
        <f>3*1+2+1.5+2*0.14+3</f>
        <v>9.7800000000000011</v>
      </c>
      <c r="BP16" s="24">
        <f>(0.75*AD16+AE16+0.25*AF16+1.4*AG16+1.6*AH16)+(0.75*BJ16+BK16+0.25*BL16+1.4*BM16+1.6*BN16)+BO16</f>
        <v>37.182500000000005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4"/>
        <v>9</v>
      </c>
      <c r="B17" s="80" t="s">
        <v>160</v>
      </c>
      <c r="C17" s="11" t="s">
        <v>455</v>
      </c>
      <c r="D17" s="12" t="s">
        <v>456</v>
      </c>
      <c r="E17" s="25" t="s">
        <v>456</v>
      </c>
      <c r="F17" s="11" t="s">
        <v>454</v>
      </c>
      <c r="G17" s="12">
        <v>0</v>
      </c>
      <c r="H17" s="25">
        <v>0</v>
      </c>
      <c r="I17" s="11" t="s">
        <v>454</v>
      </c>
      <c r="J17" s="12">
        <v>0</v>
      </c>
      <c r="K17" s="25">
        <v>0</v>
      </c>
      <c r="L17" s="11" t="s">
        <v>454</v>
      </c>
      <c r="M17" s="12">
        <v>0</v>
      </c>
      <c r="N17" s="25">
        <v>0</v>
      </c>
      <c r="O17" s="11" t="s">
        <v>454</v>
      </c>
      <c r="P17" s="12">
        <v>0</v>
      </c>
      <c r="Q17" s="25">
        <v>0</v>
      </c>
      <c r="R17" s="11" t="s">
        <v>454</v>
      </c>
      <c r="S17" s="12">
        <v>0</v>
      </c>
      <c r="T17" s="25">
        <v>0</v>
      </c>
      <c r="U17" s="11" t="s">
        <v>454</v>
      </c>
      <c r="V17" s="12">
        <v>0</v>
      </c>
      <c r="W17" s="25">
        <v>0</v>
      </c>
      <c r="X17" s="5">
        <f>IF(C17=" ",0,IF(C17="p",1,0)+IF(F17="p",1,0)+IF(I17="p",1,0)+IF(L17="p",1,0)+IF(O17="p",1,0)+IF(R17="p",1,0)+IF(U17="p",1,0))</f>
        <v>1</v>
      </c>
      <c r="Y17" s="6">
        <f>IF(C17=" ",0,IF(C17="am",1,0)+IF(F17="am",1,0)+IF(I17="am",1,0)+IF(L17="am",1,0)+IF(O17="am",1,0)+IF(R17="am",1,0)+IF(U17="am",1,0))</f>
        <v>0</v>
      </c>
      <c r="Z17" s="6">
        <f>IF(D17=" ",0,IF(D17="+",1,0)+IF(G17="+",1,0)+IF(J17="+",1,0)+IF(M17="+",1,0)+IF(P17="+",1,0)+IF(S17="+",1,0)+IF(V17="+",1,0))</f>
        <v>0</v>
      </c>
      <c r="AA17" s="6">
        <f t="shared" si="5"/>
        <v>0</v>
      </c>
      <c r="AB17" s="6">
        <f t="shared" si="5"/>
        <v>0</v>
      </c>
      <c r="AC17" s="7">
        <f>IF(E17=" ",0,IF(E17="~",1,0)+IF(H17="~",1,0)+IF(K17="~",1,0)+IF(N17="~",1,0)+IF(Q17="~",1,0)+IF(T17="~",1,0)+IF(W17="~",1,0))</f>
        <v>1</v>
      </c>
      <c r="AD17" s="36">
        <f>IF(X17=7,10,IF(X17=6,9.71+(Y17-1)*0.29,IF(X17=5,9.13+(Y17-2)*0.29,IF(X17=4,8.26+(Y17-3)*0.29,IF(X17=3,7.1+(Y17-4)*0.29,IF(X17=2,5.65+(Y17-5)*0.29,IF(X17=1,3.91+(Y17-6)*0.29,IF(Y17=0,0,1.88+(Y17-7)*0.29))))))))</f>
        <v>2.1700000000000004</v>
      </c>
      <c r="AE17" s="14">
        <f>IF(Z17=7,10,IF(Z17=6,9.71+(AA17-1)*0.29,IF(Z17=5,9.13+(AA17-2)*0.29,IF(Z17=4,8.26+(AA17-3)*0.29,IF(Z17=3,7.1+(AA17-4)*0.29,IF(Z17=2,5.65+(AA17-5)*0.29,IF(Z17=1,3.91+(AA17-6)*0.29,IF(AA17=0,0,1.88+(AA17-7)*0.29))))))))</f>
        <v>0</v>
      </c>
      <c r="AF17" s="24">
        <f>IF(AB17=7,10,IF(AB17=6,9.71+(AC17-1)*0.29,IF(AB17=5,9.13+(AC17-2)*0.29,IF(AB17=4,8.26+(AC17-3)*0.29,IF(AB17=3,7.1+(AC17-4)*0.29,IF(AB17=2,5.65+(AC17-5)*0.29,IF(AB17=1,3.91+(AC17-6)*0.29,IF(AC17=0,0,1.88+(AC17-7)*0.29))))))))</f>
        <v>0.14000000000000012</v>
      </c>
      <c r="AG17" s="14">
        <v>0</v>
      </c>
      <c r="AH17" s="15">
        <v>0</v>
      </c>
      <c r="AI17" s="11" t="s">
        <v>454</v>
      </c>
      <c r="AJ17" s="12">
        <v>0</v>
      </c>
      <c r="AK17" s="25">
        <v>0</v>
      </c>
      <c r="AL17" s="11" t="s">
        <v>454</v>
      </c>
      <c r="AM17" s="12">
        <v>0</v>
      </c>
      <c r="AN17" s="25">
        <v>0</v>
      </c>
      <c r="AO17" s="11" t="s">
        <v>454</v>
      </c>
      <c r="AP17" s="12">
        <v>0</v>
      </c>
      <c r="AQ17" s="25">
        <v>0</v>
      </c>
      <c r="AR17" s="11" t="str">
        <f t="shared" si="6"/>
        <v xml:space="preserve"> </v>
      </c>
      <c r="AS17" s="12" t="str">
        <f t="shared" si="7"/>
        <v xml:space="preserve"> </v>
      </c>
      <c r="AT17" s="25" t="str">
        <f t="shared" si="7"/>
        <v xml:space="preserve"> </v>
      </c>
      <c r="AU17" s="11" t="str">
        <f t="shared" si="7"/>
        <v xml:space="preserve"> </v>
      </c>
      <c r="AV17" s="12" t="str">
        <f t="shared" si="7"/>
        <v xml:space="preserve"> </v>
      </c>
      <c r="AW17" s="25" t="str">
        <f t="shared" si="7"/>
        <v xml:space="preserve"> </v>
      </c>
      <c r="AX17" s="11" t="str">
        <f t="shared" si="7"/>
        <v xml:space="preserve"> </v>
      </c>
      <c r="AY17" s="12" t="str">
        <f t="shared" si="7"/>
        <v xml:space="preserve"> </v>
      </c>
      <c r="AZ17" s="25" t="str">
        <f t="shared" si="7"/>
        <v xml:space="preserve"> </v>
      </c>
      <c r="BA17" s="11" t="str">
        <f t="shared" si="7"/>
        <v xml:space="preserve"> </v>
      </c>
      <c r="BB17" s="12" t="str">
        <f t="shared" si="7"/>
        <v xml:space="preserve"> </v>
      </c>
      <c r="BC17" s="25" t="str">
        <f t="shared" si="7"/>
        <v xml:space="preserve"> </v>
      </c>
      <c r="BD17" s="5">
        <f>IF(AI17=" ",0,IF(AI17="p",1,0)+IF(AL17="p",1,0)+IF(AO17="p",1,0)+IF(AR17="p",1,0)+IF(AU17="p",1,0)+IF(AX17="p",1,0)+IF(BA17="p",1,0))</f>
        <v>0</v>
      </c>
      <c r="BE17" s="6">
        <f>IF(AI17=" ",0,IF(AI17="am",1,0)+IF(AL17="am",1,0)+IF(AO17="am",1,0)+IF(AR17="am",1,0)+IF(AU17="am",1,0)+IF(AX17="am",1,0)+IF(BA17="am",1,0))</f>
        <v>0</v>
      </c>
      <c r="BF17" s="6">
        <f>IF(AJ17=" ",0,IF(AJ17="+",1,0)+IF(AM17="+",1,0)+IF(AP17="+",1,0)+IF(AS17="+",1,0)+IF(AV17="+",1,0)+IF(AY17="+",1,0)+IF(BB17="+",1,0))</f>
        <v>0</v>
      </c>
      <c r="BG17" s="6">
        <f t="shared" si="8"/>
        <v>0</v>
      </c>
      <c r="BH17" s="6">
        <f t="shared" si="8"/>
        <v>0</v>
      </c>
      <c r="BI17" s="7">
        <f>IF(AK17=" ",0,IF(AK17="~",1,0)+IF(AN17="~",1,0)+IF(AQ17="~",1,0)+IF(AT17="~",1,0)+IF(AW17="~",1,0)+IF(AZ17="~",1,0)+IF(BC17="~",1,0))</f>
        <v>0</v>
      </c>
      <c r="BJ17" s="36">
        <f>IF(BD17=7,10,IF(BD17=6,9.71+(BE17-1)*0.29,IF(BD17=5,9.13+(BE17-2)*0.29,IF(BD17=4,8.26+(BE17-3)*0.29,IF(BD17=3,7.1+(BE17-4)*0.29,IF(BD17=2,5.65+(BE17-5)*0.29,IF(BD17=1,3.91+(BE17-6)*0.29,IF(BE17=0,0,1.88+(BE17-7)*0.29))))))))</f>
        <v>0</v>
      </c>
      <c r="BK17" s="14">
        <f>IF(BF17=7,10,IF(BF17=6,9.71+(BG17-1)*0.29,IF(BF17=5,9.13+(BG17-2)*0.29,IF(BF17=4,8.26+(BG17-3)*0.29,IF(BF17=3,7.1+(BG17-4)*0.29,IF(BF17=2,5.65+(BG17-5)*0.29,IF(BF17=1,3.91+(BG17-6)*0.29,IF(BG17=0,0,1.88+(BG17-7)*0.29))))))))</f>
        <v>0</v>
      </c>
      <c r="BL17" s="24">
        <f>IF(BH17=7,10,IF(BH17=6,9.71+(BI17-1)*0.29,IF(BH17=5,9.13+(BI17-2)*0.29,IF(BH17=4,8.26+(BI17-3)*0.29,IF(BH17=3,7.1+(BI17-4)*0.29,IF(BH17=2,5.65+(BI17-5)*0.29,IF(BH17=1,3.91+(BI17-6)*0.29,IF(BI17=0,0,1.88+(BI17-7)*0.29))))))))</f>
        <v>0</v>
      </c>
      <c r="BM17" s="14">
        <v>0</v>
      </c>
      <c r="BN17" s="15">
        <v>0</v>
      </c>
      <c r="BO17" s="16"/>
      <c r="BP17" s="24">
        <f>(0.75*AD17+AE17+0.25*AF17+1.4*AG17+1.6*AH17)+(0.75*BJ17+BK17+0.25*BL17+1.4*BM17+1.6*BN17)+BO17</f>
        <v>1.6625000000000005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4"/>
        <v>10</v>
      </c>
      <c r="B18" s="80" t="s">
        <v>180</v>
      </c>
      <c r="C18" s="85" t="s">
        <v>450</v>
      </c>
      <c r="D18" s="86" t="s">
        <v>450</v>
      </c>
      <c r="E18" s="87" t="s">
        <v>450</v>
      </c>
      <c r="F18" s="85" t="s">
        <v>450</v>
      </c>
      <c r="G18" s="86" t="s">
        <v>450</v>
      </c>
      <c r="H18" s="87" t="s">
        <v>450</v>
      </c>
      <c r="I18" s="85" t="s">
        <v>450</v>
      </c>
      <c r="J18" s="86" t="s">
        <v>450</v>
      </c>
      <c r="K18" s="87" t="s">
        <v>450</v>
      </c>
      <c r="L18" s="85" t="s">
        <v>450</v>
      </c>
      <c r="M18" s="86" t="s">
        <v>450</v>
      </c>
      <c r="N18" s="87" t="s">
        <v>450</v>
      </c>
      <c r="O18" s="85" t="s">
        <v>450</v>
      </c>
      <c r="P18" s="86" t="s">
        <v>450</v>
      </c>
      <c r="Q18" s="87" t="s">
        <v>450</v>
      </c>
      <c r="R18" s="85" t="s">
        <v>450</v>
      </c>
      <c r="S18" s="86" t="s">
        <v>450</v>
      </c>
      <c r="T18" s="87" t="s">
        <v>450</v>
      </c>
      <c r="U18" s="85" t="s">
        <v>450</v>
      </c>
      <c r="V18" s="86" t="s">
        <v>450</v>
      </c>
      <c r="W18" s="87" t="s">
        <v>450</v>
      </c>
      <c r="X18" s="88" t="s">
        <v>450</v>
      </c>
      <c r="Y18" s="89" t="s">
        <v>450</v>
      </c>
      <c r="Z18" s="89" t="s">
        <v>450</v>
      </c>
      <c r="AA18" s="89" t="s">
        <v>450</v>
      </c>
      <c r="AB18" s="89" t="s">
        <v>450</v>
      </c>
      <c r="AC18" s="90" t="s">
        <v>450</v>
      </c>
      <c r="AD18" s="91" t="s">
        <v>450</v>
      </c>
      <c r="AE18" s="92" t="s">
        <v>450</v>
      </c>
      <c r="AF18" s="93" t="s">
        <v>450</v>
      </c>
      <c r="AG18" s="92" t="s">
        <v>450</v>
      </c>
      <c r="AH18" s="94" t="s">
        <v>450</v>
      </c>
      <c r="AI18" s="95" t="s">
        <v>450</v>
      </c>
      <c r="AJ18" s="96" t="s">
        <v>450</v>
      </c>
      <c r="AK18" s="97" t="s">
        <v>450</v>
      </c>
      <c r="AL18" s="95" t="s">
        <v>450</v>
      </c>
      <c r="AM18" s="96" t="s">
        <v>450</v>
      </c>
      <c r="AN18" s="97" t="s">
        <v>450</v>
      </c>
      <c r="AO18" s="85" t="s">
        <v>450</v>
      </c>
      <c r="AP18" s="86" t="s">
        <v>450</v>
      </c>
      <c r="AQ18" s="87" t="s">
        <v>450</v>
      </c>
      <c r="AR18" s="85" t="s">
        <v>450</v>
      </c>
      <c r="AS18" s="86" t="s">
        <v>450</v>
      </c>
      <c r="AT18" s="87" t="s">
        <v>450</v>
      </c>
      <c r="AU18" s="85" t="s">
        <v>450</v>
      </c>
      <c r="AV18" s="86" t="s">
        <v>450</v>
      </c>
      <c r="AW18" s="87" t="s">
        <v>450</v>
      </c>
      <c r="AX18" s="85" t="s">
        <v>450</v>
      </c>
      <c r="AY18" s="86" t="s">
        <v>450</v>
      </c>
      <c r="AZ18" s="87" t="s">
        <v>450</v>
      </c>
      <c r="BA18" s="85" t="s">
        <v>450</v>
      </c>
      <c r="BB18" s="86" t="s">
        <v>450</v>
      </c>
      <c r="BC18" s="87" t="s">
        <v>450</v>
      </c>
      <c r="BD18" s="88" t="s">
        <v>450</v>
      </c>
      <c r="BE18" s="89" t="s">
        <v>450</v>
      </c>
      <c r="BF18" s="89" t="s">
        <v>450</v>
      </c>
      <c r="BG18" s="89" t="s">
        <v>450</v>
      </c>
      <c r="BH18" s="89" t="s">
        <v>450</v>
      </c>
      <c r="BI18" s="90" t="s">
        <v>450</v>
      </c>
      <c r="BJ18" s="91" t="s">
        <v>450</v>
      </c>
      <c r="BK18" s="92" t="s">
        <v>450</v>
      </c>
      <c r="BL18" s="93" t="s">
        <v>450</v>
      </c>
      <c r="BM18" s="92" t="s">
        <v>450</v>
      </c>
      <c r="BN18" s="94" t="s">
        <v>450</v>
      </c>
      <c r="BO18" s="98" t="s">
        <v>450</v>
      </c>
      <c r="BP18" s="99" t="s">
        <v>450</v>
      </c>
      <c r="BQ18" s="67">
        <v>6</v>
      </c>
      <c r="BR18" s="100" t="s">
        <v>451</v>
      </c>
      <c r="BS18" s="101" t="str">
        <f>"---"</f>
        <v>---</v>
      </c>
      <c r="BT18" s="101" t="str">
        <f>"---"</f>
        <v>---</v>
      </c>
      <c r="BU18" s="102" t="s">
        <v>450</v>
      </c>
      <c r="BV18" s="79">
        <v>6</v>
      </c>
      <c r="BW18" s="100" t="s">
        <v>451</v>
      </c>
      <c r="BY18" s="18"/>
      <c r="BZ18" s="21"/>
    </row>
    <row r="19" spans="1:78" ht="12.75" customHeight="1">
      <c r="A19" s="2">
        <f t="shared" si="4"/>
        <v>11</v>
      </c>
      <c r="B19" s="80" t="s">
        <v>161</v>
      </c>
      <c r="C19" s="11" t="s">
        <v>455</v>
      </c>
      <c r="D19" s="12" t="s">
        <v>456</v>
      </c>
      <c r="E19" s="25" t="s">
        <v>456</v>
      </c>
      <c r="F19" s="11" t="s">
        <v>455</v>
      </c>
      <c r="G19" s="12" t="s">
        <v>456</v>
      </c>
      <c r="H19" s="25" t="s">
        <v>456</v>
      </c>
      <c r="I19" s="11" t="s">
        <v>455</v>
      </c>
      <c r="J19" s="12" t="s">
        <v>456</v>
      </c>
      <c r="K19" s="25" t="s">
        <v>456</v>
      </c>
      <c r="L19" s="11" t="s">
        <v>455</v>
      </c>
      <c r="M19" s="12" t="s">
        <v>456</v>
      </c>
      <c r="N19" s="25" t="s">
        <v>456</v>
      </c>
      <c r="O19" s="11" t="s">
        <v>455</v>
      </c>
      <c r="P19" s="12" t="s">
        <v>456</v>
      </c>
      <c r="Q19" s="25" t="s">
        <v>456</v>
      </c>
      <c r="R19" s="11" t="s">
        <v>455</v>
      </c>
      <c r="S19" s="12" t="s">
        <v>456</v>
      </c>
      <c r="T19" s="25" t="s">
        <v>456</v>
      </c>
      <c r="U19" s="11" t="s">
        <v>455</v>
      </c>
      <c r="V19" s="12" t="s">
        <v>456</v>
      </c>
      <c r="W19" s="25" t="s">
        <v>456</v>
      </c>
      <c r="X19" s="5">
        <f t="shared" ref="X19:X32" si="9">IF(C19=" ",0,IF(C19="p",1,0)+IF(F19="p",1,0)+IF(I19="p",1,0)+IF(L19="p",1,0)+IF(O19="p",1,0)+IF(R19="p",1,0)+IF(U19="p",1,0))</f>
        <v>7</v>
      </c>
      <c r="Y19" s="6">
        <f t="shared" ref="Y19:Y32" si="10">IF(C19=" ",0,IF(C19="am",1,0)+IF(F19="am",1,0)+IF(I19="am",1,0)+IF(L19="am",1,0)+IF(O19="am",1,0)+IF(R19="am",1,0)+IF(U19="am",1,0))</f>
        <v>0</v>
      </c>
      <c r="Z19" s="6">
        <f t="shared" ref="Z19:Z32" si="11">IF(D19=" ",0,IF(D19="+",1,0)+IF(G19="+",1,0)+IF(J19="+",1,0)+IF(M19="+",1,0)+IF(P19="+",1,0)+IF(S19="+",1,0)+IF(V19="+",1,0))</f>
        <v>0</v>
      </c>
      <c r="AA19" s="6">
        <f t="shared" ref="AA19:AA32" si="12">IF(D19=" ",0,IF(D19="!",1,0)+IF(G19="!",1,0)+IF(J19="!",1,0)+IF(M19="!",1,0)+IF(P19="!",1,0)+IF(S19="!",1,0)+IF(V19="!",1,0))</f>
        <v>0</v>
      </c>
      <c r="AB19" s="6">
        <f t="shared" ref="AB19:AB32" si="13">IF(E19=" ",0,IF(E19="!",1,0)+IF(H19="!",1,0)+IF(K19="!",1,0)+IF(N19="!",1,0)+IF(Q19="!",1,0)+IF(T19="!",1,0)+IF(W19="!",1,0))</f>
        <v>0</v>
      </c>
      <c r="AC19" s="7">
        <f t="shared" ref="AC19:AC32" si="14">IF(E19=" ",0,IF(E19="~",1,0)+IF(H19="~",1,0)+IF(K19="~",1,0)+IF(N19="~",1,0)+IF(Q19="~",1,0)+IF(T19="~",1,0)+IF(W19="~",1,0))</f>
        <v>7</v>
      </c>
      <c r="AD19" s="36">
        <f t="shared" ref="AD19:AD32" si="15">IF(X19=7,10,IF(X19=6,9.71+(Y19-1)*0.29,IF(X19=5,9.13+(Y19-2)*0.29,IF(X19=4,8.26+(Y19-3)*0.29,IF(X19=3,7.1+(Y19-4)*0.29,IF(X19=2,5.65+(Y19-5)*0.29,IF(X19=1,3.91+(Y19-6)*0.29,IF(Y19=0,0,1.88+(Y19-7)*0.29))))))))</f>
        <v>10</v>
      </c>
      <c r="AE19" s="14">
        <f t="shared" ref="AE19:AE32" si="16">IF(Z19=7,10,IF(Z19=6,9.71+(AA19-1)*0.29,IF(Z19=5,9.13+(AA19-2)*0.29,IF(Z19=4,8.26+(AA19-3)*0.29,IF(Z19=3,7.1+(AA19-4)*0.29,IF(Z19=2,5.65+(AA19-5)*0.29,IF(Z19=1,3.91+(AA19-6)*0.29,IF(AA19=0,0,1.88+(AA19-7)*0.29))))))))</f>
        <v>0</v>
      </c>
      <c r="AF19" s="24">
        <f t="shared" ref="AF19:AF32" si="17">IF(AB19=7,10,IF(AB19=6,9.71+(AC19-1)*0.29,IF(AB19=5,9.13+(AC19-2)*0.29,IF(AB19=4,8.26+(AC19-3)*0.29,IF(AB19=3,7.1+(AC19-4)*0.29,IF(AB19=2,5.65+(AC19-5)*0.29,IF(AB19=1,3.91+(AC19-6)*0.29,IF(AC19=0,0,1.88+(AC19-7)*0.29))))))))</f>
        <v>1.88</v>
      </c>
      <c r="AG19" s="14">
        <v>3.5</v>
      </c>
      <c r="AH19" s="15">
        <v>2.2000000000000002</v>
      </c>
      <c r="AI19" s="11" t="s">
        <v>454</v>
      </c>
      <c r="AJ19" s="12">
        <v>0</v>
      </c>
      <c r="AK19" s="25" t="s">
        <v>456</v>
      </c>
      <c r="AL19" s="11" t="s">
        <v>455</v>
      </c>
      <c r="AM19" s="12" t="s">
        <v>457</v>
      </c>
      <c r="AN19" s="25" t="s">
        <v>456</v>
      </c>
      <c r="AO19" s="11" t="s">
        <v>455</v>
      </c>
      <c r="AP19" s="12" t="s">
        <v>456</v>
      </c>
      <c r="AQ19" s="25" t="s">
        <v>456</v>
      </c>
      <c r="AR19" s="11" t="str">
        <f t="shared" ref="AQ19:AR32" si="18">" "</f>
        <v xml:space="preserve"> </v>
      </c>
      <c r="AS19" s="12" t="str">
        <f t="shared" ref="AS19:BC32" si="19">" "</f>
        <v xml:space="preserve"> </v>
      </c>
      <c r="AT19" s="25" t="str">
        <f t="shared" si="19"/>
        <v xml:space="preserve"> </v>
      </c>
      <c r="AU19" s="11" t="str">
        <f t="shared" si="19"/>
        <v xml:space="preserve"> </v>
      </c>
      <c r="AV19" s="12" t="str">
        <f t="shared" si="19"/>
        <v xml:space="preserve"> </v>
      </c>
      <c r="AW19" s="25" t="str">
        <f t="shared" si="19"/>
        <v xml:space="preserve"> </v>
      </c>
      <c r="AX19" s="11" t="str">
        <f t="shared" si="19"/>
        <v xml:space="preserve"> </v>
      </c>
      <c r="AY19" s="12" t="str">
        <f t="shared" si="19"/>
        <v xml:space="preserve"> </v>
      </c>
      <c r="AZ19" s="25" t="str">
        <f t="shared" si="19"/>
        <v xml:space="preserve"> </v>
      </c>
      <c r="BA19" s="11" t="str">
        <f t="shared" si="19"/>
        <v xml:space="preserve"> </v>
      </c>
      <c r="BB19" s="12" t="str">
        <f t="shared" si="19"/>
        <v xml:space="preserve"> </v>
      </c>
      <c r="BC19" s="25" t="str">
        <f t="shared" si="19"/>
        <v xml:space="preserve"> </v>
      </c>
      <c r="BD19" s="5">
        <f t="shared" ref="BD19:BD32" si="20">IF(AI19=" ",0,IF(AI19="p",1,0)+IF(AL19="p",1,0)+IF(AO19="p",1,0)+IF(AR19="p",1,0)+IF(AU19="p",1,0)+IF(AX19="p",1,0)+IF(BA19="p",1,0))</f>
        <v>2</v>
      </c>
      <c r="BE19" s="6">
        <f t="shared" ref="BE19:BE32" si="21">IF(AI19=" ",0,IF(AI19="am",1,0)+IF(AL19="am",1,0)+IF(AO19="am",1,0)+IF(AR19="am",1,0)+IF(AU19="am",1,0)+IF(AX19="am",1,0)+IF(BA19="am",1,0))</f>
        <v>0</v>
      </c>
      <c r="BF19" s="6">
        <f t="shared" ref="BF19:BF32" si="22">IF(AJ19=" ",0,IF(AJ19="+",1,0)+IF(AM19="+",1,0)+IF(AP19="+",1,0)+IF(AS19="+",1,0)+IF(AV19="+",1,0)+IF(AY19="+",1,0)+IF(BB19="+",1,0))</f>
        <v>1</v>
      </c>
      <c r="BG19" s="6">
        <f t="shared" ref="BG19:BG32" si="23">IF(AJ19=" ",0,IF(AJ19="!",1,0)+IF(AM19="!",1,0)+IF(AP19="!",1,0)+IF(AS19="!",1,0)+IF(AV19="!",1,0)+IF(AY19="!",1,0)+IF(BB19="!",1,0))</f>
        <v>0</v>
      </c>
      <c r="BH19" s="6">
        <f t="shared" ref="BH19:BH32" si="24">IF(AK19=" ",0,IF(AK19="!",1,0)+IF(AN19="!",1,0)+IF(AQ19="!",1,0)+IF(AT19="!",1,0)+IF(AW19="!",1,0)+IF(AZ19="!",1,0)+IF(BC19="!",1,0))</f>
        <v>0</v>
      </c>
      <c r="BI19" s="7">
        <f t="shared" ref="BI19:BI32" si="25">IF(AK19=" ",0,IF(AK19="~",1,0)+IF(AN19="~",1,0)+IF(AQ19="~",1,0)+IF(AT19="~",1,0)+IF(AW19="~",1,0)+IF(AZ19="~",1,0)+IF(BC19="~",1,0))</f>
        <v>3</v>
      </c>
      <c r="BJ19" s="36">
        <f t="shared" ref="BJ19:BJ32" si="26">IF(BD19=7,10,IF(BD19=6,9.71+(BE19-1)*0.29,IF(BD19=5,9.13+(BE19-2)*0.29,IF(BD19=4,8.26+(BE19-3)*0.29,IF(BD19=3,7.1+(BE19-4)*0.29,IF(BD19=2,5.65+(BE19-5)*0.29,IF(BD19=1,3.91+(BE19-6)*0.29,IF(BE19=0,0,1.88+(BE19-7)*0.29))))))))</f>
        <v>4.2</v>
      </c>
      <c r="BK19" s="14">
        <f t="shared" ref="BK19:BK32" si="27">IF(BF19=7,10,IF(BF19=6,9.71+(BG19-1)*0.29,IF(BF19=5,9.13+(BG19-2)*0.29,IF(BF19=4,8.26+(BG19-3)*0.29,IF(BF19=3,7.1+(BG19-4)*0.29,IF(BF19=2,5.65+(BG19-5)*0.29,IF(BF19=1,3.91+(BG19-6)*0.29,IF(BG19=0,0,1.88+(BG19-7)*0.29))))))))</f>
        <v>2.1700000000000004</v>
      </c>
      <c r="BL19" s="24">
        <f t="shared" ref="BL19:BL32" si="28">IF(BH19=7,10,IF(BH19=6,9.71+(BI19-1)*0.29,IF(BH19=5,9.13+(BI19-2)*0.29,IF(BH19=4,8.26+(BI19-3)*0.29,IF(BH19=3,7.1+(BI19-4)*0.29,IF(BH19=2,5.65+(BI19-5)*0.29,IF(BH19=1,3.91+(BI19-6)*0.29,IF(BI19=0,0,1.88+(BI19-7)*0.29))))))))</f>
        <v>0.72</v>
      </c>
      <c r="BM19" s="14">
        <v>0</v>
      </c>
      <c r="BN19" s="15">
        <v>0</v>
      </c>
      <c r="BO19" s="16">
        <f>1+3</f>
        <v>4</v>
      </c>
      <c r="BP19" s="24">
        <f t="shared" ref="BP19:BP32" si="29">(0.75*AD19+AE19+0.25*AF19+1.4*AG19+1.6*AH19)+(0.75*BJ19+BK19+0.25*BL19+1.4*BM19+1.6*BN19)+BO19</f>
        <v>25.89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4"/>
        <v>12</v>
      </c>
      <c r="B20" s="80" t="s">
        <v>595</v>
      </c>
      <c r="C20" s="11" t="s">
        <v>455</v>
      </c>
      <c r="D20" s="12" t="s">
        <v>456</v>
      </c>
      <c r="E20" s="25" t="s">
        <v>456</v>
      </c>
      <c r="F20" s="11" t="s">
        <v>455</v>
      </c>
      <c r="G20" s="12" t="s">
        <v>456</v>
      </c>
      <c r="H20" s="25" t="s">
        <v>456</v>
      </c>
      <c r="I20" s="11" t="s">
        <v>455</v>
      </c>
      <c r="J20" s="12" t="s">
        <v>456</v>
      </c>
      <c r="K20" s="25" t="s">
        <v>456</v>
      </c>
      <c r="L20" s="11" t="s">
        <v>455</v>
      </c>
      <c r="M20" s="12" t="s">
        <v>456</v>
      </c>
      <c r="N20" s="25" t="s">
        <v>456</v>
      </c>
      <c r="O20" s="11" t="s">
        <v>455</v>
      </c>
      <c r="P20" s="12" t="s">
        <v>459</v>
      </c>
      <c r="Q20" s="25" t="s">
        <v>456</v>
      </c>
      <c r="R20" s="11" t="s">
        <v>455</v>
      </c>
      <c r="S20" s="12" t="s">
        <v>456</v>
      </c>
      <c r="T20" s="25" t="s">
        <v>456</v>
      </c>
      <c r="U20" s="11" t="s">
        <v>455</v>
      </c>
      <c r="V20" s="12" t="s">
        <v>456</v>
      </c>
      <c r="W20" s="25" t="s">
        <v>456</v>
      </c>
      <c r="X20" s="5">
        <f t="shared" si="9"/>
        <v>7</v>
      </c>
      <c r="Y20" s="6">
        <f t="shared" si="10"/>
        <v>0</v>
      </c>
      <c r="Z20" s="6">
        <f t="shared" si="11"/>
        <v>0</v>
      </c>
      <c r="AA20" s="6">
        <f t="shared" si="12"/>
        <v>1</v>
      </c>
      <c r="AB20" s="6">
        <f t="shared" si="13"/>
        <v>0</v>
      </c>
      <c r="AC20" s="7">
        <f t="shared" si="14"/>
        <v>7</v>
      </c>
      <c r="AD20" s="36">
        <f t="shared" si="15"/>
        <v>10</v>
      </c>
      <c r="AE20" s="14">
        <f t="shared" si="16"/>
        <v>0.14000000000000012</v>
      </c>
      <c r="AF20" s="24">
        <f t="shared" si="17"/>
        <v>1.88</v>
      </c>
      <c r="AG20" s="14">
        <v>5</v>
      </c>
      <c r="AH20" s="15">
        <v>2</v>
      </c>
      <c r="AI20" s="11" t="s">
        <v>455</v>
      </c>
      <c r="AJ20" s="12" t="s">
        <v>456</v>
      </c>
      <c r="AK20" s="25" t="s">
        <v>456</v>
      </c>
      <c r="AL20" s="11" t="s">
        <v>455</v>
      </c>
      <c r="AM20" s="12" t="s">
        <v>456</v>
      </c>
      <c r="AN20" s="25" t="s">
        <v>456</v>
      </c>
      <c r="AO20" s="11" t="s">
        <v>455</v>
      </c>
      <c r="AP20" s="12" t="s">
        <v>456</v>
      </c>
      <c r="AQ20" s="25" t="s">
        <v>456</v>
      </c>
      <c r="AR20" s="11" t="str">
        <f t="shared" si="18"/>
        <v xml:space="preserve"> </v>
      </c>
      <c r="AS20" s="12" t="str">
        <f t="shared" si="19"/>
        <v xml:space="preserve"> </v>
      </c>
      <c r="AT20" s="25" t="str">
        <f t="shared" si="19"/>
        <v xml:space="preserve"> </v>
      </c>
      <c r="AU20" s="11" t="str">
        <f t="shared" si="19"/>
        <v xml:space="preserve"> </v>
      </c>
      <c r="AV20" s="12" t="str">
        <f t="shared" si="19"/>
        <v xml:space="preserve"> </v>
      </c>
      <c r="AW20" s="25" t="str">
        <f t="shared" si="19"/>
        <v xml:space="preserve"> </v>
      </c>
      <c r="AX20" s="11" t="str">
        <f t="shared" si="19"/>
        <v xml:space="preserve"> </v>
      </c>
      <c r="AY20" s="12" t="str">
        <f t="shared" si="19"/>
        <v xml:space="preserve"> </v>
      </c>
      <c r="AZ20" s="25" t="str">
        <f t="shared" si="19"/>
        <v xml:space="preserve"> </v>
      </c>
      <c r="BA20" s="11" t="str">
        <f t="shared" si="19"/>
        <v xml:space="preserve"> </v>
      </c>
      <c r="BB20" s="12" t="str">
        <f t="shared" si="19"/>
        <v xml:space="preserve"> </v>
      </c>
      <c r="BC20" s="25" t="str">
        <f t="shared" si="19"/>
        <v xml:space="preserve"> </v>
      </c>
      <c r="BD20" s="5">
        <f t="shared" si="20"/>
        <v>3</v>
      </c>
      <c r="BE20" s="6">
        <f t="shared" si="21"/>
        <v>0</v>
      </c>
      <c r="BF20" s="6">
        <f t="shared" si="22"/>
        <v>0</v>
      </c>
      <c r="BG20" s="6">
        <f t="shared" si="23"/>
        <v>0</v>
      </c>
      <c r="BH20" s="6">
        <f t="shared" si="24"/>
        <v>0</v>
      </c>
      <c r="BI20" s="7">
        <f t="shared" si="25"/>
        <v>3</v>
      </c>
      <c r="BJ20" s="36">
        <f t="shared" si="26"/>
        <v>5.9399999999999995</v>
      </c>
      <c r="BK20" s="14">
        <f t="shared" si="27"/>
        <v>0</v>
      </c>
      <c r="BL20" s="24">
        <f t="shared" si="28"/>
        <v>0.72</v>
      </c>
      <c r="BM20" s="14">
        <v>0</v>
      </c>
      <c r="BN20" s="15">
        <v>0</v>
      </c>
      <c r="BO20" s="16">
        <f>1+1.5+3</f>
        <v>5.5</v>
      </c>
      <c r="BP20" s="24">
        <f t="shared" si="29"/>
        <v>28.445</v>
      </c>
      <c r="BQ20" s="63"/>
      <c r="BR20" s="63"/>
      <c r="BS20" s="63"/>
      <c r="BT20" s="63"/>
      <c r="BU20" s="63"/>
      <c r="BV20" s="63"/>
      <c r="BW20" s="63"/>
      <c r="BY20" s="18"/>
      <c r="BZ20" s="21"/>
    </row>
    <row r="21" spans="1:78" ht="12.75" customHeight="1">
      <c r="A21" s="2">
        <f t="shared" si="4"/>
        <v>13</v>
      </c>
      <c r="B21" s="80" t="s">
        <v>164</v>
      </c>
      <c r="C21" s="11" t="s">
        <v>455</v>
      </c>
      <c r="D21" s="12" t="s">
        <v>457</v>
      </c>
      <c r="E21" s="25" t="s">
        <v>456</v>
      </c>
      <c r="F21" s="11" t="s">
        <v>455</v>
      </c>
      <c r="G21" s="12" t="s">
        <v>456</v>
      </c>
      <c r="H21" s="25" t="s">
        <v>456</v>
      </c>
      <c r="I21" s="11" t="s">
        <v>455</v>
      </c>
      <c r="J21" s="12" t="s">
        <v>456</v>
      </c>
      <c r="K21" s="25" t="s">
        <v>456</v>
      </c>
      <c r="L21" s="11" t="s">
        <v>455</v>
      </c>
      <c r="M21" s="12" t="s">
        <v>456</v>
      </c>
      <c r="N21" s="25" t="s">
        <v>456</v>
      </c>
      <c r="O21" s="11" t="s">
        <v>455</v>
      </c>
      <c r="P21" s="12" t="s">
        <v>456</v>
      </c>
      <c r="Q21" s="25" t="s">
        <v>456</v>
      </c>
      <c r="R21" s="11" t="s">
        <v>455</v>
      </c>
      <c r="S21" s="12" t="s">
        <v>456</v>
      </c>
      <c r="T21" s="25" t="s">
        <v>456</v>
      </c>
      <c r="U21" s="11" t="s">
        <v>455</v>
      </c>
      <c r="V21" s="12" t="s">
        <v>456</v>
      </c>
      <c r="W21" s="25" t="s">
        <v>456</v>
      </c>
      <c r="X21" s="5">
        <f t="shared" si="9"/>
        <v>7</v>
      </c>
      <c r="Y21" s="6">
        <f t="shared" si="10"/>
        <v>0</v>
      </c>
      <c r="Z21" s="6">
        <f t="shared" si="11"/>
        <v>1</v>
      </c>
      <c r="AA21" s="6">
        <f t="shared" si="12"/>
        <v>0</v>
      </c>
      <c r="AB21" s="6">
        <f t="shared" si="13"/>
        <v>0</v>
      </c>
      <c r="AC21" s="7">
        <f t="shared" si="14"/>
        <v>7</v>
      </c>
      <c r="AD21" s="36">
        <f t="shared" si="15"/>
        <v>10</v>
      </c>
      <c r="AE21" s="14">
        <f t="shared" si="16"/>
        <v>2.1700000000000004</v>
      </c>
      <c r="AF21" s="24">
        <f t="shared" si="17"/>
        <v>1.88</v>
      </c>
      <c r="AG21" s="14">
        <v>6</v>
      </c>
      <c r="AH21" s="15">
        <v>2.2999999999999998</v>
      </c>
      <c r="AI21" s="11" t="s">
        <v>455</v>
      </c>
      <c r="AJ21" s="12" t="s">
        <v>456</v>
      </c>
      <c r="AK21" s="25" t="s">
        <v>456</v>
      </c>
      <c r="AL21" s="11" t="s">
        <v>455</v>
      </c>
      <c r="AM21" s="12" t="s">
        <v>456</v>
      </c>
      <c r="AN21" s="25" t="s">
        <v>456</v>
      </c>
      <c r="AO21" s="11" t="s">
        <v>455</v>
      </c>
      <c r="AP21" s="12" t="s">
        <v>456</v>
      </c>
      <c r="AQ21" s="25" t="s">
        <v>456</v>
      </c>
      <c r="AR21" s="11" t="str">
        <f t="shared" si="18"/>
        <v xml:space="preserve"> </v>
      </c>
      <c r="AS21" s="12" t="str">
        <f t="shared" si="19"/>
        <v xml:space="preserve"> </v>
      </c>
      <c r="AT21" s="25" t="str">
        <f t="shared" si="19"/>
        <v xml:space="preserve"> </v>
      </c>
      <c r="AU21" s="11" t="str">
        <f t="shared" si="19"/>
        <v xml:space="preserve"> </v>
      </c>
      <c r="AV21" s="12" t="str">
        <f t="shared" si="19"/>
        <v xml:space="preserve"> </v>
      </c>
      <c r="AW21" s="25" t="str">
        <f t="shared" si="19"/>
        <v xml:space="preserve"> </v>
      </c>
      <c r="AX21" s="11" t="str">
        <f t="shared" si="19"/>
        <v xml:space="preserve"> </v>
      </c>
      <c r="AY21" s="12" t="str">
        <f t="shared" si="19"/>
        <v xml:space="preserve"> </v>
      </c>
      <c r="AZ21" s="25" t="str">
        <f t="shared" si="19"/>
        <v xml:space="preserve"> </v>
      </c>
      <c r="BA21" s="11" t="str">
        <f t="shared" si="19"/>
        <v xml:space="preserve"> </v>
      </c>
      <c r="BB21" s="12" t="str">
        <f t="shared" si="19"/>
        <v xml:space="preserve"> </v>
      </c>
      <c r="BC21" s="25" t="str">
        <f t="shared" si="19"/>
        <v xml:space="preserve"> </v>
      </c>
      <c r="BD21" s="5">
        <f t="shared" si="20"/>
        <v>3</v>
      </c>
      <c r="BE21" s="6">
        <f t="shared" si="21"/>
        <v>0</v>
      </c>
      <c r="BF21" s="6">
        <f t="shared" si="22"/>
        <v>0</v>
      </c>
      <c r="BG21" s="6">
        <f t="shared" si="23"/>
        <v>0</v>
      </c>
      <c r="BH21" s="6">
        <f t="shared" si="24"/>
        <v>0</v>
      </c>
      <c r="BI21" s="7">
        <f t="shared" si="25"/>
        <v>3</v>
      </c>
      <c r="BJ21" s="36">
        <f t="shared" si="26"/>
        <v>5.9399999999999995</v>
      </c>
      <c r="BK21" s="14">
        <f t="shared" si="27"/>
        <v>0</v>
      </c>
      <c r="BL21" s="24">
        <f t="shared" si="28"/>
        <v>0.72</v>
      </c>
      <c r="BM21" s="14">
        <v>0</v>
      </c>
      <c r="BN21" s="15">
        <v>0</v>
      </c>
      <c r="BO21" s="16">
        <f>1.5+0.14+3</f>
        <v>4.6400000000000006</v>
      </c>
      <c r="BP21" s="24">
        <f t="shared" si="29"/>
        <v>31.494999999999997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4"/>
        <v>14</v>
      </c>
      <c r="B22" s="80" t="s">
        <v>105</v>
      </c>
      <c r="C22" s="11" t="s">
        <v>455</v>
      </c>
      <c r="D22" s="12" t="s">
        <v>456</v>
      </c>
      <c r="E22" s="25" t="s">
        <v>456</v>
      </c>
      <c r="F22" s="11" t="s">
        <v>455</v>
      </c>
      <c r="G22" s="12" t="s">
        <v>456</v>
      </c>
      <c r="H22" s="25" t="s">
        <v>456</v>
      </c>
      <c r="I22" s="11" t="s">
        <v>455</v>
      </c>
      <c r="J22" s="12" t="s">
        <v>456</v>
      </c>
      <c r="K22" s="25" t="s">
        <v>456</v>
      </c>
      <c r="L22" s="11" t="s">
        <v>455</v>
      </c>
      <c r="M22" s="12" t="s">
        <v>456</v>
      </c>
      <c r="N22" s="25" t="s">
        <v>456</v>
      </c>
      <c r="O22" s="11" t="s">
        <v>455</v>
      </c>
      <c r="P22" s="12" t="s">
        <v>456</v>
      </c>
      <c r="Q22" s="25" t="s">
        <v>456</v>
      </c>
      <c r="R22" s="11" t="s">
        <v>455</v>
      </c>
      <c r="S22" s="12" t="s">
        <v>456</v>
      </c>
      <c r="T22" s="25" t="s">
        <v>456</v>
      </c>
      <c r="U22" s="11" t="s">
        <v>455</v>
      </c>
      <c r="V22" s="12" t="s">
        <v>456</v>
      </c>
      <c r="W22" s="25" t="s">
        <v>456</v>
      </c>
      <c r="X22" s="5">
        <f t="shared" si="9"/>
        <v>7</v>
      </c>
      <c r="Y22" s="6">
        <f t="shared" si="10"/>
        <v>0</v>
      </c>
      <c r="Z22" s="6">
        <f t="shared" si="11"/>
        <v>0</v>
      </c>
      <c r="AA22" s="6">
        <f t="shared" si="12"/>
        <v>0</v>
      </c>
      <c r="AB22" s="6">
        <f t="shared" si="13"/>
        <v>0</v>
      </c>
      <c r="AC22" s="7">
        <f t="shared" si="14"/>
        <v>7</v>
      </c>
      <c r="AD22" s="36">
        <f t="shared" si="15"/>
        <v>10</v>
      </c>
      <c r="AE22" s="14">
        <f t="shared" si="16"/>
        <v>0</v>
      </c>
      <c r="AF22" s="24">
        <f t="shared" si="17"/>
        <v>1.88</v>
      </c>
      <c r="AG22" s="14">
        <v>5.5</v>
      </c>
      <c r="AH22" s="15">
        <v>2.2999999999999998</v>
      </c>
      <c r="AI22" s="11" t="s">
        <v>455</v>
      </c>
      <c r="AJ22" s="12" t="s">
        <v>456</v>
      </c>
      <c r="AK22" s="25" t="s">
        <v>456</v>
      </c>
      <c r="AL22" s="11" t="s">
        <v>455</v>
      </c>
      <c r="AM22" s="12" t="s">
        <v>456</v>
      </c>
      <c r="AN22" s="25" t="s">
        <v>456</v>
      </c>
      <c r="AO22" s="11" t="s">
        <v>455</v>
      </c>
      <c r="AP22" s="12" t="s">
        <v>456</v>
      </c>
      <c r="AQ22" s="25" t="s">
        <v>456</v>
      </c>
      <c r="AR22" s="11" t="str">
        <f t="shared" si="18"/>
        <v xml:space="preserve"> </v>
      </c>
      <c r="AS22" s="12" t="str">
        <f t="shared" si="19"/>
        <v xml:space="preserve"> </v>
      </c>
      <c r="AT22" s="25" t="str">
        <f t="shared" si="19"/>
        <v xml:space="preserve"> </v>
      </c>
      <c r="AU22" s="11" t="str">
        <f t="shared" si="19"/>
        <v xml:space="preserve"> </v>
      </c>
      <c r="AV22" s="12" t="str">
        <f t="shared" si="19"/>
        <v xml:space="preserve"> </v>
      </c>
      <c r="AW22" s="25" t="str">
        <f t="shared" si="19"/>
        <v xml:space="preserve"> </v>
      </c>
      <c r="AX22" s="11" t="str">
        <f t="shared" si="19"/>
        <v xml:space="preserve"> </v>
      </c>
      <c r="AY22" s="12" t="str">
        <f t="shared" si="19"/>
        <v xml:space="preserve"> </v>
      </c>
      <c r="AZ22" s="25" t="str">
        <f t="shared" si="19"/>
        <v xml:space="preserve"> </v>
      </c>
      <c r="BA22" s="11" t="str">
        <f t="shared" si="19"/>
        <v xml:space="preserve"> </v>
      </c>
      <c r="BB22" s="12" t="str">
        <f t="shared" si="19"/>
        <v xml:space="preserve"> </v>
      </c>
      <c r="BC22" s="25" t="str">
        <f t="shared" si="19"/>
        <v xml:space="preserve"> </v>
      </c>
      <c r="BD22" s="5">
        <f t="shared" si="20"/>
        <v>3</v>
      </c>
      <c r="BE22" s="6">
        <f t="shared" si="21"/>
        <v>0</v>
      </c>
      <c r="BF22" s="6">
        <f t="shared" si="22"/>
        <v>0</v>
      </c>
      <c r="BG22" s="6">
        <f t="shared" si="23"/>
        <v>0</v>
      </c>
      <c r="BH22" s="6">
        <f t="shared" si="24"/>
        <v>0</v>
      </c>
      <c r="BI22" s="7">
        <f t="shared" si="25"/>
        <v>3</v>
      </c>
      <c r="BJ22" s="36">
        <f t="shared" si="26"/>
        <v>5.9399999999999995</v>
      </c>
      <c r="BK22" s="14">
        <f t="shared" si="27"/>
        <v>0</v>
      </c>
      <c r="BL22" s="24">
        <f t="shared" si="28"/>
        <v>0.72</v>
      </c>
      <c r="BM22" s="14">
        <v>0</v>
      </c>
      <c r="BN22" s="15">
        <v>0</v>
      </c>
      <c r="BO22" s="16">
        <f>1.5+2*0.14+3</f>
        <v>4.78</v>
      </c>
      <c r="BP22" s="24">
        <f t="shared" si="29"/>
        <v>28.765000000000001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4"/>
        <v>15</v>
      </c>
      <c r="B23" s="80" t="s">
        <v>165</v>
      </c>
      <c r="C23" s="11" t="s">
        <v>455</v>
      </c>
      <c r="D23" s="12" t="s">
        <v>456</v>
      </c>
      <c r="E23" s="25" t="s">
        <v>456</v>
      </c>
      <c r="F23" s="11" t="s">
        <v>455</v>
      </c>
      <c r="G23" s="12" t="s">
        <v>456</v>
      </c>
      <c r="H23" s="25" t="s">
        <v>456</v>
      </c>
      <c r="I23" s="11" t="s">
        <v>455</v>
      </c>
      <c r="J23" s="12" t="s">
        <v>456</v>
      </c>
      <c r="K23" s="25" t="s">
        <v>456</v>
      </c>
      <c r="L23" s="11" t="s">
        <v>455</v>
      </c>
      <c r="M23" s="12" t="s">
        <v>459</v>
      </c>
      <c r="N23" s="25" t="s">
        <v>456</v>
      </c>
      <c r="O23" s="11" t="s">
        <v>455</v>
      </c>
      <c r="P23" s="12" t="s">
        <v>456</v>
      </c>
      <c r="Q23" s="25" t="s">
        <v>456</v>
      </c>
      <c r="R23" s="11" t="s">
        <v>455</v>
      </c>
      <c r="S23" s="12" t="s">
        <v>456</v>
      </c>
      <c r="T23" s="25" t="s">
        <v>456</v>
      </c>
      <c r="U23" s="11" t="s">
        <v>455</v>
      </c>
      <c r="V23" s="12" t="s">
        <v>456</v>
      </c>
      <c r="W23" s="25" t="s">
        <v>456</v>
      </c>
      <c r="X23" s="5">
        <f t="shared" si="9"/>
        <v>7</v>
      </c>
      <c r="Y23" s="6">
        <f t="shared" si="10"/>
        <v>0</v>
      </c>
      <c r="Z23" s="6">
        <f t="shared" si="11"/>
        <v>0</v>
      </c>
      <c r="AA23" s="6">
        <f t="shared" si="12"/>
        <v>1</v>
      </c>
      <c r="AB23" s="6">
        <f t="shared" si="13"/>
        <v>0</v>
      </c>
      <c r="AC23" s="7">
        <f t="shared" si="14"/>
        <v>7</v>
      </c>
      <c r="AD23" s="36">
        <f t="shared" si="15"/>
        <v>10</v>
      </c>
      <c r="AE23" s="14">
        <f t="shared" si="16"/>
        <v>0.14000000000000012</v>
      </c>
      <c r="AF23" s="24">
        <f t="shared" si="17"/>
        <v>1.88</v>
      </c>
      <c r="AG23" s="14">
        <v>3.5</v>
      </c>
      <c r="AH23" s="15">
        <v>2.2000000000000002</v>
      </c>
      <c r="AI23" s="11" t="s">
        <v>455</v>
      </c>
      <c r="AJ23" s="12" t="s">
        <v>456</v>
      </c>
      <c r="AK23" s="25" t="s">
        <v>456</v>
      </c>
      <c r="AL23" s="11" t="s">
        <v>455</v>
      </c>
      <c r="AM23" s="12" t="s">
        <v>456</v>
      </c>
      <c r="AN23" s="25" t="s">
        <v>456</v>
      </c>
      <c r="AO23" s="11" t="s">
        <v>455</v>
      </c>
      <c r="AP23" s="12" t="s">
        <v>456</v>
      </c>
      <c r="AQ23" s="25" t="s">
        <v>456</v>
      </c>
      <c r="AR23" s="11" t="str">
        <f t="shared" si="18"/>
        <v xml:space="preserve"> </v>
      </c>
      <c r="AS23" s="12" t="str">
        <f t="shared" si="19"/>
        <v xml:space="preserve"> </v>
      </c>
      <c r="AT23" s="25" t="str">
        <f t="shared" si="19"/>
        <v xml:space="preserve"> </v>
      </c>
      <c r="AU23" s="11" t="str">
        <f t="shared" si="19"/>
        <v xml:space="preserve"> </v>
      </c>
      <c r="AV23" s="12" t="str">
        <f t="shared" si="19"/>
        <v xml:space="preserve"> </v>
      </c>
      <c r="AW23" s="25" t="str">
        <f t="shared" si="19"/>
        <v xml:space="preserve"> </v>
      </c>
      <c r="AX23" s="11" t="str">
        <f t="shared" si="19"/>
        <v xml:space="preserve"> </v>
      </c>
      <c r="AY23" s="12" t="str">
        <f t="shared" si="19"/>
        <v xml:space="preserve"> </v>
      </c>
      <c r="AZ23" s="25" t="str">
        <f t="shared" si="19"/>
        <v xml:space="preserve"> </v>
      </c>
      <c r="BA23" s="11" t="str">
        <f t="shared" si="19"/>
        <v xml:space="preserve"> </v>
      </c>
      <c r="BB23" s="12" t="str">
        <f t="shared" si="19"/>
        <v xml:space="preserve"> </v>
      </c>
      <c r="BC23" s="25" t="str">
        <f t="shared" si="19"/>
        <v xml:space="preserve"> </v>
      </c>
      <c r="BD23" s="5">
        <f t="shared" si="20"/>
        <v>3</v>
      </c>
      <c r="BE23" s="6">
        <f t="shared" si="21"/>
        <v>0</v>
      </c>
      <c r="BF23" s="6">
        <f t="shared" si="22"/>
        <v>0</v>
      </c>
      <c r="BG23" s="6">
        <f t="shared" si="23"/>
        <v>0</v>
      </c>
      <c r="BH23" s="6">
        <f t="shared" si="24"/>
        <v>0</v>
      </c>
      <c r="BI23" s="7">
        <f t="shared" si="25"/>
        <v>3</v>
      </c>
      <c r="BJ23" s="36">
        <f t="shared" si="26"/>
        <v>5.9399999999999995</v>
      </c>
      <c r="BK23" s="14">
        <f t="shared" si="27"/>
        <v>0</v>
      </c>
      <c r="BL23" s="24">
        <f t="shared" si="28"/>
        <v>0.72</v>
      </c>
      <c r="BM23" s="14">
        <v>0</v>
      </c>
      <c r="BN23" s="15">
        <v>0</v>
      </c>
      <c r="BO23" s="16">
        <f>1.5+0.14+3</f>
        <v>4.6400000000000006</v>
      </c>
      <c r="BP23" s="24">
        <f t="shared" si="29"/>
        <v>25.805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4"/>
        <v>16</v>
      </c>
      <c r="B24" s="80" t="s">
        <v>241</v>
      </c>
      <c r="C24" s="11" t="s">
        <v>455</v>
      </c>
      <c r="D24" s="12" t="s">
        <v>456</v>
      </c>
      <c r="E24" s="25" t="s">
        <v>456</v>
      </c>
      <c r="F24" s="11" t="s">
        <v>455</v>
      </c>
      <c r="G24" s="12" t="s">
        <v>456</v>
      </c>
      <c r="H24" s="25" t="s">
        <v>456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456</v>
      </c>
      <c r="N24" s="25" t="s">
        <v>456</v>
      </c>
      <c r="O24" s="11" t="s">
        <v>455</v>
      </c>
      <c r="P24" s="12" t="s">
        <v>456</v>
      </c>
      <c r="Q24" s="25" t="s">
        <v>456</v>
      </c>
      <c r="R24" s="11" t="s">
        <v>455</v>
      </c>
      <c r="S24" s="12" t="s">
        <v>456</v>
      </c>
      <c r="T24" s="25" t="s">
        <v>456</v>
      </c>
      <c r="U24" s="11" t="s">
        <v>455</v>
      </c>
      <c r="V24" s="12" t="s">
        <v>456</v>
      </c>
      <c r="W24" s="25" t="s">
        <v>456</v>
      </c>
      <c r="X24" s="5">
        <f t="shared" si="9"/>
        <v>7</v>
      </c>
      <c r="Y24" s="6">
        <f t="shared" si="10"/>
        <v>0</v>
      </c>
      <c r="Z24" s="6">
        <f t="shared" si="11"/>
        <v>0</v>
      </c>
      <c r="AA24" s="6">
        <f t="shared" si="12"/>
        <v>0</v>
      </c>
      <c r="AB24" s="6">
        <f t="shared" si="13"/>
        <v>0</v>
      </c>
      <c r="AC24" s="7">
        <f t="shared" si="14"/>
        <v>7</v>
      </c>
      <c r="AD24" s="36">
        <f t="shared" si="15"/>
        <v>10</v>
      </c>
      <c r="AE24" s="14">
        <f t="shared" si="16"/>
        <v>0</v>
      </c>
      <c r="AF24" s="24">
        <f t="shared" si="17"/>
        <v>1.88</v>
      </c>
      <c r="AG24" s="14">
        <v>4.7</v>
      </c>
      <c r="AH24" s="15">
        <v>2.5</v>
      </c>
      <c r="AI24" s="11" t="s">
        <v>455</v>
      </c>
      <c r="AJ24" s="12" t="s">
        <v>456</v>
      </c>
      <c r="AK24" s="25" t="s">
        <v>456</v>
      </c>
      <c r="AL24" s="11" t="s">
        <v>455</v>
      </c>
      <c r="AM24" s="12" t="s">
        <v>459</v>
      </c>
      <c r="AN24" s="25" t="s">
        <v>456</v>
      </c>
      <c r="AO24" s="11" t="s">
        <v>455</v>
      </c>
      <c r="AP24" s="12" t="s">
        <v>456</v>
      </c>
      <c r="AQ24" s="25" t="s">
        <v>456</v>
      </c>
      <c r="AR24" s="11" t="str">
        <f t="shared" si="18"/>
        <v xml:space="preserve"> </v>
      </c>
      <c r="AS24" s="12" t="str">
        <f t="shared" si="19"/>
        <v xml:space="preserve"> </v>
      </c>
      <c r="AT24" s="25" t="str">
        <f t="shared" si="19"/>
        <v xml:space="preserve"> </v>
      </c>
      <c r="AU24" s="11" t="str">
        <f t="shared" si="19"/>
        <v xml:space="preserve"> </v>
      </c>
      <c r="AV24" s="12" t="str">
        <f t="shared" si="19"/>
        <v xml:space="preserve"> </v>
      </c>
      <c r="AW24" s="25" t="str">
        <f t="shared" si="19"/>
        <v xml:space="preserve"> </v>
      </c>
      <c r="AX24" s="11" t="str">
        <f t="shared" si="19"/>
        <v xml:space="preserve"> </v>
      </c>
      <c r="AY24" s="12" t="str">
        <f t="shared" si="19"/>
        <v xml:space="preserve"> </v>
      </c>
      <c r="AZ24" s="25" t="str">
        <f t="shared" si="19"/>
        <v xml:space="preserve"> </v>
      </c>
      <c r="BA24" s="11" t="str">
        <f t="shared" si="19"/>
        <v xml:space="preserve"> </v>
      </c>
      <c r="BB24" s="12" t="str">
        <f t="shared" si="19"/>
        <v xml:space="preserve"> </v>
      </c>
      <c r="BC24" s="25" t="str">
        <f t="shared" si="19"/>
        <v xml:space="preserve"> </v>
      </c>
      <c r="BD24" s="5">
        <f t="shared" si="20"/>
        <v>3</v>
      </c>
      <c r="BE24" s="6">
        <f t="shared" si="21"/>
        <v>0</v>
      </c>
      <c r="BF24" s="6">
        <f t="shared" si="22"/>
        <v>0</v>
      </c>
      <c r="BG24" s="6">
        <f t="shared" si="23"/>
        <v>1</v>
      </c>
      <c r="BH24" s="6">
        <f t="shared" si="24"/>
        <v>0</v>
      </c>
      <c r="BI24" s="7">
        <f t="shared" si="25"/>
        <v>3</v>
      </c>
      <c r="BJ24" s="36">
        <f t="shared" si="26"/>
        <v>5.9399999999999995</v>
      </c>
      <c r="BK24" s="14">
        <f t="shared" si="27"/>
        <v>0.14000000000000012</v>
      </c>
      <c r="BL24" s="24">
        <f t="shared" si="28"/>
        <v>0.72</v>
      </c>
      <c r="BM24" s="14">
        <v>0</v>
      </c>
      <c r="BN24" s="15">
        <v>0</v>
      </c>
      <c r="BO24" s="16">
        <f>1+1.5+3+0.14</f>
        <v>5.64</v>
      </c>
      <c r="BP24" s="24">
        <f t="shared" si="29"/>
        <v>28.965000000000003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4"/>
        <v>17</v>
      </c>
      <c r="B25" s="80" t="s">
        <v>166</v>
      </c>
      <c r="C25" s="11" t="s">
        <v>454</v>
      </c>
      <c r="D25" s="12">
        <v>0</v>
      </c>
      <c r="E25" s="25">
        <v>0</v>
      </c>
      <c r="F25" s="11" t="s">
        <v>454</v>
      </c>
      <c r="G25" s="12">
        <v>0</v>
      </c>
      <c r="H25" s="25">
        <v>0</v>
      </c>
      <c r="I25" s="11" t="s">
        <v>454</v>
      </c>
      <c r="J25" s="12">
        <v>0</v>
      </c>
      <c r="K25" s="25">
        <v>0</v>
      </c>
      <c r="L25" s="11" t="s">
        <v>454</v>
      </c>
      <c r="M25" s="12">
        <v>0</v>
      </c>
      <c r="N25" s="25">
        <v>0</v>
      </c>
      <c r="O25" s="11" t="s">
        <v>454</v>
      </c>
      <c r="P25" s="12">
        <v>0</v>
      </c>
      <c r="Q25" s="25">
        <v>0</v>
      </c>
      <c r="R25" s="11" t="s">
        <v>454</v>
      </c>
      <c r="S25" s="12">
        <v>0</v>
      </c>
      <c r="T25" s="25">
        <v>0</v>
      </c>
      <c r="U25" s="11" t="s">
        <v>454</v>
      </c>
      <c r="V25" s="12">
        <v>0</v>
      </c>
      <c r="W25" s="25">
        <v>0</v>
      </c>
      <c r="X25" s="5">
        <f t="shared" si="9"/>
        <v>0</v>
      </c>
      <c r="Y25" s="6">
        <f t="shared" si="10"/>
        <v>0</v>
      </c>
      <c r="Z25" s="6">
        <f t="shared" si="11"/>
        <v>0</v>
      </c>
      <c r="AA25" s="6">
        <f t="shared" si="12"/>
        <v>0</v>
      </c>
      <c r="AB25" s="6">
        <f t="shared" si="13"/>
        <v>0</v>
      </c>
      <c r="AC25" s="7">
        <f t="shared" si="14"/>
        <v>0</v>
      </c>
      <c r="AD25" s="36">
        <f t="shared" si="15"/>
        <v>0</v>
      </c>
      <c r="AE25" s="14">
        <f t="shared" si="16"/>
        <v>0</v>
      </c>
      <c r="AF25" s="24">
        <f t="shared" si="17"/>
        <v>0</v>
      </c>
      <c r="AG25" s="14">
        <v>0</v>
      </c>
      <c r="AH25" s="15">
        <v>0</v>
      </c>
      <c r="AI25" s="11" t="s">
        <v>454</v>
      </c>
      <c r="AJ25" s="12">
        <v>0</v>
      </c>
      <c r="AK25" s="25">
        <v>0</v>
      </c>
      <c r="AL25" s="11" t="s">
        <v>454</v>
      </c>
      <c r="AM25" s="12">
        <v>0</v>
      </c>
      <c r="AN25" s="25">
        <v>0</v>
      </c>
      <c r="AO25" s="11" t="s">
        <v>454</v>
      </c>
      <c r="AP25" s="12">
        <v>0</v>
      </c>
      <c r="AQ25" s="25">
        <v>0</v>
      </c>
      <c r="AR25" s="11" t="str">
        <f t="shared" si="18"/>
        <v xml:space="preserve"> </v>
      </c>
      <c r="AS25" s="12" t="str">
        <f t="shared" si="19"/>
        <v xml:space="preserve"> </v>
      </c>
      <c r="AT25" s="25" t="str">
        <f t="shared" si="19"/>
        <v xml:space="preserve"> </v>
      </c>
      <c r="AU25" s="11" t="str">
        <f t="shared" si="19"/>
        <v xml:space="preserve"> </v>
      </c>
      <c r="AV25" s="12" t="str">
        <f t="shared" si="19"/>
        <v xml:space="preserve"> </v>
      </c>
      <c r="AW25" s="25" t="str">
        <f t="shared" si="19"/>
        <v xml:space="preserve"> </v>
      </c>
      <c r="AX25" s="11" t="str">
        <f t="shared" si="19"/>
        <v xml:space="preserve"> </v>
      </c>
      <c r="AY25" s="12" t="str">
        <f t="shared" si="19"/>
        <v xml:space="preserve"> </v>
      </c>
      <c r="AZ25" s="25" t="str">
        <f t="shared" si="19"/>
        <v xml:space="preserve"> </v>
      </c>
      <c r="BA25" s="11" t="str">
        <f t="shared" si="19"/>
        <v xml:space="preserve"> </v>
      </c>
      <c r="BB25" s="12" t="str">
        <f t="shared" si="19"/>
        <v xml:space="preserve"> </v>
      </c>
      <c r="BC25" s="25" t="str">
        <f t="shared" si="19"/>
        <v xml:space="preserve"> </v>
      </c>
      <c r="BD25" s="5">
        <f t="shared" si="20"/>
        <v>0</v>
      </c>
      <c r="BE25" s="6">
        <f t="shared" si="21"/>
        <v>0</v>
      </c>
      <c r="BF25" s="6">
        <f t="shared" si="22"/>
        <v>0</v>
      </c>
      <c r="BG25" s="6">
        <f t="shared" si="23"/>
        <v>0</v>
      </c>
      <c r="BH25" s="6">
        <f t="shared" si="24"/>
        <v>0</v>
      </c>
      <c r="BI25" s="7">
        <f t="shared" si="25"/>
        <v>0</v>
      </c>
      <c r="BJ25" s="36">
        <f t="shared" si="26"/>
        <v>0</v>
      </c>
      <c r="BK25" s="14">
        <f t="shared" si="27"/>
        <v>0</v>
      </c>
      <c r="BL25" s="24">
        <f t="shared" si="28"/>
        <v>0</v>
      </c>
      <c r="BM25" s="14">
        <v>0</v>
      </c>
      <c r="BN25" s="15">
        <v>0</v>
      </c>
      <c r="BO25" s="16"/>
      <c r="BP25" s="24">
        <f t="shared" si="29"/>
        <v>0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4"/>
        <v>18</v>
      </c>
      <c r="B26" s="80" t="s">
        <v>167</v>
      </c>
      <c r="C26" s="11" t="s">
        <v>455</v>
      </c>
      <c r="D26" s="12" t="s">
        <v>456</v>
      </c>
      <c r="E26" s="25" t="s">
        <v>456</v>
      </c>
      <c r="F26" s="11" t="s">
        <v>455</v>
      </c>
      <c r="G26" s="12" t="s">
        <v>456</v>
      </c>
      <c r="H26" s="25" t="s">
        <v>456</v>
      </c>
      <c r="I26" s="11" t="s">
        <v>455</v>
      </c>
      <c r="J26" s="12" t="s">
        <v>456</v>
      </c>
      <c r="K26" s="25" t="s">
        <v>456</v>
      </c>
      <c r="L26" s="11" t="s">
        <v>455</v>
      </c>
      <c r="M26" s="12" t="s">
        <v>457</v>
      </c>
      <c r="N26" s="25" t="s">
        <v>456</v>
      </c>
      <c r="O26" s="11" t="s">
        <v>455</v>
      </c>
      <c r="P26" s="12" t="s">
        <v>456</v>
      </c>
      <c r="Q26" s="25" t="s">
        <v>456</v>
      </c>
      <c r="R26" s="11" t="s">
        <v>455</v>
      </c>
      <c r="S26" s="12" t="s">
        <v>457</v>
      </c>
      <c r="T26" s="25" t="s">
        <v>456</v>
      </c>
      <c r="U26" s="11" t="s">
        <v>455</v>
      </c>
      <c r="V26" s="12" t="s">
        <v>456</v>
      </c>
      <c r="W26" s="25" t="s">
        <v>456</v>
      </c>
      <c r="X26" s="5">
        <f t="shared" si="9"/>
        <v>7</v>
      </c>
      <c r="Y26" s="6">
        <f t="shared" si="10"/>
        <v>0</v>
      </c>
      <c r="Z26" s="6">
        <f t="shared" si="11"/>
        <v>2</v>
      </c>
      <c r="AA26" s="6">
        <f t="shared" si="12"/>
        <v>0</v>
      </c>
      <c r="AB26" s="6">
        <f t="shared" si="13"/>
        <v>0</v>
      </c>
      <c r="AC26" s="7">
        <f t="shared" si="14"/>
        <v>7</v>
      </c>
      <c r="AD26" s="36">
        <f t="shared" si="15"/>
        <v>10</v>
      </c>
      <c r="AE26" s="14">
        <f t="shared" si="16"/>
        <v>4.2</v>
      </c>
      <c r="AF26" s="24">
        <f t="shared" si="17"/>
        <v>1.88</v>
      </c>
      <c r="AG26" s="14">
        <v>5.6</v>
      </c>
      <c r="AH26" s="15">
        <v>2.5</v>
      </c>
      <c r="AI26" s="11" t="s">
        <v>455</v>
      </c>
      <c r="AJ26" s="12" t="s">
        <v>456</v>
      </c>
      <c r="AK26" s="25" t="s">
        <v>456</v>
      </c>
      <c r="AL26" s="11" t="s">
        <v>455</v>
      </c>
      <c r="AM26" s="12" t="s">
        <v>456</v>
      </c>
      <c r="AN26" s="25" t="s">
        <v>456</v>
      </c>
      <c r="AO26" s="11" t="s">
        <v>455</v>
      </c>
      <c r="AP26" s="12" t="s">
        <v>456</v>
      </c>
      <c r="AQ26" s="25" t="s">
        <v>456</v>
      </c>
      <c r="AR26" s="11" t="str">
        <f t="shared" si="18"/>
        <v xml:space="preserve"> </v>
      </c>
      <c r="AS26" s="12" t="str">
        <f t="shared" si="19"/>
        <v xml:space="preserve"> </v>
      </c>
      <c r="AT26" s="25" t="str">
        <f t="shared" si="19"/>
        <v xml:space="preserve"> </v>
      </c>
      <c r="AU26" s="11" t="str">
        <f t="shared" si="19"/>
        <v xml:space="preserve"> </v>
      </c>
      <c r="AV26" s="12" t="str">
        <f t="shared" si="19"/>
        <v xml:space="preserve"> </v>
      </c>
      <c r="AW26" s="25" t="str">
        <f t="shared" si="19"/>
        <v xml:space="preserve"> </v>
      </c>
      <c r="AX26" s="11" t="str">
        <f t="shared" si="19"/>
        <v xml:space="preserve"> </v>
      </c>
      <c r="AY26" s="12" t="str">
        <f t="shared" si="19"/>
        <v xml:space="preserve"> </v>
      </c>
      <c r="AZ26" s="25" t="str">
        <f t="shared" si="19"/>
        <v xml:space="preserve"> </v>
      </c>
      <c r="BA26" s="11" t="str">
        <f t="shared" si="19"/>
        <v xml:space="preserve"> </v>
      </c>
      <c r="BB26" s="12" t="str">
        <f t="shared" si="19"/>
        <v xml:space="preserve"> </v>
      </c>
      <c r="BC26" s="25" t="str">
        <f t="shared" si="19"/>
        <v xml:space="preserve"> </v>
      </c>
      <c r="BD26" s="5">
        <f t="shared" si="20"/>
        <v>3</v>
      </c>
      <c r="BE26" s="6">
        <f t="shared" si="21"/>
        <v>0</v>
      </c>
      <c r="BF26" s="6">
        <f t="shared" si="22"/>
        <v>0</v>
      </c>
      <c r="BG26" s="6">
        <f t="shared" si="23"/>
        <v>0</v>
      </c>
      <c r="BH26" s="6">
        <f t="shared" si="24"/>
        <v>0</v>
      </c>
      <c r="BI26" s="7">
        <f t="shared" si="25"/>
        <v>3</v>
      </c>
      <c r="BJ26" s="36">
        <f t="shared" si="26"/>
        <v>5.9399999999999995</v>
      </c>
      <c r="BK26" s="14">
        <f t="shared" si="27"/>
        <v>0</v>
      </c>
      <c r="BL26" s="24">
        <f t="shared" si="28"/>
        <v>0.72</v>
      </c>
      <c r="BM26" s="14">
        <v>0</v>
      </c>
      <c r="BN26" s="15">
        <v>0</v>
      </c>
      <c r="BO26" s="16">
        <f>1.5+3</f>
        <v>4.5</v>
      </c>
      <c r="BP26" s="24">
        <f t="shared" si="29"/>
        <v>33.144999999999996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4"/>
        <v>19</v>
      </c>
      <c r="B27" s="80" t="s">
        <v>168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456</v>
      </c>
      <c r="H27" s="25" t="s">
        <v>456</v>
      </c>
      <c r="I27" s="11" t="s">
        <v>455</v>
      </c>
      <c r="J27" s="12" t="s">
        <v>456</v>
      </c>
      <c r="K27" s="25" t="s">
        <v>456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456</v>
      </c>
      <c r="Q27" s="25" t="s">
        <v>456</v>
      </c>
      <c r="R27" s="11" t="s">
        <v>455</v>
      </c>
      <c r="S27" s="12" t="s">
        <v>456</v>
      </c>
      <c r="T27" s="25" t="s">
        <v>456</v>
      </c>
      <c r="U27" s="11" t="s">
        <v>455</v>
      </c>
      <c r="V27" s="12" t="s">
        <v>456</v>
      </c>
      <c r="W27" s="25" t="s">
        <v>456</v>
      </c>
      <c r="X27" s="5">
        <f t="shared" si="9"/>
        <v>7</v>
      </c>
      <c r="Y27" s="6">
        <f t="shared" si="10"/>
        <v>0</v>
      </c>
      <c r="Z27" s="6">
        <f t="shared" si="11"/>
        <v>0</v>
      </c>
      <c r="AA27" s="6">
        <f t="shared" si="12"/>
        <v>0</v>
      </c>
      <c r="AB27" s="6">
        <f t="shared" si="13"/>
        <v>0</v>
      </c>
      <c r="AC27" s="7">
        <f t="shared" si="14"/>
        <v>7</v>
      </c>
      <c r="AD27" s="36">
        <f t="shared" si="15"/>
        <v>10</v>
      </c>
      <c r="AE27" s="14">
        <f t="shared" si="16"/>
        <v>0</v>
      </c>
      <c r="AF27" s="24">
        <f t="shared" si="17"/>
        <v>1.88</v>
      </c>
      <c r="AG27" s="14">
        <v>5.2</v>
      </c>
      <c r="AH27" s="15">
        <v>2.6</v>
      </c>
      <c r="AI27" s="11" t="s">
        <v>455</v>
      </c>
      <c r="AJ27" s="12" t="s">
        <v>456</v>
      </c>
      <c r="AK27" s="25" t="s">
        <v>456</v>
      </c>
      <c r="AL27" s="11" t="s">
        <v>455</v>
      </c>
      <c r="AM27" s="12" t="s">
        <v>459</v>
      </c>
      <c r="AN27" s="25" t="s">
        <v>456</v>
      </c>
      <c r="AO27" s="11" t="s">
        <v>455</v>
      </c>
      <c r="AP27" s="12" t="s">
        <v>456</v>
      </c>
      <c r="AQ27" s="25" t="s">
        <v>456</v>
      </c>
      <c r="AR27" s="11" t="str">
        <f t="shared" si="18"/>
        <v xml:space="preserve"> </v>
      </c>
      <c r="AS27" s="12" t="str">
        <f t="shared" si="19"/>
        <v xml:space="preserve"> </v>
      </c>
      <c r="AT27" s="25" t="str">
        <f t="shared" si="19"/>
        <v xml:space="preserve"> </v>
      </c>
      <c r="AU27" s="11" t="str">
        <f t="shared" si="19"/>
        <v xml:space="preserve"> </v>
      </c>
      <c r="AV27" s="12" t="str">
        <f t="shared" si="19"/>
        <v xml:space="preserve"> </v>
      </c>
      <c r="AW27" s="25" t="str">
        <f t="shared" si="19"/>
        <v xml:space="preserve"> </v>
      </c>
      <c r="AX27" s="11" t="str">
        <f t="shared" si="19"/>
        <v xml:space="preserve"> </v>
      </c>
      <c r="AY27" s="12" t="str">
        <f t="shared" si="19"/>
        <v xml:space="preserve"> </v>
      </c>
      <c r="AZ27" s="25" t="str">
        <f t="shared" si="19"/>
        <v xml:space="preserve"> </v>
      </c>
      <c r="BA27" s="11" t="str">
        <f t="shared" si="19"/>
        <v xml:space="preserve"> </v>
      </c>
      <c r="BB27" s="12" t="str">
        <f t="shared" si="19"/>
        <v xml:space="preserve"> </v>
      </c>
      <c r="BC27" s="25" t="str">
        <f t="shared" si="19"/>
        <v xml:space="preserve"> </v>
      </c>
      <c r="BD27" s="5">
        <f t="shared" si="20"/>
        <v>3</v>
      </c>
      <c r="BE27" s="6">
        <f t="shared" si="21"/>
        <v>0</v>
      </c>
      <c r="BF27" s="6">
        <f t="shared" si="22"/>
        <v>0</v>
      </c>
      <c r="BG27" s="6">
        <f t="shared" si="23"/>
        <v>1</v>
      </c>
      <c r="BH27" s="6">
        <f t="shared" si="24"/>
        <v>0</v>
      </c>
      <c r="BI27" s="7">
        <f t="shared" si="25"/>
        <v>3</v>
      </c>
      <c r="BJ27" s="36">
        <f t="shared" si="26"/>
        <v>5.9399999999999995</v>
      </c>
      <c r="BK27" s="14">
        <f t="shared" si="27"/>
        <v>0.14000000000000012</v>
      </c>
      <c r="BL27" s="24">
        <f t="shared" si="28"/>
        <v>0.72</v>
      </c>
      <c r="BM27" s="14">
        <v>0</v>
      </c>
      <c r="BN27" s="15">
        <v>0</v>
      </c>
      <c r="BO27" s="16">
        <f>2*1+1.5+3+0.14</f>
        <v>6.64</v>
      </c>
      <c r="BP27" s="24">
        <f t="shared" si="29"/>
        <v>30.825000000000003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4"/>
        <v>20</v>
      </c>
      <c r="B28" s="80" t="s">
        <v>169</v>
      </c>
      <c r="C28" s="11" t="s">
        <v>455</v>
      </c>
      <c r="D28" s="12" t="s">
        <v>456</v>
      </c>
      <c r="E28" s="25">
        <v>0</v>
      </c>
      <c r="F28" s="11" t="s">
        <v>455</v>
      </c>
      <c r="G28" s="12" t="s">
        <v>456</v>
      </c>
      <c r="H28" s="25" t="s">
        <v>456</v>
      </c>
      <c r="I28" s="11" t="s">
        <v>455</v>
      </c>
      <c r="J28" s="12" t="s">
        <v>456</v>
      </c>
      <c r="K28" s="25" t="s">
        <v>456</v>
      </c>
      <c r="L28" s="11" t="s">
        <v>455</v>
      </c>
      <c r="M28" s="12" t="s">
        <v>456</v>
      </c>
      <c r="N28" s="25" t="s">
        <v>456</v>
      </c>
      <c r="O28" s="11" t="s">
        <v>455</v>
      </c>
      <c r="P28" s="12" t="s">
        <v>456</v>
      </c>
      <c r="Q28" s="25" t="s">
        <v>456</v>
      </c>
      <c r="R28" s="11" t="s">
        <v>455</v>
      </c>
      <c r="S28" s="12" t="s">
        <v>457</v>
      </c>
      <c r="T28" s="25" t="s">
        <v>456</v>
      </c>
      <c r="U28" s="11" t="s">
        <v>455</v>
      </c>
      <c r="V28" s="12" t="s">
        <v>456</v>
      </c>
      <c r="W28" s="25" t="s">
        <v>456</v>
      </c>
      <c r="X28" s="5">
        <f t="shared" si="9"/>
        <v>7</v>
      </c>
      <c r="Y28" s="6">
        <f t="shared" si="10"/>
        <v>0</v>
      </c>
      <c r="Z28" s="6">
        <f t="shared" si="11"/>
        <v>1</v>
      </c>
      <c r="AA28" s="6">
        <f t="shared" si="12"/>
        <v>0</v>
      </c>
      <c r="AB28" s="6">
        <f t="shared" si="13"/>
        <v>0</v>
      </c>
      <c r="AC28" s="7">
        <f t="shared" si="14"/>
        <v>6</v>
      </c>
      <c r="AD28" s="36">
        <f t="shared" si="15"/>
        <v>10</v>
      </c>
      <c r="AE28" s="14">
        <f t="shared" si="16"/>
        <v>2.1700000000000004</v>
      </c>
      <c r="AF28" s="24">
        <f t="shared" si="17"/>
        <v>1.5899999999999999</v>
      </c>
      <c r="AG28" s="14">
        <v>2.8</v>
      </c>
      <c r="AH28" s="15">
        <v>2.1</v>
      </c>
      <c r="AI28" s="11" t="s">
        <v>455</v>
      </c>
      <c r="AJ28" s="12" t="s">
        <v>456</v>
      </c>
      <c r="AK28" s="25" t="s">
        <v>456</v>
      </c>
      <c r="AL28" s="11" t="s">
        <v>455</v>
      </c>
      <c r="AM28" s="12" t="s">
        <v>456</v>
      </c>
      <c r="AN28" s="25" t="s">
        <v>456</v>
      </c>
      <c r="AO28" s="11" t="s">
        <v>455</v>
      </c>
      <c r="AP28" s="12" t="s">
        <v>456</v>
      </c>
      <c r="AQ28" s="25" t="s">
        <v>456</v>
      </c>
      <c r="AR28" s="11" t="str">
        <f t="shared" si="18"/>
        <v xml:space="preserve"> </v>
      </c>
      <c r="AS28" s="12" t="str">
        <f t="shared" si="19"/>
        <v xml:space="preserve"> </v>
      </c>
      <c r="AT28" s="25" t="str">
        <f t="shared" si="19"/>
        <v xml:space="preserve"> </v>
      </c>
      <c r="AU28" s="11" t="str">
        <f t="shared" si="19"/>
        <v xml:space="preserve"> </v>
      </c>
      <c r="AV28" s="12" t="str">
        <f t="shared" si="19"/>
        <v xml:space="preserve"> </v>
      </c>
      <c r="AW28" s="25" t="str">
        <f t="shared" si="19"/>
        <v xml:space="preserve"> </v>
      </c>
      <c r="AX28" s="11" t="str">
        <f t="shared" si="19"/>
        <v xml:space="preserve"> </v>
      </c>
      <c r="AY28" s="12" t="str">
        <f t="shared" si="19"/>
        <v xml:space="preserve"> </v>
      </c>
      <c r="AZ28" s="25" t="str">
        <f t="shared" si="19"/>
        <v xml:space="preserve"> </v>
      </c>
      <c r="BA28" s="11" t="str">
        <f t="shared" si="19"/>
        <v xml:space="preserve"> </v>
      </c>
      <c r="BB28" s="12" t="str">
        <f t="shared" si="19"/>
        <v xml:space="preserve"> </v>
      </c>
      <c r="BC28" s="25" t="str">
        <f t="shared" si="19"/>
        <v xml:space="preserve"> </v>
      </c>
      <c r="BD28" s="5">
        <f t="shared" si="20"/>
        <v>3</v>
      </c>
      <c r="BE28" s="6">
        <f t="shared" si="21"/>
        <v>0</v>
      </c>
      <c r="BF28" s="6">
        <f t="shared" si="22"/>
        <v>0</v>
      </c>
      <c r="BG28" s="6">
        <f t="shared" si="23"/>
        <v>0</v>
      </c>
      <c r="BH28" s="6">
        <f t="shared" si="24"/>
        <v>0</v>
      </c>
      <c r="BI28" s="7">
        <f t="shared" si="25"/>
        <v>3</v>
      </c>
      <c r="BJ28" s="36">
        <f t="shared" si="26"/>
        <v>5.9399999999999995</v>
      </c>
      <c r="BK28" s="14">
        <f t="shared" si="27"/>
        <v>0</v>
      </c>
      <c r="BL28" s="24">
        <f t="shared" si="28"/>
        <v>0.72</v>
      </c>
      <c r="BM28" s="14">
        <v>0</v>
      </c>
      <c r="BN28" s="15">
        <v>0</v>
      </c>
      <c r="BO28" s="16">
        <f>1.5+0.14+3</f>
        <v>4.6400000000000006</v>
      </c>
      <c r="BP28" s="24">
        <f t="shared" si="29"/>
        <v>26.622500000000002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4"/>
        <v>21</v>
      </c>
      <c r="B29" s="80" t="s">
        <v>170</v>
      </c>
      <c r="C29" s="11" t="s">
        <v>455</v>
      </c>
      <c r="D29" s="12" t="s">
        <v>456</v>
      </c>
      <c r="E29" s="25" t="s">
        <v>456</v>
      </c>
      <c r="F29" s="11" t="s">
        <v>455</v>
      </c>
      <c r="G29" s="12" t="s">
        <v>456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455</v>
      </c>
      <c r="M29" s="12" t="s">
        <v>456</v>
      </c>
      <c r="N29" s="25" t="s">
        <v>456</v>
      </c>
      <c r="O29" s="11" t="s">
        <v>455</v>
      </c>
      <c r="P29" s="12" t="s">
        <v>459</v>
      </c>
      <c r="Q29" s="25" t="s">
        <v>456</v>
      </c>
      <c r="R29" s="11" t="s">
        <v>455</v>
      </c>
      <c r="S29" s="12" t="s">
        <v>456</v>
      </c>
      <c r="T29" s="25" t="s">
        <v>456</v>
      </c>
      <c r="U29" s="11" t="s">
        <v>455</v>
      </c>
      <c r="V29" s="12" t="s">
        <v>456</v>
      </c>
      <c r="W29" s="25" t="s">
        <v>456</v>
      </c>
      <c r="X29" s="5">
        <f t="shared" si="9"/>
        <v>7</v>
      </c>
      <c r="Y29" s="6">
        <f t="shared" si="10"/>
        <v>0</v>
      </c>
      <c r="Z29" s="6">
        <f t="shared" si="11"/>
        <v>0</v>
      </c>
      <c r="AA29" s="6">
        <f t="shared" si="12"/>
        <v>1</v>
      </c>
      <c r="AB29" s="6">
        <f t="shared" si="13"/>
        <v>0</v>
      </c>
      <c r="AC29" s="7">
        <f t="shared" si="14"/>
        <v>7</v>
      </c>
      <c r="AD29" s="36">
        <f t="shared" si="15"/>
        <v>10</v>
      </c>
      <c r="AE29" s="14">
        <f t="shared" si="16"/>
        <v>0.14000000000000012</v>
      </c>
      <c r="AF29" s="24">
        <f t="shared" si="17"/>
        <v>1.88</v>
      </c>
      <c r="AG29" s="14">
        <v>2.4</v>
      </c>
      <c r="AH29" s="15">
        <v>1.9</v>
      </c>
      <c r="AI29" s="11" t="s">
        <v>455</v>
      </c>
      <c r="AJ29" s="12" t="s">
        <v>456</v>
      </c>
      <c r="AK29" s="25" t="s">
        <v>456</v>
      </c>
      <c r="AL29" s="11" t="s">
        <v>455</v>
      </c>
      <c r="AM29" s="12" t="s">
        <v>456</v>
      </c>
      <c r="AN29" s="25" t="s">
        <v>456</v>
      </c>
      <c r="AO29" s="11" t="s">
        <v>455</v>
      </c>
      <c r="AP29" s="12" t="s">
        <v>456</v>
      </c>
      <c r="AQ29" s="25" t="s">
        <v>456</v>
      </c>
      <c r="AR29" s="11" t="str">
        <f t="shared" si="18"/>
        <v xml:space="preserve"> </v>
      </c>
      <c r="AS29" s="12" t="str">
        <f t="shared" si="19"/>
        <v xml:space="preserve"> </v>
      </c>
      <c r="AT29" s="25" t="str">
        <f t="shared" si="19"/>
        <v xml:space="preserve"> </v>
      </c>
      <c r="AU29" s="11" t="str">
        <f t="shared" si="19"/>
        <v xml:space="preserve"> </v>
      </c>
      <c r="AV29" s="12" t="str">
        <f t="shared" si="19"/>
        <v xml:space="preserve"> </v>
      </c>
      <c r="AW29" s="25" t="str">
        <f t="shared" si="19"/>
        <v xml:space="preserve"> </v>
      </c>
      <c r="AX29" s="11" t="str">
        <f t="shared" si="19"/>
        <v xml:space="preserve"> </v>
      </c>
      <c r="AY29" s="12" t="str">
        <f t="shared" si="19"/>
        <v xml:space="preserve"> </v>
      </c>
      <c r="AZ29" s="25" t="str">
        <f t="shared" si="19"/>
        <v xml:space="preserve"> </v>
      </c>
      <c r="BA29" s="11" t="str">
        <f t="shared" si="19"/>
        <v xml:space="preserve"> </v>
      </c>
      <c r="BB29" s="12" t="str">
        <f t="shared" si="19"/>
        <v xml:space="preserve"> </v>
      </c>
      <c r="BC29" s="25" t="str">
        <f t="shared" si="19"/>
        <v xml:space="preserve"> </v>
      </c>
      <c r="BD29" s="5">
        <f t="shared" si="20"/>
        <v>3</v>
      </c>
      <c r="BE29" s="6">
        <f t="shared" si="21"/>
        <v>0</v>
      </c>
      <c r="BF29" s="6">
        <f t="shared" si="22"/>
        <v>0</v>
      </c>
      <c r="BG29" s="6">
        <f t="shared" si="23"/>
        <v>0</v>
      </c>
      <c r="BH29" s="6">
        <f t="shared" si="24"/>
        <v>0</v>
      </c>
      <c r="BI29" s="7">
        <f t="shared" si="25"/>
        <v>3</v>
      </c>
      <c r="BJ29" s="36">
        <f t="shared" si="26"/>
        <v>5.9399999999999995</v>
      </c>
      <c r="BK29" s="14">
        <f t="shared" si="27"/>
        <v>0</v>
      </c>
      <c r="BL29" s="24">
        <f t="shared" si="28"/>
        <v>0.72</v>
      </c>
      <c r="BM29" s="14">
        <v>0</v>
      </c>
      <c r="BN29" s="15">
        <v>0</v>
      </c>
      <c r="BO29" s="16">
        <f>1.5+3+0.14</f>
        <v>4.6399999999999997</v>
      </c>
      <c r="BP29" s="24">
        <f t="shared" si="29"/>
        <v>23.785000000000004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4"/>
        <v>22</v>
      </c>
      <c r="B30" s="80" t="s">
        <v>171</v>
      </c>
      <c r="C30" s="11" t="s">
        <v>455</v>
      </c>
      <c r="D30" s="12" t="s">
        <v>456</v>
      </c>
      <c r="E30" s="25" t="s">
        <v>456</v>
      </c>
      <c r="F30" s="11" t="s">
        <v>455</v>
      </c>
      <c r="G30" s="12" t="s">
        <v>456</v>
      </c>
      <c r="H30" s="25" t="s">
        <v>456</v>
      </c>
      <c r="I30" s="11" t="s">
        <v>455</v>
      </c>
      <c r="J30" s="12" t="s">
        <v>457</v>
      </c>
      <c r="K30" s="25" t="s">
        <v>456</v>
      </c>
      <c r="L30" s="11" t="s">
        <v>455</v>
      </c>
      <c r="M30" s="12" t="s">
        <v>456</v>
      </c>
      <c r="N30" s="25" t="s">
        <v>456</v>
      </c>
      <c r="O30" s="11" t="s">
        <v>455</v>
      </c>
      <c r="P30" s="12" t="s">
        <v>456</v>
      </c>
      <c r="Q30" s="25" t="s">
        <v>456</v>
      </c>
      <c r="R30" s="11" t="s">
        <v>455</v>
      </c>
      <c r="S30" s="12" t="s">
        <v>456</v>
      </c>
      <c r="T30" s="25" t="s">
        <v>456</v>
      </c>
      <c r="U30" s="11" t="s">
        <v>455</v>
      </c>
      <c r="V30" s="12" t="s">
        <v>456</v>
      </c>
      <c r="W30" s="25" t="s">
        <v>456</v>
      </c>
      <c r="X30" s="5">
        <f t="shared" si="9"/>
        <v>7</v>
      </c>
      <c r="Y30" s="6">
        <f t="shared" si="10"/>
        <v>0</v>
      </c>
      <c r="Z30" s="6">
        <f t="shared" si="11"/>
        <v>1</v>
      </c>
      <c r="AA30" s="6">
        <f t="shared" si="12"/>
        <v>0</v>
      </c>
      <c r="AB30" s="6">
        <f t="shared" si="13"/>
        <v>0</v>
      </c>
      <c r="AC30" s="7">
        <f t="shared" si="14"/>
        <v>7</v>
      </c>
      <c r="AD30" s="36">
        <f t="shared" si="15"/>
        <v>10</v>
      </c>
      <c r="AE30" s="14">
        <f t="shared" si="16"/>
        <v>2.1700000000000004</v>
      </c>
      <c r="AF30" s="24">
        <f t="shared" si="17"/>
        <v>1.88</v>
      </c>
      <c r="AG30" s="14">
        <v>5.8</v>
      </c>
      <c r="AH30" s="15">
        <v>2.9</v>
      </c>
      <c r="AI30" s="11" t="s">
        <v>455</v>
      </c>
      <c r="AJ30" s="12" t="s">
        <v>456</v>
      </c>
      <c r="AK30" s="25" t="s">
        <v>456</v>
      </c>
      <c r="AL30" s="11" t="s">
        <v>455</v>
      </c>
      <c r="AM30" s="12" t="s">
        <v>456</v>
      </c>
      <c r="AN30" s="25" t="s">
        <v>456</v>
      </c>
      <c r="AO30" s="11" t="s">
        <v>455</v>
      </c>
      <c r="AP30" s="12" t="s">
        <v>456</v>
      </c>
      <c r="AQ30" s="25" t="s">
        <v>456</v>
      </c>
      <c r="AR30" s="11" t="str">
        <f t="shared" si="18"/>
        <v xml:space="preserve"> </v>
      </c>
      <c r="AS30" s="12" t="str">
        <f t="shared" si="19"/>
        <v xml:space="preserve"> </v>
      </c>
      <c r="AT30" s="25" t="str">
        <f t="shared" si="19"/>
        <v xml:space="preserve"> </v>
      </c>
      <c r="AU30" s="11" t="str">
        <f t="shared" si="19"/>
        <v xml:space="preserve"> </v>
      </c>
      <c r="AV30" s="12" t="str">
        <f t="shared" si="19"/>
        <v xml:space="preserve"> </v>
      </c>
      <c r="AW30" s="25" t="str">
        <f t="shared" si="19"/>
        <v xml:space="preserve"> </v>
      </c>
      <c r="AX30" s="11" t="str">
        <f t="shared" si="19"/>
        <v xml:space="preserve"> </v>
      </c>
      <c r="AY30" s="12" t="str">
        <f t="shared" si="19"/>
        <v xml:space="preserve"> </v>
      </c>
      <c r="AZ30" s="25" t="str">
        <f t="shared" si="19"/>
        <v xml:space="preserve"> </v>
      </c>
      <c r="BA30" s="11" t="str">
        <f t="shared" si="19"/>
        <v xml:space="preserve"> </v>
      </c>
      <c r="BB30" s="12" t="str">
        <f t="shared" si="19"/>
        <v xml:space="preserve"> </v>
      </c>
      <c r="BC30" s="25" t="str">
        <f t="shared" si="19"/>
        <v xml:space="preserve"> </v>
      </c>
      <c r="BD30" s="5">
        <f t="shared" si="20"/>
        <v>3</v>
      </c>
      <c r="BE30" s="6">
        <f t="shared" si="21"/>
        <v>0</v>
      </c>
      <c r="BF30" s="6">
        <f t="shared" si="22"/>
        <v>0</v>
      </c>
      <c r="BG30" s="6">
        <f t="shared" si="23"/>
        <v>0</v>
      </c>
      <c r="BH30" s="6">
        <f t="shared" si="24"/>
        <v>0</v>
      </c>
      <c r="BI30" s="7">
        <f t="shared" si="25"/>
        <v>3</v>
      </c>
      <c r="BJ30" s="36">
        <f t="shared" si="26"/>
        <v>5.9399999999999995</v>
      </c>
      <c r="BK30" s="14">
        <f t="shared" si="27"/>
        <v>0</v>
      </c>
      <c r="BL30" s="24">
        <f t="shared" si="28"/>
        <v>0.72</v>
      </c>
      <c r="BM30" s="14">
        <v>0</v>
      </c>
      <c r="BN30" s="15">
        <v>0</v>
      </c>
      <c r="BO30" s="16">
        <f>1+2+1.5+3+0.14</f>
        <v>7.64</v>
      </c>
      <c r="BP30" s="24">
        <f t="shared" si="29"/>
        <v>35.174999999999997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4"/>
        <v>23</v>
      </c>
      <c r="B31" s="80" t="s">
        <v>172</v>
      </c>
      <c r="C31" s="11" t="s">
        <v>455</v>
      </c>
      <c r="D31" s="12" t="s">
        <v>457</v>
      </c>
      <c r="E31" s="25" t="s">
        <v>456</v>
      </c>
      <c r="F31" s="11" t="s">
        <v>455</v>
      </c>
      <c r="G31" s="12" t="s">
        <v>457</v>
      </c>
      <c r="H31" s="25">
        <v>0</v>
      </c>
      <c r="I31" s="11" t="s">
        <v>455</v>
      </c>
      <c r="J31" s="12" t="s">
        <v>457</v>
      </c>
      <c r="K31" s="25" t="s">
        <v>456</v>
      </c>
      <c r="L31" s="11" t="s">
        <v>455</v>
      </c>
      <c r="M31" s="12" t="s">
        <v>456</v>
      </c>
      <c r="N31" s="25" t="s">
        <v>456</v>
      </c>
      <c r="O31" s="11" t="s">
        <v>455</v>
      </c>
      <c r="P31" s="12" t="s">
        <v>457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1" t="s">
        <v>455</v>
      </c>
      <c r="V31" s="12" t="s">
        <v>456</v>
      </c>
      <c r="W31" s="25" t="s">
        <v>456</v>
      </c>
      <c r="X31" s="5">
        <f t="shared" si="9"/>
        <v>7</v>
      </c>
      <c r="Y31" s="6">
        <f t="shared" si="10"/>
        <v>0</v>
      </c>
      <c r="Z31" s="6">
        <f t="shared" si="11"/>
        <v>4</v>
      </c>
      <c r="AA31" s="6">
        <f t="shared" si="12"/>
        <v>0</v>
      </c>
      <c r="AB31" s="6">
        <f t="shared" si="13"/>
        <v>0</v>
      </c>
      <c r="AC31" s="7">
        <f t="shared" si="14"/>
        <v>6</v>
      </c>
      <c r="AD31" s="36">
        <f t="shared" si="15"/>
        <v>10</v>
      </c>
      <c r="AE31" s="14">
        <f t="shared" si="16"/>
        <v>7.39</v>
      </c>
      <c r="AF31" s="24">
        <f t="shared" si="17"/>
        <v>1.5899999999999999</v>
      </c>
      <c r="AG31" s="14">
        <v>4.4000000000000004</v>
      </c>
      <c r="AH31" s="15">
        <v>2.2000000000000002</v>
      </c>
      <c r="AI31" s="11" t="s">
        <v>455</v>
      </c>
      <c r="AJ31" s="12" t="s">
        <v>456</v>
      </c>
      <c r="AK31" s="25" t="s">
        <v>456</v>
      </c>
      <c r="AL31" s="11" t="s">
        <v>455</v>
      </c>
      <c r="AM31" s="12" t="s">
        <v>456</v>
      </c>
      <c r="AN31" s="25" t="s">
        <v>456</v>
      </c>
      <c r="AO31" s="11" t="s">
        <v>455</v>
      </c>
      <c r="AP31" s="12" t="s">
        <v>457</v>
      </c>
      <c r="AQ31" s="25" t="s">
        <v>456</v>
      </c>
      <c r="AR31" s="11" t="str">
        <f t="shared" si="18"/>
        <v xml:space="preserve"> </v>
      </c>
      <c r="AS31" s="12" t="str">
        <f t="shared" si="19"/>
        <v xml:space="preserve"> </v>
      </c>
      <c r="AT31" s="25" t="str">
        <f t="shared" si="19"/>
        <v xml:space="preserve"> </v>
      </c>
      <c r="AU31" s="11" t="str">
        <f t="shared" si="19"/>
        <v xml:space="preserve"> </v>
      </c>
      <c r="AV31" s="12" t="str">
        <f t="shared" si="19"/>
        <v xml:space="preserve"> </v>
      </c>
      <c r="AW31" s="25" t="str">
        <f t="shared" si="19"/>
        <v xml:space="preserve"> </v>
      </c>
      <c r="AX31" s="11" t="str">
        <f t="shared" si="19"/>
        <v xml:space="preserve"> </v>
      </c>
      <c r="AY31" s="12" t="str">
        <f t="shared" si="19"/>
        <v xml:space="preserve"> </v>
      </c>
      <c r="AZ31" s="25" t="str">
        <f t="shared" si="19"/>
        <v xml:space="preserve"> </v>
      </c>
      <c r="BA31" s="11" t="str">
        <f t="shared" si="19"/>
        <v xml:space="preserve"> </v>
      </c>
      <c r="BB31" s="12" t="str">
        <f t="shared" si="19"/>
        <v xml:space="preserve"> </v>
      </c>
      <c r="BC31" s="25" t="str">
        <f t="shared" si="19"/>
        <v xml:space="preserve"> </v>
      </c>
      <c r="BD31" s="5">
        <f t="shared" si="20"/>
        <v>3</v>
      </c>
      <c r="BE31" s="6">
        <f t="shared" si="21"/>
        <v>0</v>
      </c>
      <c r="BF31" s="6">
        <f t="shared" si="22"/>
        <v>1</v>
      </c>
      <c r="BG31" s="6">
        <f t="shared" si="23"/>
        <v>0</v>
      </c>
      <c r="BH31" s="6">
        <f t="shared" si="24"/>
        <v>0</v>
      </c>
      <c r="BI31" s="7">
        <f t="shared" si="25"/>
        <v>3</v>
      </c>
      <c r="BJ31" s="36">
        <f t="shared" si="26"/>
        <v>5.9399999999999995</v>
      </c>
      <c r="BK31" s="14">
        <f t="shared" si="27"/>
        <v>2.1700000000000004</v>
      </c>
      <c r="BL31" s="24">
        <f t="shared" si="28"/>
        <v>0.72</v>
      </c>
      <c r="BM31" s="14">
        <v>0</v>
      </c>
      <c r="BN31" s="15">
        <v>0</v>
      </c>
      <c r="BO31" s="16">
        <f>1+1.5+3+0.14</f>
        <v>5.64</v>
      </c>
      <c r="BP31" s="24">
        <f t="shared" si="29"/>
        <v>37.412500000000001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4"/>
        <v>24</v>
      </c>
      <c r="B32" s="80" t="s">
        <v>173</v>
      </c>
      <c r="C32" s="11" t="s">
        <v>455</v>
      </c>
      <c r="D32" s="12" t="s">
        <v>456</v>
      </c>
      <c r="E32" s="25" t="s">
        <v>456</v>
      </c>
      <c r="F32" s="11" t="s">
        <v>455</v>
      </c>
      <c r="G32" s="12" t="s">
        <v>456</v>
      </c>
      <c r="H32" s="25" t="s">
        <v>456</v>
      </c>
      <c r="I32" s="11" t="s">
        <v>455</v>
      </c>
      <c r="J32" s="12" t="s">
        <v>456</v>
      </c>
      <c r="K32" s="25" t="s">
        <v>456</v>
      </c>
      <c r="L32" s="11" t="s">
        <v>455</v>
      </c>
      <c r="M32" s="12" t="s">
        <v>456</v>
      </c>
      <c r="N32" s="25" t="s">
        <v>456</v>
      </c>
      <c r="O32" s="11" t="s">
        <v>455</v>
      </c>
      <c r="P32" s="12" t="s">
        <v>456</v>
      </c>
      <c r="Q32" s="25" t="s">
        <v>456</v>
      </c>
      <c r="R32" s="11" t="s">
        <v>455</v>
      </c>
      <c r="S32" s="12" t="s">
        <v>456</v>
      </c>
      <c r="T32" s="25" t="s">
        <v>456</v>
      </c>
      <c r="U32" s="11" t="s">
        <v>455</v>
      </c>
      <c r="V32" s="12" t="s">
        <v>456</v>
      </c>
      <c r="W32" s="25" t="s">
        <v>456</v>
      </c>
      <c r="X32" s="5">
        <f t="shared" si="9"/>
        <v>7</v>
      </c>
      <c r="Y32" s="6">
        <f t="shared" si="10"/>
        <v>0</v>
      </c>
      <c r="Z32" s="6">
        <f t="shared" si="11"/>
        <v>0</v>
      </c>
      <c r="AA32" s="6">
        <f t="shared" si="12"/>
        <v>0</v>
      </c>
      <c r="AB32" s="6">
        <f t="shared" si="13"/>
        <v>0</v>
      </c>
      <c r="AC32" s="7">
        <f t="shared" si="14"/>
        <v>7</v>
      </c>
      <c r="AD32" s="36">
        <f t="shared" si="15"/>
        <v>10</v>
      </c>
      <c r="AE32" s="14">
        <f t="shared" si="16"/>
        <v>0</v>
      </c>
      <c r="AF32" s="24">
        <f t="shared" si="17"/>
        <v>1.88</v>
      </c>
      <c r="AG32" s="14">
        <v>3.1</v>
      </c>
      <c r="AH32" s="15">
        <v>1.8</v>
      </c>
      <c r="AI32" s="11" t="s">
        <v>455</v>
      </c>
      <c r="AJ32" s="12" t="s">
        <v>456</v>
      </c>
      <c r="AK32" s="25" t="s">
        <v>456</v>
      </c>
      <c r="AL32" s="11" t="s">
        <v>455</v>
      </c>
      <c r="AM32" s="12" t="s">
        <v>456</v>
      </c>
      <c r="AN32" s="25" t="s">
        <v>456</v>
      </c>
      <c r="AO32" s="11" t="s">
        <v>455</v>
      </c>
      <c r="AP32" s="12" t="s">
        <v>456</v>
      </c>
      <c r="AQ32" s="25" t="s">
        <v>456</v>
      </c>
      <c r="AR32" s="11" t="str">
        <f t="shared" si="18"/>
        <v xml:space="preserve"> </v>
      </c>
      <c r="AS32" s="12" t="str">
        <f t="shared" si="19"/>
        <v xml:space="preserve"> </v>
      </c>
      <c r="AT32" s="25" t="str">
        <f t="shared" si="19"/>
        <v xml:space="preserve"> </v>
      </c>
      <c r="AU32" s="11" t="str">
        <f t="shared" si="19"/>
        <v xml:space="preserve"> </v>
      </c>
      <c r="AV32" s="12" t="str">
        <f t="shared" si="19"/>
        <v xml:space="preserve"> </v>
      </c>
      <c r="AW32" s="25" t="str">
        <f t="shared" si="19"/>
        <v xml:space="preserve"> </v>
      </c>
      <c r="AX32" s="11" t="str">
        <f t="shared" si="19"/>
        <v xml:space="preserve"> </v>
      </c>
      <c r="AY32" s="12" t="str">
        <f t="shared" si="19"/>
        <v xml:space="preserve"> </v>
      </c>
      <c r="AZ32" s="25" t="str">
        <f t="shared" si="19"/>
        <v xml:space="preserve"> </v>
      </c>
      <c r="BA32" s="11" t="str">
        <f t="shared" si="19"/>
        <v xml:space="preserve"> </v>
      </c>
      <c r="BB32" s="12" t="str">
        <f t="shared" si="19"/>
        <v xml:space="preserve"> </v>
      </c>
      <c r="BC32" s="25" t="str">
        <f t="shared" si="19"/>
        <v xml:space="preserve"> </v>
      </c>
      <c r="BD32" s="5">
        <f t="shared" si="20"/>
        <v>3</v>
      </c>
      <c r="BE32" s="6">
        <f t="shared" si="21"/>
        <v>0</v>
      </c>
      <c r="BF32" s="6">
        <f t="shared" si="22"/>
        <v>0</v>
      </c>
      <c r="BG32" s="6">
        <f t="shared" si="23"/>
        <v>0</v>
      </c>
      <c r="BH32" s="6">
        <f t="shared" si="24"/>
        <v>0</v>
      </c>
      <c r="BI32" s="7">
        <f t="shared" si="25"/>
        <v>3</v>
      </c>
      <c r="BJ32" s="36">
        <f t="shared" si="26"/>
        <v>5.9399999999999995</v>
      </c>
      <c r="BK32" s="14">
        <f t="shared" si="27"/>
        <v>0</v>
      </c>
      <c r="BL32" s="24">
        <f t="shared" si="28"/>
        <v>0.72</v>
      </c>
      <c r="BM32" s="14">
        <v>0</v>
      </c>
      <c r="BN32" s="15">
        <v>0</v>
      </c>
      <c r="BO32" s="16">
        <f>2*1+1.5+3+0.14</f>
        <v>6.64</v>
      </c>
      <c r="BP32" s="24">
        <f t="shared" si="29"/>
        <v>26.465</v>
      </c>
      <c r="BQ32" s="63"/>
      <c r="BR32" s="63"/>
      <c r="BS32" s="63"/>
      <c r="BT32" s="63"/>
      <c r="BU32" s="63"/>
      <c r="BV32" s="63"/>
      <c r="BW32" s="63"/>
      <c r="BX32" s="109"/>
      <c r="BY32" s="109"/>
    </row>
    <row r="33" spans="1:77" ht="12.75" customHeight="1">
      <c r="A33" s="2">
        <f t="shared" si="4"/>
        <v>25</v>
      </c>
      <c r="B33" s="80" t="s">
        <v>182</v>
      </c>
      <c r="C33" s="85" t="s">
        <v>450</v>
      </c>
      <c r="D33" s="86" t="s">
        <v>450</v>
      </c>
      <c r="E33" s="87" t="s">
        <v>450</v>
      </c>
      <c r="F33" s="85" t="s">
        <v>450</v>
      </c>
      <c r="G33" s="86" t="s">
        <v>450</v>
      </c>
      <c r="H33" s="87" t="s">
        <v>450</v>
      </c>
      <c r="I33" s="85" t="s">
        <v>450</v>
      </c>
      <c r="J33" s="86" t="s">
        <v>450</v>
      </c>
      <c r="K33" s="87" t="s">
        <v>450</v>
      </c>
      <c r="L33" s="85" t="s">
        <v>450</v>
      </c>
      <c r="M33" s="86" t="s">
        <v>450</v>
      </c>
      <c r="N33" s="87" t="s">
        <v>450</v>
      </c>
      <c r="O33" s="85" t="s">
        <v>450</v>
      </c>
      <c r="P33" s="86" t="s">
        <v>450</v>
      </c>
      <c r="Q33" s="87" t="s">
        <v>450</v>
      </c>
      <c r="R33" s="85" t="s">
        <v>450</v>
      </c>
      <c r="S33" s="86" t="s">
        <v>450</v>
      </c>
      <c r="T33" s="87" t="s">
        <v>450</v>
      </c>
      <c r="U33" s="85" t="s">
        <v>450</v>
      </c>
      <c r="V33" s="86" t="s">
        <v>450</v>
      </c>
      <c r="W33" s="87" t="s">
        <v>450</v>
      </c>
      <c r="X33" s="88" t="s">
        <v>450</v>
      </c>
      <c r="Y33" s="89" t="s">
        <v>450</v>
      </c>
      <c r="Z33" s="89" t="s">
        <v>450</v>
      </c>
      <c r="AA33" s="89" t="s">
        <v>450</v>
      </c>
      <c r="AB33" s="89" t="s">
        <v>450</v>
      </c>
      <c r="AC33" s="90" t="s">
        <v>450</v>
      </c>
      <c r="AD33" s="91" t="s">
        <v>450</v>
      </c>
      <c r="AE33" s="92" t="s">
        <v>450</v>
      </c>
      <c r="AF33" s="93" t="s">
        <v>450</v>
      </c>
      <c r="AG33" s="92" t="s">
        <v>450</v>
      </c>
      <c r="AH33" s="94" t="s">
        <v>450</v>
      </c>
      <c r="AI33" s="95" t="s">
        <v>450</v>
      </c>
      <c r="AJ33" s="96" t="s">
        <v>450</v>
      </c>
      <c r="AK33" s="97" t="s">
        <v>450</v>
      </c>
      <c r="AL33" s="95" t="s">
        <v>450</v>
      </c>
      <c r="AM33" s="96" t="s">
        <v>450</v>
      </c>
      <c r="AN33" s="97" t="s">
        <v>450</v>
      </c>
      <c r="AO33" s="85" t="s">
        <v>450</v>
      </c>
      <c r="AP33" s="86" t="s">
        <v>450</v>
      </c>
      <c r="AQ33" s="87" t="s">
        <v>450</v>
      </c>
      <c r="AR33" s="85" t="s">
        <v>450</v>
      </c>
      <c r="AS33" s="86" t="s">
        <v>450</v>
      </c>
      <c r="AT33" s="87" t="s">
        <v>450</v>
      </c>
      <c r="AU33" s="85" t="s">
        <v>450</v>
      </c>
      <c r="AV33" s="86" t="s">
        <v>450</v>
      </c>
      <c r="AW33" s="87" t="s">
        <v>450</v>
      </c>
      <c r="AX33" s="85" t="s">
        <v>450</v>
      </c>
      <c r="AY33" s="86" t="s">
        <v>450</v>
      </c>
      <c r="AZ33" s="87" t="s">
        <v>450</v>
      </c>
      <c r="BA33" s="85" t="s">
        <v>450</v>
      </c>
      <c r="BB33" s="86" t="s">
        <v>450</v>
      </c>
      <c r="BC33" s="87" t="s">
        <v>450</v>
      </c>
      <c r="BD33" s="88" t="s">
        <v>450</v>
      </c>
      <c r="BE33" s="89" t="s">
        <v>450</v>
      </c>
      <c r="BF33" s="89" t="s">
        <v>450</v>
      </c>
      <c r="BG33" s="89" t="s">
        <v>450</v>
      </c>
      <c r="BH33" s="89" t="s">
        <v>450</v>
      </c>
      <c r="BI33" s="90" t="s">
        <v>450</v>
      </c>
      <c r="BJ33" s="91" t="s">
        <v>450</v>
      </c>
      <c r="BK33" s="92" t="s">
        <v>450</v>
      </c>
      <c r="BL33" s="93" t="s">
        <v>450</v>
      </c>
      <c r="BM33" s="92" t="s">
        <v>450</v>
      </c>
      <c r="BN33" s="94" t="s">
        <v>450</v>
      </c>
      <c r="BO33" s="98" t="s">
        <v>450</v>
      </c>
      <c r="BP33" s="99" t="s">
        <v>450</v>
      </c>
      <c r="BQ33" s="67">
        <v>6</v>
      </c>
      <c r="BR33" s="100" t="s">
        <v>451</v>
      </c>
      <c r="BS33" s="101" t="str">
        <f>"---"</f>
        <v>---</v>
      </c>
      <c r="BT33" s="101" t="str">
        <f>"---"</f>
        <v>---</v>
      </c>
      <c r="BU33" s="102" t="s">
        <v>450</v>
      </c>
      <c r="BV33" s="79">
        <v>6</v>
      </c>
      <c r="BW33" s="100" t="s">
        <v>451</v>
      </c>
      <c r="BX33" s="109"/>
      <c r="BY33" s="109"/>
    </row>
    <row r="34" spans="1:77" ht="12.75" customHeight="1">
      <c r="A34" s="2">
        <f t="shared" si="4"/>
        <v>26</v>
      </c>
      <c r="B34" s="80" t="s">
        <v>181</v>
      </c>
      <c r="C34" s="85" t="s">
        <v>450</v>
      </c>
      <c r="D34" s="86" t="s">
        <v>450</v>
      </c>
      <c r="E34" s="87" t="s">
        <v>450</v>
      </c>
      <c r="F34" s="85" t="s">
        <v>450</v>
      </c>
      <c r="G34" s="86" t="s">
        <v>450</v>
      </c>
      <c r="H34" s="87" t="s">
        <v>450</v>
      </c>
      <c r="I34" s="85" t="s">
        <v>450</v>
      </c>
      <c r="J34" s="86" t="s">
        <v>450</v>
      </c>
      <c r="K34" s="87" t="s">
        <v>450</v>
      </c>
      <c r="L34" s="85" t="s">
        <v>450</v>
      </c>
      <c r="M34" s="86" t="s">
        <v>450</v>
      </c>
      <c r="N34" s="87" t="s">
        <v>450</v>
      </c>
      <c r="O34" s="85" t="s">
        <v>450</v>
      </c>
      <c r="P34" s="86" t="s">
        <v>450</v>
      </c>
      <c r="Q34" s="87" t="s">
        <v>450</v>
      </c>
      <c r="R34" s="85" t="s">
        <v>450</v>
      </c>
      <c r="S34" s="86" t="s">
        <v>450</v>
      </c>
      <c r="T34" s="87" t="s">
        <v>450</v>
      </c>
      <c r="U34" s="85" t="s">
        <v>450</v>
      </c>
      <c r="V34" s="86" t="s">
        <v>450</v>
      </c>
      <c r="W34" s="87" t="s">
        <v>450</v>
      </c>
      <c r="X34" s="88" t="s">
        <v>450</v>
      </c>
      <c r="Y34" s="89" t="s">
        <v>450</v>
      </c>
      <c r="Z34" s="89" t="s">
        <v>450</v>
      </c>
      <c r="AA34" s="89" t="s">
        <v>450</v>
      </c>
      <c r="AB34" s="89" t="s">
        <v>450</v>
      </c>
      <c r="AC34" s="90" t="s">
        <v>450</v>
      </c>
      <c r="AD34" s="91" t="s">
        <v>450</v>
      </c>
      <c r="AE34" s="92" t="s">
        <v>450</v>
      </c>
      <c r="AF34" s="93" t="s">
        <v>450</v>
      </c>
      <c r="AG34" s="92" t="s">
        <v>450</v>
      </c>
      <c r="AH34" s="94" t="s">
        <v>450</v>
      </c>
      <c r="AI34" s="95" t="s">
        <v>450</v>
      </c>
      <c r="AJ34" s="96" t="s">
        <v>450</v>
      </c>
      <c r="AK34" s="97" t="s">
        <v>450</v>
      </c>
      <c r="AL34" s="95" t="s">
        <v>450</v>
      </c>
      <c r="AM34" s="96" t="s">
        <v>450</v>
      </c>
      <c r="AN34" s="97" t="s">
        <v>450</v>
      </c>
      <c r="AO34" s="85" t="s">
        <v>450</v>
      </c>
      <c r="AP34" s="86" t="s">
        <v>450</v>
      </c>
      <c r="AQ34" s="87" t="s">
        <v>450</v>
      </c>
      <c r="AR34" s="85" t="s">
        <v>450</v>
      </c>
      <c r="AS34" s="86" t="s">
        <v>450</v>
      </c>
      <c r="AT34" s="87" t="s">
        <v>450</v>
      </c>
      <c r="AU34" s="85" t="s">
        <v>450</v>
      </c>
      <c r="AV34" s="86" t="s">
        <v>450</v>
      </c>
      <c r="AW34" s="87" t="s">
        <v>450</v>
      </c>
      <c r="AX34" s="85" t="s">
        <v>450</v>
      </c>
      <c r="AY34" s="86" t="s">
        <v>450</v>
      </c>
      <c r="AZ34" s="87" t="s">
        <v>450</v>
      </c>
      <c r="BA34" s="85" t="s">
        <v>450</v>
      </c>
      <c r="BB34" s="86" t="s">
        <v>450</v>
      </c>
      <c r="BC34" s="87" t="s">
        <v>450</v>
      </c>
      <c r="BD34" s="88" t="s">
        <v>450</v>
      </c>
      <c r="BE34" s="89" t="s">
        <v>450</v>
      </c>
      <c r="BF34" s="89" t="s">
        <v>450</v>
      </c>
      <c r="BG34" s="89" t="s">
        <v>450</v>
      </c>
      <c r="BH34" s="89" t="s">
        <v>450</v>
      </c>
      <c r="BI34" s="90" t="s">
        <v>450</v>
      </c>
      <c r="BJ34" s="91" t="s">
        <v>450</v>
      </c>
      <c r="BK34" s="92" t="s">
        <v>450</v>
      </c>
      <c r="BL34" s="93" t="s">
        <v>450</v>
      </c>
      <c r="BM34" s="92" t="s">
        <v>450</v>
      </c>
      <c r="BN34" s="94" t="s">
        <v>450</v>
      </c>
      <c r="BO34" s="98" t="s">
        <v>450</v>
      </c>
      <c r="BP34" s="99" t="s">
        <v>450</v>
      </c>
      <c r="BQ34" s="67">
        <v>6</v>
      </c>
      <c r="BR34" s="100" t="s">
        <v>449</v>
      </c>
      <c r="BS34" s="101" t="str">
        <f>"---"</f>
        <v>---</v>
      </c>
      <c r="BT34" s="101" t="str">
        <f>"---"</f>
        <v>---</v>
      </c>
      <c r="BU34" s="102" t="s">
        <v>450</v>
      </c>
      <c r="BV34" s="79">
        <v>6</v>
      </c>
      <c r="BW34" s="100" t="s">
        <v>449</v>
      </c>
      <c r="BX34" s="109"/>
      <c r="BY34" s="109"/>
    </row>
    <row r="35" spans="1:77" ht="12.75" customHeight="1">
      <c r="A35" s="2">
        <f t="shared" si="4"/>
        <v>27</v>
      </c>
      <c r="B35" s="80" t="s">
        <v>174</v>
      </c>
      <c r="C35" s="11" t="s">
        <v>455</v>
      </c>
      <c r="D35" s="12" t="s">
        <v>456</v>
      </c>
      <c r="E35" s="25" t="s">
        <v>456</v>
      </c>
      <c r="F35" s="11" t="s">
        <v>455</v>
      </c>
      <c r="G35" s="12" t="s">
        <v>456</v>
      </c>
      <c r="H35" s="25" t="s">
        <v>456</v>
      </c>
      <c r="I35" s="11" t="s">
        <v>455</v>
      </c>
      <c r="J35" s="12" t="s">
        <v>456</v>
      </c>
      <c r="K35" s="25" t="s">
        <v>456</v>
      </c>
      <c r="L35" s="11" t="s">
        <v>455</v>
      </c>
      <c r="M35" s="12" t="s">
        <v>456</v>
      </c>
      <c r="N35" s="25" t="s">
        <v>456</v>
      </c>
      <c r="O35" s="11" t="s">
        <v>455</v>
      </c>
      <c r="P35" s="12" t="s">
        <v>459</v>
      </c>
      <c r="Q35" s="25" t="s">
        <v>456</v>
      </c>
      <c r="R35" s="11" t="s">
        <v>455</v>
      </c>
      <c r="S35" s="12" t="s">
        <v>456</v>
      </c>
      <c r="T35" s="25" t="s">
        <v>456</v>
      </c>
      <c r="U35" s="11" t="s">
        <v>455</v>
      </c>
      <c r="V35" s="12" t="s">
        <v>456</v>
      </c>
      <c r="W35" s="25" t="s">
        <v>456</v>
      </c>
      <c r="X35" s="5">
        <f>IF(C35=" ",0,IF(C35="p",1,0)+IF(F35="p",1,0)+IF(I35="p",1,0)+IF(L35="p",1,0)+IF(O35="p",1,0)+IF(R35="p",1,0)+IF(U35="p",1,0))</f>
        <v>7</v>
      </c>
      <c r="Y35" s="6">
        <f>IF(C35=" ",0,IF(C35="am",1,0)+IF(F35="am",1,0)+IF(I35="am",1,0)+IF(L35="am",1,0)+IF(O35="am",1,0)+IF(R35="am",1,0)+IF(U35="am",1,0))</f>
        <v>0</v>
      </c>
      <c r="Z35" s="6">
        <f>IF(D35=" ",0,IF(D35="+",1,0)+IF(G35="+",1,0)+IF(J35="+",1,0)+IF(M35="+",1,0)+IF(P35="+",1,0)+IF(S35="+",1,0)+IF(V35="+",1,0))</f>
        <v>0</v>
      </c>
      <c r="AA35" s="6">
        <f t="shared" ref="AA35:AB37" si="30">IF(D35=" ",0,IF(D35="!",1,0)+IF(G35="!",1,0)+IF(J35="!",1,0)+IF(M35="!",1,0)+IF(P35="!",1,0)+IF(S35="!",1,0)+IF(V35="!",1,0))</f>
        <v>1</v>
      </c>
      <c r="AB35" s="6">
        <f t="shared" si="30"/>
        <v>0</v>
      </c>
      <c r="AC35" s="7">
        <f>IF(E35=" ",0,IF(E35="~",1,0)+IF(H35="~",1,0)+IF(K35="~",1,0)+IF(N35="~",1,0)+IF(Q35="~",1,0)+IF(T35="~",1,0)+IF(W35="~",1,0))</f>
        <v>7</v>
      </c>
      <c r="AD35" s="36">
        <f>IF(X35=7,10,IF(X35=6,9.71+(Y35-1)*0.29,IF(X35=5,9.13+(Y35-2)*0.29,IF(X35=4,8.26+(Y35-3)*0.29,IF(X35=3,7.1+(Y35-4)*0.29,IF(X35=2,5.65+(Y35-5)*0.29,IF(X35=1,3.91+(Y35-6)*0.29,IF(Y35=0,0,1.88+(Y35-7)*0.29))))))))</f>
        <v>10</v>
      </c>
      <c r="AE35" s="14">
        <f>IF(Z35=7,10,IF(Z35=6,9.71+(AA35-1)*0.29,IF(Z35=5,9.13+(AA35-2)*0.29,IF(Z35=4,8.26+(AA35-3)*0.29,IF(Z35=3,7.1+(AA35-4)*0.29,IF(Z35=2,5.65+(AA35-5)*0.29,IF(Z35=1,3.91+(AA35-6)*0.29,IF(AA35=0,0,1.88+(AA35-7)*0.29))))))))</f>
        <v>0.14000000000000012</v>
      </c>
      <c r="AF35" s="24">
        <f>IF(AB35=7,10,IF(AB35=6,9.71+(AC35-1)*0.29,IF(AB35=5,9.13+(AC35-2)*0.29,IF(AB35=4,8.26+(AC35-3)*0.29,IF(AB35=3,7.1+(AC35-4)*0.29,IF(AB35=2,5.65+(AC35-5)*0.29,IF(AB35=1,3.91+(AC35-6)*0.29,IF(AC35=0,0,1.88+(AC35-7)*0.29))))))))</f>
        <v>1.88</v>
      </c>
      <c r="AG35" s="14">
        <v>5.6</v>
      </c>
      <c r="AH35" s="15">
        <v>2.7</v>
      </c>
      <c r="AI35" s="11" t="s">
        <v>455</v>
      </c>
      <c r="AJ35" s="12" t="s">
        <v>456</v>
      </c>
      <c r="AK35" s="25" t="s">
        <v>456</v>
      </c>
      <c r="AL35" s="11" t="s">
        <v>455</v>
      </c>
      <c r="AM35" s="12" t="s">
        <v>456</v>
      </c>
      <c r="AN35" s="25" t="s">
        <v>456</v>
      </c>
      <c r="AO35" s="11" t="s">
        <v>455</v>
      </c>
      <c r="AP35" s="12" t="s">
        <v>457</v>
      </c>
      <c r="AQ35" s="25" t="s">
        <v>456</v>
      </c>
      <c r="AR35" s="11" t="str">
        <f t="shared" ref="AQ35:AR37" si="31">" "</f>
        <v xml:space="preserve"> </v>
      </c>
      <c r="AS35" s="12" t="str">
        <f t="shared" ref="AS35:BC37" si="32">" "</f>
        <v xml:space="preserve"> </v>
      </c>
      <c r="AT35" s="25" t="str">
        <f t="shared" si="32"/>
        <v xml:space="preserve"> </v>
      </c>
      <c r="AU35" s="11" t="str">
        <f t="shared" si="32"/>
        <v xml:space="preserve"> </v>
      </c>
      <c r="AV35" s="12" t="str">
        <f t="shared" si="32"/>
        <v xml:space="preserve"> </v>
      </c>
      <c r="AW35" s="25" t="str">
        <f t="shared" si="32"/>
        <v xml:space="preserve"> </v>
      </c>
      <c r="AX35" s="11" t="str">
        <f t="shared" si="32"/>
        <v xml:space="preserve"> </v>
      </c>
      <c r="AY35" s="12" t="str">
        <f t="shared" si="32"/>
        <v xml:space="preserve"> </v>
      </c>
      <c r="AZ35" s="25" t="str">
        <f t="shared" si="32"/>
        <v xml:space="preserve"> </v>
      </c>
      <c r="BA35" s="11" t="str">
        <f t="shared" si="32"/>
        <v xml:space="preserve"> </v>
      </c>
      <c r="BB35" s="12" t="str">
        <f t="shared" si="32"/>
        <v xml:space="preserve"> </v>
      </c>
      <c r="BC35" s="25" t="str">
        <f t="shared" si="32"/>
        <v xml:space="preserve"> </v>
      </c>
      <c r="BD35" s="5">
        <f>IF(AI35=" ",0,IF(AI35="p",1,0)+IF(AL35="p",1,0)+IF(AO35="p",1,0)+IF(AR35="p",1,0)+IF(AU35="p",1,0)+IF(AX35="p",1,0)+IF(BA35="p",1,0))</f>
        <v>3</v>
      </c>
      <c r="BE35" s="6">
        <f>IF(AI35=" ",0,IF(AI35="am",1,0)+IF(AL35="am",1,0)+IF(AO35="am",1,0)+IF(AR35="am",1,0)+IF(AU35="am",1,0)+IF(AX35="am",1,0)+IF(BA35="am",1,0))</f>
        <v>0</v>
      </c>
      <c r="BF35" s="6">
        <f>IF(AJ35=" ",0,IF(AJ35="+",1,0)+IF(AM35="+",1,0)+IF(AP35="+",1,0)+IF(AS35="+",1,0)+IF(AV35="+",1,0)+IF(AY35="+",1,0)+IF(BB35="+",1,0))</f>
        <v>1</v>
      </c>
      <c r="BG35" s="6">
        <f t="shared" ref="BG35:BH37" si="33">IF(AJ35=" ",0,IF(AJ35="!",1,0)+IF(AM35="!",1,0)+IF(AP35="!",1,0)+IF(AS35="!",1,0)+IF(AV35="!",1,0)+IF(AY35="!",1,0)+IF(BB35="!",1,0))</f>
        <v>0</v>
      </c>
      <c r="BH35" s="6">
        <f t="shared" si="33"/>
        <v>0</v>
      </c>
      <c r="BI35" s="7">
        <f>IF(AK35=" ",0,IF(AK35="~",1,0)+IF(AN35="~",1,0)+IF(AQ35="~",1,0)+IF(AT35="~",1,0)+IF(AW35="~",1,0)+IF(AZ35="~",1,0)+IF(BC35="~",1,0))</f>
        <v>3</v>
      </c>
      <c r="BJ35" s="36">
        <f>IF(BD35=7,10,IF(BD35=6,9.71+(BE35-1)*0.29,IF(BD35=5,9.13+(BE35-2)*0.29,IF(BD35=4,8.26+(BE35-3)*0.29,IF(BD35=3,7.1+(BE35-4)*0.29,IF(BD35=2,5.65+(BE35-5)*0.29,IF(BD35=1,3.91+(BE35-6)*0.29,IF(BE35=0,0,1.88+(BE35-7)*0.29))))))))</f>
        <v>5.9399999999999995</v>
      </c>
      <c r="BK35" s="14">
        <f>IF(BF35=7,10,IF(BF35=6,9.71+(BG35-1)*0.29,IF(BF35=5,9.13+(BG35-2)*0.29,IF(BF35=4,8.26+(BG35-3)*0.29,IF(BF35=3,7.1+(BG35-4)*0.29,IF(BF35=2,5.65+(BG35-5)*0.29,IF(BF35=1,3.91+(BG35-6)*0.29,IF(BG35=0,0,1.88+(BG35-7)*0.29))))))))</f>
        <v>2.1700000000000004</v>
      </c>
      <c r="BL35" s="24">
        <f>IF(BH35=7,10,IF(BH35=6,9.71+(BI35-1)*0.29,IF(BH35=5,9.13+(BI35-2)*0.29,IF(BH35=4,8.26+(BI35-3)*0.29,IF(BH35=3,7.1+(BI35-4)*0.29,IF(BH35=2,5.65+(BI35-5)*0.29,IF(BH35=1,3.91+(BI35-6)*0.29,IF(BI35=0,0,1.88+(BI35-7)*0.29))))))))</f>
        <v>0.72</v>
      </c>
      <c r="BM35" s="14">
        <v>0</v>
      </c>
      <c r="BN35" s="15">
        <v>0</v>
      </c>
      <c r="BO35" s="16">
        <f>1+1.5+3+0.14</f>
        <v>5.64</v>
      </c>
      <c r="BP35" s="24">
        <f>(0.75*AD35+AE35+0.25*AF35+1.4*AG35+1.6*AH35)+(0.75*BJ35+BK35+0.25*BL35+1.4*BM35+1.6*BN35)+BO35</f>
        <v>32.714999999999996</v>
      </c>
      <c r="BQ35" s="63"/>
      <c r="BR35" s="63"/>
      <c r="BS35" s="63"/>
      <c r="BT35" s="63"/>
      <c r="BU35" s="63"/>
      <c r="BV35" s="63"/>
      <c r="BW35" s="63"/>
      <c r="BX35" s="109"/>
      <c r="BY35" s="109"/>
    </row>
    <row r="36" spans="1:77" ht="12.75" customHeight="1">
      <c r="A36" s="2">
        <f t="shared" si="4"/>
        <v>28</v>
      </c>
      <c r="B36" s="80" t="s">
        <v>175</v>
      </c>
      <c r="C36" s="11" t="s">
        <v>455</v>
      </c>
      <c r="D36" s="12" t="s">
        <v>456</v>
      </c>
      <c r="E36" s="25" t="s">
        <v>456</v>
      </c>
      <c r="F36" s="11" t="s">
        <v>455</v>
      </c>
      <c r="G36" s="12" t="s">
        <v>456</v>
      </c>
      <c r="H36" s="25">
        <v>0</v>
      </c>
      <c r="I36" s="11" t="s">
        <v>455</v>
      </c>
      <c r="J36" s="12" t="s">
        <v>456</v>
      </c>
      <c r="K36" s="25">
        <v>0</v>
      </c>
      <c r="L36" s="11" t="s">
        <v>455</v>
      </c>
      <c r="M36" s="12" t="s">
        <v>456</v>
      </c>
      <c r="N36" s="25" t="s">
        <v>456</v>
      </c>
      <c r="O36" s="11" t="s">
        <v>455</v>
      </c>
      <c r="P36" s="12" t="s">
        <v>456</v>
      </c>
      <c r="Q36" s="25">
        <v>0</v>
      </c>
      <c r="R36" s="11" t="s">
        <v>455</v>
      </c>
      <c r="S36" s="12" t="s">
        <v>456</v>
      </c>
      <c r="T36" s="25" t="s">
        <v>456</v>
      </c>
      <c r="U36" s="11" t="s">
        <v>454</v>
      </c>
      <c r="V36" s="12">
        <v>0</v>
      </c>
      <c r="W36" s="25">
        <v>0</v>
      </c>
      <c r="X36" s="5">
        <f>IF(C36=" ",0,IF(C36="p",1,0)+IF(F36="p",1,0)+IF(I36="p",1,0)+IF(L36="p",1,0)+IF(O36="p",1,0)+IF(R36="p",1,0)+IF(U36="p",1,0))</f>
        <v>6</v>
      </c>
      <c r="Y36" s="6">
        <f>IF(C36=" ",0,IF(C36="am",1,0)+IF(F36="am",1,0)+IF(I36="am",1,0)+IF(L36="am",1,0)+IF(O36="am",1,0)+IF(R36="am",1,0)+IF(U36="am",1,0))</f>
        <v>0</v>
      </c>
      <c r="Z36" s="6">
        <f>IF(D36=" ",0,IF(D36="+",1,0)+IF(G36="+",1,0)+IF(J36="+",1,0)+IF(M36="+",1,0)+IF(P36="+",1,0)+IF(S36="+",1,0)+IF(V36="+",1,0))</f>
        <v>0</v>
      </c>
      <c r="AA36" s="6">
        <f t="shared" si="30"/>
        <v>0</v>
      </c>
      <c r="AB36" s="6">
        <f t="shared" si="30"/>
        <v>0</v>
      </c>
      <c r="AC36" s="7">
        <f>IF(E36=" ",0,IF(E36="~",1,0)+IF(H36="~",1,0)+IF(K36="~",1,0)+IF(N36="~",1,0)+IF(Q36="~",1,0)+IF(T36="~",1,0)+IF(W36="~",1,0))</f>
        <v>3</v>
      </c>
      <c r="AD36" s="36">
        <f>IF(X36=7,10,IF(X36=6,9.71+(Y36-1)*0.29,IF(X36=5,9.13+(Y36-2)*0.29,IF(X36=4,8.26+(Y36-3)*0.29,IF(X36=3,7.1+(Y36-4)*0.29,IF(X36=2,5.65+(Y36-5)*0.29,IF(X36=1,3.91+(Y36-6)*0.29,IF(Y36=0,0,1.88+(Y36-7)*0.29))))))))</f>
        <v>9.4200000000000017</v>
      </c>
      <c r="AE36" s="14">
        <f>IF(Z36=7,10,IF(Z36=6,9.71+(AA36-1)*0.29,IF(Z36=5,9.13+(AA36-2)*0.29,IF(Z36=4,8.26+(AA36-3)*0.29,IF(Z36=3,7.1+(AA36-4)*0.29,IF(Z36=2,5.65+(AA36-5)*0.29,IF(Z36=1,3.91+(AA36-6)*0.29,IF(AA36=0,0,1.88+(AA36-7)*0.29))))))))</f>
        <v>0</v>
      </c>
      <c r="AF36" s="24">
        <f>IF(AB36=7,10,IF(AB36=6,9.71+(AC36-1)*0.29,IF(AB36=5,9.13+(AC36-2)*0.29,IF(AB36=4,8.26+(AC36-3)*0.29,IF(AB36=3,7.1+(AC36-4)*0.29,IF(AB36=2,5.65+(AC36-5)*0.29,IF(AB36=1,3.91+(AC36-6)*0.29,IF(AC36=0,0,1.88+(AC36-7)*0.29))))))))</f>
        <v>0.72</v>
      </c>
      <c r="AG36" s="14">
        <v>4.0999999999999996</v>
      </c>
      <c r="AH36" s="15">
        <v>2.2000000000000002</v>
      </c>
      <c r="AI36" s="11" t="s">
        <v>455</v>
      </c>
      <c r="AJ36" s="12" t="s">
        <v>456</v>
      </c>
      <c r="AK36" s="25">
        <v>0</v>
      </c>
      <c r="AL36" s="11" t="s">
        <v>455</v>
      </c>
      <c r="AM36" s="12" t="s">
        <v>456</v>
      </c>
      <c r="AN36" s="25">
        <v>0</v>
      </c>
      <c r="AO36" s="11" t="s">
        <v>454</v>
      </c>
      <c r="AP36" s="12">
        <v>0</v>
      </c>
      <c r="AQ36" s="25" t="s">
        <v>456</v>
      </c>
      <c r="AR36" s="11" t="str">
        <f t="shared" si="31"/>
        <v xml:space="preserve"> </v>
      </c>
      <c r="AS36" s="12" t="str">
        <f t="shared" si="32"/>
        <v xml:space="preserve"> </v>
      </c>
      <c r="AT36" s="25" t="str">
        <f t="shared" si="32"/>
        <v xml:space="preserve"> </v>
      </c>
      <c r="AU36" s="11" t="str">
        <f t="shared" si="32"/>
        <v xml:space="preserve"> </v>
      </c>
      <c r="AV36" s="12" t="str">
        <f t="shared" si="32"/>
        <v xml:space="preserve"> </v>
      </c>
      <c r="AW36" s="25" t="str">
        <f t="shared" si="32"/>
        <v xml:space="preserve"> </v>
      </c>
      <c r="AX36" s="11" t="str">
        <f t="shared" si="32"/>
        <v xml:space="preserve"> </v>
      </c>
      <c r="AY36" s="12" t="str">
        <f t="shared" si="32"/>
        <v xml:space="preserve"> </v>
      </c>
      <c r="AZ36" s="25" t="str">
        <f t="shared" si="32"/>
        <v xml:space="preserve"> </v>
      </c>
      <c r="BA36" s="11" t="str">
        <f t="shared" si="32"/>
        <v xml:space="preserve"> </v>
      </c>
      <c r="BB36" s="12" t="str">
        <f t="shared" si="32"/>
        <v xml:space="preserve"> </v>
      </c>
      <c r="BC36" s="25" t="str">
        <f t="shared" si="32"/>
        <v xml:space="preserve"> </v>
      </c>
      <c r="BD36" s="5">
        <f>IF(AI36=" ",0,IF(AI36="p",1,0)+IF(AL36="p",1,0)+IF(AO36="p",1,0)+IF(AR36="p",1,0)+IF(AU36="p",1,0)+IF(AX36="p",1,0)+IF(BA36="p",1,0))</f>
        <v>2</v>
      </c>
      <c r="BE36" s="6">
        <f>IF(AI36=" ",0,IF(AI36="am",1,0)+IF(AL36="am",1,0)+IF(AO36="am",1,0)+IF(AR36="am",1,0)+IF(AU36="am",1,0)+IF(AX36="am",1,0)+IF(BA36="am",1,0))</f>
        <v>0</v>
      </c>
      <c r="BF36" s="6">
        <f>IF(AJ36=" ",0,IF(AJ36="+",1,0)+IF(AM36="+",1,0)+IF(AP36="+",1,0)+IF(AS36="+",1,0)+IF(AV36="+",1,0)+IF(AY36="+",1,0)+IF(BB36="+",1,0))</f>
        <v>0</v>
      </c>
      <c r="BG36" s="6">
        <f t="shared" si="33"/>
        <v>0</v>
      </c>
      <c r="BH36" s="6">
        <f t="shared" si="33"/>
        <v>0</v>
      </c>
      <c r="BI36" s="7">
        <f>IF(AK36=" ",0,IF(AK36="~",1,0)+IF(AN36="~",1,0)+IF(AQ36="~",1,0)+IF(AT36="~",1,0)+IF(AW36="~",1,0)+IF(AZ36="~",1,0)+IF(BC36="~",1,0))</f>
        <v>1</v>
      </c>
      <c r="BJ36" s="36">
        <f>IF(BD36=7,10,IF(BD36=6,9.71+(BE36-1)*0.29,IF(BD36=5,9.13+(BE36-2)*0.29,IF(BD36=4,8.26+(BE36-3)*0.29,IF(BD36=3,7.1+(BE36-4)*0.29,IF(BD36=2,5.65+(BE36-5)*0.29,IF(BD36=1,3.91+(BE36-6)*0.29,IF(BE36=0,0,1.88+(BE36-7)*0.29))))))))</f>
        <v>4.2</v>
      </c>
      <c r="BK36" s="14">
        <f>IF(BF36=7,10,IF(BF36=6,9.71+(BG36-1)*0.29,IF(BF36=5,9.13+(BG36-2)*0.29,IF(BF36=4,8.26+(BG36-3)*0.29,IF(BF36=3,7.1+(BG36-4)*0.29,IF(BF36=2,5.65+(BG36-5)*0.29,IF(BF36=1,3.91+(BG36-6)*0.29,IF(BG36=0,0,1.88+(BG36-7)*0.29))))))))</f>
        <v>0</v>
      </c>
      <c r="BL36" s="24">
        <f>IF(BH36=7,10,IF(BH36=6,9.71+(BI36-1)*0.29,IF(BH36=5,9.13+(BI36-2)*0.29,IF(BH36=4,8.26+(BI36-3)*0.29,IF(BH36=3,7.1+(BI36-4)*0.29,IF(BH36=2,5.65+(BI36-5)*0.29,IF(BH36=1,3.91+(BI36-6)*0.29,IF(BI36=0,0,1.88+(BI36-7)*0.29))))))))</f>
        <v>0.14000000000000012</v>
      </c>
      <c r="BM36" s="14">
        <v>0</v>
      </c>
      <c r="BN36" s="15">
        <v>0</v>
      </c>
      <c r="BO36" s="16">
        <f>1+1.5+3+0.14</f>
        <v>5.64</v>
      </c>
      <c r="BP36" s="24">
        <f>(0.75*AD36+AE36+0.25*AF36+1.4*AG36+1.6*AH36)+(0.75*BJ36+BK36+0.25*BL36+1.4*BM36+1.6*BN36)+BO36</f>
        <v>25.33</v>
      </c>
      <c r="BQ36" s="63"/>
      <c r="BR36" s="63"/>
      <c r="BS36" s="63"/>
      <c r="BT36" s="63"/>
      <c r="BU36" s="63"/>
      <c r="BV36" s="63"/>
      <c r="BW36" s="63"/>
      <c r="BX36" s="109"/>
      <c r="BY36" s="109"/>
    </row>
    <row r="37" spans="1:77" ht="12.75" customHeight="1">
      <c r="A37" s="2">
        <f t="shared" si="4"/>
        <v>29</v>
      </c>
      <c r="B37" s="80" t="s">
        <v>176</v>
      </c>
      <c r="C37" s="11" t="s">
        <v>455</v>
      </c>
      <c r="D37" s="12" t="s">
        <v>456</v>
      </c>
      <c r="E37" s="25" t="s">
        <v>456</v>
      </c>
      <c r="F37" s="11" t="s">
        <v>455</v>
      </c>
      <c r="G37" s="12" t="s">
        <v>456</v>
      </c>
      <c r="H37" s="25" t="s">
        <v>456</v>
      </c>
      <c r="I37" s="11" t="s">
        <v>455</v>
      </c>
      <c r="J37" s="12" t="s">
        <v>456</v>
      </c>
      <c r="K37" s="25" t="s">
        <v>456</v>
      </c>
      <c r="L37" s="11" t="s">
        <v>455</v>
      </c>
      <c r="M37" s="12" t="s">
        <v>457</v>
      </c>
      <c r="N37" s="25" t="s">
        <v>456</v>
      </c>
      <c r="O37" s="11" t="s">
        <v>455</v>
      </c>
      <c r="P37" s="12" t="s">
        <v>456</v>
      </c>
      <c r="Q37" s="25" t="s">
        <v>456</v>
      </c>
      <c r="R37" s="11" t="s">
        <v>455</v>
      </c>
      <c r="S37" s="12" t="s">
        <v>456</v>
      </c>
      <c r="T37" s="25" t="s">
        <v>456</v>
      </c>
      <c r="U37" s="11" t="s">
        <v>455</v>
      </c>
      <c r="V37" s="12" t="s">
        <v>456</v>
      </c>
      <c r="W37" s="25" t="s">
        <v>456</v>
      </c>
      <c r="X37" s="5">
        <f>IF(C37=" ",0,IF(C37="p",1,0)+IF(F37="p",1,0)+IF(I37="p",1,0)+IF(L37="p",1,0)+IF(O37="p",1,0)+IF(R37="p",1,0)+IF(U37="p",1,0))</f>
        <v>7</v>
      </c>
      <c r="Y37" s="6">
        <f>IF(C37=" ",0,IF(C37="am",1,0)+IF(F37="am",1,0)+IF(I37="am",1,0)+IF(L37="am",1,0)+IF(O37="am",1,0)+IF(R37="am",1,0)+IF(U37="am",1,0))</f>
        <v>0</v>
      </c>
      <c r="Z37" s="6">
        <f>IF(D37=" ",0,IF(D37="+",1,0)+IF(G37="+",1,0)+IF(J37="+",1,0)+IF(M37="+",1,0)+IF(P37="+",1,0)+IF(S37="+",1,0)+IF(V37="+",1,0))</f>
        <v>1</v>
      </c>
      <c r="AA37" s="6">
        <f t="shared" si="30"/>
        <v>0</v>
      </c>
      <c r="AB37" s="6">
        <f t="shared" si="30"/>
        <v>0</v>
      </c>
      <c r="AC37" s="7">
        <f>IF(E37=" ",0,IF(E37="~",1,0)+IF(H37="~",1,0)+IF(K37="~",1,0)+IF(N37="~",1,0)+IF(Q37="~",1,0)+IF(T37="~",1,0)+IF(W37="~",1,0))</f>
        <v>7</v>
      </c>
      <c r="AD37" s="36">
        <f>IF(X37=7,10,IF(X37=6,9.71+(Y37-1)*0.29,IF(X37=5,9.13+(Y37-2)*0.29,IF(X37=4,8.26+(Y37-3)*0.29,IF(X37=3,7.1+(Y37-4)*0.29,IF(X37=2,5.65+(Y37-5)*0.29,IF(X37=1,3.91+(Y37-6)*0.29,IF(Y37=0,0,1.88+(Y37-7)*0.29))))))))</f>
        <v>10</v>
      </c>
      <c r="AE37" s="14">
        <f>IF(Z37=7,10,IF(Z37=6,9.71+(AA37-1)*0.29,IF(Z37=5,9.13+(AA37-2)*0.29,IF(Z37=4,8.26+(AA37-3)*0.29,IF(Z37=3,7.1+(AA37-4)*0.29,IF(Z37=2,5.65+(AA37-5)*0.29,IF(Z37=1,3.91+(AA37-6)*0.29,IF(AA37=0,0,1.88+(AA37-7)*0.29))))))))</f>
        <v>2.1700000000000004</v>
      </c>
      <c r="AF37" s="24">
        <f>IF(AB37=7,10,IF(AB37=6,9.71+(AC37-1)*0.29,IF(AB37=5,9.13+(AC37-2)*0.29,IF(AB37=4,8.26+(AC37-3)*0.29,IF(AB37=3,7.1+(AC37-4)*0.29,IF(AB37=2,5.65+(AC37-5)*0.29,IF(AB37=1,3.91+(AC37-6)*0.29,IF(AC37=0,0,1.88+(AC37-7)*0.29))))))))</f>
        <v>1.88</v>
      </c>
      <c r="AG37" s="14">
        <v>4.3</v>
      </c>
      <c r="AH37" s="15">
        <v>1.7</v>
      </c>
      <c r="AI37" s="11" t="s">
        <v>455</v>
      </c>
      <c r="AJ37" s="12" t="s">
        <v>456</v>
      </c>
      <c r="AK37" s="25" t="s">
        <v>456</v>
      </c>
      <c r="AL37" s="11" t="s">
        <v>455</v>
      </c>
      <c r="AM37" s="12" t="s">
        <v>456</v>
      </c>
      <c r="AN37" s="25" t="s">
        <v>456</v>
      </c>
      <c r="AO37" s="11" t="s">
        <v>455</v>
      </c>
      <c r="AP37" s="12" t="s">
        <v>457</v>
      </c>
      <c r="AQ37" s="25" t="s">
        <v>456</v>
      </c>
      <c r="AR37" s="11" t="str">
        <f t="shared" si="31"/>
        <v xml:space="preserve"> </v>
      </c>
      <c r="AS37" s="12" t="str">
        <f t="shared" si="32"/>
        <v xml:space="preserve"> </v>
      </c>
      <c r="AT37" s="25" t="str">
        <f t="shared" si="32"/>
        <v xml:space="preserve"> </v>
      </c>
      <c r="AU37" s="11" t="str">
        <f t="shared" si="32"/>
        <v xml:space="preserve"> </v>
      </c>
      <c r="AV37" s="12" t="str">
        <f t="shared" si="32"/>
        <v xml:space="preserve"> </v>
      </c>
      <c r="AW37" s="25" t="str">
        <f t="shared" si="32"/>
        <v xml:space="preserve"> </v>
      </c>
      <c r="AX37" s="11" t="str">
        <f t="shared" si="32"/>
        <v xml:space="preserve"> </v>
      </c>
      <c r="AY37" s="12" t="str">
        <f t="shared" si="32"/>
        <v xml:space="preserve"> </v>
      </c>
      <c r="AZ37" s="25" t="str">
        <f t="shared" si="32"/>
        <v xml:space="preserve"> </v>
      </c>
      <c r="BA37" s="11" t="str">
        <f t="shared" si="32"/>
        <v xml:space="preserve"> </v>
      </c>
      <c r="BB37" s="12" t="str">
        <f t="shared" si="32"/>
        <v xml:space="preserve"> </v>
      </c>
      <c r="BC37" s="25" t="str">
        <f t="shared" si="32"/>
        <v xml:space="preserve"> </v>
      </c>
      <c r="BD37" s="5">
        <f>IF(AI37=" ",0,IF(AI37="p",1,0)+IF(AL37="p",1,0)+IF(AO37="p",1,0)+IF(AR37="p",1,0)+IF(AU37="p",1,0)+IF(AX37="p",1,0)+IF(BA37="p",1,0))</f>
        <v>3</v>
      </c>
      <c r="BE37" s="6">
        <f>IF(AI37=" ",0,IF(AI37="am",1,0)+IF(AL37="am",1,0)+IF(AO37="am",1,0)+IF(AR37="am",1,0)+IF(AU37="am",1,0)+IF(AX37="am",1,0)+IF(BA37="am",1,0))</f>
        <v>0</v>
      </c>
      <c r="BF37" s="6">
        <f>IF(AJ37=" ",0,IF(AJ37="+",1,0)+IF(AM37="+",1,0)+IF(AP37="+",1,0)+IF(AS37="+",1,0)+IF(AV37="+",1,0)+IF(AY37="+",1,0)+IF(BB37="+",1,0))</f>
        <v>1</v>
      </c>
      <c r="BG37" s="6">
        <f t="shared" si="33"/>
        <v>0</v>
      </c>
      <c r="BH37" s="6">
        <f t="shared" si="33"/>
        <v>0</v>
      </c>
      <c r="BI37" s="7">
        <f>IF(AK37=" ",0,IF(AK37="~",1,0)+IF(AN37="~",1,0)+IF(AQ37="~",1,0)+IF(AT37="~",1,0)+IF(AW37="~",1,0)+IF(AZ37="~",1,0)+IF(BC37="~",1,0))</f>
        <v>3</v>
      </c>
      <c r="BJ37" s="36">
        <f>IF(BD37=7,10,IF(BD37=6,9.71+(BE37-1)*0.29,IF(BD37=5,9.13+(BE37-2)*0.29,IF(BD37=4,8.26+(BE37-3)*0.29,IF(BD37=3,7.1+(BE37-4)*0.29,IF(BD37=2,5.65+(BE37-5)*0.29,IF(BD37=1,3.91+(BE37-6)*0.29,IF(BE37=0,0,1.88+(BE37-7)*0.29))))))))</f>
        <v>5.9399999999999995</v>
      </c>
      <c r="BK37" s="14">
        <f>IF(BF37=7,10,IF(BF37=6,9.71+(BG37-1)*0.29,IF(BF37=5,9.13+(BG37-2)*0.29,IF(BF37=4,8.26+(BG37-3)*0.29,IF(BF37=3,7.1+(BG37-4)*0.29,IF(BF37=2,5.65+(BG37-5)*0.29,IF(BF37=1,3.91+(BG37-6)*0.29,IF(BG37=0,0,1.88+(BG37-7)*0.29))))))))</f>
        <v>2.1700000000000004</v>
      </c>
      <c r="BL37" s="24">
        <f>IF(BH37=7,10,IF(BH37=6,9.71+(BI37-1)*0.29,IF(BH37=5,9.13+(BI37-2)*0.29,IF(BH37=4,8.26+(BI37-3)*0.29,IF(BH37=3,7.1+(BI37-4)*0.29,IF(BH37=2,5.65+(BI37-5)*0.29,IF(BH37=1,3.91+(BI37-6)*0.29,IF(BI37=0,0,1.88+(BI37-7)*0.29))))))))</f>
        <v>0.72</v>
      </c>
      <c r="BM37" s="14">
        <v>0</v>
      </c>
      <c r="BN37" s="15">
        <v>0</v>
      </c>
      <c r="BO37" s="16">
        <f>1+2+1.5+3+0.14</f>
        <v>7.64</v>
      </c>
      <c r="BP37" s="24">
        <f>(0.75*AD37+AE37+0.25*AF37+1.4*AG37+1.6*AH37)+(0.75*BJ37+BK37+0.25*BL37+1.4*BM37+1.6*BN37)+BO37</f>
        <v>33.324999999999996</v>
      </c>
      <c r="BQ37" s="63"/>
      <c r="BR37" s="63"/>
      <c r="BS37" s="63"/>
      <c r="BT37" s="63"/>
      <c r="BU37" s="63"/>
      <c r="BV37" s="63"/>
      <c r="BW37" s="63"/>
      <c r="BX37" s="109"/>
      <c r="BY37" s="109"/>
    </row>
    <row r="38" spans="1:77" ht="12.75" customHeight="1">
      <c r="A38" s="2">
        <f t="shared" si="4"/>
        <v>30</v>
      </c>
      <c r="B38" s="80" t="s">
        <v>573</v>
      </c>
      <c r="C38" s="85" t="s">
        <v>450</v>
      </c>
      <c r="D38" s="86" t="s">
        <v>450</v>
      </c>
      <c r="E38" s="87" t="s">
        <v>450</v>
      </c>
      <c r="F38" s="85" t="s">
        <v>450</v>
      </c>
      <c r="G38" s="86" t="s">
        <v>450</v>
      </c>
      <c r="H38" s="87" t="s">
        <v>450</v>
      </c>
      <c r="I38" s="85" t="s">
        <v>450</v>
      </c>
      <c r="J38" s="86" t="s">
        <v>450</v>
      </c>
      <c r="K38" s="87" t="s">
        <v>450</v>
      </c>
      <c r="L38" s="85" t="s">
        <v>450</v>
      </c>
      <c r="M38" s="86" t="s">
        <v>450</v>
      </c>
      <c r="N38" s="87" t="s">
        <v>450</v>
      </c>
      <c r="O38" s="85" t="s">
        <v>450</v>
      </c>
      <c r="P38" s="86" t="s">
        <v>450</v>
      </c>
      <c r="Q38" s="87" t="s">
        <v>450</v>
      </c>
      <c r="R38" s="85" t="s">
        <v>450</v>
      </c>
      <c r="S38" s="86" t="s">
        <v>450</v>
      </c>
      <c r="T38" s="87" t="s">
        <v>450</v>
      </c>
      <c r="U38" s="85" t="s">
        <v>450</v>
      </c>
      <c r="V38" s="86" t="s">
        <v>450</v>
      </c>
      <c r="W38" s="87" t="s">
        <v>450</v>
      </c>
      <c r="X38" s="88" t="s">
        <v>450</v>
      </c>
      <c r="Y38" s="89" t="s">
        <v>450</v>
      </c>
      <c r="Z38" s="89" t="s">
        <v>450</v>
      </c>
      <c r="AA38" s="89" t="s">
        <v>450</v>
      </c>
      <c r="AB38" s="89" t="s">
        <v>450</v>
      </c>
      <c r="AC38" s="90" t="s">
        <v>450</v>
      </c>
      <c r="AD38" s="91" t="s">
        <v>450</v>
      </c>
      <c r="AE38" s="92" t="s">
        <v>450</v>
      </c>
      <c r="AF38" s="93" t="s">
        <v>450</v>
      </c>
      <c r="AG38" s="92" t="s">
        <v>450</v>
      </c>
      <c r="AH38" s="94" t="s">
        <v>450</v>
      </c>
      <c r="AI38" s="95" t="s">
        <v>450</v>
      </c>
      <c r="AJ38" s="96" t="s">
        <v>450</v>
      </c>
      <c r="AK38" s="97" t="s">
        <v>450</v>
      </c>
      <c r="AL38" s="95" t="s">
        <v>450</v>
      </c>
      <c r="AM38" s="96" t="s">
        <v>450</v>
      </c>
      <c r="AN38" s="97" t="s">
        <v>450</v>
      </c>
      <c r="AO38" s="85" t="s">
        <v>450</v>
      </c>
      <c r="AP38" s="86" t="s">
        <v>450</v>
      </c>
      <c r="AQ38" s="87" t="s">
        <v>450</v>
      </c>
      <c r="AR38" s="85" t="s">
        <v>450</v>
      </c>
      <c r="AS38" s="86" t="s">
        <v>450</v>
      </c>
      <c r="AT38" s="87" t="s">
        <v>450</v>
      </c>
      <c r="AU38" s="85" t="s">
        <v>450</v>
      </c>
      <c r="AV38" s="86" t="s">
        <v>450</v>
      </c>
      <c r="AW38" s="87" t="s">
        <v>450</v>
      </c>
      <c r="AX38" s="85" t="s">
        <v>450</v>
      </c>
      <c r="AY38" s="86" t="s">
        <v>450</v>
      </c>
      <c r="AZ38" s="87" t="s">
        <v>450</v>
      </c>
      <c r="BA38" s="85" t="s">
        <v>450</v>
      </c>
      <c r="BB38" s="86" t="s">
        <v>450</v>
      </c>
      <c r="BC38" s="87" t="s">
        <v>450</v>
      </c>
      <c r="BD38" s="88" t="s">
        <v>450</v>
      </c>
      <c r="BE38" s="89" t="s">
        <v>450</v>
      </c>
      <c r="BF38" s="89" t="s">
        <v>450</v>
      </c>
      <c r="BG38" s="89" t="s">
        <v>450</v>
      </c>
      <c r="BH38" s="89" t="s">
        <v>450</v>
      </c>
      <c r="BI38" s="90" t="s">
        <v>450</v>
      </c>
      <c r="BJ38" s="91" t="s">
        <v>450</v>
      </c>
      <c r="BK38" s="92" t="s">
        <v>450</v>
      </c>
      <c r="BL38" s="93" t="s">
        <v>450</v>
      </c>
      <c r="BM38" s="92" t="s">
        <v>450</v>
      </c>
      <c r="BN38" s="94" t="s">
        <v>450</v>
      </c>
      <c r="BO38" s="98" t="s">
        <v>450</v>
      </c>
      <c r="BP38" s="99" t="s">
        <v>450</v>
      </c>
      <c r="BQ38" s="67">
        <v>7</v>
      </c>
      <c r="BR38" s="100" t="s">
        <v>449</v>
      </c>
      <c r="BS38" s="101" t="str">
        <f>"---"</f>
        <v>---</v>
      </c>
      <c r="BT38" s="101" t="str">
        <f>"---"</f>
        <v>---</v>
      </c>
      <c r="BU38" s="102" t="s">
        <v>450</v>
      </c>
      <c r="BV38" s="79">
        <v>7</v>
      </c>
      <c r="BW38" s="100" t="s">
        <v>449</v>
      </c>
      <c r="BX38" s="109"/>
      <c r="BY38" s="109"/>
    </row>
    <row r="39" spans="1:77" ht="12.75" customHeight="1">
      <c r="A39" s="2">
        <f t="shared" si="4"/>
        <v>31</v>
      </c>
      <c r="B39" s="80" t="s">
        <v>177</v>
      </c>
      <c r="C39" s="11" t="s">
        <v>455</v>
      </c>
      <c r="D39" s="12" t="s">
        <v>456</v>
      </c>
      <c r="E39" s="25" t="s">
        <v>456</v>
      </c>
      <c r="F39" s="11" t="s">
        <v>455</v>
      </c>
      <c r="G39" s="12" t="s">
        <v>456</v>
      </c>
      <c r="H39" s="25" t="s">
        <v>456</v>
      </c>
      <c r="I39" s="11" t="s">
        <v>455</v>
      </c>
      <c r="J39" s="12" t="s">
        <v>456</v>
      </c>
      <c r="K39" s="25" t="s">
        <v>456</v>
      </c>
      <c r="L39" s="11" t="s">
        <v>455</v>
      </c>
      <c r="M39" s="12" t="s">
        <v>456</v>
      </c>
      <c r="N39" s="25" t="s">
        <v>456</v>
      </c>
      <c r="O39" s="11" t="s">
        <v>455</v>
      </c>
      <c r="P39" s="12" t="s">
        <v>456</v>
      </c>
      <c r="Q39" s="25">
        <v>0</v>
      </c>
      <c r="R39" s="11" t="s">
        <v>455</v>
      </c>
      <c r="S39" s="12" t="s">
        <v>456</v>
      </c>
      <c r="T39" s="25">
        <v>0</v>
      </c>
      <c r="U39" s="11" t="s">
        <v>454</v>
      </c>
      <c r="V39" s="12">
        <v>0</v>
      </c>
      <c r="W39" s="25">
        <v>0</v>
      </c>
      <c r="X39" s="5">
        <f>IF(C39=" ",0,IF(C39="p",1,0)+IF(F39="p",1,0)+IF(I39="p",1,0)+IF(L39="p",1,0)+IF(O39="p",1,0)+IF(R39="p",1,0)+IF(U39="p",1,0))</f>
        <v>6</v>
      </c>
      <c r="Y39" s="6">
        <f>IF(C39=" ",0,IF(C39="am",1,0)+IF(F39="am",1,0)+IF(I39="am",1,0)+IF(L39="am",1,0)+IF(O39="am",1,0)+IF(R39="am",1,0)+IF(U39="am",1,0))</f>
        <v>0</v>
      </c>
      <c r="Z39" s="6">
        <f>IF(D39=" ",0,IF(D39="+",1,0)+IF(G39="+",1,0)+IF(J39="+",1,0)+IF(M39="+",1,0)+IF(P39="+",1,0)+IF(S39="+",1,0)+IF(V39="+",1,0))</f>
        <v>0</v>
      </c>
      <c r="AA39" s="6">
        <f>IF(D39=" ",0,IF(D39="!",1,0)+IF(G39="!",1,0)+IF(J39="!",1,0)+IF(M39="!",1,0)+IF(P39="!",1,0)+IF(S39="!",1,0)+IF(V39="!",1,0))</f>
        <v>0</v>
      </c>
      <c r="AB39" s="6">
        <f>IF(E39=" ",0,IF(E39="!",1,0)+IF(H39="!",1,0)+IF(K39="!",1,0)+IF(N39="!",1,0)+IF(Q39="!",1,0)+IF(T39="!",1,0)+IF(W39="!",1,0))</f>
        <v>0</v>
      </c>
      <c r="AC39" s="7">
        <f>IF(E39=" ",0,IF(E39="~",1,0)+IF(H39="~",1,0)+IF(K39="~",1,0)+IF(N39="~",1,0)+IF(Q39="~",1,0)+IF(T39="~",1,0)+IF(W39="~",1,0))</f>
        <v>4</v>
      </c>
      <c r="AD39" s="36">
        <f>IF(X39=7,10,IF(X39=6,9.71+(Y39-1)*0.29,IF(X39=5,9.13+(Y39-2)*0.29,IF(X39=4,8.26+(Y39-3)*0.29,IF(X39=3,7.1+(Y39-4)*0.29,IF(X39=2,5.65+(Y39-5)*0.29,IF(X39=1,3.91+(Y39-6)*0.29,IF(Y39=0,0,1.88+(Y39-7)*0.29))))))))</f>
        <v>9.4200000000000017</v>
      </c>
      <c r="AE39" s="14">
        <f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>IF(AB39=7,10,IF(AB39=6,9.71+(AC39-1)*0.29,IF(AB39=5,9.13+(AC39-2)*0.29,IF(AB39=4,8.26+(AC39-3)*0.29,IF(AB39=3,7.1+(AC39-4)*0.29,IF(AB39=2,5.65+(AC39-5)*0.29,IF(AB39=1,3.91+(AC39-6)*0.29,IF(AC39=0,0,1.88+(AC39-7)*0.29))))))))</f>
        <v>1.01</v>
      </c>
      <c r="AG39" s="14">
        <v>2</v>
      </c>
      <c r="AH39" s="15">
        <v>1.9</v>
      </c>
      <c r="AI39" s="11" t="s">
        <v>454</v>
      </c>
      <c r="AJ39" s="12">
        <v>0</v>
      </c>
      <c r="AK39" s="25" t="s">
        <v>456</v>
      </c>
      <c r="AL39" s="11" t="s">
        <v>455</v>
      </c>
      <c r="AM39" s="12" t="s">
        <v>456</v>
      </c>
      <c r="AN39" s="25" t="s">
        <v>456</v>
      </c>
      <c r="AO39" s="11" t="s">
        <v>455</v>
      </c>
      <c r="AP39" s="12" t="s">
        <v>456</v>
      </c>
      <c r="AQ39" s="25" t="s">
        <v>456</v>
      </c>
      <c r="AR39" s="11" t="str">
        <f t="shared" ref="AQ39:AR40" si="34">" "</f>
        <v xml:space="preserve"> </v>
      </c>
      <c r="AS39" s="12" t="str">
        <f t="shared" ref="AS39:BC40" si="35">" "</f>
        <v xml:space="preserve"> </v>
      </c>
      <c r="AT39" s="25" t="str">
        <f t="shared" si="35"/>
        <v xml:space="preserve"> </v>
      </c>
      <c r="AU39" s="11" t="str">
        <f t="shared" si="35"/>
        <v xml:space="preserve"> </v>
      </c>
      <c r="AV39" s="12" t="str">
        <f t="shared" si="35"/>
        <v xml:space="preserve"> </v>
      </c>
      <c r="AW39" s="25" t="str">
        <f t="shared" si="35"/>
        <v xml:space="preserve"> </v>
      </c>
      <c r="AX39" s="11" t="str">
        <f t="shared" si="35"/>
        <v xml:space="preserve"> </v>
      </c>
      <c r="AY39" s="12" t="str">
        <f t="shared" si="35"/>
        <v xml:space="preserve"> </v>
      </c>
      <c r="AZ39" s="25" t="str">
        <f t="shared" si="35"/>
        <v xml:space="preserve"> </v>
      </c>
      <c r="BA39" s="11" t="str">
        <f t="shared" si="35"/>
        <v xml:space="preserve"> </v>
      </c>
      <c r="BB39" s="12" t="str">
        <f t="shared" si="35"/>
        <v xml:space="preserve"> </v>
      </c>
      <c r="BC39" s="25" t="str">
        <f t="shared" si="35"/>
        <v xml:space="preserve"> </v>
      </c>
      <c r="BD39" s="5">
        <f>IF(AI39=" ",0,IF(AI39="p",1,0)+IF(AL39="p",1,0)+IF(AO39="p",1,0)+IF(AR39="p",1,0)+IF(AU39="p",1,0)+IF(AX39="p",1,0)+IF(BA39="p",1,0))</f>
        <v>2</v>
      </c>
      <c r="BE39" s="6">
        <f>IF(AI39=" ",0,IF(AI39="am",1,0)+IF(AL39="am",1,0)+IF(AO39="am",1,0)+IF(AR39="am",1,0)+IF(AU39="am",1,0)+IF(AX39="am",1,0)+IF(BA39="am",1,0))</f>
        <v>0</v>
      </c>
      <c r="BF39" s="6">
        <f>IF(AJ39=" ",0,IF(AJ39="+",1,0)+IF(AM39="+",1,0)+IF(AP39="+",1,0)+IF(AS39="+",1,0)+IF(AV39="+",1,0)+IF(AY39="+",1,0)+IF(BB39="+",1,0))</f>
        <v>0</v>
      </c>
      <c r="BG39" s="6">
        <f>IF(AJ39=" ",0,IF(AJ39="!",1,0)+IF(AM39="!",1,0)+IF(AP39="!",1,0)+IF(AS39="!",1,0)+IF(AV39="!",1,0)+IF(AY39="!",1,0)+IF(BB39="!",1,0))</f>
        <v>0</v>
      </c>
      <c r="BH39" s="6">
        <f>IF(AK39=" ",0,IF(AK39="!",1,0)+IF(AN39="!",1,0)+IF(AQ39="!",1,0)+IF(AT39="!",1,0)+IF(AW39="!",1,0)+IF(AZ39="!",1,0)+IF(BC39="!",1,0))</f>
        <v>0</v>
      </c>
      <c r="BI39" s="7">
        <f>IF(AK39=" ",0,IF(AK39="~",1,0)+IF(AN39="~",1,0)+IF(AQ39="~",1,0)+IF(AT39="~",1,0)+IF(AW39="~",1,0)+IF(AZ39="~",1,0)+IF(BC39="~",1,0))</f>
        <v>3</v>
      </c>
      <c r="BJ39" s="36">
        <f>IF(BD39=7,10,IF(BD39=6,9.71+(BE39-1)*0.29,IF(BD39=5,9.13+(BE39-2)*0.29,IF(BD39=4,8.26+(BE39-3)*0.29,IF(BD39=3,7.1+(BE39-4)*0.29,IF(BD39=2,5.65+(BE39-5)*0.29,IF(BD39=1,3.91+(BE39-6)*0.29,IF(BE39=0,0,1.88+(BE39-7)*0.29))))))))</f>
        <v>4.2</v>
      </c>
      <c r="BK39" s="14">
        <f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>IF(BH39=7,10,IF(BH39=6,9.71+(BI39-1)*0.29,IF(BH39=5,9.13+(BI39-2)*0.29,IF(BH39=4,8.26+(BI39-3)*0.29,IF(BH39=3,7.1+(BI39-4)*0.29,IF(BH39=2,5.65+(BI39-5)*0.29,IF(BH39=1,3.91+(BI39-6)*0.29,IF(BI39=0,0,1.88+(BI39-7)*0.29))))))))</f>
        <v>0.72</v>
      </c>
      <c r="BM39" s="14">
        <v>0</v>
      </c>
      <c r="BN39" s="15">
        <v>0</v>
      </c>
      <c r="BO39" s="16">
        <f>3+0.14</f>
        <v>3.14</v>
      </c>
      <c r="BP39" s="24">
        <f>(0.75*AD39+AE39+0.25*AF39+1.4*AG39+1.6*AH39)+(0.75*BJ39+BK39+0.25*BL39+1.4*BM39+1.6*BN39)+BO39</f>
        <v>19.627500000000005</v>
      </c>
      <c r="BQ39" s="63"/>
      <c r="BR39" s="63"/>
      <c r="BS39" s="63"/>
      <c r="BT39" s="63"/>
      <c r="BU39" s="63"/>
      <c r="BV39" s="63"/>
      <c r="BW39" s="63"/>
      <c r="BX39" s="109"/>
      <c r="BY39" s="109"/>
    </row>
    <row r="40" spans="1:77" ht="12.75" customHeight="1">
      <c r="A40" s="2">
        <f t="shared" si="4"/>
        <v>32</v>
      </c>
      <c r="B40" s="80" t="s">
        <v>481</v>
      </c>
      <c r="C40" s="11" t="s">
        <v>454</v>
      </c>
      <c r="D40" s="12">
        <v>0</v>
      </c>
      <c r="E40" s="25">
        <v>0</v>
      </c>
      <c r="F40" s="11" t="s">
        <v>454</v>
      </c>
      <c r="G40" s="12">
        <v>0</v>
      </c>
      <c r="H40" s="25">
        <v>0</v>
      </c>
      <c r="I40" s="11" t="s">
        <v>454</v>
      </c>
      <c r="J40" s="12">
        <v>0</v>
      </c>
      <c r="K40" s="25">
        <v>0</v>
      </c>
      <c r="L40" s="11" t="s">
        <v>454</v>
      </c>
      <c r="M40" s="12">
        <v>0</v>
      </c>
      <c r="N40" s="25">
        <v>0</v>
      </c>
      <c r="O40" s="11" t="s">
        <v>455</v>
      </c>
      <c r="P40" s="12" t="s">
        <v>456</v>
      </c>
      <c r="Q40" s="25">
        <v>0</v>
      </c>
      <c r="R40" s="11" t="s">
        <v>455</v>
      </c>
      <c r="S40" s="12" t="s">
        <v>456</v>
      </c>
      <c r="T40" s="25">
        <v>0</v>
      </c>
      <c r="U40" s="11" t="s">
        <v>454</v>
      </c>
      <c r="V40" s="12">
        <v>0</v>
      </c>
      <c r="W40" s="25" t="s">
        <v>456</v>
      </c>
      <c r="X40" s="5">
        <f>IF(C40=" ",0,IF(C40="p",1,0)+IF(F40="p",1,0)+IF(I40="p",1,0)+IF(L40="p",1,0)+IF(O40="p",1,0)+IF(R40="p",1,0)+IF(U40="p",1,0))</f>
        <v>2</v>
      </c>
      <c r="Y40" s="6">
        <f>IF(C40=" ",0,IF(C40="am",1,0)+IF(F40="am",1,0)+IF(I40="am",1,0)+IF(L40="am",1,0)+IF(O40="am",1,0)+IF(R40="am",1,0)+IF(U40="am",1,0))</f>
        <v>0</v>
      </c>
      <c r="Z40" s="6">
        <f>IF(D40=" ",0,IF(D40="+",1,0)+IF(G40="+",1,0)+IF(J40="+",1,0)+IF(M40="+",1,0)+IF(P40="+",1,0)+IF(S40="+",1,0)+IF(V40="+",1,0))</f>
        <v>0</v>
      </c>
      <c r="AA40" s="6">
        <f>IF(D40=" ",0,IF(D40="!",1,0)+IF(G40="!",1,0)+IF(J40="!",1,0)+IF(M40="!",1,0)+IF(P40="!",1,0)+IF(S40="!",1,0)+IF(V40="!",1,0))</f>
        <v>0</v>
      </c>
      <c r="AB40" s="6">
        <f>IF(E40=" ",0,IF(E40="!",1,0)+IF(H40="!",1,0)+IF(K40="!",1,0)+IF(N40="!",1,0)+IF(Q40="!",1,0)+IF(T40="!",1,0)+IF(W40="!",1,0))</f>
        <v>0</v>
      </c>
      <c r="AC40" s="7">
        <f>IF(E40=" ",0,IF(E40="~",1,0)+IF(H40="~",1,0)+IF(K40="~",1,0)+IF(N40="~",1,0)+IF(Q40="~",1,0)+IF(T40="~",1,0)+IF(W40="~",1,0))</f>
        <v>1</v>
      </c>
      <c r="AD40" s="36">
        <f>IF(X40=7,10,IF(X40=6,9.71+(Y40-1)*0.29,IF(X40=5,9.13+(Y40-2)*0.29,IF(X40=4,8.26+(Y40-3)*0.29,IF(X40=3,7.1+(Y40-4)*0.29,IF(X40=2,5.65+(Y40-5)*0.29,IF(X40=1,3.91+(Y40-6)*0.29,IF(Y40=0,0,1.88+(Y40-7)*0.29))))))))</f>
        <v>4.2</v>
      </c>
      <c r="AE40" s="14">
        <f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>IF(AB40=7,10,IF(AB40=6,9.71+(AC40-1)*0.29,IF(AB40=5,9.13+(AC40-2)*0.29,IF(AB40=4,8.26+(AC40-3)*0.29,IF(AB40=3,7.1+(AC40-4)*0.29,IF(AB40=2,5.65+(AC40-5)*0.29,IF(AB40=1,3.91+(AC40-6)*0.29,IF(AC40=0,0,1.88+(AC40-7)*0.29))))))))</f>
        <v>0.14000000000000012</v>
      </c>
      <c r="AG40" s="14">
        <v>0</v>
      </c>
      <c r="AH40" s="15">
        <v>1.9</v>
      </c>
      <c r="AI40" s="11" t="s">
        <v>454</v>
      </c>
      <c r="AJ40" s="12">
        <v>0</v>
      </c>
      <c r="AK40" s="25" t="s">
        <v>456</v>
      </c>
      <c r="AL40" s="11" t="s">
        <v>454</v>
      </c>
      <c r="AM40" s="12">
        <v>0</v>
      </c>
      <c r="AN40" s="25">
        <v>0</v>
      </c>
      <c r="AO40" s="11" t="s">
        <v>454</v>
      </c>
      <c r="AP40" s="12">
        <v>0</v>
      </c>
      <c r="AQ40" s="25">
        <v>0</v>
      </c>
      <c r="AR40" s="11" t="str">
        <f t="shared" si="34"/>
        <v xml:space="preserve"> </v>
      </c>
      <c r="AS40" s="12" t="str">
        <f t="shared" si="35"/>
        <v xml:space="preserve"> </v>
      </c>
      <c r="AT40" s="25" t="str">
        <f t="shared" si="35"/>
        <v xml:space="preserve"> </v>
      </c>
      <c r="AU40" s="11" t="str">
        <f t="shared" si="35"/>
        <v xml:space="preserve"> </v>
      </c>
      <c r="AV40" s="12" t="str">
        <f t="shared" si="35"/>
        <v xml:space="preserve"> </v>
      </c>
      <c r="AW40" s="25" t="str">
        <f t="shared" si="35"/>
        <v xml:space="preserve"> </v>
      </c>
      <c r="AX40" s="11" t="str">
        <f t="shared" si="35"/>
        <v xml:space="preserve"> </v>
      </c>
      <c r="AY40" s="12" t="str">
        <f t="shared" si="35"/>
        <v xml:space="preserve"> </v>
      </c>
      <c r="AZ40" s="25" t="str">
        <f t="shared" si="35"/>
        <v xml:space="preserve"> </v>
      </c>
      <c r="BA40" s="11" t="str">
        <f t="shared" si="35"/>
        <v xml:space="preserve"> </v>
      </c>
      <c r="BB40" s="12" t="str">
        <f t="shared" si="35"/>
        <v xml:space="preserve"> </v>
      </c>
      <c r="BC40" s="25" t="str">
        <f t="shared" si="35"/>
        <v xml:space="preserve"> </v>
      </c>
      <c r="BD40" s="5">
        <f>IF(AI40=" ",0,IF(AI40="p",1,0)+IF(AL40="p",1,0)+IF(AO40="p",1,0)+IF(AR40="p",1,0)+IF(AU40="p",1,0)+IF(AX40="p",1,0)+IF(BA40="p",1,0))</f>
        <v>0</v>
      </c>
      <c r="BE40" s="6">
        <f>IF(AI40=" ",0,IF(AI40="am",1,0)+IF(AL40="am",1,0)+IF(AO40="am",1,0)+IF(AR40="am",1,0)+IF(AU40="am",1,0)+IF(AX40="am",1,0)+IF(BA40="am",1,0))</f>
        <v>0</v>
      </c>
      <c r="BF40" s="6">
        <f>IF(AJ40=" ",0,IF(AJ40="+",1,0)+IF(AM40="+",1,0)+IF(AP40="+",1,0)+IF(AS40="+",1,0)+IF(AV40="+",1,0)+IF(AY40="+",1,0)+IF(BB40="+",1,0))</f>
        <v>0</v>
      </c>
      <c r="BG40" s="6">
        <f>IF(AJ40=" ",0,IF(AJ40="!",1,0)+IF(AM40="!",1,0)+IF(AP40="!",1,0)+IF(AS40="!",1,0)+IF(AV40="!",1,0)+IF(AY40="!",1,0)+IF(BB40="!",1,0))</f>
        <v>0</v>
      </c>
      <c r="BH40" s="6">
        <f>IF(AK40=" ",0,IF(AK40="!",1,0)+IF(AN40="!",1,0)+IF(AQ40="!",1,0)+IF(AT40="!",1,0)+IF(AW40="!",1,0)+IF(AZ40="!",1,0)+IF(BC40="!",1,0))</f>
        <v>0</v>
      </c>
      <c r="BI40" s="7">
        <f>IF(AK40=" ",0,IF(AK40="~",1,0)+IF(AN40="~",1,0)+IF(AQ40="~",1,0)+IF(AT40="~",1,0)+IF(AW40="~",1,0)+IF(AZ40="~",1,0)+IF(BC40="~",1,0))</f>
        <v>1</v>
      </c>
      <c r="BJ40" s="36">
        <f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>IF(BH40=7,10,IF(BH40=6,9.71+(BI40-1)*0.29,IF(BH40=5,9.13+(BI40-2)*0.29,IF(BH40=4,8.26+(BI40-3)*0.29,IF(BH40=3,7.1+(BI40-4)*0.29,IF(BH40=2,5.65+(BI40-5)*0.29,IF(BH40=1,3.91+(BI40-6)*0.29,IF(BI40=0,0,1.88+(BI40-7)*0.29))))))))</f>
        <v>0.14000000000000012</v>
      </c>
      <c r="BM40" s="14">
        <v>0</v>
      </c>
      <c r="BN40" s="15">
        <v>0</v>
      </c>
      <c r="BO40" s="16"/>
      <c r="BP40" s="24">
        <f>(0.75*AD40+AE40+0.25*AF40+1.4*AG40+1.6*AH40)+(0.75*BJ40+BK40+0.25*BL40+1.4*BM40+1.6*BN40)+BO40</f>
        <v>6.2600000000000007</v>
      </c>
      <c r="BQ40" s="63"/>
      <c r="BR40" s="63"/>
      <c r="BS40" s="63"/>
      <c r="BT40" s="63"/>
      <c r="BU40" s="63"/>
      <c r="BV40" s="63"/>
      <c r="BW40" s="63"/>
    </row>
    <row r="41" spans="1:77" ht="12.75" customHeight="1">
      <c r="A41" s="2">
        <f t="shared" si="4"/>
        <v>33</v>
      </c>
      <c r="B41" s="80" t="str">
        <f t="shared" ref="B41:Q43" si="36">" "</f>
        <v xml:space="preserve"> </v>
      </c>
      <c r="C41" s="11" t="str">
        <f t="shared" si="36"/>
        <v xml:space="preserve"> </v>
      </c>
      <c r="D41" s="12" t="str">
        <f t="shared" si="36"/>
        <v xml:space="preserve"> </v>
      </c>
      <c r="E41" s="25" t="str">
        <f t="shared" si="36"/>
        <v xml:space="preserve"> </v>
      </c>
      <c r="F41" s="11" t="str">
        <f t="shared" si="36"/>
        <v xml:space="preserve"> </v>
      </c>
      <c r="G41" s="12" t="str">
        <f t="shared" si="36"/>
        <v xml:space="preserve"> </v>
      </c>
      <c r="H41" s="25" t="str">
        <f t="shared" si="36"/>
        <v xml:space="preserve"> </v>
      </c>
      <c r="I41" s="11" t="str">
        <f t="shared" si="36"/>
        <v xml:space="preserve"> </v>
      </c>
      <c r="J41" s="12" t="str">
        <f t="shared" si="36"/>
        <v xml:space="preserve"> </v>
      </c>
      <c r="K41" s="25" t="str">
        <f t="shared" si="36"/>
        <v xml:space="preserve"> </v>
      </c>
      <c r="L41" s="11" t="str">
        <f t="shared" si="36"/>
        <v xml:space="preserve"> </v>
      </c>
      <c r="M41" s="12" t="str">
        <f t="shared" si="36"/>
        <v xml:space="preserve"> </v>
      </c>
      <c r="N41" s="25" t="str">
        <f t="shared" si="36"/>
        <v xml:space="preserve"> </v>
      </c>
      <c r="O41" s="11" t="str">
        <f t="shared" si="36"/>
        <v xml:space="preserve"> </v>
      </c>
      <c r="P41" s="12" t="str">
        <f t="shared" si="36"/>
        <v xml:space="preserve"> </v>
      </c>
      <c r="Q41" s="25" t="str">
        <f t="shared" si="36"/>
        <v xml:space="preserve"> </v>
      </c>
      <c r="R41" s="11" t="str">
        <f t="shared" ref="R41:W43" si="37">" "</f>
        <v xml:space="preserve"> </v>
      </c>
      <c r="S41" s="12" t="str">
        <f t="shared" si="37"/>
        <v xml:space="preserve"> </v>
      </c>
      <c r="T41" s="25" t="str">
        <f t="shared" si="37"/>
        <v xml:space="preserve"> </v>
      </c>
      <c r="U41" s="11" t="str">
        <f t="shared" si="37"/>
        <v xml:space="preserve"> </v>
      </c>
      <c r="V41" s="12" t="str">
        <f t="shared" si="37"/>
        <v xml:space="preserve"> </v>
      </c>
      <c r="W41" s="25" t="str">
        <f t="shared" si="37"/>
        <v xml:space="preserve"> </v>
      </c>
      <c r="X41" s="5">
        <f t="shared" ref="X41" si="38">IF(C41=" ",0,IF(C41="p",1,0)+IF(F41="p",1,0)+IF(I41="p",1,0)+IF(L41="p",1,0)+IF(O41="p",1,0)+IF(R41="p",1,0)+IF(U41="p",1,0))</f>
        <v>0</v>
      </c>
      <c r="Y41" s="6">
        <f t="shared" ref="Y41" si="39">IF(C41=" ",0,IF(C41="am",1,0)+IF(F41="am",1,0)+IF(I41="am",1,0)+IF(L41="am",1,0)+IF(O41="am",1,0)+IF(R41="am",1,0)+IF(U41="am",1,0))</f>
        <v>0</v>
      </c>
      <c r="Z41" s="6">
        <f t="shared" ref="Z41" si="40">IF(D41=" ",0,IF(D41="+",1,0)+IF(G41="+",1,0)+IF(J41="+",1,0)+IF(M41="+",1,0)+IF(P41="+",1,0)+IF(S41="+",1,0)+IF(V41="+",1,0))</f>
        <v>0</v>
      </c>
      <c r="AA41" s="6">
        <f t="shared" ref="AA41" si="41">IF(D41=" ",0,IF(D41="!",1,0)+IF(G41="!",1,0)+IF(J41="!",1,0)+IF(M41="!",1,0)+IF(P41="!",1,0)+IF(S41="!",1,0)+IF(V41="!",1,0))</f>
        <v>0</v>
      </c>
      <c r="AB41" s="6">
        <f t="shared" ref="AB41" si="42">IF(E41=" ",0,IF(E41="!",1,0)+IF(H41="!",1,0)+IF(K41="!",1,0)+IF(N41="!",1,0)+IF(Q41="!",1,0)+IF(T41="!",1,0)+IF(W41="!",1,0))</f>
        <v>0</v>
      </c>
      <c r="AC41" s="7">
        <f t="shared" ref="AC41" si="43">IF(E41=" ",0,IF(E41="~",1,0)+IF(H41="~",1,0)+IF(K41="~",1,0)+IF(N41="~",1,0)+IF(Q41="~",1,0)+IF(T41="~",1,0)+IF(W41="~",1,0))</f>
        <v>0</v>
      </c>
      <c r="AD41" s="36">
        <f t="shared" ref="AD41" si="44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" si="45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" si="46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ref="AI41:AX43" si="47">" "</f>
        <v xml:space="preserve"> </v>
      </c>
      <c r="AJ41" s="12" t="str">
        <f t="shared" si="47"/>
        <v xml:space="preserve"> </v>
      </c>
      <c r="AK41" s="25" t="str">
        <f t="shared" si="47"/>
        <v xml:space="preserve"> </v>
      </c>
      <c r="AL41" s="11" t="str">
        <f t="shared" si="47"/>
        <v xml:space="preserve"> </v>
      </c>
      <c r="AM41" s="12" t="str">
        <f t="shared" si="47"/>
        <v xml:space="preserve"> </v>
      </c>
      <c r="AN41" s="25" t="str">
        <f t="shared" si="47"/>
        <v xml:space="preserve"> </v>
      </c>
      <c r="AO41" s="11" t="str">
        <f t="shared" si="47"/>
        <v xml:space="preserve"> </v>
      </c>
      <c r="AP41" s="12" t="str">
        <f t="shared" si="47"/>
        <v xml:space="preserve"> </v>
      </c>
      <c r="AQ41" s="25" t="str">
        <f t="shared" si="47"/>
        <v xml:space="preserve"> </v>
      </c>
      <c r="AR41" s="11" t="str">
        <f t="shared" si="47"/>
        <v xml:space="preserve"> </v>
      </c>
      <c r="AS41" s="12" t="str">
        <f t="shared" si="47"/>
        <v xml:space="preserve"> </v>
      </c>
      <c r="AT41" s="25" t="str">
        <f t="shared" si="47"/>
        <v xml:space="preserve"> </v>
      </c>
      <c r="AU41" s="11" t="str">
        <f t="shared" si="47"/>
        <v xml:space="preserve"> </v>
      </c>
      <c r="AV41" s="12" t="str">
        <f t="shared" si="47"/>
        <v xml:space="preserve"> </v>
      </c>
      <c r="AW41" s="25" t="str">
        <f t="shared" si="47"/>
        <v xml:space="preserve"> </v>
      </c>
      <c r="AX41" s="11" t="str">
        <f t="shared" si="47"/>
        <v xml:space="preserve"> </v>
      </c>
      <c r="AY41" s="12" t="str">
        <f t="shared" ref="AY41:BC43" si="48">" "</f>
        <v xml:space="preserve"> </v>
      </c>
      <c r="AZ41" s="25" t="str">
        <f t="shared" si="48"/>
        <v xml:space="preserve"> </v>
      </c>
      <c r="BA41" s="11" t="str">
        <f t="shared" si="48"/>
        <v xml:space="preserve"> </v>
      </c>
      <c r="BB41" s="12" t="str">
        <f t="shared" si="48"/>
        <v xml:space="preserve"> </v>
      </c>
      <c r="BC41" s="25" t="str">
        <f t="shared" si="48"/>
        <v xml:space="preserve"> </v>
      </c>
      <c r="BD41" s="5">
        <f t="shared" ref="BD41" si="49">IF(AI41=" ",0,IF(AI41="p",1,0)+IF(AL41="p",1,0)+IF(AO41="p",1,0)+IF(AR41="p",1,0)+IF(AU41="p",1,0)+IF(AX41="p",1,0)+IF(BA41="p",1,0))</f>
        <v>0</v>
      </c>
      <c r="BE41" s="6">
        <f t="shared" ref="BE41" si="50">IF(AI41=" ",0,IF(AI41="am",1,0)+IF(AL41="am",1,0)+IF(AO41="am",1,0)+IF(AR41="am",1,0)+IF(AU41="am",1,0)+IF(AX41="am",1,0)+IF(BA41="am",1,0))</f>
        <v>0</v>
      </c>
      <c r="BF41" s="6">
        <f t="shared" ref="BF41" si="51">IF(AJ41=" ",0,IF(AJ41="+",1,0)+IF(AM41="+",1,0)+IF(AP41="+",1,0)+IF(AS41="+",1,0)+IF(AV41="+",1,0)+IF(AY41="+",1,0)+IF(BB41="+",1,0))</f>
        <v>0</v>
      </c>
      <c r="BG41" s="6">
        <f t="shared" ref="BG41" si="52">IF(AJ41=" ",0,IF(AJ41="!",1,0)+IF(AM41="!",1,0)+IF(AP41="!",1,0)+IF(AS41="!",1,0)+IF(AV41="!",1,0)+IF(AY41="!",1,0)+IF(BB41="!",1,0))</f>
        <v>0</v>
      </c>
      <c r="BH41" s="6">
        <f t="shared" ref="BH41" si="53">IF(AK41=" ",0,IF(AK41="!",1,0)+IF(AN41="!",1,0)+IF(AQ41="!",1,0)+IF(AT41="!",1,0)+IF(AW41="!",1,0)+IF(AZ41="!",1,0)+IF(BC41="!",1,0))</f>
        <v>0</v>
      </c>
      <c r="BI41" s="7">
        <f t="shared" ref="BI41" si="54">IF(AK41=" ",0,IF(AK41="~",1,0)+IF(AN41="~",1,0)+IF(AQ41="~",1,0)+IF(AT41="~",1,0)+IF(AW41="~",1,0)+IF(AZ41="~",1,0)+IF(BC41="~",1,0))</f>
        <v>0</v>
      </c>
      <c r="BJ41" s="36">
        <f t="shared" ref="BJ41" si="55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" si="56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" si="57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24">
        <f t="shared" ref="BP41" si="58">(0.75*AD41+AE41+0.25*AF41+1.4*AG41+1.6*AH41)+(0.75*BJ41+BK41+0.25*BL41+1.4*BM41+1.6*BN41)+BO41</f>
        <v>0</v>
      </c>
      <c r="BQ41" s="63"/>
      <c r="BR41" s="63"/>
      <c r="BS41" s="63"/>
      <c r="BT41" s="63"/>
      <c r="BU41" s="63"/>
      <c r="BV41" s="63"/>
      <c r="BW41" s="63"/>
    </row>
    <row r="42" spans="1:77" ht="12.75" customHeight="1">
      <c r="A42" s="2">
        <f t="shared" si="4"/>
        <v>34</v>
      </c>
      <c r="B42" s="80" t="str">
        <f t="shared" si="36"/>
        <v xml:space="preserve"> </v>
      </c>
      <c r="C42" s="11" t="str">
        <f t="shared" si="36"/>
        <v xml:space="preserve"> </v>
      </c>
      <c r="D42" s="12" t="str">
        <f t="shared" si="36"/>
        <v xml:space="preserve"> </v>
      </c>
      <c r="E42" s="25" t="str">
        <f t="shared" si="36"/>
        <v xml:space="preserve"> </v>
      </c>
      <c r="F42" s="11" t="str">
        <f t="shared" si="36"/>
        <v xml:space="preserve"> </v>
      </c>
      <c r="G42" s="12" t="str">
        <f t="shared" si="36"/>
        <v xml:space="preserve"> </v>
      </c>
      <c r="H42" s="25" t="str">
        <f t="shared" si="36"/>
        <v xml:space="preserve"> </v>
      </c>
      <c r="I42" s="11" t="str">
        <f t="shared" si="36"/>
        <v xml:space="preserve"> </v>
      </c>
      <c r="J42" s="12" t="str">
        <f t="shared" si="36"/>
        <v xml:space="preserve"> </v>
      </c>
      <c r="K42" s="25" t="str">
        <f t="shared" si="36"/>
        <v xml:space="preserve"> </v>
      </c>
      <c r="L42" s="11" t="str">
        <f t="shared" si="36"/>
        <v xml:space="preserve"> </v>
      </c>
      <c r="M42" s="12" t="str">
        <f t="shared" si="36"/>
        <v xml:space="preserve"> </v>
      </c>
      <c r="N42" s="25" t="str">
        <f t="shared" si="36"/>
        <v xml:space="preserve"> </v>
      </c>
      <c r="O42" s="11" t="str">
        <f t="shared" si="36"/>
        <v xml:space="preserve"> </v>
      </c>
      <c r="P42" s="12" t="str">
        <f t="shared" si="36"/>
        <v xml:space="preserve"> </v>
      </c>
      <c r="Q42" s="25" t="str">
        <f t="shared" si="36"/>
        <v xml:space="preserve"> </v>
      </c>
      <c r="R42" s="11" t="str">
        <f t="shared" si="37"/>
        <v xml:space="preserve"> </v>
      </c>
      <c r="S42" s="12" t="str">
        <f t="shared" si="37"/>
        <v xml:space="preserve"> </v>
      </c>
      <c r="T42" s="25" t="str">
        <f t="shared" si="37"/>
        <v xml:space="preserve"> </v>
      </c>
      <c r="U42" s="11" t="str">
        <f t="shared" si="37"/>
        <v xml:space="preserve"> </v>
      </c>
      <c r="V42" s="12" t="str">
        <f t="shared" si="37"/>
        <v xml:space="preserve"> </v>
      </c>
      <c r="W42" s="25" t="str">
        <f t="shared" si="37"/>
        <v xml:space="preserve"> </v>
      </c>
      <c r="X42" s="5">
        <f t="shared" ref="X42" si="59">IF(C42=" ",0,IF(C42="p",1,0)+IF(F42="p",1,0)+IF(I42="p",1,0)+IF(L42="p",1,0)+IF(O42="p",1,0)+IF(R42="p",1,0)+IF(U42="p",1,0))</f>
        <v>0</v>
      </c>
      <c r="Y42" s="6">
        <f t="shared" ref="Y42" si="60">IF(C42=" ",0,IF(C42="am",1,0)+IF(F42="am",1,0)+IF(I42="am",1,0)+IF(L42="am",1,0)+IF(O42="am",1,0)+IF(R42="am",1,0)+IF(U42="am",1,0))</f>
        <v>0</v>
      </c>
      <c r="Z42" s="6">
        <f t="shared" ref="Z42" si="61">IF(D42=" ",0,IF(D42="+",1,0)+IF(G42="+",1,0)+IF(J42="+",1,0)+IF(M42="+",1,0)+IF(P42="+",1,0)+IF(S42="+",1,0)+IF(V42="+",1,0))</f>
        <v>0</v>
      </c>
      <c r="AA42" s="6">
        <f t="shared" ref="AA42:AB42" si="62">IF(D42=" ",0,IF(D42="!",1,0)+IF(G42="!",1,0)+IF(J42="!",1,0)+IF(M42="!",1,0)+IF(P42="!",1,0)+IF(S42="!",1,0)+IF(V42="!",1,0))</f>
        <v>0</v>
      </c>
      <c r="AB42" s="6">
        <f t="shared" si="62"/>
        <v>0</v>
      </c>
      <c r="AC42" s="7">
        <f t="shared" ref="AC42" si="63">IF(E42=" ",0,IF(E42="~",1,0)+IF(H42="~",1,0)+IF(K42="~",1,0)+IF(N42="~",1,0)+IF(Q42="~",1,0)+IF(T42="~",1,0)+IF(W42="~",1,0))</f>
        <v>0</v>
      </c>
      <c r="AD42" s="36">
        <f t="shared" ref="AD42" si="64">IF(X42=7,10,IF(X42=6,9.71+(Y42-1)*0.29,IF(X42=5,9.13+(Y42-2)*0.29,IF(X42=4,8.26+(Y42-3)*0.29,IF(X42=3,7.1+(Y42-4)*0.29,IF(X42=2,5.65+(Y42-5)*0.29,IF(X42=1,3.91+(Y42-6)*0.29,IF(Y42=0,0,1.88+(Y42-7)*0.29))))))))</f>
        <v>0</v>
      </c>
      <c r="AE42" s="14">
        <f t="shared" ref="AE42" si="65">IF(Z42=7,10,IF(Z42=6,9.71+(AA42-1)*0.29,IF(Z42=5,9.13+(AA42-2)*0.29,IF(Z42=4,8.26+(AA42-3)*0.29,IF(Z42=3,7.1+(AA42-4)*0.29,IF(Z42=2,5.65+(AA42-5)*0.29,IF(Z42=1,3.91+(AA42-6)*0.29,IF(AA42=0,0,1.88+(AA42-7)*0.29))))))))</f>
        <v>0</v>
      </c>
      <c r="AF42" s="24">
        <f t="shared" ref="AF42" si="66">IF(AB42=7,10,IF(AB42=6,9.71+(AC42-1)*0.29,IF(AB42=5,9.13+(AC42-2)*0.29,IF(AB42=4,8.26+(AC42-3)*0.29,IF(AB42=3,7.1+(AC42-4)*0.29,IF(AB42=2,5.65+(AC42-5)*0.29,IF(AB42=1,3.91+(AC42-6)*0.29,IF(AC42=0,0,1.88+(AC42-7)*0.29))))))))</f>
        <v>0</v>
      </c>
      <c r="AG42" s="14">
        <v>0</v>
      </c>
      <c r="AH42" s="15">
        <v>0</v>
      </c>
      <c r="AI42" s="11" t="str">
        <f t="shared" si="47"/>
        <v xml:space="preserve"> </v>
      </c>
      <c r="AJ42" s="12" t="str">
        <f t="shared" si="47"/>
        <v xml:space="preserve"> </v>
      </c>
      <c r="AK42" s="25" t="str">
        <f t="shared" si="47"/>
        <v xml:space="preserve"> </v>
      </c>
      <c r="AL42" s="11" t="str">
        <f t="shared" si="47"/>
        <v xml:space="preserve"> </v>
      </c>
      <c r="AM42" s="12" t="str">
        <f t="shared" si="47"/>
        <v xml:space="preserve"> </v>
      </c>
      <c r="AN42" s="25" t="str">
        <f t="shared" si="47"/>
        <v xml:space="preserve"> </v>
      </c>
      <c r="AO42" s="11" t="str">
        <f t="shared" si="47"/>
        <v xml:space="preserve"> </v>
      </c>
      <c r="AP42" s="12" t="str">
        <f t="shared" si="47"/>
        <v xml:space="preserve"> </v>
      </c>
      <c r="AQ42" s="25" t="str">
        <f t="shared" si="47"/>
        <v xml:space="preserve"> </v>
      </c>
      <c r="AR42" s="11" t="str">
        <f t="shared" si="47"/>
        <v xml:space="preserve"> </v>
      </c>
      <c r="AS42" s="12" t="str">
        <f t="shared" si="47"/>
        <v xml:space="preserve"> </v>
      </c>
      <c r="AT42" s="25" t="str">
        <f t="shared" si="47"/>
        <v xml:space="preserve"> </v>
      </c>
      <c r="AU42" s="11" t="str">
        <f t="shared" si="47"/>
        <v xml:space="preserve"> </v>
      </c>
      <c r="AV42" s="12" t="str">
        <f t="shared" si="47"/>
        <v xml:space="preserve"> </v>
      </c>
      <c r="AW42" s="25" t="str">
        <f t="shared" si="47"/>
        <v xml:space="preserve"> </v>
      </c>
      <c r="AX42" s="11" t="str">
        <f t="shared" si="47"/>
        <v xml:space="preserve"> </v>
      </c>
      <c r="AY42" s="12" t="str">
        <f t="shared" si="48"/>
        <v xml:space="preserve"> </v>
      </c>
      <c r="AZ42" s="25" t="str">
        <f t="shared" si="48"/>
        <v xml:space="preserve"> </v>
      </c>
      <c r="BA42" s="11" t="str">
        <f t="shared" si="48"/>
        <v xml:space="preserve"> </v>
      </c>
      <c r="BB42" s="12" t="str">
        <f t="shared" si="48"/>
        <v xml:space="preserve"> </v>
      </c>
      <c r="BC42" s="25" t="str">
        <f t="shared" si="48"/>
        <v xml:space="preserve"> </v>
      </c>
      <c r="BD42" s="5">
        <f t="shared" ref="BD42" si="67">IF(AI42=" ",0,IF(AI42="p",1,0)+IF(AL42="p",1,0)+IF(AO42="p",1,0)+IF(AR42="p",1,0)+IF(AU42="p",1,0)+IF(AX42="p",1,0)+IF(BA42="p",1,0))</f>
        <v>0</v>
      </c>
      <c r="BE42" s="6">
        <f t="shared" ref="BE42" si="68">IF(AI42=" ",0,IF(AI42="am",1,0)+IF(AL42="am",1,0)+IF(AO42="am",1,0)+IF(AR42="am",1,0)+IF(AU42="am",1,0)+IF(AX42="am",1,0)+IF(BA42="am",1,0))</f>
        <v>0</v>
      </c>
      <c r="BF42" s="6">
        <f t="shared" ref="BF42" si="69">IF(AJ42=" ",0,IF(AJ42="+",1,0)+IF(AM42="+",1,0)+IF(AP42="+",1,0)+IF(AS42="+",1,0)+IF(AV42="+",1,0)+IF(AY42="+",1,0)+IF(BB42="+",1,0))</f>
        <v>0</v>
      </c>
      <c r="BG42" s="6">
        <f t="shared" ref="BG42:BH42" si="70">IF(AJ42=" ",0,IF(AJ42="!",1,0)+IF(AM42="!",1,0)+IF(AP42="!",1,0)+IF(AS42="!",1,0)+IF(AV42="!",1,0)+IF(AY42="!",1,0)+IF(BB42="!",1,0))</f>
        <v>0</v>
      </c>
      <c r="BH42" s="6">
        <f t="shared" si="70"/>
        <v>0</v>
      </c>
      <c r="BI42" s="7">
        <f t="shared" ref="BI42" si="71">IF(AK42=" ",0,IF(AK42="~",1,0)+IF(AN42="~",1,0)+IF(AQ42="~",1,0)+IF(AT42="~",1,0)+IF(AW42="~",1,0)+IF(AZ42="~",1,0)+IF(BC42="~",1,0))</f>
        <v>0</v>
      </c>
      <c r="BJ42" s="36">
        <f t="shared" ref="BJ42:BJ43" si="72">IF(BD42=7,10,IF(BD42=6,9.71+(BE42-1)*0.29,IF(BD42=5,9.13+(BE42-2)*0.29,IF(BD42=4,8.26+(BE42-3)*0.29,IF(BD42=3,7.1+(BE42-4)*0.29,IF(BD42=2,5.65+(BE42-5)*0.29,IF(BD42=1,3.91+(BE42-6)*0.29,IF(BE42=0,0,1.88+(BE42-7)*0.29))))))))</f>
        <v>0</v>
      </c>
      <c r="BK42" s="14">
        <f t="shared" ref="BK42:BK43" si="73">IF(BF42=7,10,IF(BF42=6,9.71+(BG42-1)*0.29,IF(BF42=5,9.13+(BG42-2)*0.29,IF(BF42=4,8.26+(BG42-3)*0.29,IF(BF42=3,7.1+(BG42-4)*0.29,IF(BF42=2,5.65+(BG42-5)*0.29,IF(BF42=1,3.91+(BG42-6)*0.29,IF(BG42=0,0,1.88+(BG42-7)*0.29))))))))</f>
        <v>0</v>
      </c>
      <c r="BL42" s="24">
        <f t="shared" ref="BL42:BL43" si="74">IF(BH42=7,10,IF(BH42=6,9.71+(BI42-1)*0.29,IF(BH42=5,9.13+(BI42-2)*0.29,IF(BH42=4,8.26+(BI42-3)*0.29,IF(BH42=3,7.1+(BI42-4)*0.29,IF(BH42=2,5.65+(BI42-5)*0.29,IF(BH42=1,3.91+(BI42-6)*0.29,IF(BI42=0,0,1.88+(BI42-7)*0.29))))))))</f>
        <v>0</v>
      </c>
      <c r="BM42" s="14">
        <v>0</v>
      </c>
      <c r="BN42" s="15">
        <v>0</v>
      </c>
      <c r="BO42" s="16"/>
      <c r="BP42" s="24">
        <f t="shared" ref="BP42:BP43" si="75">(0.75*AD42+AE42+0.25*AF42+1.4*AG42+1.6*AH42)+(0.75*BJ42+BK42+0.25*BL42+1.4*BM42+1.6*BN42)+BO42</f>
        <v>0</v>
      </c>
      <c r="BQ42" s="63"/>
      <c r="BR42" s="63"/>
      <c r="BS42" s="63"/>
      <c r="BT42" s="63"/>
      <c r="BU42" s="63"/>
      <c r="BV42" s="63"/>
      <c r="BW42" s="63"/>
    </row>
    <row r="43" spans="1:77" ht="12.75" customHeight="1">
      <c r="A43" s="2">
        <f t="shared" si="4"/>
        <v>35</v>
      </c>
      <c r="B43" s="80" t="str">
        <f t="shared" si="36"/>
        <v xml:space="preserve"> </v>
      </c>
      <c r="C43" s="11" t="str">
        <f t="shared" si="36"/>
        <v xml:space="preserve"> </v>
      </c>
      <c r="D43" s="12" t="str">
        <f t="shared" si="36"/>
        <v xml:space="preserve"> </v>
      </c>
      <c r="E43" s="25" t="str">
        <f t="shared" si="36"/>
        <v xml:space="preserve"> </v>
      </c>
      <c r="F43" s="11" t="str">
        <f t="shared" si="36"/>
        <v xml:space="preserve"> </v>
      </c>
      <c r="G43" s="12" t="str">
        <f t="shared" si="36"/>
        <v xml:space="preserve"> </v>
      </c>
      <c r="H43" s="25" t="str">
        <f t="shared" si="36"/>
        <v xml:space="preserve"> </v>
      </c>
      <c r="I43" s="11" t="str">
        <f t="shared" si="36"/>
        <v xml:space="preserve"> </v>
      </c>
      <c r="J43" s="12" t="str">
        <f t="shared" si="36"/>
        <v xml:space="preserve"> </v>
      </c>
      <c r="K43" s="25" t="str">
        <f t="shared" si="36"/>
        <v xml:space="preserve"> </v>
      </c>
      <c r="L43" s="11" t="str">
        <f t="shared" si="36"/>
        <v xml:space="preserve"> </v>
      </c>
      <c r="M43" s="12" t="str">
        <f t="shared" si="36"/>
        <v xml:space="preserve"> </v>
      </c>
      <c r="N43" s="25" t="str">
        <f t="shared" si="36"/>
        <v xml:space="preserve"> </v>
      </c>
      <c r="O43" s="11" t="str">
        <f t="shared" si="36"/>
        <v xml:space="preserve"> </v>
      </c>
      <c r="P43" s="12" t="str">
        <f t="shared" si="36"/>
        <v xml:space="preserve"> </v>
      </c>
      <c r="Q43" s="25" t="str">
        <f t="shared" si="36"/>
        <v xml:space="preserve"> </v>
      </c>
      <c r="R43" s="11" t="str">
        <f t="shared" si="37"/>
        <v xml:space="preserve"> </v>
      </c>
      <c r="S43" s="12" t="str">
        <f t="shared" si="37"/>
        <v xml:space="preserve"> </v>
      </c>
      <c r="T43" s="25" t="str">
        <f t="shared" si="37"/>
        <v xml:space="preserve"> </v>
      </c>
      <c r="U43" s="11" t="str">
        <f t="shared" si="37"/>
        <v xml:space="preserve"> </v>
      </c>
      <c r="V43" s="12" t="str">
        <f t="shared" si="37"/>
        <v xml:space="preserve"> </v>
      </c>
      <c r="W43" s="25" t="str">
        <f t="shared" si="37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76">IF(D43=" ",0,IF(D43="!",1,0)+IF(G43="!",1,0)+IF(J43="!",1,0)+IF(M43="!",1,0)+IF(P43="!",1,0)+IF(S43="!",1,0)+IF(V43="!",1,0))</f>
        <v>0</v>
      </c>
      <c r="AB43" s="6">
        <f t="shared" si="76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47"/>
        <v xml:space="preserve"> </v>
      </c>
      <c r="AJ43" s="12" t="str">
        <f t="shared" si="47"/>
        <v xml:space="preserve"> </v>
      </c>
      <c r="AK43" s="25" t="str">
        <f t="shared" si="47"/>
        <v xml:space="preserve"> </v>
      </c>
      <c r="AL43" s="11" t="str">
        <f t="shared" si="47"/>
        <v xml:space="preserve"> </v>
      </c>
      <c r="AM43" s="12" t="str">
        <f t="shared" si="47"/>
        <v xml:space="preserve"> </v>
      </c>
      <c r="AN43" s="25" t="str">
        <f t="shared" si="47"/>
        <v xml:space="preserve"> </v>
      </c>
      <c r="AO43" s="11" t="str">
        <f t="shared" si="47"/>
        <v xml:space="preserve"> </v>
      </c>
      <c r="AP43" s="12" t="str">
        <f t="shared" si="47"/>
        <v xml:space="preserve"> </v>
      </c>
      <c r="AQ43" s="25" t="str">
        <f t="shared" si="47"/>
        <v xml:space="preserve"> </v>
      </c>
      <c r="AR43" s="11" t="str">
        <f t="shared" si="47"/>
        <v xml:space="preserve"> </v>
      </c>
      <c r="AS43" s="12" t="str">
        <f t="shared" si="47"/>
        <v xml:space="preserve"> </v>
      </c>
      <c r="AT43" s="25" t="str">
        <f t="shared" si="47"/>
        <v xml:space="preserve"> </v>
      </c>
      <c r="AU43" s="11" t="str">
        <f t="shared" si="47"/>
        <v xml:space="preserve"> </v>
      </c>
      <c r="AV43" s="12" t="str">
        <f t="shared" si="47"/>
        <v xml:space="preserve"> </v>
      </c>
      <c r="AW43" s="25" t="str">
        <f t="shared" si="47"/>
        <v xml:space="preserve"> </v>
      </c>
      <c r="AX43" s="11" t="str">
        <f t="shared" si="47"/>
        <v xml:space="preserve"> </v>
      </c>
      <c r="AY43" s="12" t="str">
        <f t="shared" si="48"/>
        <v xml:space="preserve"> </v>
      </c>
      <c r="AZ43" s="25" t="str">
        <f t="shared" si="48"/>
        <v xml:space="preserve"> </v>
      </c>
      <c r="BA43" s="11" t="str">
        <f t="shared" si="48"/>
        <v xml:space="preserve"> </v>
      </c>
      <c r="BB43" s="12" t="str">
        <f t="shared" si="48"/>
        <v xml:space="preserve"> </v>
      </c>
      <c r="BC43" s="25" t="str">
        <f t="shared" si="48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77">IF(AJ43=" ",0,IF(AJ43="!",1,0)+IF(AM43="!",1,0)+IF(AP43="!",1,0)+IF(AS43="!",1,0)+IF(AV43="!",1,0)+IF(AY43="!",1,0)+IF(BB43="!",1,0))</f>
        <v>0</v>
      </c>
      <c r="BH43" s="6">
        <f t="shared" si="77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72"/>
        <v>0</v>
      </c>
      <c r="BK43" s="14">
        <f t="shared" si="73"/>
        <v>0</v>
      </c>
      <c r="BL43" s="24">
        <f t="shared" si="74"/>
        <v>0</v>
      </c>
      <c r="BM43" s="14">
        <v>0</v>
      </c>
      <c r="BN43" s="15">
        <v>0</v>
      </c>
      <c r="BO43" s="16"/>
      <c r="BP43" s="24">
        <f t="shared" si="75"/>
        <v>0</v>
      </c>
      <c r="BQ43" s="63"/>
      <c r="BR43" s="63"/>
      <c r="BS43" s="63"/>
      <c r="BT43" s="63"/>
      <c r="BU43" s="63"/>
      <c r="BV43" s="63"/>
      <c r="BW43" s="63"/>
    </row>
    <row r="44" spans="1:77" ht="6" customHeight="1">
      <c r="A44" s="17"/>
    </row>
    <row r="45" spans="1:77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7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41">
    <sortCondition ref="B9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38.710937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8.7109375" style="84" customWidth="1"/>
    <col min="71" max="74" width="8.28515625" style="84" customWidth="1"/>
    <col min="75" max="75" width="18.710937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73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183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456</v>
      </c>
      <c r="H9" s="25" t="s">
        <v>456</v>
      </c>
      <c r="I9" s="11" t="s">
        <v>455</v>
      </c>
      <c r="J9" s="12" t="s">
        <v>456</v>
      </c>
      <c r="K9" s="25" t="s">
        <v>456</v>
      </c>
      <c r="L9" s="11" t="s">
        <v>455</v>
      </c>
      <c r="M9" s="12" t="s">
        <v>456</v>
      </c>
      <c r="N9" s="25" t="s">
        <v>456</v>
      </c>
      <c r="O9" s="11" t="s">
        <v>455</v>
      </c>
      <c r="P9" s="12" t="s">
        <v>456</v>
      </c>
      <c r="Q9" s="25" t="s">
        <v>456</v>
      </c>
      <c r="R9" s="11" t="s">
        <v>455</v>
      </c>
      <c r="S9" s="12" t="s">
        <v>459</v>
      </c>
      <c r="T9" s="25" t="s">
        <v>456</v>
      </c>
      <c r="U9" s="11" t="s">
        <v>455</v>
      </c>
      <c r="V9" s="12" t="s">
        <v>456</v>
      </c>
      <c r="W9" s="25" t="s">
        <v>456</v>
      </c>
      <c r="X9" s="5">
        <f t="shared" ref="X9:X21" si="0">IF(C9=" ",0,IF(C9="p",1,0)+IF(F9="p",1,0)+IF(I9="p",1,0)+IF(L9="p",1,0)+IF(O9="p",1,0)+IF(R9="p",1,0)+IF(U9="p",1,0))</f>
        <v>7</v>
      </c>
      <c r="Y9" s="6">
        <f t="shared" ref="Y9:Y21" si="1">IF(C9=" ",0,IF(C9="am",1,0)+IF(F9="am",1,0)+IF(I9="am",1,0)+IF(L9="am",1,0)+IF(O9="am",1,0)+IF(R9="am",1,0)+IF(U9="am",1,0))</f>
        <v>0</v>
      </c>
      <c r="Z9" s="6">
        <f t="shared" ref="Z9:Z21" si="2">IF(D9=" ",0,IF(D9="+",1,0)+IF(G9="+",1,0)+IF(J9="+",1,0)+IF(M9="+",1,0)+IF(P9="+",1,0)+IF(S9="+",1,0)+IF(V9="+",1,0))</f>
        <v>0</v>
      </c>
      <c r="AA9" s="6">
        <f t="shared" ref="AA9:AA21" si="3">IF(D9=" ",0,IF(D9="!",1,0)+IF(G9="!",1,0)+IF(J9="!",1,0)+IF(M9="!",1,0)+IF(P9="!",1,0)+IF(S9="!",1,0)+IF(V9="!",1,0))</f>
        <v>1</v>
      </c>
      <c r="AB9" s="6">
        <f t="shared" ref="AB9:AB21" si="4">IF(E9=" ",0,IF(E9="!",1,0)+IF(H9="!",1,0)+IF(K9="!",1,0)+IF(N9="!",1,0)+IF(Q9="!",1,0)+IF(T9="!",1,0)+IF(W9="!",1,0))</f>
        <v>0</v>
      </c>
      <c r="AC9" s="7">
        <f t="shared" ref="AC9:AC21" si="5">IF(E9=" ",0,IF(E9="~",1,0)+IF(H9="~",1,0)+IF(K9="~",1,0)+IF(N9="~",1,0)+IF(Q9="~",1,0)+IF(T9="~",1,0)+IF(W9="~",1,0))</f>
        <v>7</v>
      </c>
      <c r="AD9" s="36">
        <f t="shared" ref="AD9:AD21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21" si="7">IF(Z9=7,10,IF(Z9=6,9.71+(AA9-1)*0.29,IF(Z9=5,9.13+(AA9-2)*0.29,IF(Z9=4,8.26+(AA9-3)*0.29,IF(Z9=3,7.1+(AA9-4)*0.29,IF(Z9=2,5.65+(AA9-5)*0.29,IF(Z9=1,3.91+(AA9-6)*0.29,IF(AA9=0,0,1.88+(AA9-7)*0.29))))))))</f>
        <v>0.14000000000000012</v>
      </c>
      <c r="AF9" s="24">
        <f t="shared" ref="AF9:AF21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4.5999999999999996</v>
      </c>
      <c r="AH9" s="15">
        <v>2.5</v>
      </c>
      <c r="AI9" s="11" t="s">
        <v>455</v>
      </c>
      <c r="AJ9" s="12" t="s">
        <v>456</v>
      </c>
      <c r="AK9" s="25" t="s">
        <v>456</v>
      </c>
      <c r="AL9" s="11" t="s">
        <v>455</v>
      </c>
      <c r="AM9" s="12" t="s">
        <v>456</v>
      </c>
      <c r="AN9" s="25" t="s">
        <v>456</v>
      </c>
      <c r="AO9" s="11" t="s">
        <v>455</v>
      </c>
      <c r="AP9" s="12" t="s">
        <v>456</v>
      </c>
      <c r="AQ9" s="25" t="s">
        <v>456</v>
      </c>
      <c r="AR9" s="11" t="str">
        <f t="shared" ref="AQ9:AR18" si="9">" "</f>
        <v xml:space="preserve"> </v>
      </c>
      <c r="AS9" s="12" t="str">
        <f t="shared" ref="AS9:BC18" si="10">" "</f>
        <v xml:space="preserve"> </v>
      </c>
      <c r="AT9" s="25" t="str">
        <f t="shared" si="10"/>
        <v xml:space="preserve"> </v>
      </c>
      <c r="AU9" s="11" t="str">
        <f t="shared" si="10"/>
        <v xml:space="preserve"> </v>
      </c>
      <c r="AV9" s="12" t="str">
        <f t="shared" si="10"/>
        <v xml:space="preserve"> </v>
      </c>
      <c r="AW9" s="25" t="str">
        <f t="shared" si="10"/>
        <v xml:space="preserve"> </v>
      </c>
      <c r="AX9" s="11" t="str">
        <f t="shared" si="10"/>
        <v xml:space="preserve"> </v>
      </c>
      <c r="AY9" s="12" t="str">
        <f t="shared" si="10"/>
        <v xml:space="preserve"> </v>
      </c>
      <c r="AZ9" s="25" t="str">
        <f t="shared" si="10"/>
        <v xml:space="preserve"> </v>
      </c>
      <c r="BA9" s="11" t="str">
        <f t="shared" si="10"/>
        <v xml:space="preserve"> </v>
      </c>
      <c r="BB9" s="12" t="str">
        <f t="shared" si="10"/>
        <v xml:space="preserve"> </v>
      </c>
      <c r="BC9" s="25" t="str">
        <f t="shared" si="10"/>
        <v xml:space="preserve"> </v>
      </c>
      <c r="BD9" s="5">
        <f t="shared" ref="BD9:BD21" si="11">IF(AI9=" ",0,IF(AI9="p",1,0)+IF(AL9="p",1,0)+IF(AO9="p",1,0)+IF(AR9="p",1,0)+IF(AU9="p",1,0)+IF(AX9="p",1,0)+IF(BA9="p",1,0))</f>
        <v>3</v>
      </c>
      <c r="BE9" s="6">
        <f t="shared" ref="BE9:BE21" si="12">IF(AI9=" ",0,IF(AI9="am",1,0)+IF(AL9="am",1,0)+IF(AO9="am",1,0)+IF(AR9="am",1,0)+IF(AU9="am",1,0)+IF(AX9="am",1,0)+IF(BA9="am",1,0))</f>
        <v>0</v>
      </c>
      <c r="BF9" s="6">
        <f t="shared" ref="BF9:BF21" si="13">IF(AJ9=" ",0,IF(AJ9="+",1,0)+IF(AM9="+",1,0)+IF(AP9="+",1,0)+IF(AS9="+",1,0)+IF(AV9="+",1,0)+IF(AY9="+",1,0)+IF(BB9="+",1,0))</f>
        <v>0</v>
      </c>
      <c r="BG9" s="6">
        <f t="shared" ref="BG9:BG21" si="14">IF(AJ9=" ",0,IF(AJ9="!",1,0)+IF(AM9="!",1,0)+IF(AP9="!",1,0)+IF(AS9="!",1,0)+IF(AV9="!",1,0)+IF(AY9="!",1,0)+IF(BB9="!",1,0))</f>
        <v>0</v>
      </c>
      <c r="BH9" s="6">
        <f t="shared" ref="BH9:BH21" si="15">IF(AK9=" ",0,IF(AK9="!",1,0)+IF(AN9="!",1,0)+IF(AQ9="!",1,0)+IF(AT9="!",1,0)+IF(AW9="!",1,0)+IF(AZ9="!",1,0)+IF(BC9="!",1,0))</f>
        <v>0</v>
      </c>
      <c r="BI9" s="7">
        <f t="shared" ref="BI9:BI21" si="16">IF(AK9=" ",0,IF(AK9="~",1,0)+IF(AN9="~",1,0)+IF(AQ9="~",1,0)+IF(AT9="~",1,0)+IF(AW9="~",1,0)+IF(AZ9="~",1,0)+IF(BC9="~",1,0))</f>
        <v>3</v>
      </c>
      <c r="BJ9" s="36">
        <f t="shared" ref="BJ9:BJ21" si="17"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 t="shared" ref="BK9:BK21" si="18">IF(BF9=7,10,IF(BF9=6,9.71+(BG9-1)*0.29,IF(BF9=5,9.13+(BG9-2)*0.29,IF(BF9=4,8.26+(BG9-3)*0.29,IF(BF9=3,7.1+(BG9-4)*0.29,IF(BF9=2,5.65+(BG9-5)*0.29,IF(BF9=1,3.91+(BG9-6)*0.29,IF(BG9=0,0,1.88+(BG9-7)*0.29))))))))</f>
        <v>0</v>
      </c>
      <c r="BL9" s="24">
        <f t="shared" ref="BL9:BL21" si="19"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f>1.5+3+0.14</f>
        <v>4.6399999999999997</v>
      </c>
      <c r="BP9" s="24">
        <f t="shared" ref="BP9:BP21" si="20">(0.75*AD9+AE9+0.25*AF9+1.4*AG9+1.6*AH9)+(0.75*BJ9+BK9+0.25*BL9+1.4*BM9+1.6*BN9)+BO9</f>
        <v>27.825000000000003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184</v>
      </c>
      <c r="C10" s="11" t="s">
        <v>455</v>
      </c>
      <c r="D10" s="12" t="s">
        <v>456</v>
      </c>
      <c r="E10" s="25" t="s">
        <v>456</v>
      </c>
      <c r="F10" s="11" t="s">
        <v>454</v>
      </c>
      <c r="G10" s="12">
        <v>0</v>
      </c>
      <c r="H10" s="25" t="s">
        <v>456</v>
      </c>
      <c r="I10" s="11" t="s">
        <v>455</v>
      </c>
      <c r="J10" s="12" t="s">
        <v>456</v>
      </c>
      <c r="K10" s="25" t="s">
        <v>456</v>
      </c>
      <c r="L10" s="11" t="s">
        <v>455</v>
      </c>
      <c r="M10" s="12" t="s">
        <v>456</v>
      </c>
      <c r="N10" s="25" t="s">
        <v>456</v>
      </c>
      <c r="O10" s="11" t="s">
        <v>455</v>
      </c>
      <c r="P10" s="12" t="s">
        <v>456</v>
      </c>
      <c r="Q10" s="25" t="s">
        <v>456</v>
      </c>
      <c r="R10" s="11" t="s">
        <v>455</v>
      </c>
      <c r="S10" s="12" t="s">
        <v>456</v>
      </c>
      <c r="T10" s="25" t="s">
        <v>456</v>
      </c>
      <c r="U10" s="11" t="s">
        <v>455</v>
      </c>
      <c r="V10" s="12" t="s">
        <v>456</v>
      </c>
      <c r="W10" s="25" t="s">
        <v>456</v>
      </c>
      <c r="X10" s="5">
        <f t="shared" si="0"/>
        <v>6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7</v>
      </c>
      <c r="AD10" s="36">
        <f t="shared" si="6"/>
        <v>9.4200000000000017</v>
      </c>
      <c r="AE10" s="14">
        <f t="shared" si="7"/>
        <v>0</v>
      </c>
      <c r="AF10" s="24">
        <f t="shared" si="8"/>
        <v>1.88</v>
      </c>
      <c r="AG10" s="14">
        <v>5</v>
      </c>
      <c r="AH10" s="15">
        <v>2.5</v>
      </c>
      <c r="AI10" s="11" t="s">
        <v>455</v>
      </c>
      <c r="AJ10" s="12" t="s">
        <v>456</v>
      </c>
      <c r="AK10" s="25" t="s">
        <v>456</v>
      </c>
      <c r="AL10" s="11" t="s">
        <v>455</v>
      </c>
      <c r="AM10" s="12" t="s">
        <v>456</v>
      </c>
      <c r="AN10" s="25" t="s">
        <v>456</v>
      </c>
      <c r="AO10" s="11" t="s">
        <v>455</v>
      </c>
      <c r="AP10" s="12" t="s">
        <v>456</v>
      </c>
      <c r="AQ10" s="25" t="s">
        <v>456</v>
      </c>
      <c r="AR10" s="11" t="str">
        <f t="shared" si="9"/>
        <v xml:space="preserve"> </v>
      </c>
      <c r="AS10" s="12" t="str">
        <f t="shared" si="10"/>
        <v xml:space="preserve"> </v>
      </c>
      <c r="AT10" s="25" t="str">
        <f t="shared" si="10"/>
        <v xml:space="preserve"> </v>
      </c>
      <c r="AU10" s="11" t="str">
        <f t="shared" si="10"/>
        <v xml:space="preserve"> </v>
      </c>
      <c r="AV10" s="12" t="str">
        <f t="shared" si="10"/>
        <v xml:space="preserve"> </v>
      </c>
      <c r="AW10" s="25" t="str">
        <f t="shared" si="10"/>
        <v xml:space="preserve"> </v>
      </c>
      <c r="AX10" s="11" t="str">
        <f t="shared" si="10"/>
        <v xml:space="preserve"> </v>
      </c>
      <c r="AY10" s="12" t="str">
        <f t="shared" si="10"/>
        <v xml:space="preserve"> </v>
      </c>
      <c r="AZ10" s="25" t="str">
        <f t="shared" si="10"/>
        <v xml:space="preserve"> </v>
      </c>
      <c r="BA10" s="11" t="str">
        <f t="shared" si="10"/>
        <v xml:space="preserve"> </v>
      </c>
      <c r="BB10" s="12" t="str">
        <f t="shared" si="10"/>
        <v xml:space="preserve"> </v>
      </c>
      <c r="BC10" s="25" t="str">
        <f t="shared" si="10"/>
        <v xml:space="preserve"> </v>
      </c>
      <c r="BD10" s="5">
        <f t="shared" si="11"/>
        <v>3</v>
      </c>
      <c r="BE10" s="6">
        <f t="shared" si="12"/>
        <v>0</v>
      </c>
      <c r="BF10" s="6">
        <f t="shared" si="13"/>
        <v>0</v>
      </c>
      <c r="BG10" s="6">
        <f t="shared" si="14"/>
        <v>0</v>
      </c>
      <c r="BH10" s="6">
        <f t="shared" si="15"/>
        <v>0</v>
      </c>
      <c r="BI10" s="7">
        <f t="shared" si="16"/>
        <v>3</v>
      </c>
      <c r="BJ10" s="36">
        <f t="shared" si="17"/>
        <v>5.9399999999999995</v>
      </c>
      <c r="BK10" s="14">
        <f t="shared" si="18"/>
        <v>0</v>
      </c>
      <c r="BL10" s="24">
        <f t="shared" si="19"/>
        <v>0.72</v>
      </c>
      <c r="BM10" s="14">
        <v>0</v>
      </c>
      <c r="BN10" s="15">
        <v>0</v>
      </c>
      <c r="BO10" s="16">
        <f>1+1.5+3+0.14</f>
        <v>5.64</v>
      </c>
      <c r="BP10" s="24">
        <f t="shared" si="20"/>
        <v>28.810000000000002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185</v>
      </c>
      <c r="C11" s="11" t="s">
        <v>455</v>
      </c>
      <c r="D11" s="12" t="s">
        <v>456</v>
      </c>
      <c r="E11" s="25" t="s">
        <v>456</v>
      </c>
      <c r="F11" s="11" t="s">
        <v>455</v>
      </c>
      <c r="G11" s="12" t="s">
        <v>456</v>
      </c>
      <c r="H11" s="25" t="s">
        <v>456</v>
      </c>
      <c r="I11" s="11" t="s">
        <v>455</v>
      </c>
      <c r="J11" s="12" t="s">
        <v>456</v>
      </c>
      <c r="K11" s="25" t="s">
        <v>456</v>
      </c>
      <c r="L11" s="11" t="s">
        <v>455</v>
      </c>
      <c r="M11" s="12" t="s">
        <v>456</v>
      </c>
      <c r="N11" s="25" t="s">
        <v>456</v>
      </c>
      <c r="O11" s="11" t="s">
        <v>455</v>
      </c>
      <c r="P11" s="12" t="s">
        <v>456</v>
      </c>
      <c r="Q11" s="25" t="s">
        <v>456</v>
      </c>
      <c r="R11" s="11" t="s">
        <v>455</v>
      </c>
      <c r="S11" s="12" t="s">
        <v>456</v>
      </c>
      <c r="T11" s="25" t="s">
        <v>456</v>
      </c>
      <c r="U11" s="11" t="s">
        <v>455</v>
      </c>
      <c r="V11" s="12" t="s">
        <v>456</v>
      </c>
      <c r="W11" s="25" t="s">
        <v>456</v>
      </c>
      <c r="X11" s="5">
        <f t="shared" si="0"/>
        <v>7</v>
      </c>
      <c r="Y11" s="6">
        <f t="shared" si="1"/>
        <v>0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7">
        <f t="shared" si="5"/>
        <v>7</v>
      </c>
      <c r="AD11" s="36">
        <f t="shared" si="6"/>
        <v>10</v>
      </c>
      <c r="AE11" s="14">
        <f t="shared" si="7"/>
        <v>0</v>
      </c>
      <c r="AF11" s="24">
        <f t="shared" si="8"/>
        <v>1.88</v>
      </c>
      <c r="AG11" s="14">
        <v>2.9</v>
      </c>
      <c r="AH11" s="15">
        <v>2.1</v>
      </c>
      <c r="AI11" s="11" t="s">
        <v>455</v>
      </c>
      <c r="AJ11" s="12" t="s">
        <v>456</v>
      </c>
      <c r="AK11" s="25" t="s">
        <v>456</v>
      </c>
      <c r="AL11" s="11" t="s">
        <v>455</v>
      </c>
      <c r="AM11" s="12" t="s">
        <v>456</v>
      </c>
      <c r="AN11" s="25" t="s">
        <v>456</v>
      </c>
      <c r="AO11" s="11" t="s">
        <v>455</v>
      </c>
      <c r="AP11" s="12" t="s">
        <v>456</v>
      </c>
      <c r="AQ11" s="25" t="s">
        <v>456</v>
      </c>
      <c r="AR11" s="11" t="str">
        <f t="shared" si="9"/>
        <v xml:space="preserve"> </v>
      </c>
      <c r="AS11" s="12" t="str">
        <f t="shared" si="10"/>
        <v xml:space="preserve"> </v>
      </c>
      <c r="AT11" s="25" t="str">
        <f t="shared" si="10"/>
        <v xml:space="preserve"> </v>
      </c>
      <c r="AU11" s="11" t="str">
        <f t="shared" si="10"/>
        <v xml:space="preserve"> </v>
      </c>
      <c r="AV11" s="12" t="str">
        <f t="shared" si="10"/>
        <v xml:space="preserve"> </v>
      </c>
      <c r="AW11" s="25" t="str">
        <f t="shared" si="10"/>
        <v xml:space="preserve"> </v>
      </c>
      <c r="AX11" s="11" t="str">
        <f t="shared" si="10"/>
        <v xml:space="preserve"> </v>
      </c>
      <c r="AY11" s="12" t="str">
        <f t="shared" si="10"/>
        <v xml:space="preserve"> </v>
      </c>
      <c r="AZ11" s="25" t="str">
        <f t="shared" si="10"/>
        <v xml:space="preserve"> </v>
      </c>
      <c r="BA11" s="11" t="str">
        <f t="shared" si="10"/>
        <v xml:space="preserve"> </v>
      </c>
      <c r="BB11" s="12" t="str">
        <f t="shared" si="10"/>
        <v xml:space="preserve"> </v>
      </c>
      <c r="BC11" s="25" t="str">
        <f t="shared" si="10"/>
        <v xml:space="preserve"> </v>
      </c>
      <c r="BD11" s="5">
        <f t="shared" si="11"/>
        <v>3</v>
      </c>
      <c r="BE11" s="6">
        <f t="shared" si="12"/>
        <v>0</v>
      </c>
      <c r="BF11" s="6">
        <f t="shared" si="13"/>
        <v>0</v>
      </c>
      <c r="BG11" s="6">
        <f t="shared" si="14"/>
        <v>0</v>
      </c>
      <c r="BH11" s="6">
        <f t="shared" si="15"/>
        <v>0</v>
      </c>
      <c r="BI11" s="7">
        <f t="shared" si="16"/>
        <v>3</v>
      </c>
      <c r="BJ11" s="36">
        <f t="shared" si="17"/>
        <v>5.9399999999999995</v>
      </c>
      <c r="BK11" s="14">
        <f t="shared" si="18"/>
        <v>0</v>
      </c>
      <c r="BL11" s="24">
        <f t="shared" si="19"/>
        <v>0.72</v>
      </c>
      <c r="BM11" s="14">
        <v>0</v>
      </c>
      <c r="BN11" s="15">
        <v>0</v>
      </c>
      <c r="BO11" s="16">
        <f>2*1+2+1.5+3</f>
        <v>8.5</v>
      </c>
      <c r="BP11" s="24">
        <f t="shared" si="20"/>
        <v>28.524999999999999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21">A11+1</f>
        <v>4</v>
      </c>
      <c r="B12" s="80" t="s">
        <v>186</v>
      </c>
      <c r="C12" s="11" t="s">
        <v>455</v>
      </c>
      <c r="D12" s="12" t="s">
        <v>456</v>
      </c>
      <c r="E12" s="25" t="s">
        <v>456</v>
      </c>
      <c r="F12" s="11" t="s">
        <v>455</v>
      </c>
      <c r="G12" s="12" t="s">
        <v>456</v>
      </c>
      <c r="H12" s="25" t="s">
        <v>456</v>
      </c>
      <c r="I12" s="11" t="s">
        <v>455</v>
      </c>
      <c r="J12" s="12" t="s">
        <v>456</v>
      </c>
      <c r="K12" s="25" t="s">
        <v>456</v>
      </c>
      <c r="L12" s="11" t="s">
        <v>455</v>
      </c>
      <c r="M12" s="12" t="s">
        <v>456</v>
      </c>
      <c r="N12" s="25" t="s">
        <v>456</v>
      </c>
      <c r="O12" s="11" t="s">
        <v>455</v>
      </c>
      <c r="P12" s="12" t="s">
        <v>456</v>
      </c>
      <c r="Q12" s="25" t="s">
        <v>456</v>
      </c>
      <c r="R12" s="11" t="s">
        <v>455</v>
      </c>
      <c r="S12" s="12" t="s">
        <v>456</v>
      </c>
      <c r="T12" s="25" t="s">
        <v>456</v>
      </c>
      <c r="U12" s="11" t="s">
        <v>455</v>
      </c>
      <c r="V12" s="12" t="s">
        <v>456</v>
      </c>
      <c r="W12" s="25" t="s">
        <v>456</v>
      </c>
      <c r="X12" s="5">
        <f t="shared" si="0"/>
        <v>7</v>
      </c>
      <c r="Y12" s="6">
        <f t="shared" si="1"/>
        <v>0</v>
      </c>
      <c r="Z12" s="6">
        <f t="shared" si="2"/>
        <v>0</v>
      </c>
      <c r="AA12" s="6">
        <f t="shared" si="3"/>
        <v>0</v>
      </c>
      <c r="AB12" s="6">
        <f t="shared" si="4"/>
        <v>0</v>
      </c>
      <c r="AC12" s="7">
        <f t="shared" si="5"/>
        <v>7</v>
      </c>
      <c r="AD12" s="36">
        <f t="shared" si="6"/>
        <v>10</v>
      </c>
      <c r="AE12" s="14">
        <f t="shared" si="7"/>
        <v>0</v>
      </c>
      <c r="AF12" s="24">
        <f>IF(AB12=7,10,IF(AB12=6,9.71+(AC12-1)*0.29,IF(AB12=5,9.13+(AC12-2)*0.29,IF(AB12=4,8.26+(AC12-3)*0.29,IF(AB12=3,7.1+(AC12-4)*0.29,IF(AB12=2,5.65+(AC12-5)*0.29,IF(AB12=1,3.91+(AC12-6)*0.29,IF(AC12=0,0,1.88+(AC12-7)*0.29))))))))+0.07</f>
        <v>1.95</v>
      </c>
      <c r="AG12" s="14">
        <v>4.5</v>
      </c>
      <c r="AH12" s="15">
        <v>2.2999999999999998</v>
      </c>
      <c r="AI12" s="11" t="s">
        <v>455</v>
      </c>
      <c r="AJ12" s="12" t="s">
        <v>456</v>
      </c>
      <c r="AK12" s="25" t="s">
        <v>456</v>
      </c>
      <c r="AL12" s="11" t="s">
        <v>455</v>
      </c>
      <c r="AM12" s="12" t="s">
        <v>456</v>
      </c>
      <c r="AN12" s="25">
        <v>0</v>
      </c>
      <c r="AO12" s="11" t="s">
        <v>454</v>
      </c>
      <c r="AP12" s="12">
        <v>0</v>
      </c>
      <c r="AQ12" s="25">
        <v>0</v>
      </c>
      <c r="AR12" s="11" t="str">
        <f t="shared" si="9"/>
        <v xml:space="preserve"> </v>
      </c>
      <c r="AS12" s="12" t="str">
        <f t="shared" si="10"/>
        <v xml:space="preserve"> </v>
      </c>
      <c r="AT12" s="25" t="str">
        <f t="shared" si="10"/>
        <v xml:space="preserve"> </v>
      </c>
      <c r="AU12" s="11" t="str">
        <f t="shared" si="10"/>
        <v xml:space="preserve"> </v>
      </c>
      <c r="AV12" s="12" t="str">
        <f t="shared" si="10"/>
        <v xml:space="preserve"> </v>
      </c>
      <c r="AW12" s="25" t="str">
        <f t="shared" si="10"/>
        <v xml:space="preserve"> </v>
      </c>
      <c r="AX12" s="11" t="str">
        <f t="shared" si="10"/>
        <v xml:space="preserve"> </v>
      </c>
      <c r="AY12" s="12" t="str">
        <f t="shared" si="10"/>
        <v xml:space="preserve"> </v>
      </c>
      <c r="AZ12" s="25" t="str">
        <f t="shared" si="10"/>
        <v xml:space="preserve"> </v>
      </c>
      <c r="BA12" s="11" t="str">
        <f t="shared" si="10"/>
        <v xml:space="preserve"> </v>
      </c>
      <c r="BB12" s="12" t="str">
        <f t="shared" si="10"/>
        <v xml:space="preserve"> </v>
      </c>
      <c r="BC12" s="25" t="str">
        <f t="shared" si="10"/>
        <v xml:space="preserve"> </v>
      </c>
      <c r="BD12" s="5">
        <f t="shared" si="11"/>
        <v>2</v>
      </c>
      <c r="BE12" s="6">
        <f t="shared" si="12"/>
        <v>0</v>
      </c>
      <c r="BF12" s="6">
        <f t="shared" si="13"/>
        <v>0</v>
      </c>
      <c r="BG12" s="6">
        <f t="shared" si="14"/>
        <v>0</v>
      </c>
      <c r="BH12" s="6">
        <f t="shared" si="15"/>
        <v>0</v>
      </c>
      <c r="BI12" s="7">
        <f t="shared" si="16"/>
        <v>1</v>
      </c>
      <c r="BJ12" s="36">
        <f t="shared" si="17"/>
        <v>4.2</v>
      </c>
      <c r="BK12" s="14">
        <f t="shared" si="18"/>
        <v>0</v>
      </c>
      <c r="BL12" s="24">
        <f t="shared" si="19"/>
        <v>0.14000000000000012</v>
      </c>
      <c r="BM12" s="14">
        <v>0</v>
      </c>
      <c r="BN12" s="15">
        <v>0</v>
      </c>
      <c r="BO12" s="16">
        <f>3*1+2+1.5+0.14</f>
        <v>6.64</v>
      </c>
      <c r="BP12" s="24">
        <f t="shared" si="20"/>
        <v>27.792500000000004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21"/>
        <v>5</v>
      </c>
      <c r="B13" s="80" t="s">
        <v>187</v>
      </c>
      <c r="C13" s="11" t="s">
        <v>455</v>
      </c>
      <c r="D13" s="12" t="s">
        <v>456</v>
      </c>
      <c r="E13" s="25" t="s">
        <v>456</v>
      </c>
      <c r="F13" s="11" t="s">
        <v>455</v>
      </c>
      <c r="G13" s="12" t="s">
        <v>456</v>
      </c>
      <c r="H13" s="25" t="s">
        <v>456</v>
      </c>
      <c r="I13" s="11" t="s">
        <v>455</v>
      </c>
      <c r="J13" s="12" t="s">
        <v>456</v>
      </c>
      <c r="K13" s="25" t="s">
        <v>456</v>
      </c>
      <c r="L13" s="11" t="s">
        <v>455</v>
      </c>
      <c r="M13" s="12" t="s">
        <v>456</v>
      </c>
      <c r="N13" s="25" t="s">
        <v>456</v>
      </c>
      <c r="O13" s="11" t="s">
        <v>455</v>
      </c>
      <c r="P13" s="12" t="s">
        <v>456</v>
      </c>
      <c r="Q13" s="25" t="s">
        <v>456</v>
      </c>
      <c r="R13" s="11" t="s">
        <v>455</v>
      </c>
      <c r="S13" s="12" t="s">
        <v>456</v>
      </c>
      <c r="T13" s="25" t="s">
        <v>456</v>
      </c>
      <c r="U13" s="11" t="s">
        <v>455</v>
      </c>
      <c r="V13" s="12" t="s">
        <v>456</v>
      </c>
      <c r="W13" s="25" t="s">
        <v>456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7</v>
      </c>
      <c r="AD13" s="36">
        <f t="shared" si="6"/>
        <v>10</v>
      </c>
      <c r="AE13" s="14">
        <f t="shared" si="7"/>
        <v>0</v>
      </c>
      <c r="AF13" s="24">
        <f t="shared" si="8"/>
        <v>1.88</v>
      </c>
      <c r="AG13" s="14">
        <v>5</v>
      </c>
      <c r="AH13" s="15">
        <v>2.7</v>
      </c>
      <c r="AI13" s="11" t="s">
        <v>455</v>
      </c>
      <c r="AJ13" s="12" t="s">
        <v>456</v>
      </c>
      <c r="AK13" s="25">
        <v>0</v>
      </c>
      <c r="AL13" s="11" t="s">
        <v>455</v>
      </c>
      <c r="AM13" s="12" t="s">
        <v>456</v>
      </c>
      <c r="AN13" s="25" t="s">
        <v>456</v>
      </c>
      <c r="AO13" s="11" t="s">
        <v>455</v>
      </c>
      <c r="AP13" s="12" t="s">
        <v>456</v>
      </c>
      <c r="AQ13" s="25" t="s">
        <v>456</v>
      </c>
      <c r="AR13" s="11" t="str">
        <f t="shared" si="9"/>
        <v xml:space="preserve"> </v>
      </c>
      <c r="AS13" s="12" t="str">
        <f t="shared" si="10"/>
        <v xml:space="preserve"> </v>
      </c>
      <c r="AT13" s="25" t="str">
        <f t="shared" si="10"/>
        <v xml:space="preserve"> </v>
      </c>
      <c r="AU13" s="11" t="str">
        <f t="shared" si="10"/>
        <v xml:space="preserve"> </v>
      </c>
      <c r="AV13" s="12" t="str">
        <f t="shared" si="10"/>
        <v xml:space="preserve"> </v>
      </c>
      <c r="AW13" s="25" t="str">
        <f t="shared" si="10"/>
        <v xml:space="preserve"> </v>
      </c>
      <c r="AX13" s="11" t="str">
        <f t="shared" si="10"/>
        <v xml:space="preserve"> </v>
      </c>
      <c r="AY13" s="12" t="str">
        <f t="shared" si="10"/>
        <v xml:space="preserve"> </v>
      </c>
      <c r="AZ13" s="25" t="str">
        <f t="shared" si="10"/>
        <v xml:space="preserve"> </v>
      </c>
      <c r="BA13" s="11" t="str">
        <f t="shared" si="10"/>
        <v xml:space="preserve"> </v>
      </c>
      <c r="BB13" s="12" t="str">
        <f t="shared" si="10"/>
        <v xml:space="preserve"> </v>
      </c>
      <c r="BC13" s="25" t="str">
        <f t="shared" si="10"/>
        <v xml:space="preserve"> </v>
      </c>
      <c r="BD13" s="5">
        <f t="shared" si="11"/>
        <v>3</v>
      </c>
      <c r="BE13" s="6">
        <f t="shared" si="12"/>
        <v>0</v>
      </c>
      <c r="BF13" s="6">
        <f t="shared" si="13"/>
        <v>0</v>
      </c>
      <c r="BG13" s="6">
        <f t="shared" si="14"/>
        <v>0</v>
      </c>
      <c r="BH13" s="6">
        <f t="shared" si="15"/>
        <v>0</v>
      </c>
      <c r="BI13" s="7">
        <f t="shared" si="16"/>
        <v>2</v>
      </c>
      <c r="BJ13" s="36">
        <f t="shared" si="17"/>
        <v>5.9399999999999995</v>
      </c>
      <c r="BK13" s="14">
        <f t="shared" si="18"/>
        <v>0</v>
      </c>
      <c r="BL13" s="24">
        <f t="shared" si="19"/>
        <v>0.42999999999999994</v>
      </c>
      <c r="BM13" s="14">
        <v>0</v>
      </c>
      <c r="BN13" s="15">
        <v>0</v>
      </c>
      <c r="BO13" s="16">
        <f>5*1+2+5*1.5+3</f>
        <v>17.5</v>
      </c>
      <c r="BP13" s="24">
        <f t="shared" si="20"/>
        <v>41.352499999999999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21"/>
        <v>6</v>
      </c>
      <c r="B14" s="80" t="s">
        <v>465</v>
      </c>
      <c r="C14" s="11" t="s">
        <v>455</v>
      </c>
      <c r="D14" s="12" t="s">
        <v>456</v>
      </c>
      <c r="E14" s="25" t="s">
        <v>456</v>
      </c>
      <c r="F14" s="11" t="s">
        <v>455</v>
      </c>
      <c r="G14" s="12" t="s">
        <v>456</v>
      </c>
      <c r="H14" s="25" t="s">
        <v>456</v>
      </c>
      <c r="I14" s="11" t="s">
        <v>455</v>
      </c>
      <c r="J14" s="12" t="s">
        <v>459</v>
      </c>
      <c r="K14" s="25" t="s">
        <v>456</v>
      </c>
      <c r="L14" s="11" t="s">
        <v>455</v>
      </c>
      <c r="M14" s="12" t="s">
        <v>456</v>
      </c>
      <c r="N14" s="25" t="s">
        <v>456</v>
      </c>
      <c r="O14" s="11" t="s">
        <v>455</v>
      </c>
      <c r="P14" s="12" t="s">
        <v>456</v>
      </c>
      <c r="Q14" s="25" t="s">
        <v>456</v>
      </c>
      <c r="R14" s="11" t="s">
        <v>455</v>
      </c>
      <c r="S14" s="12" t="s">
        <v>456</v>
      </c>
      <c r="T14" s="25" t="s">
        <v>456</v>
      </c>
      <c r="U14" s="11" t="s">
        <v>455</v>
      </c>
      <c r="V14" s="12" t="s">
        <v>456</v>
      </c>
      <c r="W14" s="25" t="s">
        <v>456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1</v>
      </c>
      <c r="AB14" s="6">
        <f t="shared" si="4"/>
        <v>0</v>
      </c>
      <c r="AC14" s="7">
        <f t="shared" si="5"/>
        <v>7</v>
      </c>
      <c r="AD14" s="36">
        <f t="shared" si="6"/>
        <v>10</v>
      </c>
      <c r="AE14" s="14">
        <f t="shared" si="7"/>
        <v>0.14000000000000012</v>
      </c>
      <c r="AF14" s="24">
        <f t="shared" si="8"/>
        <v>1.88</v>
      </c>
      <c r="AG14" s="14">
        <v>4.4000000000000004</v>
      </c>
      <c r="AH14" s="15">
        <v>2.4</v>
      </c>
      <c r="AI14" s="11" t="s">
        <v>454</v>
      </c>
      <c r="AJ14" s="12">
        <v>0</v>
      </c>
      <c r="AK14" s="25" t="s">
        <v>456</v>
      </c>
      <c r="AL14" s="11" t="s">
        <v>455</v>
      </c>
      <c r="AM14" s="12" t="s">
        <v>456</v>
      </c>
      <c r="AN14" s="25" t="s">
        <v>456</v>
      </c>
      <c r="AO14" s="11" t="s">
        <v>454</v>
      </c>
      <c r="AP14" s="12">
        <v>0</v>
      </c>
      <c r="AQ14" s="25" t="s">
        <v>456</v>
      </c>
      <c r="AR14" s="11" t="str">
        <f t="shared" si="9"/>
        <v xml:space="preserve"> </v>
      </c>
      <c r="AS14" s="12" t="str">
        <f t="shared" si="10"/>
        <v xml:space="preserve"> </v>
      </c>
      <c r="AT14" s="25" t="str">
        <f t="shared" si="10"/>
        <v xml:space="preserve"> </v>
      </c>
      <c r="AU14" s="11" t="str">
        <f t="shared" si="10"/>
        <v xml:space="preserve"> </v>
      </c>
      <c r="AV14" s="12" t="str">
        <f t="shared" si="10"/>
        <v xml:space="preserve"> </v>
      </c>
      <c r="AW14" s="25" t="str">
        <f t="shared" si="10"/>
        <v xml:space="preserve"> </v>
      </c>
      <c r="AX14" s="11" t="str">
        <f t="shared" si="10"/>
        <v xml:space="preserve"> </v>
      </c>
      <c r="AY14" s="12" t="str">
        <f t="shared" si="10"/>
        <v xml:space="preserve"> </v>
      </c>
      <c r="AZ14" s="25" t="str">
        <f t="shared" si="10"/>
        <v xml:space="preserve"> </v>
      </c>
      <c r="BA14" s="11" t="str">
        <f t="shared" si="10"/>
        <v xml:space="preserve"> </v>
      </c>
      <c r="BB14" s="12" t="str">
        <f t="shared" si="10"/>
        <v xml:space="preserve"> </v>
      </c>
      <c r="BC14" s="25" t="str">
        <f t="shared" si="10"/>
        <v xml:space="preserve"> </v>
      </c>
      <c r="BD14" s="5">
        <f t="shared" si="11"/>
        <v>1</v>
      </c>
      <c r="BE14" s="6">
        <f t="shared" si="12"/>
        <v>0</v>
      </c>
      <c r="BF14" s="6">
        <f t="shared" si="13"/>
        <v>0</v>
      </c>
      <c r="BG14" s="6">
        <f t="shared" si="14"/>
        <v>0</v>
      </c>
      <c r="BH14" s="6">
        <f t="shared" si="15"/>
        <v>0</v>
      </c>
      <c r="BI14" s="7">
        <f t="shared" si="16"/>
        <v>3</v>
      </c>
      <c r="BJ14" s="36">
        <f t="shared" si="17"/>
        <v>2.1700000000000004</v>
      </c>
      <c r="BK14" s="14">
        <f t="shared" si="18"/>
        <v>0</v>
      </c>
      <c r="BL14" s="24">
        <f t="shared" si="19"/>
        <v>0.72</v>
      </c>
      <c r="BM14" s="14">
        <v>0</v>
      </c>
      <c r="BN14" s="15">
        <v>0</v>
      </c>
      <c r="BO14" s="16">
        <f>1.5+3+0.14</f>
        <v>4.6399999999999997</v>
      </c>
      <c r="BP14" s="24">
        <f t="shared" si="20"/>
        <v>24.557500000000001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21"/>
        <v>7</v>
      </c>
      <c r="B15" s="80" t="s">
        <v>188</v>
      </c>
      <c r="C15" s="11" t="s">
        <v>454</v>
      </c>
      <c r="D15" s="12">
        <v>0</v>
      </c>
      <c r="E15" s="25">
        <v>0</v>
      </c>
      <c r="F15" s="11" t="s">
        <v>454</v>
      </c>
      <c r="G15" s="12">
        <v>0</v>
      </c>
      <c r="H15" s="25">
        <v>0</v>
      </c>
      <c r="I15" s="11" t="s">
        <v>454</v>
      </c>
      <c r="J15" s="12">
        <v>0</v>
      </c>
      <c r="K15" s="25">
        <v>0</v>
      </c>
      <c r="L15" s="11" t="s">
        <v>454</v>
      </c>
      <c r="M15" s="12">
        <v>0</v>
      </c>
      <c r="N15" s="25">
        <v>0</v>
      </c>
      <c r="O15" s="11" t="s">
        <v>454</v>
      </c>
      <c r="P15" s="12">
        <v>0</v>
      </c>
      <c r="Q15" s="25">
        <v>0</v>
      </c>
      <c r="R15" s="11" t="s">
        <v>454</v>
      </c>
      <c r="S15" s="12">
        <v>0</v>
      </c>
      <c r="T15" s="25">
        <v>0</v>
      </c>
      <c r="U15" s="11" t="s">
        <v>454</v>
      </c>
      <c r="V15" s="12">
        <v>0</v>
      </c>
      <c r="W15" s="25">
        <v>0</v>
      </c>
      <c r="X15" s="5">
        <f t="shared" si="0"/>
        <v>0</v>
      </c>
      <c r="Y15" s="6">
        <f t="shared" si="1"/>
        <v>0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7">
        <f t="shared" si="5"/>
        <v>0</v>
      </c>
      <c r="AD15" s="36">
        <f t="shared" si="6"/>
        <v>0</v>
      </c>
      <c r="AE15" s="14">
        <f t="shared" si="7"/>
        <v>0</v>
      </c>
      <c r="AF15" s="24">
        <f t="shared" si="8"/>
        <v>0</v>
      </c>
      <c r="AG15" s="14">
        <v>0</v>
      </c>
      <c r="AH15" s="15">
        <v>0</v>
      </c>
      <c r="AI15" s="11" t="s">
        <v>454</v>
      </c>
      <c r="AJ15" s="12">
        <v>0</v>
      </c>
      <c r="AK15" s="25">
        <v>0</v>
      </c>
      <c r="AL15" s="11" t="s">
        <v>454</v>
      </c>
      <c r="AM15" s="12">
        <v>0</v>
      </c>
      <c r="AN15" s="25">
        <v>0</v>
      </c>
      <c r="AO15" s="11" t="s">
        <v>454</v>
      </c>
      <c r="AP15" s="12">
        <v>0</v>
      </c>
      <c r="AQ15" s="25">
        <v>0</v>
      </c>
      <c r="AR15" s="11" t="str">
        <f t="shared" si="9"/>
        <v xml:space="preserve"> </v>
      </c>
      <c r="AS15" s="12" t="str">
        <f t="shared" si="10"/>
        <v xml:space="preserve"> </v>
      </c>
      <c r="AT15" s="25" t="str">
        <f t="shared" si="10"/>
        <v xml:space="preserve"> </v>
      </c>
      <c r="AU15" s="11" t="str">
        <f t="shared" si="10"/>
        <v xml:space="preserve"> </v>
      </c>
      <c r="AV15" s="12" t="str">
        <f t="shared" si="10"/>
        <v xml:space="preserve"> </v>
      </c>
      <c r="AW15" s="25" t="str">
        <f t="shared" si="10"/>
        <v xml:space="preserve"> </v>
      </c>
      <c r="AX15" s="11" t="str">
        <f t="shared" si="10"/>
        <v xml:space="preserve"> </v>
      </c>
      <c r="AY15" s="12" t="str">
        <f t="shared" si="10"/>
        <v xml:space="preserve"> </v>
      </c>
      <c r="AZ15" s="25" t="str">
        <f t="shared" si="10"/>
        <v xml:space="preserve"> </v>
      </c>
      <c r="BA15" s="11" t="str">
        <f t="shared" si="10"/>
        <v xml:space="preserve"> </v>
      </c>
      <c r="BB15" s="12" t="str">
        <f t="shared" si="10"/>
        <v xml:space="preserve"> </v>
      </c>
      <c r="BC15" s="25" t="str">
        <f t="shared" si="10"/>
        <v xml:space="preserve"> </v>
      </c>
      <c r="BD15" s="5">
        <f t="shared" si="11"/>
        <v>0</v>
      </c>
      <c r="BE15" s="6">
        <f t="shared" si="12"/>
        <v>0</v>
      </c>
      <c r="BF15" s="6">
        <f t="shared" si="13"/>
        <v>0</v>
      </c>
      <c r="BG15" s="6">
        <f t="shared" si="14"/>
        <v>0</v>
      </c>
      <c r="BH15" s="6">
        <f t="shared" si="15"/>
        <v>0</v>
      </c>
      <c r="BI15" s="7">
        <f t="shared" si="16"/>
        <v>0</v>
      </c>
      <c r="BJ15" s="36">
        <f t="shared" si="17"/>
        <v>0</v>
      </c>
      <c r="BK15" s="14">
        <f t="shared" si="18"/>
        <v>0</v>
      </c>
      <c r="BL15" s="24">
        <f t="shared" si="19"/>
        <v>0</v>
      </c>
      <c r="BM15" s="14">
        <v>0</v>
      </c>
      <c r="BN15" s="15">
        <v>0</v>
      </c>
      <c r="BO15" s="16"/>
      <c r="BP15" s="24">
        <f t="shared" si="20"/>
        <v>0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21"/>
        <v>8</v>
      </c>
      <c r="B16" s="80" t="s">
        <v>189</v>
      </c>
      <c r="C16" s="11" t="s">
        <v>455</v>
      </c>
      <c r="D16" s="12" t="s">
        <v>456</v>
      </c>
      <c r="E16" s="25" t="s">
        <v>456</v>
      </c>
      <c r="F16" s="11" t="s">
        <v>455</v>
      </c>
      <c r="G16" s="12" t="s">
        <v>456</v>
      </c>
      <c r="H16" s="25" t="s">
        <v>456</v>
      </c>
      <c r="I16" s="11" t="s">
        <v>455</v>
      </c>
      <c r="J16" s="12" t="s">
        <v>456</v>
      </c>
      <c r="K16" s="25" t="s">
        <v>456</v>
      </c>
      <c r="L16" s="11" t="s">
        <v>455</v>
      </c>
      <c r="M16" s="12" t="s">
        <v>456</v>
      </c>
      <c r="N16" s="25" t="s">
        <v>456</v>
      </c>
      <c r="O16" s="11" t="s">
        <v>455</v>
      </c>
      <c r="P16" s="12" t="s">
        <v>456</v>
      </c>
      <c r="Q16" s="25" t="s">
        <v>456</v>
      </c>
      <c r="R16" s="11" t="s">
        <v>455</v>
      </c>
      <c r="S16" s="12" t="s">
        <v>456</v>
      </c>
      <c r="T16" s="25" t="s">
        <v>456</v>
      </c>
      <c r="U16" s="11" t="s">
        <v>455</v>
      </c>
      <c r="V16" s="12" t="s">
        <v>456</v>
      </c>
      <c r="W16" s="25" t="s">
        <v>456</v>
      </c>
      <c r="X16" s="5">
        <f t="shared" si="0"/>
        <v>7</v>
      </c>
      <c r="Y16" s="6">
        <f t="shared" si="1"/>
        <v>0</v>
      </c>
      <c r="Z16" s="6">
        <f t="shared" si="2"/>
        <v>0</v>
      </c>
      <c r="AA16" s="6">
        <f t="shared" si="3"/>
        <v>0</v>
      </c>
      <c r="AB16" s="6">
        <f t="shared" si="4"/>
        <v>0</v>
      </c>
      <c r="AC16" s="7">
        <f t="shared" si="5"/>
        <v>7</v>
      </c>
      <c r="AD16" s="36">
        <f t="shared" si="6"/>
        <v>10</v>
      </c>
      <c r="AE16" s="14">
        <f t="shared" si="7"/>
        <v>0</v>
      </c>
      <c r="AF16" s="24">
        <f t="shared" si="8"/>
        <v>1.88</v>
      </c>
      <c r="AG16" s="14">
        <v>5.2</v>
      </c>
      <c r="AH16" s="15">
        <v>3</v>
      </c>
      <c r="AI16" s="11" t="s">
        <v>455</v>
      </c>
      <c r="AJ16" s="12" t="s">
        <v>456</v>
      </c>
      <c r="AK16" s="25" t="s">
        <v>456</v>
      </c>
      <c r="AL16" s="11" t="s">
        <v>455</v>
      </c>
      <c r="AM16" s="12" t="s">
        <v>456</v>
      </c>
      <c r="AN16" s="25" t="s">
        <v>456</v>
      </c>
      <c r="AO16" s="11" t="s">
        <v>455</v>
      </c>
      <c r="AP16" s="12" t="s">
        <v>456</v>
      </c>
      <c r="AQ16" s="25" t="s">
        <v>456</v>
      </c>
      <c r="AR16" s="11" t="str">
        <f t="shared" si="9"/>
        <v xml:space="preserve"> </v>
      </c>
      <c r="AS16" s="12" t="str">
        <f t="shared" si="10"/>
        <v xml:space="preserve"> </v>
      </c>
      <c r="AT16" s="25" t="str">
        <f t="shared" si="10"/>
        <v xml:space="preserve"> </v>
      </c>
      <c r="AU16" s="11" t="str">
        <f t="shared" si="10"/>
        <v xml:space="preserve"> </v>
      </c>
      <c r="AV16" s="12" t="str">
        <f t="shared" si="10"/>
        <v xml:space="preserve"> </v>
      </c>
      <c r="AW16" s="25" t="str">
        <f t="shared" si="10"/>
        <v xml:space="preserve"> </v>
      </c>
      <c r="AX16" s="11" t="str">
        <f t="shared" si="10"/>
        <v xml:space="preserve"> </v>
      </c>
      <c r="AY16" s="12" t="str">
        <f t="shared" si="10"/>
        <v xml:space="preserve"> </v>
      </c>
      <c r="AZ16" s="25" t="str">
        <f t="shared" si="10"/>
        <v xml:space="preserve"> </v>
      </c>
      <c r="BA16" s="11" t="str">
        <f t="shared" si="10"/>
        <v xml:space="preserve"> </v>
      </c>
      <c r="BB16" s="12" t="str">
        <f t="shared" si="10"/>
        <v xml:space="preserve"> </v>
      </c>
      <c r="BC16" s="25" t="str">
        <f t="shared" si="10"/>
        <v xml:space="preserve"> </v>
      </c>
      <c r="BD16" s="5">
        <f t="shared" si="11"/>
        <v>3</v>
      </c>
      <c r="BE16" s="6">
        <f t="shared" si="12"/>
        <v>0</v>
      </c>
      <c r="BF16" s="6">
        <f t="shared" si="13"/>
        <v>0</v>
      </c>
      <c r="BG16" s="6">
        <f t="shared" si="14"/>
        <v>0</v>
      </c>
      <c r="BH16" s="6">
        <f t="shared" si="15"/>
        <v>0</v>
      </c>
      <c r="BI16" s="7">
        <f t="shared" si="16"/>
        <v>3</v>
      </c>
      <c r="BJ16" s="36">
        <f t="shared" si="17"/>
        <v>5.9399999999999995</v>
      </c>
      <c r="BK16" s="14">
        <f t="shared" si="18"/>
        <v>0</v>
      </c>
      <c r="BL16" s="24">
        <f t="shared" si="19"/>
        <v>0.72</v>
      </c>
      <c r="BM16" s="14">
        <v>0</v>
      </c>
      <c r="BN16" s="15">
        <v>0</v>
      </c>
      <c r="BO16" s="16">
        <f>3*1+5*1.5+3+0.14</f>
        <v>13.64</v>
      </c>
      <c r="BP16" s="24">
        <f t="shared" si="20"/>
        <v>38.325000000000003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21"/>
        <v>9</v>
      </c>
      <c r="B17" s="80" t="s">
        <v>190</v>
      </c>
      <c r="C17" s="11" t="s">
        <v>455</v>
      </c>
      <c r="D17" s="12" t="s">
        <v>456</v>
      </c>
      <c r="E17" s="25" t="s">
        <v>456</v>
      </c>
      <c r="F17" s="11" t="s">
        <v>455</v>
      </c>
      <c r="G17" s="12" t="s">
        <v>456</v>
      </c>
      <c r="H17" s="25">
        <v>0</v>
      </c>
      <c r="I17" s="11" t="s">
        <v>455</v>
      </c>
      <c r="J17" s="12" t="s">
        <v>456</v>
      </c>
      <c r="K17" s="25" t="s">
        <v>456</v>
      </c>
      <c r="L17" s="11" t="s">
        <v>455</v>
      </c>
      <c r="M17" s="12" t="s">
        <v>456</v>
      </c>
      <c r="N17" s="25" t="s">
        <v>456</v>
      </c>
      <c r="O17" s="11" t="s">
        <v>455</v>
      </c>
      <c r="P17" s="12" t="s">
        <v>456</v>
      </c>
      <c r="Q17" s="25" t="s">
        <v>456</v>
      </c>
      <c r="R17" s="11" t="s">
        <v>455</v>
      </c>
      <c r="S17" s="12" t="s">
        <v>456</v>
      </c>
      <c r="T17" s="25" t="s">
        <v>456</v>
      </c>
      <c r="U17" s="11" t="s">
        <v>455</v>
      </c>
      <c r="V17" s="12" t="s">
        <v>457</v>
      </c>
      <c r="W17" s="25" t="s">
        <v>456</v>
      </c>
      <c r="X17" s="5">
        <f t="shared" si="0"/>
        <v>7</v>
      </c>
      <c r="Y17" s="6">
        <f t="shared" si="1"/>
        <v>0</v>
      </c>
      <c r="Z17" s="6">
        <f t="shared" si="2"/>
        <v>1</v>
      </c>
      <c r="AA17" s="6">
        <f t="shared" si="3"/>
        <v>0</v>
      </c>
      <c r="AB17" s="6">
        <f t="shared" si="4"/>
        <v>0</v>
      </c>
      <c r="AC17" s="7">
        <f t="shared" si="5"/>
        <v>6</v>
      </c>
      <c r="AD17" s="36">
        <f t="shared" si="6"/>
        <v>10</v>
      </c>
      <c r="AE17" s="14">
        <f t="shared" si="7"/>
        <v>2.1700000000000004</v>
      </c>
      <c r="AF17" s="24">
        <f t="shared" si="8"/>
        <v>1.5899999999999999</v>
      </c>
      <c r="AG17" s="14">
        <v>2.4</v>
      </c>
      <c r="AH17" s="15">
        <v>2.4</v>
      </c>
      <c r="AI17" s="11" t="s">
        <v>455</v>
      </c>
      <c r="AJ17" s="12" t="s">
        <v>456</v>
      </c>
      <c r="AK17" s="25">
        <v>0</v>
      </c>
      <c r="AL17" s="11" t="s">
        <v>455</v>
      </c>
      <c r="AM17" s="12" t="s">
        <v>456</v>
      </c>
      <c r="AN17" s="25">
        <v>0</v>
      </c>
      <c r="AO17" s="11" t="s">
        <v>454</v>
      </c>
      <c r="AP17" s="12">
        <v>0</v>
      </c>
      <c r="AQ17" s="25" t="s">
        <v>456</v>
      </c>
      <c r="AR17" s="11" t="str">
        <f t="shared" si="9"/>
        <v xml:space="preserve"> </v>
      </c>
      <c r="AS17" s="12" t="str">
        <f t="shared" si="10"/>
        <v xml:space="preserve"> </v>
      </c>
      <c r="AT17" s="25" t="str">
        <f t="shared" si="10"/>
        <v xml:space="preserve"> </v>
      </c>
      <c r="AU17" s="11" t="str">
        <f t="shared" si="10"/>
        <v xml:space="preserve"> </v>
      </c>
      <c r="AV17" s="12" t="str">
        <f t="shared" si="10"/>
        <v xml:space="preserve"> </v>
      </c>
      <c r="AW17" s="25" t="str">
        <f t="shared" si="10"/>
        <v xml:space="preserve"> </v>
      </c>
      <c r="AX17" s="11" t="str">
        <f t="shared" si="10"/>
        <v xml:space="preserve"> </v>
      </c>
      <c r="AY17" s="12" t="str">
        <f t="shared" si="10"/>
        <v xml:space="preserve"> </v>
      </c>
      <c r="AZ17" s="25" t="str">
        <f t="shared" si="10"/>
        <v xml:space="preserve"> </v>
      </c>
      <c r="BA17" s="11" t="str">
        <f t="shared" si="10"/>
        <v xml:space="preserve"> </v>
      </c>
      <c r="BB17" s="12" t="str">
        <f t="shared" si="10"/>
        <v xml:space="preserve"> </v>
      </c>
      <c r="BC17" s="25" t="str">
        <f t="shared" si="10"/>
        <v xml:space="preserve"> </v>
      </c>
      <c r="BD17" s="5">
        <f t="shared" si="11"/>
        <v>2</v>
      </c>
      <c r="BE17" s="6">
        <f t="shared" si="12"/>
        <v>0</v>
      </c>
      <c r="BF17" s="6">
        <f t="shared" si="13"/>
        <v>0</v>
      </c>
      <c r="BG17" s="6">
        <f t="shared" si="14"/>
        <v>0</v>
      </c>
      <c r="BH17" s="6">
        <f t="shared" si="15"/>
        <v>0</v>
      </c>
      <c r="BI17" s="7">
        <f t="shared" si="16"/>
        <v>1</v>
      </c>
      <c r="BJ17" s="36">
        <f t="shared" si="17"/>
        <v>4.2</v>
      </c>
      <c r="BK17" s="14">
        <f t="shared" si="18"/>
        <v>0</v>
      </c>
      <c r="BL17" s="24">
        <f t="shared" si="19"/>
        <v>0.14000000000000012</v>
      </c>
      <c r="BM17" s="14">
        <v>0</v>
      </c>
      <c r="BN17" s="15">
        <v>0</v>
      </c>
      <c r="BO17" s="16">
        <f>1+2+1.5+3+0.14</f>
        <v>7.64</v>
      </c>
      <c r="BP17" s="24">
        <f t="shared" si="20"/>
        <v>28.092500000000001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21"/>
        <v>10</v>
      </c>
      <c r="B18" s="80" t="s">
        <v>466</v>
      </c>
      <c r="C18" s="11" t="s">
        <v>455</v>
      </c>
      <c r="D18" s="12" t="s">
        <v>456</v>
      </c>
      <c r="E18" s="25" t="s">
        <v>456</v>
      </c>
      <c r="F18" s="11" t="s">
        <v>455</v>
      </c>
      <c r="G18" s="12" t="s">
        <v>456</v>
      </c>
      <c r="H18" s="25">
        <v>0</v>
      </c>
      <c r="I18" s="11" t="s">
        <v>455</v>
      </c>
      <c r="J18" s="12" t="s">
        <v>456</v>
      </c>
      <c r="K18" s="25">
        <v>0</v>
      </c>
      <c r="L18" s="11" t="s">
        <v>455</v>
      </c>
      <c r="M18" s="12" t="s">
        <v>456</v>
      </c>
      <c r="N18" s="25" t="s">
        <v>456</v>
      </c>
      <c r="O18" s="11" t="s">
        <v>455</v>
      </c>
      <c r="P18" s="12" t="s">
        <v>456</v>
      </c>
      <c r="Q18" s="25">
        <v>0</v>
      </c>
      <c r="R18" s="11" t="s">
        <v>455</v>
      </c>
      <c r="S18" s="12" t="s">
        <v>456</v>
      </c>
      <c r="T18" s="25">
        <v>0</v>
      </c>
      <c r="U18" s="11" t="s">
        <v>454</v>
      </c>
      <c r="V18" s="12">
        <v>0</v>
      </c>
      <c r="W18" s="25">
        <v>0</v>
      </c>
      <c r="X18" s="5">
        <f t="shared" si="0"/>
        <v>6</v>
      </c>
      <c r="Y18" s="6">
        <f t="shared" si="1"/>
        <v>0</v>
      </c>
      <c r="Z18" s="6">
        <f t="shared" si="2"/>
        <v>0</v>
      </c>
      <c r="AA18" s="6">
        <f t="shared" si="3"/>
        <v>0</v>
      </c>
      <c r="AB18" s="6">
        <f t="shared" si="4"/>
        <v>0</v>
      </c>
      <c r="AC18" s="7">
        <f t="shared" si="5"/>
        <v>2</v>
      </c>
      <c r="AD18" s="36">
        <f t="shared" si="6"/>
        <v>9.4200000000000017</v>
      </c>
      <c r="AE18" s="14">
        <f t="shared" si="7"/>
        <v>0</v>
      </c>
      <c r="AF18" s="24">
        <f t="shared" si="8"/>
        <v>0.42999999999999994</v>
      </c>
      <c r="AG18" s="14">
        <v>2.5</v>
      </c>
      <c r="AH18" s="15">
        <v>1.9</v>
      </c>
      <c r="AI18" s="11" t="s">
        <v>455</v>
      </c>
      <c r="AJ18" s="12" t="s">
        <v>456</v>
      </c>
      <c r="AK18" s="25">
        <v>0</v>
      </c>
      <c r="AL18" s="11" t="s">
        <v>455</v>
      </c>
      <c r="AM18" s="12" t="s">
        <v>456</v>
      </c>
      <c r="AN18" s="25">
        <v>0</v>
      </c>
      <c r="AO18" s="11" t="s">
        <v>454</v>
      </c>
      <c r="AP18" s="12">
        <v>0</v>
      </c>
      <c r="AQ18" s="25">
        <v>0</v>
      </c>
      <c r="AR18" s="11" t="str">
        <f t="shared" si="9"/>
        <v xml:space="preserve"> </v>
      </c>
      <c r="AS18" s="12" t="str">
        <f t="shared" si="10"/>
        <v xml:space="preserve"> </v>
      </c>
      <c r="AT18" s="25" t="str">
        <f t="shared" si="10"/>
        <v xml:space="preserve"> </v>
      </c>
      <c r="AU18" s="11" t="str">
        <f t="shared" si="10"/>
        <v xml:space="preserve"> </v>
      </c>
      <c r="AV18" s="12" t="str">
        <f t="shared" si="10"/>
        <v xml:space="preserve"> </v>
      </c>
      <c r="AW18" s="25" t="str">
        <f t="shared" si="10"/>
        <v xml:space="preserve"> </v>
      </c>
      <c r="AX18" s="11" t="str">
        <f t="shared" si="10"/>
        <v xml:space="preserve"> </v>
      </c>
      <c r="AY18" s="12" t="str">
        <f t="shared" si="10"/>
        <v xml:space="preserve"> </v>
      </c>
      <c r="AZ18" s="25" t="str">
        <f t="shared" si="10"/>
        <v xml:space="preserve"> </v>
      </c>
      <c r="BA18" s="11" t="str">
        <f t="shared" si="10"/>
        <v xml:space="preserve"> </v>
      </c>
      <c r="BB18" s="12" t="str">
        <f t="shared" si="10"/>
        <v xml:space="preserve"> </v>
      </c>
      <c r="BC18" s="25" t="str">
        <f t="shared" si="10"/>
        <v xml:space="preserve"> </v>
      </c>
      <c r="BD18" s="5">
        <f t="shared" si="11"/>
        <v>2</v>
      </c>
      <c r="BE18" s="6">
        <f t="shared" si="12"/>
        <v>0</v>
      </c>
      <c r="BF18" s="6">
        <f t="shared" si="13"/>
        <v>0</v>
      </c>
      <c r="BG18" s="6">
        <f t="shared" si="14"/>
        <v>0</v>
      </c>
      <c r="BH18" s="6">
        <f t="shared" si="15"/>
        <v>0</v>
      </c>
      <c r="BI18" s="7">
        <f t="shared" si="16"/>
        <v>0</v>
      </c>
      <c r="BJ18" s="36">
        <f t="shared" si="17"/>
        <v>4.2</v>
      </c>
      <c r="BK18" s="14">
        <f t="shared" si="18"/>
        <v>0</v>
      </c>
      <c r="BL18" s="24">
        <f t="shared" si="19"/>
        <v>0</v>
      </c>
      <c r="BM18" s="14">
        <v>0</v>
      </c>
      <c r="BN18" s="15">
        <v>0</v>
      </c>
      <c r="BO18" s="16"/>
      <c r="BP18" s="24">
        <f t="shared" si="20"/>
        <v>16.862500000000004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21"/>
        <v>11</v>
      </c>
      <c r="B19" s="80" t="s">
        <v>191</v>
      </c>
      <c r="C19" s="11" t="s">
        <v>455</v>
      </c>
      <c r="D19" s="12" t="s">
        <v>456</v>
      </c>
      <c r="E19" s="25" t="str">
        <f t="shared" ref="E19" si="22">" "</f>
        <v xml:space="preserve"> </v>
      </c>
      <c r="F19" s="11" t="s">
        <v>455</v>
      </c>
      <c r="G19" s="12" t="s">
        <v>456</v>
      </c>
      <c r="H19" s="25">
        <v>0</v>
      </c>
      <c r="I19" s="11" t="s">
        <v>455</v>
      </c>
      <c r="J19" s="12" t="s">
        <v>456</v>
      </c>
      <c r="K19" s="25">
        <v>0</v>
      </c>
      <c r="L19" s="11" t="s">
        <v>455</v>
      </c>
      <c r="M19" s="12" t="s">
        <v>456</v>
      </c>
      <c r="N19" s="25" t="s">
        <v>456</v>
      </c>
      <c r="O19" s="11" t="s">
        <v>455</v>
      </c>
      <c r="P19" s="12" t="s">
        <v>456</v>
      </c>
      <c r="Q19" s="25">
        <v>0</v>
      </c>
      <c r="R19" s="11" t="s">
        <v>454</v>
      </c>
      <c r="S19" s="12">
        <v>0</v>
      </c>
      <c r="T19" s="25" t="s">
        <v>456</v>
      </c>
      <c r="U19" s="11" t="s">
        <v>455</v>
      </c>
      <c r="V19" s="12" t="s">
        <v>456</v>
      </c>
      <c r="W19" s="25">
        <v>0</v>
      </c>
      <c r="X19" s="5">
        <f t="shared" si="0"/>
        <v>6</v>
      </c>
      <c r="Y19" s="6">
        <f t="shared" si="1"/>
        <v>0</v>
      </c>
      <c r="Z19" s="6">
        <f t="shared" si="2"/>
        <v>0</v>
      </c>
      <c r="AA19" s="6">
        <f t="shared" si="3"/>
        <v>0</v>
      </c>
      <c r="AB19" s="6">
        <f t="shared" si="4"/>
        <v>0</v>
      </c>
      <c r="AC19" s="7">
        <f t="shared" si="5"/>
        <v>0</v>
      </c>
      <c r="AD19" s="36">
        <f t="shared" si="6"/>
        <v>9.4200000000000017</v>
      </c>
      <c r="AE19" s="14">
        <f t="shared" si="7"/>
        <v>0</v>
      </c>
      <c r="AF19" s="24">
        <f t="shared" si="8"/>
        <v>0</v>
      </c>
      <c r="AG19" s="14">
        <v>2</v>
      </c>
      <c r="AH19" s="15">
        <v>2</v>
      </c>
      <c r="AI19" s="11" t="s">
        <v>455</v>
      </c>
      <c r="AJ19" s="12" t="s">
        <v>456</v>
      </c>
      <c r="AK19" s="25" t="s">
        <v>456</v>
      </c>
      <c r="AL19" s="11" t="s">
        <v>455</v>
      </c>
      <c r="AM19" s="12" t="s">
        <v>456</v>
      </c>
      <c r="AN19" s="25">
        <v>0</v>
      </c>
      <c r="AO19" s="11" t="s">
        <v>454</v>
      </c>
      <c r="AP19" s="12">
        <v>0</v>
      </c>
      <c r="AQ19" s="25">
        <v>0</v>
      </c>
      <c r="AR19" s="11" t="str">
        <f t="shared" ref="AQ19:AR24" si="23">" "</f>
        <v xml:space="preserve"> </v>
      </c>
      <c r="AS19" s="12" t="str">
        <f t="shared" ref="AS19:BC24" si="24">" "</f>
        <v xml:space="preserve"> </v>
      </c>
      <c r="AT19" s="25" t="str">
        <f t="shared" si="24"/>
        <v xml:space="preserve"> </v>
      </c>
      <c r="AU19" s="11" t="str">
        <f t="shared" si="24"/>
        <v xml:space="preserve"> </v>
      </c>
      <c r="AV19" s="12" t="str">
        <f t="shared" si="24"/>
        <v xml:space="preserve"> </v>
      </c>
      <c r="AW19" s="25" t="str">
        <f t="shared" si="24"/>
        <v xml:space="preserve"> </v>
      </c>
      <c r="AX19" s="11" t="str">
        <f t="shared" si="24"/>
        <v xml:space="preserve"> </v>
      </c>
      <c r="AY19" s="12" t="str">
        <f t="shared" si="24"/>
        <v xml:space="preserve"> </v>
      </c>
      <c r="AZ19" s="25" t="str">
        <f t="shared" si="24"/>
        <v xml:space="preserve"> </v>
      </c>
      <c r="BA19" s="11" t="str">
        <f t="shared" si="24"/>
        <v xml:space="preserve"> </v>
      </c>
      <c r="BB19" s="12" t="str">
        <f t="shared" si="24"/>
        <v xml:space="preserve"> </v>
      </c>
      <c r="BC19" s="25" t="str">
        <f t="shared" si="24"/>
        <v xml:space="preserve"> </v>
      </c>
      <c r="BD19" s="5">
        <f t="shared" si="11"/>
        <v>2</v>
      </c>
      <c r="BE19" s="6">
        <f t="shared" si="12"/>
        <v>0</v>
      </c>
      <c r="BF19" s="6">
        <f t="shared" si="13"/>
        <v>0</v>
      </c>
      <c r="BG19" s="6">
        <f t="shared" si="14"/>
        <v>0</v>
      </c>
      <c r="BH19" s="6">
        <f t="shared" si="15"/>
        <v>0</v>
      </c>
      <c r="BI19" s="7">
        <f t="shared" si="16"/>
        <v>1</v>
      </c>
      <c r="BJ19" s="36">
        <f t="shared" si="17"/>
        <v>4.2</v>
      </c>
      <c r="BK19" s="14">
        <f t="shared" si="18"/>
        <v>0</v>
      </c>
      <c r="BL19" s="24">
        <f t="shared" si="19"/>
        <v>0.14000000000000012</v>
      </c>
      <c r="BM19" s="14">
        <v>0</v>
      </c>
      <c r="BN19" s="15">
        <v>0</v>
      </c>
      <c r="BO19" s="16">
        <v>1</v>
      </c>
      <c r="BP19" s="24">
        <f t="shared" si="20"/>
        <v>17.25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21"/>
        <v>12</v>
      </c>
      <c r="B20" s="80" t="s">
        <v>192</v>
      </c>
      <c r="C20" s="11" t="s">
        <v>455</v>
      </c>
      <c r="D20" s="12" t="s">
        <v>456</v>
      </c>
      <c r="E20" s="25" t="s">
        <v>456</v>
      </c>
      <c r="F20" s="11" t="s">
        <v>455</v>
      </c>
      <c r="G20" s="12" t="s">
        <v>456</v>
      </c>
      <c r="H20" s="25" t="s">
        <v>456</v>
      </c>
      <c r="I20" s="11" t="s">
        <v>455</v>
      </c>
      <c r="J20" s="12" t="s">
        <v>456</v>
      </c>
      <c r="K20" s="25" t="s">
        <v>456</v>
      </c>
      <c r="L20" s="11" t="s">
        <v>455</v>
      </c>
      <c r="M20" s="12" t="s">
        <v>456</v>
      </c>
      <c r="N20" s="25" t="s">
        <v>456</v>
      </c>
      <c r="O20" s="11" t="s">
        <v>455</v>
      </c>
      <c r="P20" s="12" t="s">
        <v>456</v>
      </c>
      <c r="Q20" s="25" t="s">
        <v>456</v>
      </c>
      <c r="R20" s="11" t="s">
        <v>455</v>
      </c>
      <c r="S20" s="12" t="s">
        <v>456</v>
      </c>
      <c r="T20" s="25" t="s">
        <v>456</v>
      </c>
      <c r="U20" s="11" t="s">
        <v>455</v>
      </c>
      <c r="V20" s="12" t="s">
        <v>456</v>
      </c>
      <c r="W20" s="25" t="s">
        <v>456</v>
      </c>
      <c r="X20" s="5">
        <f t="shared" si="0"/>
        <v>7</v>
      </c>
      <c r="Y20" s="6">
        <f t="shared" si="1"/>
        <v>0</v>
      </c>
      <c r="Z20" s="6">
        <f t="shared" si="2"/>
        <v>0</v>
      </c>
      <c r="AA20" s="6">
        <f t="shared" si="3"/>
        <v>0</v>
      </c>
      <c r="AB20" s="6">
        <f t="shared" si="4"/>
        <v>0</v>
      </c>
      <c r="AC20" s="7">
        <f t="shared" si="5"/>
        <v>7</v>
      </c>
      <c r="AD20" s="36">
        <f t="shared" si="6"/>
        <v>10</v>
      </c>
      <c r="AE20" s="14">
        <f t="shared" si="7"/>
        <v>0</v>
      </c>
      <c r="AF20" s="24">
        <f>IF(AB20=7,10,IF(AB20=6,9.71+(AC20-1)*0.29,IF(AB20=5,9.13+(AC20-2)*0.29,IF(AB20=4,8.26+(AC20-3)*0.29,IF(AB20=3,7.1+(AC20-4)*0.29,IF(AB20=2,5.65+(AC20-5)*0.29,IF(AB20=1,3.91+(AC20-6)*0.29,IF(AC20=0,0,1.88+(AC20-7)*0.29))))))))+0.28</f>
        <v>2.16</v>
      </c>
      <c r="AG20" s="14">
        <v>4.5999999999999996</v>
      </c>
      <c r="AH20" s="15">
        <v>2.1</v>
      </c>
      <c r="AI20" s="11" t="s">
        <v>455</v>
      </c>
      <c r="AJ20" s="12" t="s">
        <v>456</v>
      </c>
      <c r="AK20" s="25" t="s">
        <v>456</v>
      </c>
      <c r="AL20" s="11" t="s">
        <v>455</v>
      </c>
      <c r="AM20" s="12" t="s">
        <v>456</v>
      </c>
      <c r="AN20" s="25" t="s">
        <v>456</v>
      </c>
      <c r="AO20" s="11" t="s">
        <v>455</v>
      </c>
      <c r="AP20" s="12" t="s">
        <v>456</v>
      </c>
      <c r="AQ20" s="25" t="s">
        <v>456</v>
      </c>
      <c r="AR20" s="11" t="str">
        <f t="shared" si="23"/>
        <v xml:space="preserve"> </v>
      </c>
      <c r="AS20" s="12" t="str">
        <f t="shared" si="24"/>
        <v xml:space="preserve"> </v>
      </c>
      <c r="AT20" s="25" t="str">
        <f t="shared" si="24"/>
        <v xml:space="preserve"> </v>
      </c>
      <c r="AU20" s="11" t="str">
        <f t="shared" si="24"/>
        <v xml:space="preserve"> </v>
      </c>
      <c r="AV20" s="12" t="str">
        <f t="shared" si="24"/>
        <v xml:space="preserve"> </v>
      </c>
      <c r="AW20" s="25" t="str">
        <f t="shared" si="24"/>
        <v xml:space="preserve"> </v>
      </c>
      <c r="AX20" s="11" t="str">
        <f t="shared" si="24"/>
        <v xml:space="preserve"> </v>
      </c>
      <c r="AY20" s="12" t="str">
        <f t="shared" si="24"/>
        <v xml:space="preserve"> </v>
      </c>
      <c r="AZ20" s="25" t="str">
        <f t="shared" si="24"/>
        <v xml:space="preserve"> </v>
      </c>
      <c r="BA20" s="11" t="str">
        <f t="shared" si="24"/>
        <v xml:space="preserve"> </v>
      </c>
      <c r="BB20" s="12" t="str">
        <f t="shared" si="24"/>
        <v xml:space="preserve"> </v>
      </c>
      <c r="BC20" s="25" t="str">
        <f t="shared" si="24"/>
        <v xml:space="preserve"> </v>
      </c>
      <c r="BD20" s="5">
        <f t="shared" si="11"/>
        <v>3</v>
      </c>
      <c r="BE20" s="6">
        <f t="shared" si="12"/>
        <v>0</v>
      </c>
      <c r="BF20" s="6">
        <f t="shared" si="13"/>
        <v>0</v>
      </c>
      <c r="BG20" s="6">
        <f t="shared" si="14"/>
        <v>0</v>
      </c>
      <c r="BH20" s="6">
        <f t="shared" si="15"/>
        <v>0</v>
      </c>
      <c r="BI20" s="7">
        <f t="shared" si="16"/>
        <v>3</v>
      </c>
      <c r="BJ20" s="36">
        <f t="shared" si="17"/>
        <v>5.9399999999999995</v>
      </c>
      <c r="BK20" s="14">
        <f t="shared" si="18"/>
        <v>0</v>
      </c>
      <c r="BL20" s="24">
        <f t="shared" si="19"/>
        <v>0.72</v>
      </c>
      <c r="BM20" s="14">
        <v>0</v>
      </c>
      <c r="BN20" s="15">
        <v>0</v>
      </c>
      <c r="BO20" s="16">
        <f>1.5+3+0.14</f>
        <v>4.6399999999999997</v>
      </c>
      <c r="BP20" s="24">
        <f t="shared" si="20"/>
        <v>27.115000000000002</v>
      </c>
      <c r="BQ20" s="63"/>
      <c r="BR20" s="63"/>
      <c r="BS20" s="63"/>
      <c r="BT20" s="63"/>
      <c r="BU20" s="63"/>
      <c r="BV20" s="63"/>
      <c r="BW20" s="63"/>
      <c r="BY20" s="18"/>
      <c r="BZ20" s="21"/>
    </row>
    <row r="21" spans="1:78" ht="12.75" customHeight="1">
      <c r="A21" s="2">
        <f t="shared" si="21"/>
        <v>13</v>
      </c>
      <c r="B21" s="80" t="s">
        <v>193</v>
      </c>
      <c r="C21" s="11" t="s">
        <v>455</v>
      </c>
      <c r="D21" s="12" t="s">
        <v>456</v>
      </c>
      <c r="E21" s="25" t="s">
        <v>456</v>
      </c>
      <c r="F21" s="11" t="s">
        <v>455</v>
      </c>
      <c r="G21" s="12" t="s">
        <v>459</v>
      </c>
      <c r="H21" s="25">
        <v>0</v>
      </c>
      <c r="I21" s="11" t="s">
        <v>455</v>
      </c>
      <c r="J21" s="12" t="s">
        <v>457</v>
      </c>
      <c r="K21" s="25">
        <v>0</v>
      </c>
      <c r="L21" s="11" t="s">
        <v>455</v>
      </c>
      <c r="M21" s="12" t="s">
        <v>457</v>
      </c>
      <c r="N21" s="25" t="s">
        <v>456</v>
      </c>
      <c r="O21" s="11" t="s">
        <v>454</v>
      </c>
      <c r="P21" s="12">
        <v>0</v>
      </c>
      <c r="Q21" s="25">
        <v>0</v>
      </c>
      <c r="R21" s="11" t="s">
        <v>455</v>
      </c>
      <c r="S21" s="12" t="s">
        <v>456</v>
      </c>
      <c r="T21" s="25">
        <v>0</v>
      </c>
      <c r="U21" s="11" t="s">
        <v>455</v>
      </c>
      <c r="V21" s="12" t="s">
        <v>456</v>
      </c>
      <c r="W21" s="25">
        <v>0</v>
      </c>
      <c r="X21" s="5">
        <f t="shared" si="0"/>
        <v>6</v>
      </c>
      <c r="Y21" s="6">
        <f t="shared" si="1"/>
        <v>0</v>
      </c>
      <c r="Z21" s="6">
        <f t="shared" si="2"/>
        <v>2</v>
      </c>
      <c r="AA21" s="6">
        <f t="shared" si="3"/>
        <v>1</v>
      </c>
      <c r="AB21" s="6">
        <f t="shared" si="4"/>
        <v>0</v>
      </c>
      <c r="AC21" s="7">
        <f t="shared" si="5"/>
        <v>2</v>
      </c>
      <c r="AD21" s="36">
        <f t="shared" si="6"/>
        <v>9.4200000000000017</v>
      </c>
      <c r="AE21" s="14">
        <f t="shared" si="7"/>
        <v>4.49</v>
      </c>
      <c r="AF21" s="24">
        <f t="shared" si="8"/>
        <v>0.42999999999999994</v>
      </c>
      <c r="AG21" s="14">
        <v>6</v>
      </c>
      <c r="AH21" s="15">
        <v>3.1</v>
      </c>
      <c r="AI21" s="11" t="s">
        <v>455</v>
      </c>
      <c r="AJ21" s="12" t="s">
        <v>456</v>
      </c>
      <c r="AK21" s="25">
        <v>0</v>
      </c>
      <c r="AL21" s="11" t="s">
        <v>454</v>
      </c>
      <c r="AM21" s="12">
        <v>0</v>
      </c>
      <c r="AN21" s="25">
        <v>0</v>
      </c>
      <c r="AO21" s="11" t="s">
        <v>455</v>
      </c>
      <c r="AP21" s="12" t="s">
        <v>457</v>
      </c>
      <c r="AQ21" s="25">
        <v>0</v>
      </c>
      <c r="AR21" s="11" t="str">
        <f t="shared" si="23"/>
        <v xml:space="preserve"> </v>
      </c>
      <c r="AS21" s="12" t="str">
        <f t="shared" si="24"/>
        <v xml:space="preserve"> </v>
      </c>
      <c r="AT21" s="25" t="str">
        <f t="shared" si="24"/>
        <v xml:space="preserve"> </v>
      </c>
      <c r="AU21" s="11" t="str">
        <f t="shared" si="24"/>
        <v xml:space="preserve"> </v>
      </c>
      <c r="AV21" s="12" t="str">
        <f t="shared" si="24"/>
        <v xml:space="preserve"> </v>
      </c>
      <c r="AW21" s="25" t="str">
        <f t="shared" si="24"/>
        <v xml:space="preserve"> </v>
      </c>
      <c r="AX21" s="11" t="str">
        <f t="shared" si="24"/>
        <v xml:space="preserve"> </v>
      </c>
      <c r="AY21" s="12" t="str">
        <f t="shared" si="24"/>
        <v xml:space="preserve"> </v>
      </c>
      <c r="AZ21" s="25" t="str">
        <f t="shared" si="24"/>
        <v xml:space="preserve"> </v>
      </c>
      <c r="BA21" s="11" t="str">
        <f t="shared" si="24"/>
        <v xml:space="preserve"> </v>
      </c>
      <c r="BB21" s="12" t="str">
        <f t="shared" si="24"/>
        <v xml:space="preserve"> </v>
      </c>
      <c r="BC21" s="25" t="str">
        <f t="shared" si="24"/>
        <v xml:space="preserve"> </v>
      </c>
      <c r="BD21" s="5">
        <f t="shared" si="11"/>
        <v>2</v>
      </c>
      <c r="BE21" s="6">
        <f t="shared" si="12"/>
        <v>0</v>
      </c>
      <c r="BF21" s="6">
        <f t="shared" si="13"/>
        <v>1</v>
      </c>
      <c r="BG21" s="6">
        <f t="shared" si="14"/>
        <v>0</v>
      </c>
      <c r="BH21" s="6">
        <f t="shared" si="15"/>
        <v>0</v>
      </c>
      <c r="BI21" s="7">
        <f t="shared" si="16"/>
        <v>0</v>
      </c>
      <c r="BJ21" s="36">
        <f t="shared" si="17"/>
        <v>4.2</v>
      </c>
      <c r="BK21" s="14">
        <f t="shared" si="18"/>
        <v>2.1700000000000004</v>
      </c>
      <c r="BL21" s="24">
        <f t="shared" si="19"/>
        <v>0</v>
      </c>
      <c r="BM21" s="14">
        <v>0</v>
      </c>
      <c r="BN21" s="15">
        <v>0</v>
      </c>
      <c r="BO21" s="16">
        <f>1.5+1+2</f>
        <v>4.5</v>
      </c>
      <c r="BP21" s="24">
        <f t="shared" si="20"/>
        <v>34.842500000000001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21"/>
        <v>14</v>
      </c>
      <c r="B22" s="80" t="s">
        <v>342</v>
      </c>
      <c r="C22" s="85" t="s">
        <v>450</v>
      </c>
      <c r="D22" s="86" t="s">
        <v>450</v>
      </c>
      <c r="E22" s="87" t="s">
        <v>450</v>
      </c>
      <c r="F22" s="85" t="s">
        <v>450</v>
      </c>
      <c r="G22" s="86" t="s">
        <v>450</v>
      </c>
      <c r="H22" s="87" t="s">
        <v>450</v>
      </c>
      <c r="I22" s="85" t="s">
        <v>450</v>
      </c>
      <c r="J22" s="86" t="s">
        <v>450</v>
      </c>
      <c r="K22" s="87" t="s">
        <v>450</v>
      </c>
      <c r="L22" s="85" t="s">
        <v>450</v>
      </c>
      <c r="M22" s="86" t="s">
        <v>450</v>
      </c>
      <c r="N22" s="87" t="s">
        <v>450</v>
      </c>
      <c r="O22" s="85" t="s">
        <v>450</v>
      </c>
      <c r="P22" s="86" t="s">
        <v>450</v>
      </c>
      <c r="Q22" s="87" t="s">
        <v>450</v>
      </c>
      <c r="R22" s="85" t="s">
        <v>450</v>
      </c>
      <c r="S22" s="86" t="s">
        <v>450</v>
      </c>
      <c r="T22" s="87" t="s">
        <v>450</v>
      </c>
      <c r="U22" s="85" t="s">
        <v>450</v>
      </c>
      <c r="V22" s="86" t="s">
        <v>450</v>
      </c>
      <c r="W22" s="87" t="s">
        <v>450</v>
      </c>
      <c r="X22" s="88" t="s">
        <v>450</v>
      </c>
      <c r="Y22" s="89" t="s">
        <v>450</v>
      </c>
      <c r="Z22" s="89" t="s">
        <v>450</v>
      </c>
      <c r="AA22" s="89" t="s">
        <v>450</v>
      </c>
      <c r="AB22" s="89" t="s">
        <v>450</v>
      </c>
      <c r="AC22" s="90" t="s">
        <v>450</v>
      </c>
      <c r="AD22" s="91" t="s">
        <v>450</v>
      </c>
      <c r="AE22" s="92" t="s">
        <v>450</v>
      </c>
      <c r="AF22" s="93" t="s">
        <v>450</v>
      </c>
      <c r="AG22" s="92" t="s">
        <v>450</v>
      </c>
      <c r="AH22" s="94" t="s">
        <v>450</v>
      </c>
      <c r="AI22" s="95" t="s">
        <v>450</v>
      </c>
      <c r="AJ22" s="96" t="s">
        <v>450</v>
      </c>
      <c r="AK22" s="97" t="s">
        <v>450</v>
      </c>
      <c r="AL22" s="95" t="s">
        <v>450</v>
      </c>
      <c r="AM22" s="96" t="s">
        <v>450</v>
      </c>
      <c r="AN22" s="97" t="s">
        <v>450</v>
      </c>
      <c r="AO22" s="85" t="s">
        <v>450</v>
      </c>
      <c r="AP22" s="86" t="s">
        <v>450</v>
      </c>
      <c r="AQ22" s="87" t="s">
        <v>450</v>
      </c>
      <c r="AR22" s="85" t="s">
        <v>450</v>
      </c>
      <c r="AS22" s="86" t="s">
        <v>450</v>
      </c>
      <c r="AT22" s="87" t="s">
        <v>450</v>
      </c>
      <c r="AU22" s="85" t="s">
        <v>450</v>
      </c>
      <c r="AV22" s="86" t="s">
        <v>450</v>
      </c>
      <c r="AW22" s="87" t="s">
        <v>450</v>
      </c>
      <c r="AX22" s="85" t="s">
        <v>450</v>
      </c>
      <c r="AY22" s="86" t="s">
        <v>450</v>
      </c>
      <c r="AZ22" s="87" t="s">
        <v>450</v>
      </c>
      <c r="BA22" s="85" t="s">
        <v>450</v>
      </c>
      <c r="BB22" s="86" t="s">
        <v>450</v>
      </c>
      <c r="BC22" s="87" t="s">
        <v>450</v>
      </c>
      <c r="BD22" s="88" t="s">
        <v>450</v>
      </c>
      <c r="BE22" s="89" t="s">
        <v>450</v>
      </c>
      <c r="BF22" s="89" t="s">
        <v>450</v>
      </c>
      <c r="BG22" s="89" t="s">
        <v>450</v>
      </c>
      <c r="BH22" s="89" t="s">
        <v>450</v>
      </c>
      <c r="BI22" s="90" t="s">
        <v>450</v>
      </c>
      <c r="BJ22" s="91" t="s">
        <v>450</v>
      </c>
      <c r="BK22" s="92" t="s">
        <v>450</v>
      </c>
      <c r="BL22" s="93" t="s">
        <v>450</v>
      </c>
      <c r="BM22" s="92" t="s">
        <v>450</v>
      </c>
      <c r="BN22" s="94" t="s">
        <v>450</v>
      </c>
      <c r="BO22" s="98" t="s">
        <v>450</v>
      </c>
      <c r="BP22" s="99" t="s">
        <v>450</v>
      </c>
      <c r="BQ22" s="67">
        <v>6</v>
      </c>
      <c r="BR22" s="100" t="s">
        <v>449</v>
      </c>
      <c r="BS22" s="101" t="str">
        <f>"---"</f>
        <v>---</v>
      </c>
      <c r="BT22" s="101" t="str">
        <f>"---"</f>
        <v>---</v>
      </c>
      <c r="BU22" s="102" t="s">
        <v>450</v>
      </c>
      <c r="BV22" s="79">
        <v>6</v>
      </c>
      <c r="BW22" s="100" t="s">
        <v>449</v>
      </c>
      <c r="BY22" s="18"/>
      <c r="BZ22" s="21"/>
    </row>
    <row r="23" spans="1:78" ht="12.75" customHeight="1">
      <c r="A23" s="2">
        <f t="shared" si="21"/>
        <v>15</v>
      </c>
      <c r="B23" s="80" t="s">
        <v>195</v>
      </c>
      <c r="C23" s="11" t="s">
        <v>454</v>
      </c>
      <c r="D23" s="12">
        <v>0</v>
      </c>
      <c r="E23" s="25">
        <v>0</v>
      </c>
      <c r="F23" s="11" t="s">
        <v>455</v>
      </c>
      <c r="G23" s="12" t="s">
        <v>456</v>
      </c>
      <c r="H23" s="25">
        <v>0</v>
      </c>
      <c r="I23" s="11" t="s">
        <v>454</v>
      </c>
      <c r="J23" s="12">
        <v>0</v>
      </c>
      <c r="K23" s="25">
        <v>0</v>
      </c>
      <c r="L23" s="11" t="s">
        <v>454</v>
      </c>
      <c r="M23" s="12">
        <v>0</v>
      </c>
      <c r="N23" s="25" t="s">
        <v>456</v>
      </c>
      <c r="O23" s="11" t="s">
        <v>454</v>
      </c>
      <c r="P23" s="12">
        <v>0</v>
      </c>
      <c r="Q23" s="25">
        <v>0</v>
      </c>
      <c r="R23" s="11" t="s">
        <v>454</v>
      </c>
      <c r="S23" s="12">
        <v>0</v>
      </c>
      <c r="T23" s="25">
        <v>0</v>
      </c>
      <c r="U23" s="11" t="s">
        <v>454</v>
      </c>
      <c r="V23" s="12">
        <v>0</v>
      </c>
      <c r="W23" s="25">
        <v>0</v>
      </c>
      <c r="X23" s="5">
        <f t="shared" ref="X23:X37" si="25">IF(C23=" ",0,IF(C23="p",1,0)+IF(F23="p",1,0)+IF(I23="p",1,0)+IF(L23="p",1,0)+IF(O23="p",1,0)+IF(R23="p",1,0)+IF(U23="p",1,0))</f>
        <v>1</v>
      </c>
      <c r="Y23" s="6">
        <f t="shared" ref="Y23:Y37" si="26">IF(C23=" ",0,IF(C23="am",1,0)+IF(F23="am",1,0)+IF(I23="am",1,0)+IF(L23="am",1,0)+IF(O23="am",1,0)+IF(R23="am",1,0)+IF(U23="am",1,0))</f>
        <v>0</v>
      </c>
      <c r="Z23" s="6">
        <f t="shared" ref="Z23:Z37" si="27">IF(D23=" ",0,IF(D23="+",1,0)+IF(G23="+",1,0)+IF(J23="+",1,0)+IF(M23="+",1,0)+IF(P23="+",1,0)+IF(S23="+",1,0)+IF(V23="+",1,0))</f>
        <v>0</v>
      </c>
      <c r="AA23" s="6">
        <f t="shared" ref="AA23:AA37" si="28">IF(D23=" ",0,IF(D23="!",1,0)+IF(G23="!",1,0)+IF(J23="!",1,0)+IF(M23="!",1,0)+IF(P23="!",1,0)+IF(S23="!",1,0)+IF(V23="!",1,0))</f>
        <v>0</v>
      </c>
      <c r="AB23" s="6">
        <f t="shared" ref="AB23:AB37" si="29">IF(E23=" ",0,IF(E23="!",1,0)+IF(H23="!",1,0)+IF(K23="!",1,0)+IF(N23="!",1,0)+IF(Q23="!",1,0)+IF(T23="!",1,0)+IF(W23="!",1,0))</f>
        <v>0</v>
      </c>
      <c r="AC23" s="7">
        <f t="shared" ref="AC23:AC37" si="30">IF(E23=" ",0,IF(E23="~",1,0)+IF(H23="~",1,0)+IF(K23="~",1,0)+IF(N23="~",1,0)+IF(Q23="~",1,0)+IF(T23="~",1,0)+IF(W23="~",1,0))</f>
        <v>1</v>
      </c>
      <c r="AD23" s="36">
        <f t="shared" ref="AD23:AD37" si="31">IF(X23=7,10,IF(X23=6,9.71+(Y23-1)*0.29,IF(X23=5,9.13+(Y23-2)*0.29,IF(X23=4,8.26+(Y23-3)*0.29,IF(X23=3,7.1+(Y23-4)*0.29,IF(X23=2,5.65+(Y23-5)*0.29,IF(X23=1,3.91+(Y23-6)*0.29,IF(Y23=0,0,1.88+(Y23-7)*0.29))))))))</f>
        <v>2.1700000000000004</v>
      </c>
      <c r="AE23" s="14">
        <f t="shared" ref="AE23:AE37" si="32">IF(Z23=7,10,IF(Z23=6,9.71+(AA23-1)*0.29,IF(Z23=5,9.13+(AA23-2)*0.29,IF(Z23=4,8.26+(AA23-3)*0.29,IF(Z23=3,7.1+(AA23-4)*0.29,IF(Z23=2,5.65+(AA23-5)*0.29,IF(Z23=1,3.91+(AA23-6)*0.29,IF(AA23=0,0,1.88+(AA23-7)*0.29))))))))</f>
        <v>0</v>
      </c>
      <c r="AF23" s="24">
        <f t="shared" ref="AF23:AF37" si="33">IF(AB23=7,10,IF(AB23=6,9.71+(AC23-1)*0.29,IF(AB23=5,9.13+(AC23-2)*0.29,IF(AB23=4,8.26+(AC23-3)*0.29,IF(AB23=3,7.1+(AC23-4)*0.29,IF(AB23=2,5.65+(AC23-5)*0.29,IF(AB23=1,3.91+(AC23-6)*0.29,IF(AC23=0,0,1.88+(AC23-7)*0.29))))))))</f>
        <v>0.14000000000000012</v>
      </c>
      <c r="AG23" s="14">
        <v>0</v>
      </c>
      <c r="AH23" s="15">
        <v>0</v>
      </c>
      <c r="AI23" s="11" t="s">
        <v>454</v>
      </c>
      <c r="AJ23" s="12">
        <v>0</v>
      </c>
      <c r="AK23" s="25">
        <v>0</v>
      </c>
      <c r="AL23" s="11" t="s">
        <v>454</v>
      </c>
      <c r="AM23" s="12">
        <v>0</v>
      </c>
      <c r="AN23" s="25">
        <v>0</v>
      </c>
      <c r="AO23" s="11" t="s">
        <v>454</v>
      </c>
      <c r="AP23" s="12">
        <v>0</v>
      </c>
      <c r="AQ23" s="25">
        <v>0</v>
      </c>
      <c r="AR23" s="11" t="str">
        <f t="shared" si="23"/>
        <v xml:space="preserve"> </v>
      </c>
      <c r="AS23" s="12" t="str">
        <f t="shared" si="24"/>
        <v xml:space="preserve"> </v>
      </c>
      <c r="AT23" s="25" t="str">
        <f t="shared" si="24"/>
        <v xml:space="preserve"> </v>
      </c>
      <c r="AU23" s="11" t="str">
        <f t="shared" si="24"/>
        <v xml:space="preserve"> </v>
      </c>
      <c r="AV23" s="12" t="str">
        <f t="shared" si="24"/>
        <v xml:space="preserve"> </v>
      </c>
      <c r="AW23" s="25" t="str">
        <f t="shared" si="24"/>
        <v xml:space="preserve"> </v>
      </c>
      <c r="AX23" s="11" t="str">
        <f t="shared" si="24"/>
        <v xml:space="preserve"> </v>
      </c>
      <c r="AY23" s="12" t="str">
        <f t="shared" si="24"/>
        <v xml:space="preserve"> </v>
      </c>
      <c r="AZ23" s="25" t="str">
        <f t="shared" si="24"/>
        <v xml:space="preserve"> </v>
      </c>
      <c r="BA23" s="11" t="str">
        <f t="shared" si="24"/>
        <v xml:space="preserve"> </v>
      </c>
      <c r="BB23" s="12" t="str">
        <f t="shared" si="24"/>
        <v xml:space="preserve"> </v>
      </c>
      <c r="BC23" s="25" t="str">
        <f t="shared" si="24"/>
        <v xml:space="preserve"> </v>
      </c>
      <c r="BD23" s="5">
        <f t="shared" ref="BD23:BD37" si="34">IF(AI23=" ",0,IF(AI23="p",1,0)+IF(AL23="p",1,0)+IF(AO23="p",1,0)+IF(AR23="p",1,0)+IF(AU23="p",1,0)+IF(AX23="p",1,0)+IF(BA23="p",1,0))</f>
        <v>0</v>
      </c>
      <c r="BE23" s="6">
        <f t="shared" ref="BE23:BE37" si="35">IF(AI23=" ",0,IF(AI23="am",1,0)+IF(AL23="am",1,0)+IF(AO23="am",1,0)+IF(AR23="am",1,0)+IF(AU23="am",1,0)+IF(AX23="am",1,0)+IF(BA23="am",1,0))</f>
        <v>0</v>
      </c>
      <c r="BF23" s="6">
        <f t="shared" ref="BF23:BF37" si="36">IF(AJ23=" ",0,IF(AJ23="+",1,0)+IF(AM23="+",1,0)+IF(AP23="+",1,0)+IF(AS23="+",1,0)+IF(AV23="+",1,0)+IF(AY23="+",1,0)+IF(BB23="+",1,0))</f>
        <v>0</v>
      </c>
      <c r="BG23" s="6">
        <f t="shared" ref="BG23:BG37" si="37">IF(AJ23=" ",0,IF(AJ23="!",1,0)+IF(AM23="!",1,0)+IF(AP23="!",1,0)+IF(AS23="!",1,0)+IF(AV23="!",1,0)+IF(AY23="!",1,0)+IF(BB23="!",1,0))</f>
        <v>0</v>
      </c>
      <c r="BH23" s="6">
        <f t="shared" ref="BH23:BH37" si="38">IF(AK23=" ",0,IF(AK23="!",1,0)+IF(AN23="!",1,0)+IF(AQ23="!",1,0)+IF(AT23="!",1,0)+IF(AW23="!",1,0)+IF(AZ23="!",1,0)+IF(BC23="!",1,0))</f>
        <v>0</v>
      </c>
      <c r="BI23" s="7">
        <f t="shared" ref="BI23:BI37" si="39">IF(AK23=" ",0,IF(AK23="~",1,0)+IF(AN23="~",1,0)+IF(AQ23="~",1,0)+IF(AT23="~",1,0)+IF(AW23="~",1,0)+IF(AZ23="~",1,0)+IF(BC23="~",1,0))</f>
        <v>0</v>
      </c>
      <c r="BJ23" s="36">
        <f t="shared" ref="BJ23:BJ37" si="40">IF(BD23=7,10,IF(BD23=6,9.71+(BE23-1)*0.29,IF(BD23=5,9.13+(BE23-2)*0.29,IF(BD23=4,8.26+(BE23-3)*0.29,IF(BD23=3,7.1+(BE23-4)*0.29,IF(BD23=2,5.65+(BE23-5)*0.29,IF(BD23=1,3.91+(BE23-6)*0.29,IF(BE23=0,0,1.88+(BE23-7)*0.29))))))))</f>
        <v>0</v>
      </c>
      <c r="BK23" s="14">
        <f t="shared" ref="BK23:BK37" si="41">IF(BF23=7,10,IF(BF23=6,9.71+(BG23-1)*0.29,IF(BF23=5,9.13+(BG23-2)*0.29,IF(BF23=4,8.26+(BG23-3)*0.29,IF(BF23=3,7.1+(BG23-4)*0.29,IF(BF23=2,5.65+(BG23-5)*0.29,IF(BF23=1,3.91+(BG23-6)*0.29,IF(BG23=0,0,1.88+(BG23-7)*0.29))))))))</f>
        <v>0</v>
      </c>
      <c r="BL23" s="24">
        <f t="shared" ref="BL23:BL37" si="42">IF(BH23=7,10,IF(BH23=6,9.71+(BI23-1)*0.29,IF(BH23=5,9.13+(BI23-2)*0.29,IF(BH23=4,8.26+(BI23-3)*0.29,IF(BH23=3,7.1+(BI23-4)*0.29,IF(BH23=2,5.65+(BI23-5)*0.29,IF(BH23=1,3.91+(BI23-6)*0.29,IF(BI23=0,0,1.88+(BI23-7)*0.29))))))))</f>
        <v>0</v>
      </c>
      <c r="BM23" s="14">
        <v>0</v>
      </c>
      <c r="BN23" s="15">
        <v>0</v>
      </c>
      <c r="BO23" s="16"/>
      <c r="BP23" s="24">
        <f t="shared" ref="BP23:BP37" si="43">(0.75*AD23+AE23+0.25*AF23+1.4*AG23+1.6*AH23)+(0.75*BJ23+BK23+0.25*BL23+1.4*BM23+1.6*BN23)+BO23</f>
        <v>1.6625000000000005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21"/>
        <v>16</v>
      </c>
      <c r="B24" s="80" t="s">
        <v>196</v>
      </c>
      <c r="C24" s="11" t="s">
        <v>455</v>
      </c>
      <c r="D24" s="12" t="s">
        <v>456</v>
      </c>
      <c r="E24" s="25">
        <v>0</v>
      </c>
      <c r="F24" s="11" t="s">
        <v>455</v>
      </c>
      <c r="G24" s="12" t="s">
        <v>456</v>
      </c>
      <c r="H24" s="25">
        <v>0</v>
      </c>
      <c r="I24" s="11" t="s">
        <v>455</v>
      </c>
      <c r="J24" s="12" t="s">
        <v>456</v>
      </c>
      <c r="K24" s="25">
        <v>0</v>
      </c>
      <c r="L24" s="11" t="s">
        <v>455</v>
      </c>
      <c r="M24" s="12" t="s">
        <v>456</v>
      </c>
      <c r="N24" s="25" t="s">
        <v>456</v>
      </c>
      <c r="O24" s="11" t="s">
        <v>454</v>
      </c>
      <c r="P24" s="12">
        <v>0</v>
      </c>
      <c r="Q24" s="25">
        <v>0</v>
      </c>
      <c r="R24" s="11" t="s">
        <v>455</v>
      </c>
      <c r="S24" s="12" t="s">
        <v>456</v>
      </c>
      <c r="T24" s="25" t="s">
        <v>456</v>
      </c>
      <c r="U24" s="11" t="s">
        <v>455</v>
      </c>
      <c r="V24" s="12" t="s">
        <v>457</v>
      </c>
      <c r="W24" s="25">
        <v>0</v>
      </c>
      <c r="X24" s="5">
        <f t="shared" si="25"/>
        <v>6</v>
      </c>
      <c r="Y24" s="6">
        <f t="shared" si="26"/>
        <v>0</v>
      </c>
      <c r="Z24" s="6">
        <f t="shared" si="27"/>
        <v>1</v>
      </c>
      <c r="AA24" s="6">
        <f t="shared" si="28"/>
        <v>0</v>
      </c>
      <c r="AB24" s="6">
        <f t="shared" si="29"/>
        <v>0</v>
      </c>
      <c r="AC24" s="7">
        <f t="shared" si="30"/>
        <v>2</v>
      </c>
      <c r="AD24" s="36">
        <f t="shared" si="31"/>
        <v>9.4200000000000017</v>
      </c>
      <c r="AE24" s="14">
        <f t="shared" si="32"/>
        <v>2.1700000000000004</v>
      </c>
      <c r="AF24" s="24">
        <f t="shared" si="33"/>
        <v>0.42999999999999994</v>
      </c>
      <c r="AG24" s="14">
        <v>5.8</v>
      </c>
      <c r="AH24" s="15">
        <v>1.9</v>
      </c>
      <c r="AI24" s="11" t="s">
        <v>455</v>
      </c>
      <c r="AJ24" s="12" t="s">
        <v>456</v>
      </c>
      <c r="AK24" s="25">
        <v>0</v>
      </c>
      <c r="AL24" s="11" t="s">
        <v>455</v>
      </c>
      <c r="AM24" s="12" t="s">
        <v>456</v>
      </c>
      <c r="AN24" s="25">
        <v>0</v>
      </c>
      <c r="AO24" s="11" t="s">
        <v>455</v>
      </c>
      <c r="AP24" s="12" t="s">
        <v>456</v>
      </c>
      <c r="AQ24" s="25" t="s">
        <v>456</v>
      </c>
      <c r="AR24" s="11" t="str">
        <f t="shared" si="23"/>
        <v xml:space="preserve"> </v>
      </c>
      <c r="AS24" s="12" t="str">
        <f t="shared" si="24"/>
        <v xml:space="preserve"> </v>
      </c>
      <c r="AT24" s="25" t="str">
        <f t="shared" si="24"/>
        <v xml:space="preserve"> </v>
      </c>
      <c r="AU24" s="11" t="str">
        <f t="shared" si="24"/>
        <v xml:space="preserve"> </v>
      </c>
      <c r="AV24" s="12" t="str">
        <f t="shared" si="24"/>
        <v xml:space="preserve"> </v>
      </c>
      <c r="AW24" s="25" t="str">
        <f t="shared" si="24"/>
        <v xml:space="preserve"> </v>
      </c>
      <c r="AX24" s="11" t="str">
        <f t="shared" si="24"/>
        <v xml:space="preserve"> </v>
      </c>
      <c r="AY24" s="12" t="str">
        <f t="shared" si="24"/>
        <v xml:space="preserve"> </v>
      </c>
      <c r="AZ24" s="25" t="str">
        <f t="shared" si="24"/>
        <v xml:space="preserve"> </v>
      </c>
      <c r="BA24" s="11" t="str">
        <f t="shared" si="24"/>
        <v xml:space="preserve"> </v>
      </c>
      <c r="BB24" s="12" t="str">
        <f t="shared" si="24"/>
        <v xml:space="preserve"> </v>
      </c>
      <c r="BC24" s="25" t="str">
        <f t="shared" si="24"/>
        <v xml:space="preserve"> </v>
      </c>
      <c r="BD24" s="5">
        <f t="shared" si="34"/>
        <v>3</v>
      </c>
      <c r="BE24" s="6">
        <f t="shared" si="35"/>
        <v>0</v>
      </c>
      <c r="BF24" s="6">
        <f t="shared" si="36"/>
        <v>0</v>
      </c>
      <c r="BG24" s="6">
        <f t="shared" si="37"/>
        <v>0</v>
      </c>
      <c r="BH24" s="6">
        <f t="shared" si="38"/>
        <v>0</v>
      </c>
      <c r="BI24" s="7">
        <f t="shared" si="39"/>
        <v>1</v>
      </c>
      <c r="BJ24" s="36">
        <f t="shared" si="40"/>
        <v>5.9399999999999995</v>
      </c>
      <c r="BK24" s="14">
        <f t="shared" si="41"/>
        <v>0</v>
      </c>
      <c r="BL24" s="24">
        <f t="shared" si="42"/>
        <v>0.14000000000000012</v>
      </c>
      <c r="BM24" s="14">
        <v>0</v>
      </c>
      <c r="BN24" s="15">
        <v>0</v>
      </c>
      <c r="BO24" s="16">
        <f>3*1+2+1.5+0.14</f>
        <v>6.64</v>
      </c>
      <c r="BP24" s="24">
        <f t="shared" si="43"/>
        <v>31.6325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21"/>
        <v>17</v>
      </c>
      <c r="B25" s="80" t="s">
        <v>197</v>
      </c>
      <c r="C25" s="11" t="s">
        <v>455</v>
      </c>
      <c r="D25" s="12" t="s">
        <v>457</v>
      </c>
      <c r="E25" s="25" t="s">
        <v>456</v>
      </c>
      <c r="F25" s="11" t="s">
        <v>455</v>
      </c>
      <c r="G25" s="12" t="s">
        <v>457</v>
      </c>
      <c r="H25" s="25" t="s">
        <v>456</v>
      </c>
      <c r="I25" s="11" t="s">
        <v>455</v>
      </c>
      <c r="J25" s="12" t="s">
        <v>456</v>
      </c>
      <c r="K25" s="25" t="s">
        <v>456</v>
      </c>
      <c r="L25" s="11" t="s">
        <v>455</v>
      </c>
      <c r="M25" s="12" t="s">
        <v>456</v>
      </c>
      <c r="N25" s="25" t="s">
        <v>456</v>
      </c>
      <c r="O25" s="11" t="s">
        <v>455</v>
      </c>
      <c r="P25" s="12" t="s">
        <v>456</v>
      </c>
      <c r="Q25" s="25" t="s">
        <v>456</v>
      </c>
      <c r="R25" s="11" t="s">
        <v>455</v>
      </c>
      <c r="S25" s="12" t="s">
        <v>456</v>
      </c>
      <c r="T25" s="25" t="s">
        <v>456</v>
      </c>
      <c r="U25" s="11" t="s">
        <v>455</v>
      </c>
      <c r="V25" s="12" t="s">
        <v>456</v>
      </c>
      <c r="W25" s="25" t="s">
        <v>456</v>
      </c>
      <c r="X25" s="5">
        <f t="shared" si="25"/>
        <v>7</v>
      </c>
      <c r="Y25" s="6">
        <f t="shared" si="26"/>
        <v>0</v>
      </c>
      <c r="Z25" s="6">
        <f t="shared" si="27"/>
        <v>2</v>
      </c>
      <c r="AA25" s="6">
        <f t="shared" si="28"/>
        <v>0</v>
      </c>
      <c r="AB25" s="6">
        <f t="shared" si="29"/>
        <v>0</v>
      </c>
      <c r="AC25" s="7">
        <f t="shared" si="30"/>
        <v>7</v>
      </c>
      <c r="AD25" s="36">
        <f t="shared" si="31"/>
        <v>10</v>
      </c>
      <c r="AE25" s="14">
        <f t="shared" si="32"/>
        <v>4.2</v>
      </c>
      <c r="AF25" s="24">
        <f t="shared" si="33"/>
        <v>1.88</v>
      </c>
      <c r="AG25" s="14">
        <v>2.7</v>
      </c>
      <c r="AH25" s="15">
        <v>1.8</v>
      </c>
      <c r="AI25" s="11" t="s">
        <v>454</v>
      </c>
      <c r="AJ25" s="12">
        <v>0</v>
      </c>
      <c r="AK25" s="25" t="s">
        <v>456</v>
      </c>
      <c r="AL25" s="11" t="s">
        <v>455</v>
      </c>
      <c r="AM25" s="12" t="s">
        <v>456</v>
      </c>
      <c r="AN25" s="25" t="s">
        <v>456</v>
      </c>
      <c r="AO25" s="11" t="s">
        <v>455</v>
      </c>
      <c r="AP25" s="12" t="s">
        <v>456</v>
      </c>
      <c r="AQ25" s="25" t="s">
        <v>456</v>
      </c>
      <c r="AR25" s="11" t="str">
        <f t="shared" ref="AI25:AR42" si="44">" "</f>
        <v xml:space="preserve"> </v>
      </c>
      <c r="AS25" s="12" t="str">
        <f t="shared" ref="AS25:BC42" si="45">" "</f>
        <v xml:space="preserve"> </v>
      </c>
      <c r="AT25" s="25" t="str">
        <f t="shared" si="45"/>
        <v xml:space="preserve"> </v>
      </c>
      <c r="AU25" s="11" t="str">
        <f t="shared" si="45"/>
        <v xml:space="preserve"> </v>
      </c>
      <c r="AV25" s="12" t="str">
        <f t="shared" si="45"/>
        <v xml:space="preserve"> </v>
      </c>
      <c r="AW25" s="25" t="str">
        <f t="shared" si="45"/>
        <v xml:space="preserve"> </v>
      </c>
      <c r="AX25" s="11" t="str">
        <f t="shared" si="45"/>
        <v xml:space="preserve"> </v>
      </c>
      <c r="AY25" s="12" t="str">
        <f t="shared" si="45"/>
        <v xml:space="preserve"> </v>
      </c>
      <c r="AZ25" s="25" t="str">
        <f t="shared" si="45"/>
        <v xml:space="preserve"> </v>
      </c>
      <c r="BA25" s="11" t="str">
        <f t="shared" si="45"/>
        <v xml:space="preserve"> </v>
      </c>
      <c r="BB25" s="12" t="str">
        <f t="shared" si="45"/>
        <v xml:space="preserve"> </v>
      </c>
      <c r="BC25" s="25" t="str">
        <f t="shared" si="45"/>
        <v xml:space="preserve"> </v>
      </c>
      <c r="BD25" s="5">
        <f t="shared" si="34"/>
        <v>2</v>
      </c>
      <c r="BE25" s="6">
        <f t="shared" si="35"/>
        <v>0</v>
      </c>
      <c r="BF25" s="6">
        <f t="shared" si="36"/>
        <v>0</v>
      </c>
      <c r="BG25" s="6">
        <f t="shared" si="37"/>
        <v>0</v>
      </c>
      <c r="BH25" s="6">
        <f t="shared" si="38"/>
        <v>0</v>
      </c>
      <c r="BI25" s="7">
        <f t="shared" si="39"/>
        <v>3</v>
      </c>
      <c r="BJ25" s="36">
        <f t="shared" si="40"/>
        <v>4.2</v>
      </c>
      <c r="BK25" s="14">
        <f t="shared" si="41"/>
        <v>0</v>
      </c>
      <c r="BL25" s="24">
        <f t="shared" si="42"/>
        <v>0.72</v>
      </c>
      <c r="BM25" s="14">
        <v>0</v>
      </c>
      <c r="BN25" s="15">
        <v>0</v>
      </c>
      <c r="BO25" s="16">
        <f>1.5+1+2</f>
        <v>4.5</v>
      </c>
      <c r="BP25" s="24">
        <f t="shared" si="43"/>
        <v>26.66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21"/>
        <v>18</v>
      </c>
      <c r="B26" s="80" t="s">
        <v>198</v>
      </c>
      <c r="C26" s="11" t="s">
        <v>455</v>
      </c>
      <c r="D26" s="12" t="s">
        <v>456</v>
      </c>
      <c r="E26" s="25" t="s">
        <v>456</v>
      </c>
      <c r="F26" s="11" t="s">
        <v>455</v>
      </c>
      <c r="G26" s="12" t="s">
        <v>456</v>
      </c>
      <c r="H26" s="25" t="s">
        <v>456</v>
      </c>
      <c r="I26" s="11" t="s">
        <v>455</v>
      </c>
      <c r="J26" s="12" t="s">
        <v>457</v>
      </c>
      <c r="K26" s="25" t="s">
        <v>456</v>
      </c>
      <c r="L26" s="11" t="s">
        <v>455</v>
      </c>
      <c r="M26" s="12" t="s">
        <v>457</v>
      </c>
      <c r="N26" s="25" t="s">
        <v>456</v>
      </c>
      <c r="O26" s="11" t="s">
        <v>455</v>
      </c>
      <c r="P26" s="12" t="s">
        <v>459</v>
      </c>
      <c r="Q26" s="25" t="s">
        <v>456</v>
      </c>
      <c r="R26" s="11" t="s">
        <v>455</v>
      </c>
      <c r="S26" s="12" t="s">
        <v>456</v>
      </c>
      <c r="T26" s="25" t="s">
        <v>456</v>
      </c>
      <c r="U26" s="11" t="s">
        <v>455</v>
      </c>
      <c r="V26" s="12" t="s">
        <v>456</v>
      </c>
      <c r="W26" s="25" t="s">
        <v>456</v>
      </c>
      <c r="X26" s="5">
        <f t="shared" si="25"/>
        <v>7</v>
      </c>
      <c r="Y26" s="6">
        <f t="shared" si="26"/>
        <v>0</v>
      </c>
      <c r="Z26" s="6">
        <f t="shared" si="27"/>
        <v>2</v>
      </c>
      <c r="AA26" s="6">
        <f t="shared" si="28"/>
        <v>1</v>
      </c>
      <c r="AB26" s="6">
        <f t="shared" si="29"/>
        <v>0</v>
      </c>
      <c r="AC26" s="7">
        <f t="shared" si="30"/>
        <v>7</v>
      </c>
      <c r="AD26" s="36">
        <f t="shared" si="31"/>
        <v>10</v>
      </c>
      <c r="AE26" s="14">
        <f t="shared" si="32"/>
        <v>4.49</v>
      </c>
      <c r="AF26" s="24">
        <f t="shared" si="33"/>
        <v>1.88</v>
      </c>
      <c r="AG26" s="14">
        <v>5</v>
      </c>
      <c r="AH26" s="15">
        <v>2.1</v>
      </c>
      <c r="AI26" s="11" t="s">
        <v>455</v>
      </c>
      <c r="AJ26" s="12" t="s">
        <v>456</v>
      </c>
      <c r="AK26" s="25" t="s">
        <v>456</v>
      </c>
      <c r="AL26" s="11" t="s">
        <v>455</v>
      </c>
      <c r="AM26" s="12" t="s">
        <v>457</v>
      </c>
      <c r="AN26" s="25">
        <v>0</v>
      </c>
      <c r="AO26" s="11" t="s">
        <v>455</v>
      </c>
      <c r="AP26" s="12" t="s">
        <v>456</v>
      </c>
      <c r="AQ26" s="25" t="s">
        <v>456</v>
      </c>
      <c r="AR26" s="11" t="str">
        <f t="shared" si="44"/>
        <v xml:space="preserve"> </v>
      </c>
      <c r="AS26" s="12" t="str">
        <f t="shared" si="45"/>
        <v xml:space="preserve"> </v>
      </c>
      <c r="AT26" s="25" t="str">
        <f t="shared" si="45"/>
        <v xml:space="preserve"> </v>
      </c>
      <c r="AU26" s="11" t="str">
        <f t="shared" si="45"/>
        <v xml:space="preserve"> </v>
      </c>
      <c r="AV26" s="12" t="str">
        <f t="shared" si="45"/>
        <v xml:space="preserve"> </v>
      </c>
      <c r="AW26" s="25" t="str">
        <f t="shared" si="45"/>
        <v xml:space="preserve"> </v>
      </c>
      <c r="AX26" s="11" t="str">
        <f t="shared" si="45"/>
        <v xml:space="preserve"> </v>
      </c>
      <c r="AY26" s="12" t="str">
        <f t="shared" si="45"/>
        <v xml:space="preserve"> </v>
      </c>
      <c r="AZ26" s="25" t="str">
        <f t="shared" si="45"/>
        <v xml:space="preserve"> </v>
      </c>
      <c r="BA26" s="11" t="str">
        <f t="shared" si="45"/>
        <v xml:space="preserve"> </v>
      </c>
      <c r="BB26" s="12" t="str">
        <f t="shared" si="45"/>
        <v xml:space="preserve"> </v>
      </c>
      <c r="BC26" s="25" t="str">
        <f t="shared" si="45"/>
        <v xml:space="preserve"> </v>
      </c>
      <c r="BD26" s="5">
        <f t="shared" si="34"/>
        <v>3</v>
      </c>
      <c r="BE26" s="6">
        <f t="shared" si="35"/>
        <v>0</v>
      </c>
      <c r="BF26" s="6">
        <f t="shared" si="36"/>
        <v>1</v>
      </c>
      <c r="BG26" s="6">
        <f t="shared" si="37"/>
        <v>0</v>
      </c>
      <c r="BH26" s="6">
        <f t="shared" si="38"/>
        <v>0</v>
      </c>
      <c r="BI26" s="7">
        <f t="shared" si="39"/>
        <v>2</v>
      </c>
      <c r="BJ26" s="36">
        <f t="shared" si="40"/>
        <v>5.9399999999999995</v>
      </c>
      <c r="BK26" s="14">
        <f t="shared" si="41"/>
        <v>2.1700000000000004</v>
      </c>
      <c r="BL26" s="24">
        <f t="shared" si="42"/>
        <v>0.42999999999999994</v>
      </c>
      <c r="BM26" s="14">
        <v>0</v>
      </c>
      <c r="BN26" s="15">
        <v>0</v>
      </c>
      <c r="BO26" s="16">
        <f>2*1+2+2*1.5+3+0.14</f>
        <v>10.14</v>
      </c>
      <c r="BP26" s="24">
        <f t="shared" si="43"/>
        <v>39.692500000000003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21"/>
        <v>19</v>
      </c>
      <c r="B27" s="80" t="s">
        <v>199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456</v>
      </c>
      <c r="H27" s="25" t="s">
        <v>456</v>
      </c>
      <c r="I27" s="11" t="s">
        <v>455</v>
      </c>
      <c r="J27" s="12" t="s">
        <v>456</v>
      </c>
      <c r="K27" s="25" t="s">
        <v>456</v>
      </c>
      <c r="L27" s="11" t="s">
        <v>455</v>
      </c>
      <c r="M27" s="12" t="s">
        <v>459</v>
      </c>
      <c r="N27" s="25" t="s">
        <v>456</v>
      </c>
      <c r="O27" s="11" t="s">
        <v>455</v>
      </c>
      <c r="P27" s="12" t="s">
        <v>456</v>
      </c>
      <c r="Q27" s="25" t="str">
        <f>"~^ "</f>
        <v xml:space="preserve">~^ </v>
      </c>
      <c r="R27" s="11" t="s">
        <v>455</v>
      </c>
      <c r="S27" s="12" t="s">
        <v>459</v>
      </c>
      <c r="T27" s="25" t="s">
        <v>456</v>
      </c>
      <c r="U27" s="11" t="s">
        <v>455</v>
      </c>
      <c r="V27" s="12" t="s">
        <v>456</v>
      </c>
      <c r="W27" s="25" t="s">
        <v>456</v>
      </c>
      <c r="X27" s="5">
        <f t="shared" si="25"/>
        <v>7</v>
      </c>
      <c r="Y27" s="6">
        <f t="shared" si="26"/>
        <v>0</v>
      </c>
      <c r="Z27" s="6">
        <f t="shared" si="27"/>
        <v>0</v>
      </c>
      <c r="AA27" s="6">
        <f t="shared" si="28"/>
        <v>2</v>
      </c>
      <c r="AB27" s="6">
        <f t="shared" si="29"/>
        <v>0</v>
      </c>
      <c r="AC27" s="7">
        <f t="shared" si="30"/>
        <v>6</v>
      </c>
      <c r="AD27" s="36">
        <f t="shared" si="31"/>
        <v>10</v>
      </c>
      <c r="AE27" s="14">
        <f t="shared" si="32"/>
        <v>0.42999999999999994</v>
      </c>
      <c r="AF27" s="24">
        <f>IF(AB27=7,10,IF(AB27=6,9.71+(AC27-1)*0.29,IF(AB27=5,9.13+(AC27-2)*0.29,IF(AB27=4,8.26+(AC27-3)*0.29,IF(AB27=3,7.1+(AC27-4)*0.29,IF(AB27=2,5.65+(AC27-5)*0.29,IF(AB27=1,3.91+(AC27-6)*0.29,IF(AC27=0,0,1.88+(AC27-7)*0.29))))))))+0.21</f>
        <v>1.7999999999999998</v>
      </c>
      <c r="AG27" s="14">
        <v>4.2</v>
      </c>
      <c r="AH27" s="15">
        <v>2.8</v>
      </c>
      <c r="AI27" s="11" t="s">
        <v>455</v>
      </c>
      <c r="AJ27" s="12" t="s">
        <v>457</v>
      </c>
      <c r="AK27" s="25" t="s">
        <v>456</v>
      </c>
      <c r="AL27" s="11" t="s">
        <v>455</v>
      </c>
      <c r="AM27" s="12" t="s">
        <v>456</v>
      </c>
      <c r="AN27" s="25" t="s">
        <v>456</v>
      </c>
      <c r="AO27" s="11" t="s">
        <v>455</v>
      </c>
      <c r="AP27" s="12" t="s">
        <v>456</v>
      </c>
      <c r="AQ27" s="25" t="s">
        <v>456</v>
      </c>
      <c r="AR27" s="11" t="str">
        <f t="shared" si="44"/>
        <v xml:space="preserve"> </v>
      </c>
      <c r="AS27" s="12" t="str">
        <f t="shared" si="45"/>
        <v xml:space="preserve"> </v>
      </c>
      <c r="AT27" s="25" t="str">
        <f t="shared" si="45"/>
        <v xml:space="preserve"> </v>
      </c>
      <c r="AU27" s="11" t="str">
        <f t="shared" si="45"/>
        <v xml:space="preserve"> </v>
      </c>
      <c r="AV27" s="12" t="str">
        <f t="shared" si="45"/>
        <v xml:space="preserve"> </v>
      </c>
      <c r="AW27" s="25" t="str">
        <f t="shared" si="45"/>
        <v xml:space="preserve"> </v>
      </c>
      <c r="AX27" s="11" t="str">
        <f t="shared" si="45"/>
        <v xml:space="preserve"> </v>
      </c>
      <c r="AY27" s="12" t="str">
        <f t="shared" si="45"/>
        <v xml:space="preserve"> </v>
      </c>
      <c r="AZ27" s="25" t="str">
        <f t="shared" si="45"/>
        <v xml:space="preserve"> </v>
      </c>
      <c r="BA27" s="11" t="str">
        <f t="shared" si="45"/>
        <v xml:space="preserve"> </v>
      </c>
      <c r="BB27" s="12" t="str">
        <f t="shared" si="45"/>
        <v xml:space="preserve"> </v>
      </c>
      <c r="BC27" s="25" t="str">
        <f t="shared" si="45"/>
        <v xml:space="preserve"> </v>
      </c>
      <c r="BD27" s="5">
        <f t="shared" si="34"/>
        <v>3</v>
      </c>
      <c r="BE27" s="6">
        <f t="shared" si="35"/>
        <v>0</v>
      </c>
      <c r="BF27" s="6">
        <f t="shared" si="36"/>
        <v>1</v>
      </c>
      <c r="BG27" s="6">
        <f t="shared" si="37"/>
        <v>0</v>
      </c>
      <c r="BH27" s="6">
        <f t="shared" si="38"/>
        <v>0</v>
      </c>
      <c r="BI27" s="7">
        <f t="shared" si="39"/>
        <v>3</v>
      </c>
      <c r="BJ27" s="36">
        <f t="shared" si="40"/>
        <v>5.9399999999999995</v>
      </c>
      <c r="BK27" s="14">
        <f t="shared" si="41"/>
        <v>2.1700000000000004</v>
      </c>
      <c r="BL27" s="24">
        <f t="shared" si="42"/>
        <v>0.72</v>
      </c>
      <c r="BM27" s="14">
        <v>0</v>
      </c>
      <c r="BN27" s="15">
        <v>0</v>
      </c>
      <c r="BO27" s="16">
        <f>3*1+2+1.5+3+0.14</f>
        <v>9.64</v>
      </c>
      <c r="BP27" s="24">
        <f t="shared" si="43"/>
        <v>35.185000000000002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21"/>
        <v>20</v>
      </c>
      <c r="B28" s="80" t="s">
        <v>200</v>
      </c>
      <c r="C28" s="11" t="s">
        <v>455</v>
      </c>
      <c r="D28" s="12" t="s">
        <v>456</v>
      </c>
      <c r="E28" s="25" t="s">
        <v>456</v>
      </c>
      <c r="F28" s="11" t="s">
        <v>455</v>
      </c>
      <c r="G28" s="12" t="s">
        <v>459</v>
      </c>
      <c r="H28" s="25" t="s">
        <v>456</v>
      </c>
      <c r="I28" s="11" t="s">
        <v>455</v>
      </c>
      <c r="J28" s="12" t="s">
        <v>456</v>
      </c>
      <c r="K28" s="25" t="s">
        <v>456</v>
      </c>
      <c r="L28" s="11" t="s">
        <v>455</v>
      </c>
      <c r="M28" s="12" t="s">
        <v>459</v>
      </c>
      <c r="N28" s="25" t="s">
        <v>456</v>
      </c>
      <c r="O28" s="11" t="s">
        <v>455</v>
      </c>
      <c r="P28" s="12" t="s">
        <v>459</v>
      </c>
      <c r="Q28" s="25" t="str">
        <f>"~^ "</f>
        <v xml:space="preserve">~^ </v>
      </c>
      <c r="R28" s="11" t="s">
        <v>455</v>
      </c>
      <c r="S28" s="12" t="s">
        <v>459</v>
      </c>
      <c r="T28" s="25" t="s">
        <v>456</v>
      </c>
      <c r="U28" s="11" t="s">
        <v>455</v>
      </c>
      <c r="V28" s="12" t="s">
        <v>456</v>
      </c>
      <c r="W28" s="25" t="s">
        <v>456</v>
      </c>
      <c r="X28" s="5">
        <f t="shared" si="25"/>
        <v>7</v>
      </c>
      <c r="Y28" s="6">
        <f t="shared" si="26"/>
        <v>0</v>
      </c>
      <c r="Z28" s="6">
        <f t="shared" si="27"/>
        <v>0</v>
      </c>
      <c r="AA28" s="6">
        <f t="shared" si="28"/>
        <v>4</v>
      </c>
      <c r="AB28" s="6">
        <f t="shared" si="29"/>
        <v>0</v>
      </c>
      <c r="AC28" s="7">
        <f t="shared" si="30"/>
        <v>6</v>
      </c>
      <c r="AD28" s="36">
        <f t="shared" si="31"/>
        <v>10</v>
      </c>
      <c r="AE28" s="14">
        <f t="shared" si="32"/>
        <v>1.01</v>
      </c>
      <c r="AF28" s="24">
        <f>IF(AB28=7,10,IF(AB28=6,9.71+(AC28-1)*0.29,IF(AB28=5,9.13+(AC28-2)*0.29,IF(AB28=4,8.26+(AC28-3)*0.29,IF(AB28=3,7.1+(AC28-4)*0.29,IF(AB28=2,5.65+(AC28-5)*0.29,IF(AB28=1,3.91+(AC28-6)*0.29,IF(AC28=0,0,1.88+(AC28-7)*0.29))))))))+0.21</f>
        <v>1.7999999999999998</v>
      </c>
      <c r="AG28" s="14">
        <v>4</v>
      </c>
      <c r="AH28" s="15">
        <v>1.8</v>
      </c>
      <c r="AI28" s="11" t="s">
        <v>455</v>
      </c>
      <c r="AJ28" s="12" t="s">
        <v>456</v>
      </c>
      <c r="AK28" s="25" t="s">
        <v>456</v>
      </c>
      <c r="AL28" s="11" t="s">
        <v>455</v>
      </c>
      <c r="AM28" s="12" t="s">
        <v>456</v>
      </c>
      <c r="AN28" s="25" t="s">
        <v>456</v>
      </c>
      <c r="AO28" s="11" t="s">
        <v>455</v>
      </c>
      <c r="AP28" s="12" t="s">
        <v>456</v>
      </c>
      <c r="AQ28" s="25" t="s">
        <v>456</v>
      </c>
      <c r="AR28" s="11" t="str">
        <f t="shared" si="44"/>
        <v xml:space="preserve"> </v>
      </c>
      <c r="AS28" s="12" t="str">
        <f t="shared" si="45"/>
        <v xml:space="preserve"> </v>
      </c>
      <c r="AT28" s="25" t="str">
        <f t="shared" si="45"/>
        <v xml:space="preserve"> </v>
      </c>
      <c r="AU28" s="11" t="str">
        <f t="shared" si="45"/>
        <v xml:space="preserve"> </v>
      </c>
      <c r="AV28" s="12" t="str">
        <f t="shared" si="45"/>
        <v xml:space="preserve"> </v>
      </c>
      <c r="AW28" s="25" t="str">
        <f t="shared" si="45"/>
        <v xml:space="preserve"> </v>
      </c>
      <c r="AX28" s="11" t="str">
        <f t="shared" si="45"/>
        <v xml:space="preserve"> </v>
      </c>
      <c r="AY28" s="12" t="str">
        <f t="shared" si="45"/>
        <v xml:space="preserve"> </v>
      </c>
      <c r="AZ28" s="25" t="str">
        <f t="shared" si="45"/>
        <v xml:space="preserve"> </v>
      </c>
      <c r="BA28" s="11" t="str">
        <f t="shared" si="45"/>
        <v xml:space="preserve"> </v>
      </c>
      <c r="BB28" s="12" t="str">
        <f t="shared" si="45"/>
        <v xml:space="preserve"> </v>
      </c>
      <c r="BC28" s="25" t="str">
        <f t="shared" si="45"/>
        <v xml:space="preserve"> </v>
      </c>
      <c r="BD28" s="5">
        <f t="shared" si="34"/>
        <v>3</v>
      </c>
      <c r="BE28" s="6">
        <f t="shared" si="35"/>
        <v>0</v>
      </c>
      <c r="BF28" s="6">
        <f t="shared" si="36"/>
        <v>0</v>
      </c>
      <c r="BG28" s="6">
        <f t="shared" si="37"/>
        <v>0</v>
      </c>
      <c r="BH28" s="6">
        <f t="shared" si="38"/>
        <v>0</v>
      </c>
      <c r="BI28" s="7">
        <f t="shared" si="39"/>
        <v>3</v>
      </c>
      <c r="BJ28" s="36">
        <f t="shared" si="40"/>
        <v>5.9399999999999995</v>
      </c>
      <c r="BK28" s="14">
        <f t="shared" si="41"/>
        <v>0</v>
      </c>
      <c r="BL28" s="24">
        <f t="shared" si="42"/>
        <v>0.72</v>
      </c>
      <c r="BM28" s="14">
        <v>0</v>
      </c>
      <c r="BN28" s="15">
        <v>0</v>
      </c>
      <c r="BO28" s="16">
        <f>2*1+2+1.5+3+0.14</f>
        <v>8.64</v>
      </c>
      <c r="BP28" s="24">
        <f t="shared" si="43"/>
        <v>30.714999999999996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21"/>
        <v>21</v>
      </c>
      <c r="B29" s="80" t="s">
        <v>201</v>
      </c>
      <c r="C29" s="11" t="s">
        <v>455</v>
      </c>
      <c r="D29" s="12" t="s">
        <v>456</v>
      </c>
      <c r="E29" s="25" t="s">
        <v>456</v>
      </c>
      <c r="F29" s="11" t="s">
        <v>455</v>
      </c>
      <c r="G29" s="12" t="s">
        <v>456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455</v>
      </c>
      <c r="M29" s="12" t="s">
        <v>456</v>
      </c>
      <c r="N29" s="25">
        <v>0</v>
      </c>
      <c r="O29" s="11" t="s">
        <v>455</v>
      </c>
      <c r="P29" s="12" t="s">
        <v>456</v>
      </c>
      <c r="Q29" s="25">
        <v>0</v>
      </c>
      <c r="R29" s="11" t="s">
        <v>455</v>
      </c>
      <c r="S29" s="12" t="s">
        <v>456</v>
      </c>
      <c r="T29" s="25" t="s">
        <v>456</v>
      </c>
      <c r="U29" s="11" t="s">
        <v>455</v>
      </c>
      <c r="V29" s="12" t="s">
        <v>456</v>
      </c>
      <c r="W29" s="25" t="s">
        <v>456</v>
      </c>
      <c r="X29" s="5">
        <f t="shared" si="25"/>
        <v>7</v>
      </c>
      <c r="Y29" s="6">
        <f t="shared" si="26"/>
        <v>0</v>
      </c>
      <c r="Z29" s="6">
        <f t="shared" si="27"/>
        <v>0</v>
      </c>
      <c r="AA29" s="6">
        <f t="shared" si="28"/>
        <v>0</v>
      </c>
      <c r="AB29" s="6">
        <f t="shared" si="29"/>
        <v>0</v>
      </c>
      <c r="AC29" s="7">
        <f t="shared" si="30"/>
        <v>5</v>
      </c>
      <c r="AD29" s="36">
        <f t="shared" si="31"/>
        <v>10</v>
      </c>
      <c r="AE29" s="14">
        <f t="shared" si="32"/>
        <v>0</v>
      </c>
      <c r="AF29" s="24">
        <f t="shared" si="33"/>
        <v>1.2999999999999998</v>
      </c>
      <c r="AG29" s="14">
        <v>3.6</v>
      </c>
      <c r="AH29" s="15">
        <v>2</v>
      </c>
      <c r="AI29" s="11" t="s">
        <v>455</v>
      </c>
      <c r="AJ29" s="12" t="s">
        <v>456</v>
      </c>
      <c r="AK29" s="25" t="s">
        <v>456</v>
      </c>
      <c r="AL29" s="11" t="s">
        <v>455</v>
      </c>
      <c r="AM29" s="12" t="s">
        <v>457</v>
      </c>
      <c r="AN29" s="25">
        <v>0</v>
      </c>
      <c r="AO29" s="11" t="s">
        <v>455</v>
      </c>
      <c r="AP29" s="12" t="s">
        <v>456</v>
      </c>
      <c r="AQ29" s="25">
        <v>0</v>
      </c>
      <c r="AR29" s="11" t="str">
        <f t="shared" si="44"/>
        <v xml:space="preserve"> </v>
      </c>
      <c r="AS29" s="12" t="str">
        <f t="shared" si="45"/>
        <v xml:space="preserve"> </v>
      </c>
      <c r="AT29" s="25" t="str">
        <f t="shared" si="45"/>
        <v xml:space="preserve"> </v>
      </c>
      <c r="AU29" s="11" t="str">
        <f t="shared" si="45"/>
        <v xml:space="preserve"> </v>
      </c>
      <c r="AV29" s="12" t="str">
        <f t="shared" si="45"/>
        <v xml:space="preserve"> </v>
      </c>
      <c r="AW29" s="25" t="str">
        <f t="shared" si="45"/>
        <v xml:space="preserve"> </v>
      </c>
      <c r="AX29" s="11" t="str">
        <f t="shared" si="45"/>
        <v xml:space="preserve"> </v>
      </c>
      <c r="AY29" s="12" t="str">
        <f t="shared" si="45"/>
        <v xml:space="preserve"> </v>
      </c>
      <c r="AZ29" s="25" t="str">
        <f t="shared" si="45"/>
        <v xml:space="preserve"> </v>
      </c>
      <c r="BA29" s="11" t="str">
        <f t="shared" si="45"/>
        <v xml:space="preserve"> </v>
      </c>
      <c r="BB29" s="12" t="str">
        <f t="shared" si="45"/>
        <v xml:space="preserve"> </v>
      </c>
      <c r="BC29" s="25" t="str">
        <f t="shared" si="45"/>
        <v xml:space="preserve"> </v>
      </c>
      <c r="BD29" s="5">
        <f t="shared" si="34"/>
        <v>3</v>
      </c>
      <c r="BE29" s="6">
        <f t="shared" si="35"/>
        <v>0</v>
      </c>
      <c r="BF29" s="6">
        <f t="shared" si="36"/>
        <v>1</v>
      </c>
      <c r="BG29" s="6">
        <f t="shared" si="37"/>
        <v>0</v>
      </c>
      <c r="BH29" s="6">
        <f t="shared" si="38"/>
        <v>0</v>
      </c>
      <c r="BI29" s="7">
        <f t="shared" si="39"/>
        <v>1</v>
      </c>
      <c r="BJ29" s="36">
        <f t="shared" si="40"/>
        <v>5.9399999999999995</v>
      </c>
      <c r="BK29" s="14">
        <f t="shared" si="41"/>
        <v>2.1700000000000004</v>
      </c>
      <c r="BL29" s="24">
        <f t="shared" si="42"/>
        <v>0.14000000000000012</v>
      </c>
      <c r="BM29" s="14">
        <v>0</v>
      </c>
      <c r="BN29" s="15">
        <v>0</v>
      </c>
      <c r="BO29" s="16"/>
      <c r="BP29" s="24">
        <f t="shared" si="43"/>
        <v>22.725000000000001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21"/>
        <v>22</v>
      </c>
      <c r="B30" s="80" t="s">
        <v>202</v>
      </c>
      <c r="C30" s="11" t="s">
        <v>455</v>
      </c>
      <c r="D30" s="12" t="s">
        <v>456</v>
      </c>
      <c r="E30" s="25" t="s">
        <v>456</v>
      </c>
      <c r="F30" s="11" t="s">
        <v>455</v>
      </c>
      <c r="G30" s="12" t="s">
        <v>456</v>
      </c>
      <c r="H30" s="25" t="str">
        <f>"~^ "</f>
        <v xml:space="preserve">~^ </v>
      </c>
      <c r="I30" s="11" t="s">
        <v>455</v>
      </c>
      <c r="J30" s="12" t="s">
        <v>456</v>
      </c>
      <c r="K30" s="25" t="s">
        <v>456</v>
      </c>
      <c r="L30" s="11" t="s">
        <v>455</v>
      </c>
      <c r="M30" s="12" t="s">
        <v>456</v>
      </c>
      <c r="N30" s="25" t="s">
        <v>456</v>
      </c>
      <c r="O30" s="11" t="s">
        <v>455</v>
      </c>
      <c r="P30" s="12" t="s">
        <v>456</v>
      </c>
      <c r="Q30" s="25" t="s">
        <v>456</v>
      </c>
      <c r="R30" s="11" t="s">
        <v>455</v>
      </c>
      <c r="S30" s="12" t="s">
        <v>456</v>
      </c>
      <c r="T30" s="25" t="s">
        <v>456</v>
      </c>
      <c r="U30" s="11" t="s">
        <v>455</v>
      </c>
      <c r="V30" s="12" t="s">
        <v>456</v>
      </c>
      <c r="W30" s="25" t="s">
        <v>456</v>
      </c>
      <c r="X30" s="5">
        <f t="shared" si="25"/>
        <v>7</v>
      </c>
      <c r="Y30" s="6">
        <f t="shared" si="26"/>
        <v>0</v>
      </c>
      <c r="Z30" s="6">
        <f t="shared" si="27"/>
        <v>0</v>
      </c>
      <c r="AA30" s="6">
        <f t="shared" si="28"/>
        <v>0</v>
      </c>
      <c r="AB30" s="6">
        <f t="shared" si="29"/>
        <v>0</v>
      </c>
      <c r="AC30" s="7">
        <f t="shared" si="30"/>
        <v>6</v>
      </c>
      <c r="AD30" s="36">
        <f t="shared" si="31"/>
        <v>10</v>
      </c>
      <c r="AE30" s="14">
        <f t="shared" si="32"/>
        <v>0</v>
      </c>
      <c r="AF30" s="24">
        <f>IF(AB30=7,10,IF(AB30=6,9.71+(AC30-1)*0.29,IF(AB30=5,9.13+(AC30-2)*0.29,IF(AB30=4,8.26+(AC30-3)*0.29,IF(AB30=3,7.1+(AC30-4)*0.29,IF(AB30=2,5.65+(AC30-5)*0.29,IF(AB30=1,3.91+(AC30-6)*0.29,IF(AC30=0,0,1.88+(AC30-7)*0.29))))))))+0.28</f>
        <v>1.8699999999999999</v>
      </c>
      <c r="AG30" s="14">
        <v>6.5</v>
      </c>
      <c r="AH30" s="15">
        <v>2.4</v>
      </c>
      <c r="AI30" s="11" t="s">
        <v>455</v>
      </c>
      <c r="AJ30" s="12" t="s">
        <v>456</v>
      </c>
      <c r="AK30" s="25" t="s">
        <v>456</v>
      </c>
      <c r="AL30" s="11" t="s">
        <v>455</v>
      </c>
      <c r="AM30" s="12" t="s">
        <v>456</v>
      </c>
      <c r="AN30" s="25" t="s">
        <v>456</v>
      </c>
      <c r="AO30" s="11" t="s">
        <v>455</v>
      </c>
      <c r="AP30" s="12" t="s">
        <v>456</v>
      </c>
      <c r="AQ30" s="25" t="s">
        <v>456</v>
      </c>
      <c r="AR30" s="11" t="str">
        <f t="shared" si="44"/>
        <v xml:space="preserve"> </v>
      </c>
      <c r="AS30" s="12" t="str">
        <f t="shared" si="45"/>
        <v xml:space="preserve"> </v>
      </c>
      <c r="AT30" s="25" t="str">
        <f t="shared" si="45"/>
        <v xml:space="preserve"> </v>
      </c>
      <c r="AU30" s="11" t="str">
        <f t="shared" si="45"/>
        <v xml:space="preserve"> </v>
      </c>
      <c r="AV30" s="12" t="str">
        <f t="shared" si="45"/>
        <v xml:space="preserve"> </v>
      </c>
      <c r="AW30" s="25" t="str">
        <f t="shared" si="45"/>
        <v xml:space="preserve"> </v>
      </c>
      <c r="AX30" s="11" t="str">
        <f t="shared" si="45"/>
        <v xml:space="preserve"> </v>
      </c>
      <c r="AY30" s="12" t="str">
        <f t="shared" si="45"/>
        <v xml:space="preserve"> </v>
      </c>
      <c r="AZ30" s="25" t="str">
        <f t="shared" si="45"/>
        <v xml:space="preserve"> </v>
      </c>
      <c r="BA30" s="11" t="str">
        <f t="shared" si="45"/>
        <v xml:space="preserve"> </v>
      </c>
      <c r="BB30" s="12" t="str">
        <f t="shared" si="45"/>
        <v xml:space="preserve"> </v>
      </c>
      <c r="BC30" s="25" t="str">
        <f t="shared" si="45"/>
        <v xml:space="preserve"> </v>
      </c>
      <c r="BD30" s="5">
        <f t="shared" si="34"/>
        <v>3</v>
      </c>
      <c r="BE30" s="6">
        <f t="shared" si="35"/>
        <v>0</v>
      </c>
      <c r="BF30" s="6">
        <f t="shared" si="36"/>
        <v>0</v>
      </c>
      <c r="BG30" s="6">
        <f t="shared" si="37"/>
        <v>0</v>
      </c>
      <c r="BH30" s="6">
        <f t="shared" si="38"/>
        <v>0</v>
      </c>
      <c r="BI30" s="7">
        <f t="shared" si="39"/>
        <v>3</v>
      </c>
      <c r="BJ30" s="36">
        <f t="shared" si="40"/>
        <v>5.9399999999999995</v>
      </c>
      <c r="BK30" s="14">
        <f t="shared" si="41"/>
        <v>0</v>
      </c>
      <c r="BL30" s="24">
        <f t="shared" si="42"/>
        <v>0.72</v>
      </c>
      <c r="BM30" s="14">
        <v>0</v>
      </c>
      <c r="BN30" s="15">
        <v>0</v>
      </c>
      <c r="BO30" s="16">
        <f>3*1+1.5+2*0.14+3</f>
        <v>7.78</v>
      </c>
      <c r="BP30" s="24">
        <f t="shared" si="43"/>
        <v>33.322499999999998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21"/>
        <v>23</v>
      </c>
      <c r="B31" s="80" t="s">
        <v>203</v>
      </c>
      <c r="C31" s="11" t="s">
        <v>455</v>
      </c>
      <c r="D31" s="12" t="s">
        <v>456</v>
      </c>
      <c r="E31" s="25" t="s">
        <v>456</v>
      </c>
      <c r="F31" s="11" t="s">
        <v>455</v>
      </c>
      <c r="G31" s="12" t="s">
        <v>456</v>
      </c>
      <c r="H31" s="25" t="s">
        <v>456</v>
      </c>
      <c r="I31" s="11" t="s">
        <v>455</v>
      </c>
      <c r="J31" s="12" t="s">
        <v>456</v>
      </c>
      <c r="K31" s="25" t="s">
        <v>456</v>
      </c>
      <c r="L31" s="11" t="s">
        <v>455</v>
      </c>
      <c r="M31" s="12" t="s">
        <v>456</v>
      </c>
      <c r="N31" s="25" t="s">
        <v>456</v>
      </c>
      <c r="O31" s="11" t="s">
        <v>455</v>
      </c>
      <c r="P31" s="12" t="s">
        <v>456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1" t="s">
        <v>455</v>
      </c>
      <c r="V31" s="12" t="s">
        <v>456</v>
      </c>
      <c r="W31" s="25" t="s">
        <v>456</v>
      </c>
      <c r="X31" s="5">
        <f t="shared" si="25"/>
        <v>7</v>
      </c>
      <c r="Y31" s="6">
        <f t="shared" si="26"/>
        <v>0</v>
      </c>
      <c r="Z31" s="6">
        <f t="shared" si="27"/>
        <v>0</v>
      </c>
      <c r="AA31" s="6">
        <f t="shared" si="28"/>
        <v>0</v>
      </c>
      <c r="AB31" s="6">
        <f t="shared" si="29"/>
        <v>0</v>
      </c>
      <c r="AC31" s="7">
        <f t="shared" si="30"/>
        <v>7</v>
      </c>
      <c r="AD31" s="36">
        <f t="shared" si="31"/>
        <v>10</v>
      </c>
      <c r="AE31" s="14">
        <f t="shared" si="32"/>
        <v>0</v>
      </c>
      <c r="AF31" s="24">
        <f>IF(AB31=7,10,IF(AB31=6,9.71+(AC31-1)*0.29,IF(AB31=5,9.13+(AC31-2)*0.29,IF(AB31=4,8.26+(AC31-3)*0.29,IF(AB31=3,7.1+(AC31-4)*0.29,IF(AB31=2,5.65+(AC31-5)*0.29,IF(AB31=1,3.91+(AC31-6)*0.29,IF(AC31=0,0,1.88+(AC31-7)*0.29))))))))+0.07</f>
        <v>1.95</v>
      </c>
      <c r="AG31" s="14">
        <v>5</v>
      </c>
      <c r="AH31" s="15">
        <v>2</v>
      </c>
      <c r="AI31" s="11" t="s">
        <v>455</v>
      </c>
      <c r="AJ31" s="12" t="s">
        <v>456</v>
      </c>
      <c r="AK31" s="25" t="s">
        <v>456</v>
      </c>
      <c r="AL31" s="11" t="s">
        <v>455</v>
      </c>
      <c r="AM31" s="12" t="s">
        <v>456</v>
      </c>
      <c r="AN31" s="25" t="s">
        <v>456</v>
      </c>
      <c r="AO31" s="11" t="s">
        <v>455</v>
      </c>
      <c r="AP31" s="12" t="s">
        <v>456</v>
      </c>
      <c r="AQ31" s="25" t="s">
        <v>456</v>
      </c>
      <c r="AR31" s="11" t="str">
        <f t="shared" si="44"/>
        <v xml:space="preserve"> </v>
      </c>
      <c r="AS31" s="12" t="str">
        <f t="shared" si="45"/>
        <v xml:space="preserve"> </v>
      </c>
      <c r="AT31" s="25" t="str">
        <f t="shared" si="45"/>
        <v xml:space="preserve"> </v>
      </c>
      <c r="AU31" s="11" t="str">
        <f t="shared" si="45"/>
        <v xml:space="preserve"> </v>
      </c>
      <c r="AV31" s="12" t="str">
        <f t="shared" si="45"/>
        <v xml:space="preserve"> </v>
      </c>
      <c r="AW31" s="25" t="str">
        <f t="shared" si="45"/>
        <v xml:space="preserve"> </v>
      </c>
      <c r="AX31" s="11" t="str">
        <f t="shared" si="45"/>
        <v xml:space="preserve"> </v>
      </c>
      <c r="AY31" s="12" t="str">
        <f t="shared" si="45"/>
        <v xml:space="preserve"> </v>
      </c>
      <c r="AZ31" s="25" t="str">
        <f t="shared" si="45"/>
        <v xml:space="preserve"> </v>
      </c>
      <c r="BA31" s="11" t="str">
        <f t="shared" si="45"/>
        <v xml:space="preserve"> </v>
      </c>
      <c r="BB31" s="12" t="str">
        <f t="shared" si="45"/>
        <v xml:space="preserve"> </v>
      </c>
      <c r="BC31" s="25" t="str">
        <f t="shared" si="45"/>
        <v xml:space="preserve"> </v>
      </c>
      <c r="BD31" s="5">
        <f t="shared" si="34"/>
        <v>3</v>
      </c>
      <c r="BE31" s="6">
        <f t="shared" si="35"/>
        <v>0</v>
      </c>
      <c r="BF31" s="6">
        <f t="shared" si="36"/>
        <v>0</v>
      </c>
      <c r="BG31" s="6">
        <f t="shared" si="37"/>
        <v>0</v>
      </c>
      <c r="BH31" s="6">
        <f t="shared" si="38"/>
        <v>0</v>
      </c>
      <c r="BI31" s="7">
        <f t="shared" si="39"/>
        <v>3</v>
      </c>
      <c r="BJ31" s="36">
        <f t="shared" si="40"/>
        <v>5.9399999999999995</v>
      </c>
      <c r="BK31" s="14">
        <f t="shared" si="41"/>
        <v>0</v>
      </c>
      <c r="BL31" s="24">
        <f t="shared" si="42"/>
        <v>0.72</v>
      </c>
      <c r="BM31" s="14">
        <v>0</v>
      </c>
      <c r="BN31" s="15">
        <v>0</v>
      </c>
      <c r="BO31" s="16">
        <f>3*1+2+1.5+2*0.14+3</f>
        <v>9.7800000000000011</v>
      </c>
      <c r="BP31" s="24">
        <f t="shared" si="43"/>
        <v>32.602499999999999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21"/>
        <v>24</v>
      </c>
      <c r="B32" s="80" t="s">
        <v>205</v>
      </c>
      <c r="C32" s="11" t="s">
        <v>455</v>
      </c>
      <c r="D32" s="12" t="s">
        <v>456</v>
      </c>
      <c r="E32" s="25" t="s">
        <v>456</v>
      </c>
      <c r="F32" s="11" t="s">
        <v>455</v>
      </c>
      <c r="G32" s="12" t="s">
        <v>456</v>
      </c>
      <c r="H32" s="25" t="s">
        <v>456</v>
      </c>
      <c r="I32" s="11" t="s">
        <v>455</v>
      </c>
      <c r="J32" s="12" t="s">
        <v>457</v>
      </c>
      <c r="K32" s="25" t="s">
        <v>456</v>
      </c>
      <c r="L32" s="11" t="s">
        <v>455</v>
      </c>
      <c r="M32" s="12" t="s">
        <v>456</v>
      </c>
      <c r="N32" s="25" t="s">
        <v>456</v>
      </c>
      <c r="O32" s="11" t="s">
        <v>455</v>
      </c>
      <c r="P32" s="12" t="s">
        <v>456</v>
      </c>
      <c r="Q32" s="25" t="s">
        <v>456</v>
      </c>
      <c r="R32" s="11" t="s">
        <v>455</v>
      </c>
      <c r="S32" s="12" t="s">
        <v>457</v>
      </c>
      <c r="T32" s="25" t="s">
        <v>456</v>
      </c>
      <c r="U32" s="11" t="s">
        <v>455</v>
      </c>
      <c r="V32" s="12" t="s">
        <v>456</v>
      </c>
      <c r="W32" s="25" t="s">
        <v>456</v>
      </c>
      <c r="X32" s="5">
        <f t="shared" si="25"/>
        <v>7</v>
      </c>
      <c r="Y32" s="6">
        <f t="shared" si="26"/>
        <v>0</v>
      </c>
      <c r="Z32" s="6">
        <f t="shared" si="27"/>
        <v>2</v>
      </c>
      <c r="AA32" s="6">
        <f t="shared" si="28"/>
        <v>0</v>
      </c>
      <c r="AB32" s="6">
        <f t="shared" si="29"/>
        <v>0</v>
      </c>
      <c r="AC32" s="7">
        <f t="shared" si="30"/>
        <v>7</v>
      </c>
      <c r="AD32" s="36">
        <f t="shared" si="31"/>
        <v>10</v>
      </c>
      <c r="AE32" s="14">
        <f t="shared" si="32"/>
        <v>4.2</v>
      </c>
      <c r="AF32" s="24">
        <f t="shared" si="33"/>
        <v>1.88</v>
      </c>
      <c r="AG32" s="14">
        <v>4.5</v>
      </c>
      <c r="AH32" s="15">
        <v>2.2999999999999998</v>
      </c>
      <c r="AI32" s="11" t="s">
        <v>455</v>
      </c>
      <c r="AJ32" s="12" t="s">
        <v>456</v>
      </c>
      <c r="AK32" s="25">
        <v>0</v>
      </c>
      <c r="AL32" s="11" t="s">
        <v>455</v>
      </c>
      <c r="AM32" s="12" t="s">
        <v>457</v>
      </c>
      <c r="AN32" s="25" t="s">
        <v>456</v>
      </c>
      <c r="AO32" s="11" t="s">
        <v>455</v>
      </c>
      <c r="AP32" s="12" t="s">
        <v>459</v>
      </c>
      <c r="AQ32" s="25" t="s">
        <v>456</v>
      </c>
      <c r="AR32" s="11" t="str">
        <f t="shared" si="44"/>
        <v xml:space="preserve"> </v>
      </c>
      <c r="AS32" s="12" t="str">
        <f t="shared" si="45"/>
        <v xml:space="preserve"> </v>
      </c>
      <c r="AT32" s="25" t="str">
        <f t="shared" si="45"/>
        <v xml:space="preserve"> </v>
      </c>
      <c r="AU32" s="11" t="str">
        <f t="shared" ref="AS32:BC37" si="46">" "</f>
        <v xml:space="preserve"> </v>
      </c>
      <c r="AV32" s="12" t="str">
        <f t="shared" si="46"/>
        <v xml:space="preserve"> </v>
      </c>
      <c r="AW32" s="25" t="str">
        <f t="shared" si="46"/>
        <v xml:space="preserve"> </v>
      </c>
      <c r="AX32" s="11" t="str">
        <f t="shared" si="46"/>
        <v xml:space="preserve"> </v>
      </c>
      <c r="AY32" s="12" t="str">
        <f t="shared" si="46"/>
        <v xml:space="preserve"> </v>
      </c>
      <c r="AZ32" s="25" t="str">
        <f t="shared" si="46"/>
        <v xml:space="preserve"> </v>
      </c>
      <c r="BA32" s="11" t="str">
        <f t="shared" si="46"/>
        <v xml:space="preserve"> </v>
      </c>
      <c r="BB32" s="12" t="str">
        <f t="shared" si="46"/>
        <v xml:space="preserve"> </v>
      </c>
      <c r="BC32" s="25" t="str">
        <f t="shared" si="46"/>
        <v xml:space="preserve"> </v>
      </c>
      <c r="BD32" s="5">
        <f t="shared" si="34"/>
        <v>3</v>
      </c>
      <c r="BE32" s="6">
        <f t="shared" si="35"/>
        <v>0</v>
      </c>
      <c r="BF32" s="6">
        <f t="shared" si="36"/>
        <v>1</v>
      </c>
      <c r="BG32" s="6">
        <f t="shared" si="37"/>
        <v>1</v>
      </c>
      <c r="BH32" s="6">
        <f t="shared" si="38"/>
        <v>0</v>
      </c>
      <c r="BI32" s="7">
        <f t="shared" si="39"/>
        <v>2</v>
      </c>
      <c r="BJ32" s="36">
        <f t="shared" si="40"/>
        <v>5.9399999999999995</v>
      </c>
      <c r="BK32" s="14">
        <f t="shared" si="41"/>
        <v>2.46</v>
      </c>
      <c r="BL32" s="24">
        <f t="shared" si="42"/>
        <v>0.42999999999999994</v>
      </c>
      <c r="BM32" s="14">
        <v>0</v>
      </c>
      <c r="BN32" s="15">
        <v>0</v>
      </c>
      <c r="BO32" s="16">
        <f>2*1+1.25+2+1.5+3+0.14</f>
        <v>9.89</v>
      </c>
      <c r="BP32" s="24">
        <f t="shared" si="43"/>
        <v>39.0625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21"/>
        <v>25</v>
      </c>
      <c r="B33" s="80" t="s">
        <v>204</v>
      </c>
      <c r="C33" s="11" t="s">
        <v>455</v>
      </c>
      <c r="D33" s="12" t="s">
        <v>457</v>
      </c>
      <c r="E33" s="25" t="s">
        <v>456</v>
      </c>
      <c r="F33" s="11" t="s">
        <v>455</v>
      </c>
      <c r="G33" s="12" t="s">
        <v>456</v>
      </c>
      <c r="H33" s="25" t="s">
        <v>456</v>
      </c>
      <c r="I33" s="11" t="s">
        <v>455</v>
      </c>
      <c r="J33" s="12" t="s">
        <v>456</v>
      </c>
      <c r="K33" s="25" t="s">
        <v>456</v>
      </c>
      <c r="L33" s="11" t="s">
        <v>455</v>
      </c>
      <c r="M33" s="12" t="s">
        <v>456</v>
      </c>
      <c r="N33" s="25" t="s">
        <v>456</v>
      </c>
      <c r="O33" s="11" t="s">
        <v>455</v>
      </c>
      <c r="P33" s="12" t="s">
        <v>456</v>
      </c>
      <c r="Q33" s="25" t="s">
        <v>456</v>
      </c>
      <c r="R33" s="11" t="s">
        <v>455</v>
      </c>
      <c r="S33" s="12" t="s">
        <v>456</v>
      </c>
      <c r="T33" s="25" t="s">
        <v>456</v>
      </c>
      <c r="U33" s="11" t="s">
        <v>454</v>
      </c>
      <c r="V33" s="12">
        <v>0</v>
      </c>
      <c r="W33" s="25" t="s">
        <v>456</v>
      </c>
      <c r="X33" s="5">
        <f t="shared" si="25"/>
        <v>6</v>
      </c>
      <c r="Y33" s="6">
        <f t="shared" si="26"/>
        <v>0</v>
      </c>
      <c r="Z33" s="6">
        <f t="shared" si="27"/>
        <v>1</v>
      </c>
      <c r="AA33" s="6">
        <f t="shared" si="28"/>
        <v>0</v>
      </c>
      <c r="AB33" s="6">
        <f t="shared" si="29"/>
        <v>0</v>
      </c>
      <c r="AC33" s="7">
        <f t="shared" si="30"/>
        <v>7</v>
      </c>
      <c r="AD33" s="36">
        <f t="shared" si="31"/>
        <v>9.4200000000000017</v>
      </c>
      <c r="AE33" s="14">
        <f t="shared" si="32"/>
        <v>2.1700000000000004</v>
      </c>
      <c r="AF33" s="24">
        <f t="shared" si="33"/>
        <v>1.88</v>
      </c>
      <c r="AG33" s="14">
        <v>4.3</v>
      </c>
      <c r="AH33" s="15">
        <v>2.1</v>
      </c>
      <c r="AI33" s="11" t="s">
        <v>455</v>
      </c>
      <c r="AJ33" s="12" t="s">
        <v>456</v>
      </c>
      <c r="AK33" s="25" t="s">
        <v>456</v>
      </c>
      <c r="AL33" s="11" t="s">
        <v>455</v>
      </c>
      <c r="AM33" s="12" t="s">
        <v>456</v>
      </c>
      <c r="AN33" s="25" t="s">
        <v>456</v>
      </c>
      <c r="AO33" s="11" t="s">
        <v>455</v>
      </c>
      <c r="AP33" s="12" t="s">
        <v>456</v>
      </c>
      <c r="AQ33" s="25" t="s">
        <v>456</v>
      </c>
      <c r="AR33" s="11" t="str">
        <f t="shared" si="44"/>
        <v xml:space="preserve"> </v>
      </c>
      <c r="AS33" s="12" t="str">
        <f t="shared" si="46"/>
        <v xml:space="preserve"> </v>
      </c>
      <c r="AT33" s="25" t="str">
        <f t="shared" si="46"/>
        <v xml:space="preserve"> </v>
      </c>
      <c r="AU33" s="11" t="str">
        <f t="shared" si="46"/>
        <v xml:space="preserve"> </v>
      </c>
      <c r="AV33" s="12" t="str">
        <f t="shared" si="46"/>
        <v xml:space="preserve"> </v>
      </c>
      <c r="AW33" s="25" t="str">
        <f t="shared" si="46"/>
        <v xml:space="preserve"> </v>
      </c>
      <c r="AX33" s="11" t="str">
        <f t="shared" si="46"/>
        <v xml:space="preserve"> </v>
      </c>
      <c r="AY33" s="12" t="str">
        <f t="shared" si="46"/>
        <v xml:space="preserve"> </v>
      </c>
      <c r="AZ33" s="25" t="str">
        <f t="shared" si="46"/>
        <v xml:space="preserve"> </v>
      </c>
      <c r="BA33" s="11" t="str">
        <f t="shared" si="46"/>
        <v xml:space="preserve"> </v>
      </c>
      <c r="BB33" s="12" t="str">
        <f t="shared" si="46"/>
        <v xml:space="preserve"> </v>
      </c>
      <c r="BC33" s="25" t="str">
        <f t="shared" si="46"/>
        <v xml:space="preserve"> </v>
      </c>
      <c r="BD33" s="5">
        <f t="shared" si="34"/>
        <v>3</v>
      </c>
      <c r="BE33" s="6">
        <f t="shared" si="35"/>
        <v>0</v>
      </c>
      <c r="BF33" s="6">
        <f t="shared" si="36"/>
        <v>0</v>
      </c>
      <c r="BG33" s="6">
        <f t="shared" si="37"/>
        <v>0</v>
      </c>
      <c r="BH33" s="6">
        <f t="shared" si="38"/>
        <v>0</v>
      </c>
      <c r="BI33" s="7">
        <f t="shared" si="39"/>
        <v>3</v>
      </c>
      <c r="BJ33" s="36">
        <f t="shared" si="40"/>
        <v>5.9399999999999995</v>
      </c>
      <c r="BK33" s="14">
        <f t="shared" si="41"/>
        <v>0</v>
      </c>
      <c r="BL33" s="24">
        <f t="shared" si="42"/>
        <v>0.72</v>
      </c>
      <c r="BM33" s="14">
        <v>0</v>
      </c>
      <c r="BN33" s="15">
        <v>0</v>
      </c>
      <c r="BO33" s="16">
        <f>2*1+2+1.5+3+0.14</f>
        <v>8.64</v>
      </c>
      <c r="BP33" s="24">
        <f t="shared" si="43"/>
        <v>32.36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21"/>
        <v>26</v>
      </c>
      <c r="B34" s="80" t="s">
        <v>206</v>
      </c>
      <c r="C34" s="11" t="s">
        <v>455</v>
      </c>
      <c r="D34" s="12" t="s">
        <v>456</v>
      </c>
      <c r="E34" s="25" t="s">
        <v>456</v>
      </c>
      <c r="F34" s="11" t="s">
        <v>455</v>
      </c>
      <c r="G34" s="12" t="s">
        <v>457</v>
      </c>
      <c r="H34" s="25" t="s">
        <v>456</v>
      </c>
      <c r="I34" s="11" t="s">
        <v>455</v>
      </c>
      <c r="J34" s="12" t="s">
        <v>457</v>
      </c>
      <c r="K34" s="25" t="s">
        <v>456</v>
      </c>
      <c r="L34" s="11" t="s">
        <v>455</v>
      </c>
      <c r="M34" s="12" t="s">
        <v>457</v>
      </c>
      <c r="N34" s="25" t="s">
        <v>456</v>
      </c>
      <c r="O34" s="11" t="s">
        <v>455</v>
      </c>
      <c r="P34" s="12" t="s">
        <v>459</v>
      </c>
      <c r="Q34" s="25" t="s">
        <v>459</v>
      </c>
      <c r="R34" s="11" t="s">
        <v>455</v>
      </c>
      <c r="S34" s="12" t="s">
        <v>457</v>
      </c>
      <c r="T34" s="25" t="s">
        <v>456</v>
      </c>
      <c r="U34" s="11" t="s">
        <v>455</v>
      </c>
      <c r="V34" s="12" t="s">
        <v>456</v>
      </c>
      <c r="W34" s="25" t="s">
        <v>456</v>
      </c>
      <c r="X34" s="5">
        <f t="shared" si="25"/>
        <v>7</v>
      </c>
      <c r="Y34" s="6">
        <f t="shared" si="26"/>
        <v>0</v>
      </c>
      <c r="Z34" s="6">
        <f t="shared" si="27"/>
        <v>4</v>
      </c>
      <c r="AA34" s="6">
        <f t="shared" si="28"/>
        <v>1</v>
      </c>
      <c r="AB34" s="6">
        <f t="shared" si="29"/>
        <v>1</v>
      </c>
      <c r="AC34" s="7">
        <f t="shared" si="30"/>
        <v>6</v>
      </c>
      <c r="AD34" s="36">
        <f t="shared" si="31"/>
        <v>10</v>
      </c>
      <c r="AE34" s="14">
        <f t="shared" si="32"/>
        <v>7.68</v>
      </c>
      <c r="AF34" s="24">
        <f t="shared" si="33"/>
        <v>3.91</v>
      </c>
      <c r="AG34" s="14">
        <v>8.1</v>
      </c>
      <c r="AH34" s="15">
        <v>4</v>
      </c>
      <c r="AI34" s="11" t="s">
        <v>455</v>
      </c>
      <c r="AJ34" s="12" t="s">
        <v>457</v>
      </c>
      <c r="AK34" s="25" t="s">
        <v>456</v>
      </c>
      <c r="AL34" s="11" t="s">
        <v>455</v>
      </c>
      <c r="AM34" s="12" t="s">
        <v>459</v>
      </c>
      <c r="AN34" s="25" t="s">
        <v>456</v>
      </c>
      <c r="AO34" s="11" t="s">
        <v>455</v>
      </c>
      <c r="AP34" s="12" t="s">
        <v>456</v>
      </c>
      <c r="AQ34" s="25" t="s">
        <v>456</v>
      </c>
      <c r="AR34" s="11" t="str">
        <f t="shared" ref="AI34:AR37" si="47">" "</f>
        <v xml:space="preserve"> </v>
      </c>
      <c r="AS34" s="12" t="str">
        <f t="shared" si="46"/>
        <v xml:space="preserve"> </v>
      </c>
      <c r="AT34" s="25" t="str">
        <f t="shared" si="46"/>
        <v xml:space="preserve"> </v>
      </c>
      <c r="AU34" s="11" t="str">
        <f t="shared" si="46"/>
        <v xml:space="preserve"> </v>
      </c>
      <c r="AV34" s="12" t="str">
        <f t="shared" si="46"/>
        <v xml:space="preserve"> </v>
      </c>
      <c r="AW34" s="25" t="str">
        <f t="shared" si="46"/>
        <v xml:space="preserve"> </v>
      </c>
      <c r="AX34" s="11" t="str">
        <f t="shared" si="46"/>
        <v xml:space="preserve"> </v>
      </c>
      <c r="AY34" s="12" t="str">
        <f t="shared" si="46"/>
        <v xml:space="preserve"> </v>
      </c>
      <c r="AZ34" s="25" t="str">
        <f t="shared" si="46"/>
        <v xml:space="preserve"> </v>
      </c>
      <c r="BA34" s="11" t="str">
        <f t="shared" si="46"/>
        <v xml:space="preserve"> </v>
      </c>
      <c r="BB34" s="12" t="str">
        <f t="shared" si="46"/>
        <v xml:space="preserve"> </v>
      </c>
      <c r="BC34" s="25" t="str">
        <f t="shared" si="46"/>
        <v xml:space="preserve"> </v>
      </c>
      <c r="BD34" s="5">
        <f t="shared" si="34"/>
        <v>3</v>
      </c>
      <c r="BE34" s="6">
        <f t="shared" si="35"/>
        <v>0</v>
      </c>
      <c r="BF34" s="6">
        <f t="shared" si="36"/>
        <v>1</v>
      </c>
      <c r="BG34" s="6">
        <f t="shared" si="37"/>
        <v>1</v>
      </c>
      <c r="BH34" s="6">
        <f t="shared" si="38"/>
        <v>0</v>
      </c>
      <c r="BI34" s="7">
        <f t="shared" si="39"/>
        <v>3</v>
      </c>
      <c r="BJ34" s="36">
        <f t="shared" si="40"/>
        <v>5.9399999999999995</v>
      </c>
      <c r="BK34" s="14">
        <f t="shared" si="41"/>
        <v>2.46</v>
      </c>
      <c r="BL34" s="24">
        <f t="shared" si="42"/>
        <v>0.72</v>
      </c>
      <c r="BM34" s="14">
        <v>0</v>
      </c>
      <c r="BN34" s="15">
        <v>0</v>
      </c>
      <c r="BO34" s="16">
        <f>2*1.5+1+3</f>
        <v>7</v>
      </c>
      <c r="BP34" s="24">
        <f t="shared" si="43"/>
        <v>47.992499999999993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21"/>
        <v>27</v>
      </c>
      <c r="B35" s="80" t="s">
        <v>207</v>
      </c>
      <c r="C35" s="11" t="s">
        <v>455</v>
      </c>
      <c r="D35" s="12" t="s">
        <v>456</v>
      </c>
      <c r="E35" s="25" t="s">
        <v>456</v>
      </c>
      <c r="F35" s="11" t="s">
        <v>455</v>
      </c>
      <c r="G35" s="12" t="s">
        <v>456</v>
      </c>
      <c r="H35" s="25" t="s">
        <v>456</v>
      </c>
      <c r="I35" s="11" t="s">
        <v>455</v>
      </c>
      <c r="J35" s="12" t="s">
        <v>456</v>
      </c>
      <c r="K35" s="25" t="s">
        <v>456</v>
      </c>
      <c r="L35" s="11" t="s">
        <v>455</v>
      </c>
      <c r="M35" s="12" t="s">
        <v>456</v>
      </c>
      <c r="N35" s="25" t="s">
        <v>456</v>
      </c>
      <c r="O35" s="11" t="s">
        <v>455</v>
      </c>
      <c r="P35" s="12" t="s">
        <v>456</v>
      </c>
      <c r="Q35" s="25" t="s">
        <v>456</v>
      </c>
      <c r="R35" s="11" t="s">
        <v>455</v>
      </c>
      <c r="S35" s="12" t="s">
        <v>456</v>
      </c>
      <c r="T35" s="25" t="s">
        <v>456</v>
      </c>
      <c r="U35" s="11" t="s">
        <v>455</v>
      </c>
      <c r="V35" s="12" t="s">
        <v>456</v>
      </c>
      <c r="W35" s="25" t="s">
        <v>456</v>
      </c>
      <c r="X35" s="5">
        <f t="shared" si="25"/>
        <v>7</v>
      </c>
      <c r="Y35" s="6">
        <f t="shared" si="26"/>
        <v>0</v>
      </c>
      <c r="Z35" s="6">
        <f t="shared" si="27"/>
        <v>0</v>
      </c>
      <c r="AA35" s="6">
        <f t="shared" si="28"/>
        <v>0</v>
      </c>
      <c r="AB35" s="6">
        <f t="shared" si="29"/>
        <v>0</v>
      </c>
      <c r="AC35" s="7">
        <f t="shared" si="30"/>
        <v>7</v>
      </c>
      <c r="AD35" s="36">
        <f t="shared" si="31"/>
        <v>10</v>
      </c>
      <c r="AE35" s="14">
        <f t="shared" si="32"/>
        <v>0</v>
      </c>
      <c r="AF35" s="24">
        <f>IF(AB35=7,10,IF(AB35=6,9.71+(AC35-1)*0.29,IF(AB35=5,9.13+(AC35-2)*0.29,IF(AB35=4,8.26+(AC35-3)*0.29,IF(AB35=3,7.1+(AC35-4)*0.29,IF(AB35=2,5.65+(AC35-5)*0.29,IF(AB35=1,3.91+(AC35-6)*0.29,IF(AC35=0,0,1.88+(AC35-7)*0.29))))))))+0.14</f>
        <v>2.02</v>
      </c>
      <c r="AG35" s="14">
        <v>4.7</v>
      </c>
      <c r="AH35" s="15">
        <v>2.5</v>
      </c>
      <c r="AI35" s="11" t="s">
        <v>455</v>
      </c>
      <c r="AJ35" s="12" t="s">
        <v>459</v>
      </c>
      <c r="AK35" s="25" t="s">
        <v>456</v>
      </c>
      <c r="AL35" s="11" t="s">
        <v>455</v>
      </c>
      <c r="AM35" s="12" t="s">
        <v>456</v>
      </c>
      <c r="AN35" s="25" t="s">
        <v>456</v>
      </c>
      <c r="AO35" s="11" t="s">
        <v>455</v>
      </c>
      <c r="AP35" s="12" t="s">
        <v>456</v>
      </c>
      <c r="AQ35" s="25" t="s">
        <v>456</v>
      </c>
      <c r="AR35" s="11" t="str">
        <f t="shared" si="47"/>
        <v xml:space="preserve"> </v>
      </c>
      <c r="AS35" s="12" t="str">
        <f t="shared" si="46"/>
        <v xml:space="preserve"> </v>
      </c>
      <c r="AT35" s="25" t="str">
        <f t="shared" si="46"/>
        <v xml:space="preserve"> </v>
      </c>
      <c r="AU35" s="11" t="str">
        <f t="shared" si="46"/>
        <v xml:space="preserve"> </v>
      </c>
      <c r="AV35" s="12" t="str">
        <f t="shared" si="46"/>
        <v xml:space="preserve"> </v>
      </c>
      <c r="AW35" s="25" t="str">
        <f t="shared" si="46"/>
        <v xml:space="preserve"> </v>
      </c>
      <c r="AX35" s="11" t="str">
        <f t="shared" si="46"/>
        <v xml:space="preserve"> </v>
      </c>
      <c r="AY35" s="12" t="str">
        <f t="shared" si="46"/>
        <v xml:space="preserve"> </v>
      </c>
      <c r="AZ35" s="25" t="str">
        <f t="shared" si="46"/>
        <v xml:space="preserve"> </v>
      </c>
      <c r="BA35" s="11" t="str">
        <f t="shared" si="46"/>
        <v xml:space="preserve"> </v>
      </c>
      <c r="BB35" s="12" t="str">
        <f t="shared" si="46"/>
        <v xml:space="preserve"> </v>
      </c>
      <c r="BC35" s="25" t="str">
        <f t="shared" si="46"/>
        <v xml:space="preserve"> </v>
      </c>
      <c r="BD35" s="5">
        <f t="shared" si="34"/>
        <v>3</v>
      </c>
      <c r="BE35" s="6">
        <f t="shared" si="35"/>
        <v>0</v>
      </c>
      <c r="BF35" s="6">
        <f t="shared" si="36"/>
        <v>0</v>
      </c>
      <c r="BG35" s="6">
        <f t="shared" si="37"/>
        <v>1</v>
      </c>
      <c r="BH35" s="6">
        <f t="shared" si="38"/>
        <v>0</v>
      </c>
      <c r="BI35" s="7">
        <f t="shared" si="39"/>
        <v>3</v>
      </c>
      <c r="BJ35" s="36">
        <f t="shared" si="40"/>
        <v>5.9399999999999995</v>
      </c>
      <c r="BK35" s="14">
        <f t="shared" si="41"/>
        <v>0.14000000000000012</v>
      </c>
      <c r="BL35" s="24">
        <f t="shared" si="42"/>
        <v>0.72</v>
      </c>
      <c r="BM35" s="14">
        <v>0</v>
      </c>
      <c r="BN35" s="15">
        <v>0</v>
      </c>
      <c r="BO35" s="16">
        <f>1.5+3+0.14</f>
        <v>4.6399999999999997</v>
      </c>
      <c r="BP35" s="24">
        <f t="shared" si="43"/>
        <v>28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21"/>
        <v>28</v>
      </c>
      <c r="B36" s="80"/>
      <c r="C36" s="11" t="str">
        <f t="shared" ref="C36:C39" si="48">" "</f>
        <v xml:space="preserve"> </v>
      </c>
      <c r="D36" s="12"/>
      <c r="E36" s="25" t="str">
        <f t="shared" ref="E36:N42" si="49">" "</f>
        <v xml:space="preserve"> </v>
      </c>
      <c r="F36" s="11" t="str">
        <f t="shared" si="49"/>
        <v xml:space="preserve"> </v>
      </c>
      <c r="G36" s="12" t="str">
        <f t="shared" si="49"/>
        <v xml:space="preserve"> </v>
      </c>
      <c r="H36" s="25" t="str">
        <f t="shared" si="49"/>
        <v xml:space="preserve"> </v>
      </c>
      <c r="I36" s="11" t="str">
        <f t="shared" si="49"/>
        <v xml:space="preserve"> </v>
      </c>
      <c r="J36" s="12" t="str">
        <f t="shared" si="49"/>
        <v xml:space="preserve"> </v>
      </c>
      <c r="K36" s="25" t="str">
        <f t="shared" si="49"/>
        <v xml:space="preserve"> </v>
      </c>
      <c r="L36" s="11" t="str">
        <f t="shared" si="49"/>
        <v xml:space="preserve"> </v>
      </c>
      <c r="M36" s="12" t="str">
        <f t="shared" si="49"/>
        <v xml:space="preserve"> </v>
      </c>
      <c r="N36" s="25" t="str">
        <f t="shared" si="49"/>
        <v xml:space="preserve"> </v>
      </c>
      <c r="O36" s="11" t="str">
        <f t="shared" ref="O36:W42" si="50">" "</f>
        <v xml:space="preserve"> </v>
      </c>
      <c r="P36" s="12" t="str">
        <f t="shared" si="50"/>
        <v xml:space="preserve"> </v>
      </c>
      <c r="Q36" s="25" t="str">
        <f t="shared" si="50"/>
        <v xml:space="preserve"> </v>
      </c>
      <c r="R36" s="11" t="str">
        <f t="shared" si="50"/>
        <v xml:space="preserve"> </v>
      </c>
      <c r="S36" s="12" t="str">
        <f t="shared" si="50"/>
        <v xml:space="preserve"> </v>
      </c>
      <c r="T36" s="25" t="str">
        <f t="shared" si="50"/>
        <v xml:space="preserve"> </v>
      </c>
      <c r="U36" s="11" t="str">
        <f t="shared" si="50"/>
        <v xml:space="preserve"> </v>
      </c>
      <c r="V36" s="12" t="str">
        <f t="shared" si="50"/>
        <v xml:space="preserve"> </v>
      </c>
      <c r="W36" s="25" t="str">
        <f t="shared" si="50"/>
        <v xml:space="preserve"> </v>
      </c>
      <c r="X36" s="5">
        <f t="shared" si="25"/>
        <v>0</v>
      </c>
      <c r="Y36" s="6">
        <f t="shared" si="26"/>
        <v>0</v>
      </c>
      <c r="Z36" s="6">
        <f t="shared" si="27"/>
        <v>0</v>
      </c>
      <c r="AA36" s="6">
        <f t="shared" si="28"/>
        <v>0</v>
      </c>
      <c r="AB36" s="6">
        <f t="shared" si="29"/>
        <v>0</v>
      </c>
      <c r="AC36" s="7">
        <f t="shared" si="30"/>
        <v>0</v>
      </c>
      <c r="AD36" s="36">
        <f t="shared" si="31"/>
        <v>0</v>
      </c>
      <c r="AE36" s="14">
        <f t="shared" si="32"/>
        <v>0</v>
      </c>
      <c r="AF36" s="24">
        <f t="shared" si="33"/>
        <v>0</v>
      </c>
      <c r="AG36" s="14">
        <v>0</v>
      </c>
      <c r="AH36" s="15">
        <v>0</v>
      </c>
      <c r="AI36" s="11" t="str">
        <f t="shared" si="47"/>
        <v xml:space="preserve"> </v>
      </c>
      <c r="AJ36" s="12" t="str">
        <f t="shared" si="47"/>
        <v xml:space="preserve"> </v>
      </c>
      <c r="AK36" s="25" t="str">
        <f t="shared" si="47"/>
        <v xml:space="preserve"> </v>
      </c>
      <c r="AL36" s="11" t="str">
        <f t="shared" si="47"/>
        <v xml:space="preserve"> </v>
      </c>
      <c r="AM36" s="12" t="str">
        <f t="shared" si="47"/>
        <v xml:space="preserve"> </v>
      </c>
      <c r="AN36" s="25" t="str">
        <f t="shared" si="47"/>
        <v xml:space="preserve"> </v>
      </c>
      <c r="AO36" s="11" t="str">
        <f t="shared" si="47"/>
        <v xml:space="preserve"> </v>
      </c>
      <c r="AP36" s="12" t="str">
        <f t="shared" si="47"/>
        <v xml:space="preserve"> </v>
      </c>
      <c r="AQ36" s="25" t="str">
        <f t="shared" si="47"/>
        <v xml:space="preserve"> </v>
      </c>
      <c r="AR36" s="11" t="str">
        <f t="shared" si="47"/>
        <v xml:space="preserve"> </v>
      </c>
      <c r="AS36" s="12" t="str">
        <f t="shared" si="46"/>
        <v xml:space="preserve"> </v>
      </c>
      <c r="AT36" s="25" t="str">
        <f t="shared" si="46"/>
        <v xml:space="preserve"> </v>
      </c>
      <c r="AU36" s="11" t="str">
        <f t="shared" si="46"/>
        <v xml:space="preserve"> </v>
      </c>
      <c r="AV36" s="12" t="str">
        <f t="shared" si="46"/>
        <v xml:space="preserve"> </v>
      </c>
      <c r="AW36" s="25" t="str">
        <f t="shared" si="46"/>
        <v xml:space="preserve"> </v>
      </c>
      <c r="AX36" s="11" t="str">
        <f t="shared" si="46"/>
        <v xml:space="preserve"> </v>
      </c>
      <c r="AY36" s="12" t="str">
        <f t="shared" si="46"/>
        <v xml:space="preserve"> </v>
      </c>
      <c r="AZ36" s="25" t="str">
        <f t="shared" si="46"/>
        <v xml:space="preserve"> </v>
      </c>
      <c r="BA36" s="11" t="str">
        <f t="shared" si="46"/>
        <v xml:space="preserve"> </v>
      </c>
      <c r="BB36" s="12" t="str">
        <f t="shared" si="46"/>
        <v xml:space="preserve"> </v>
      </c>
      <c r="BC36" s="25" t="str">
        <f t="shared" si="46"/>
        <v xml:space="preserve"> </v>
      </c>
      <c r="BD36" s="5">
        <f t="shared" si="34"/>
        <v>0</v>
      </c>
      <c r="BE36" s="6">
        <f t="shared" si="35"/>
        <v>0</v>
      </c>
      <c r="BF36" s="6">
        <f t="shared" si="36"/>
        <v>0</v>
      </c>
      <c r="BG36" s="6">
        <f t="shared" si="37"/>
        <v>0</v>
      </c>
      <c r="BH36" s="6">
        <f t="shared" si="38"/>
        <v>0</v>
      </c>
      <c r="BI36" s="7">
        <f t="shared" si="39"/>
        <v>0</v>
      </c>
      <c r="BJ36" s="36">
        <f t="shared" si="40"/>
        <v>0</v>
      </c>
      <c r="BK36" s="14">
        <f t="shared" si="41"/>
        <v>0</v>
      </c>
      <c r="BL36" s="24">
        <f t="shared" si="42"/>
        <v>0</v>
      </c>
      <c r="BM36" s="14">
        <v>0</v>
      </c>
      <c r="BN36" s="15">
        <v>0</v>
      </c>
      <c r="BO36" s="16"/>
      <c r="BP36" s="24">
        <f t="shared" si="43"/>
        <v>0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21"/>
        <v>29</v>
      </c>
      <c r="B37" s="80"/>
      <c r="C37" s="11" t="str">
        <f t="shared" si="48"/>
        <v xml:space="preserve"> </v>
      </c>
      <c r="D37" s="12"/>
      <c r="E37" s="25" t="str">
        <f t="shared" si="49"/>
        <v xml:space="preserve"> </v>
      </c>
      <c r="F37" s="11" t="str">
        <f t="shared" si="49"/>
        <v xml:space="preserve"> </v>
      </c>
      <c r="G37" s="12" t="str">
        <f t="shared" si="49"/>
        <v xml:space="preserve"> </v>
      </c>
      <c r="H37" s="25" t="str">
        <f t="shared" si="49"/>
        <v xml:space="preserve"> </v>
      </c>
      <c r="I37" s="11" t="str">
        <f t="shared" si="49"/>
        <v xml:space="preserve"> </v>
      </c>
      <c r="J37" s="12" t="str">
        <f t="shared" si="49"/>
        <v xml:space="preserve"> </v>
      </c>
      <c r="K37" s="25" t="str">
        <f t="shared" si="49"/>
        <v xml:space="preserve"> </v>
      </c>
      <c r="L37" s="11" t="str">
        <f t="shared" si="49"/>
        <v xml:space="preserve"> </v>
      </c>
      <c r="M37" s="12" t="str">
        <f t="shared" si="49"/>
        <v xml:space="preserve"> </v>
      </c>
      <c r="N37" s="25" t="str">
        <f t="shared" si="49"/>
        <v xml:space="preserve"> </v>
      </c>
      <c r="O37" s="11" t="str">
        <f t="shared" si="50"/>
        <v xml:space="preserve"> </v>
      </c>
      <c r="P37" s="12" t="str">
        <f t="shared" si="50"/>
        <v xml:space="preserve"> </v>
      </c>
      <c r="Q37" s="25" t="str">
        <f t="shared" si="50"/>
        <v xml:space="preserve"> </v>
      </c>
      <c r="R37" s="11" t="str">
        <f t="shared" ref="R37:W37" si="51">" "</f>
        <v xml:space="preserve"> </v>
      </c>
      <c r="S37" s="12" t="str">
        <f t="shared" si="51"/>
        <v xml:space="preserve"> </v>
      </c>
      <c r="T37" s="25" t="str">
        <f t="shared" si="51"/>
        <v xml:space="preserve"> </v>
      </c>
      <c r="U37" s="11" t="str">
        <f t="shared" si="51"/>
        <v xml:space="preserve"> </v>
      </c>
      <c r="V37" s="12" t="str">
        <f t="shared" si="51"/>
        <v xml:space="preserve"> </v>
      </c>
      <c r="W37" s="25" t="str">
        <f t="shared" si="51"/>
        <v xml:space="preserve"> </v>
      </c>
      <c r="X37" s="5">
        <f t="shared" si="25"/>
        <v>0</v>
      </c>
      <c r="Y37" s="6">
        <f t="shared" si="26"/>
        <v>0</v>
      </c>
      <c r="Z37" s="6">
        <f t="shared" si="27"/>
        <v>0</v>
      </c>
      <c r="AA37" s="6">
        <f t="shared" si="28"/>
        <v>0</v>
      </c>
      <c r="AB37" s="6">
        <f t="shared" si="29"/>
        <v>0</v>
      </c>
      <c r="AC37" s="7">
        <f t="shared" si="30"/>
        <v>0</v>
      </c>
      <c r="AD37" s="36">
        <f t="shared" si="31"/>
        <v>0</v>
      </c>
      <c r="AE37" s="14">
        <f t="shared" si="32"/>
        <v>0</v>
      </c>
      <c r="AF37" s="24">
        <f t="shared" si="33"/>
        <v>0</v>
      </c>
      <c r="AG37" s="14">
        <v>0</v>
      </c>
      <c r="AH37" s="15">
        <v>0</v>
      </c>
      <c r="AI37" s="11" t="str">
        <f t="shared" si="47"/>
        <v xml:space="preserve"> </v>
      </c>
      <c r="AJ37" s="12" t="str">
        <f t="shared" si="47"/>
        <v xml:space="preserve"> </v>
      </c>
      <c r="AK37" s="25" t="str">
        <f t="shared" si="47"/>
        <v xml:space="preserve"> </v>
      </c>
      <c r="AL37" s="11" t="str">
        <f t="shared" si="47"/>
        <v xml:space="preserve"> </v>
      </c>
      <c r="AM37" s="12" t="str">
        <f t="shared" si="47"/>
        <v xml:space="preserve"> </v>
      </c>
      <c r="AN37" s="25" t="str">
        <f t="shared" si="47"/>
        <v xml:space="preserve"> </v>
      </c>
      <c r="AO37" s="11" t="str">
        <f t="shared" si="47"/>
        <v xml:space="preserve"> </v>
      </c>
      <c r="AP37" s="12" t="str">
        <f t="shared" si="47"/>
        <v xml:space="preserve"> </v>
      </c>
      <c r="AQ37" s="25" t="str">
        <f t="shared" si="47"/>
        <v xml:space="preserve"> </v>
      </c>
      <c r="AR37" s="11" t="str">
        <f t="shared" si="47"/>
        <v xml:space="preserve"> </v>
      </c>
      <c r="AS37" s="12" t="str">
        <f t="shared" si="46"/>
        <v xml:space="preserve"> </v>
      </c>
      <c r="AT37" s="25" t="str">
        <f t="shared" si="46"/>
        <v xml:space="preserve"> </v>
      </c>
      <c r="AU37" s="11" t="str">
        <f t="shared" si="46"/>
        <v xml:space="preserve"> </v>
      </c>
      <c r="AV37" s="12" t="str">
        <f t="shared" si="46"/>
        <v xml:space="preserve"> </v>
      </c>
      <c r="AW37" s="25" t="str">
        <f t="shared" si="46"/>
        <v xml:space="preserve"> </v>
      </c>
      <c r="AX37" s="11" t="str">
        <f t="shared" si="46"/>
        <v xml:space="preserve"> </v>
      </c>
      <c r="AY37" s="12" t="str">
        <f t="shared" si="46"/>
        <v xml:space="preserve"> </v>
      </c>
      <c r="AZ37" s="25" t="str">
        <f t="shared" si="46"/>
        <v xml:space="preserve"> </v>
      </c>
      <c r="BA37" s="11" t="str">
        <f t="shared" si="46"/>
        <v xml:space="preserve"> </v>
      </c>
      <c r="BB37" s="12" t="str">
        <f t="shared" si="46"/>
        <v xml:space="preserve"> </v>
      </c>
      <c r="BC37" s="25" t="str">
        <f t="shared" si="46"/>
        <v xml:space="preserve"> </v>
      </c>
      <c r="BD37" s="5">
        <f t="shared" si="34"/>
        <v>0</v>
      </c>
      <c r="BE37" s="6">
        <f t="shared" si="35"/>
        <v>0</v>
      </c>
      <c r="BF37" s="6">
        <f t="shared" si="36"/>
        <v>0</v>
      </c>
      <c r="BG37" s="6">
        <f t="shared" si="37"/>
        <v>0</v>
      </c>
      <c r="BH37" s="6">
        <f t="shared" si="38"/>
        <v>0</v>
      </c>
      <c r="BI37" s="7">
        <f t="shared" si="39"/>
        <v>0</v>
      </c>
      <c r="BJ37" s="36">
        <f t="shared" si="40"/>
        <v>0</v>
      </c>
      <c r="BK37" s="14">
        <f t="shared" si="41"/>
        <v>0</v>
      </c>
      <c r="BL37" s="24">
        <f t="shared" si="42"/>
        <v>0</v>
      </c>
      <c r="BM37" s="14">
        <v>0</v>
      </c>
      <c r="BN37" s="15">
        <v>0</v>
      </c>
      <c r="BO37" s="16"/>
      <c r="BP37" s="24">
        <f t="shared" si="43"/>
        <v>0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21"/>
        <v>30</v>
      </c>
      <c r="B38" s="80"/>
      <c r="C38" s="11" t="str">
        <f t="shared" si="48"/>
        <v xml:space="preserve"> </v>
      </c>
      <c r="D38" s="12"/>
      <c r="E38" s="25" t="str">
        <f t="shared" si="49"/>
        <v xml:space="preserve"> </v>
      </c>
      <c r="F38" s="11" t="str">
        <f t="shared" si="49"/>
        <v xml:space="preserve"> </v>
      </c>
      <c r="G38" s="12" t="str">
        <f t="shared" si="49"/>
        <v xml:space="preserve"> </v>
      </c>
      <c r="H38" s="25" t="str">
        <f t="shared" si="49"/>
        <v xml:space="preserve"> </v>
      </c>
      <c r="I38" s="11" t="str">
        <f t="shared" si="49"/>
        <v xml:space="preserve"> </v>
      </c>
      <c r="J38" s="12" t="str">
        <f t="shared" si="49"/>
        <v xml:space="preserve"> </v>
      </c>
      <c r="K38" s="25" t="str">
        <f t="shared" si="49"/>
        <v xml:space="preserve"> </v>
      </c>
      <c r="L38" s="11" t="str">
        <f t="shared" si="49"/>
        <v xml:space="preserve"> </v>
      </c>
      <c r="M38" s="12" t="str">
        <f t="shared" si="49"/>
        <v xml:space="preserve"> </v>
      </c>
      <c r="N38" s="25" t="str">
        <f t="shared" si="49"/>
        <v xml:space="preserve"> </v>
      </c>
      <c r="O38" s="11" t="str">
        <f t="shared" si="50"/>
        <v xml:space="preserve"> </v>
      </c>
      <c r="P38" s="12" t="str">
        <f t="shared" si="50"/>
        <v xml:space="preserve"> </v>
      </c>
      <c r="Q38" s="25" t="str">
        <f t="shared" si="50"/>
        <v xml:space="preserve"> </v>
      </c>
      <c r="R38" s="11" t="str">
        <f t="shared" si="50"/>
        <v xml:space="preserve"> </v>
      </c>
      <c r="S38" s="12" t="str">
        <f t="shared" si="50"/>
        <v xml:space="preserve"> </v>
      </c>
      <c r="T38" s="25" t="str">
        <f t="shared" si="50"/>
        <v xml:space="preserve"> </v>
      </c>
      <c r="U38" s="11" t="str">
        <f t="shared" si="50"/>
        <v xml:space="preserve"> </v>
      </c>
      <c r="V38" s="12" t="str">
        <f t="shared" si="50"/>
        <v xml:space="preserve"> </v>
      </c>
      <c r="W38" s="25" t="str">
        <f t="shared" si="50"/>
        <v xml:space="preserve"> </v>
      </c>
      <c r="X38" s="5">
        <f t="shared" ref="X38:X43" si="52">IF(C38=" ",0,IF(C38="p",1,0)+IF(F38="p",1,0)+IF(I38="p",1,0)+IF(L38="p",1,0)+IF(O38="p",1,0)+IF(R38="p",1,0)+IF(U38="p",1,0))</f>
        <v>0</v>
      </c>
      <c r="Y38" s="6">
        <f t="shared" ref="Y38:Y43" si="53">IF(C38=" ",0,IF(C38="am",1,0)+IF(F38="am",1,0)+IF(I38="am",1,0)+IF(L38="am",1,0)+IF(O38="am",1,0)+IF(R38="am",1,0)+IF(U38="am",1,0))</f>
        <v>0</v>
      </c>
      <c r="Z38" s="6">
        <f t="shared" ref="Z38:Z43" si="54">IF(D38=" ",0,IF(D38="+",1,0)+IF(G38="+",1,0)+IF(J38="+",1,0)+IF(M38="+",1,0)+IF(P38="+",1,0)+IF(S38="+",1,0)+IF(V38="+",1,0))</f>
        <v>0</v>
      </c>
      <c r="AA38" s="6">
        <f t="shared" ref="AA38:AA42" si="55">IF(D38=" ",0,IF(D38="!",1,0)+IF(G38="!",1,0)+IF(J38="!",1,0)+IF(M38="!",1,0)+IF(P38="!",1,0)+IF(S38="!",1,0)+IF(V38="!",1,0))</f>
        <v>0</v>
      </c>
      <c r="AB38" s="6">
        <f t="shared" ref="AB38:AB42" si="56">IF(E38=" ",0,IF(E38="!",1,0)+IF(H38="!",1,0)+IF(K38="!",1,0)+IF(N38="!",1,0)+IF(Q38="!",1,0)+IF(T38="!",1,0)+IF(W38="!",1,0))</f>
        <v>0</v>
      </c>
      <c r="AC38" s="7">
        <f t="shared" ref="AC38:AC43" si="57">IF(E38=" ",0,IF(E38="~",1,0)+IF(H38="~",1,0)+IF(K38="~",1,0)+IF(N38="~",1,0)+IF(Q38="~",1,0)+IF(T38="~",1,0)+IF(W38="~",1,0))</f>
        <v>0</v>
      </c>
      <c r="AD38" s="36">
        <f t="shared" ref="AD38:AD43" si="58">IF(X38=7,10,IF(X38=6,9.71+(Y38-1)*0.29,IF(X38=5,9.13+(Y38-2)*0.29,IF(X38=4,8.26+(Y38-3)*0.29,IF(X38=3,7.1+(Y38-4)*0.29,IF(X38=2,5.65+(Y38-5)*0.29,IF(X38=1,3.91+(Y38-6)*0.29,IF(Y38=0,0,1.88+(Y38-7)*0.29))))))))</f>
        <v>0</v>
      </c>
      <c r="AE38" s="14">
        <f t="shared" ref="AE38:AE43" si="59">IF(Z38=7,10,IF(Z38=6,9.71+(AA38-1)*0.29,IF(Z38=5,9.13+(AA38-2)*0.29,IF(Z38=4,8.26+(AA38-3)*0.29,IF(Z38=3,7.1+(AA38-4)*0.29,IF(Z38=2,5.65+(AA38-5)*0.29,IF(Z38=1,3.91+(AA38-6)*0.29,IF(AA38=0,0,1.88+(AA38-7)*0.29))))))))</f>
        <v>0</v>
      </c>
      <c r="AF38" s="24">
        <f t="shared" ref="AF38:AF43" si="60">IF(AB38=7,10,IF(AB38=6,9.71+(AC38-1)*0.29,IF(AB38=5,9.13+(AC38-2)*0.29,IF(AB38=4,8.26+(AC38-3)*0.29,IF(AB38=3,7.1+(AC38-4)*0.29,IF(AB38=2,5.65+(AC38-5)*0.29,IF(AB38=1,3.91+(AC38-6)*0.29,IF(AC38=0,0,1.88+(AC38-7)*0.29))))))))</f>
        <v>0</v>
      </c>
      <c r="AG38" s="14">
        <v>0</v>
      </c>
      <c r="AH38" s="15">
        <v>0</v>
      </c>
      <c r="AI38" s="11" t="str">
        <f t="shared" si="44"/>
        <v xml:space="preserve"> </v>
      </c>
      <c r="AJ38" s="12" t="str">
        <f t="shared" si="44"/>
        <v xml:space="preserve"> </v>
      </c>
      <c r="AK38" s="25" t="str">
        <f t="shared" si="44"/>
        <v xml:space="preserve"> </v>
      </c>
      <c r="AL38" s="11" t="str">
        <f t="shared" si="44"/>
        <v xml:space="preserve"> </v>
      </c>
      <c r="AM38" s="12" t="str">
        <f t="shared" si="44"/>
        <v xml:space="preserve"> </v>
      </c>
      <c r="AN38" s="25" t="str">
        <f t="shared" si="44"/>
        <v xml:space="preserve"> </v>
      </c>
      <c r="AO38" s="11" t="str">
        <f t="shared" si="44"/>
        <v xml:space="preserve"> </v>
      </c>
      <c r="AP38" s="12" t="str">
        <f t="shared" si="44"/>
        <v xml:space="preserve"> </v>
      </c>
      <c r="AQ38" s="25" t="str">
        <f t="shared" si="44"/>
        <v xml:space="preserve"> </v>
      </c>
      <c r="AR38" s="11" t="str">
        <f t="shared" si="44"/>
        <v xml:space="preserve"> </v>
      </c>
      <c r="AS38" s="12" t="str">
        <f t="shared" si="45"/>
        <v xml:space="preserve"> </v>
      </c>
      <c r="AT38" s="25" t="str">
        <f t="shared" si="45"/>
        <v xml:space="preserve"> </v>
      </c>
      <c r="AU38" s="11" t="str">
        <f t="shared" si="45"/>
        <v xml:space="preserve"> </v>
      </c>
      <c r="AV38" s="12" t="str">
        <f t="shared" si="45"/>
        <v xml:space="preserve"> </v>
      </c>
      <c r="AW38" s="25" t="str">
        <f t="shared" si="45"/>
        <v xml:space="preserve"> </v>
      </c>
      <c r="AX38" s="11" t="str">
        <f t="shared" si="45"/>
        <v xml:space="preserve"> </v>
      </c>
      <c r="AY38" s="12" t="str">
        <f t="shared" si="45"/>
        <v xml:space="preserve"> </v>
      </c>
      <c r="AZ38" s="25" t="str">
        <f t="shared" si="45"/>
        <v xml:space="preserve"> </v>
      </c>
      <c r="BA38" s="11" t="str">
        <f t="shared" si="45"/>
        <v xml:space="preserve"> </v>
      </c>
      <c r="BB38" s="12" t="str">
        <f t="shared" si="45"/>
        <v xml:space="preserve"> </v>
      </c>
      <c r="BC38" s="25" t="str">
        <f t="shared" si="45"/>
        <v xml:space="preserve"> </v>
      </c>
      <c r="BD38" s="5">
        <f t="shared" ref="BD38:BD43" si="61">IF(AI38=" ",0,IF(AI38="p",1,0)+IF(AL38="p",1,0)+IF(AO38="p",1,0)+IF(AR38="p",1,0)+IF(AU38="p",1,0)+IF(AX38="p",1,0)+IF(BA38="p",1,0))</f>
        <v>0</v>
      </c>
      <c r="BE38" s="6">
        <f t="shared" ref="BE38:BE43" si="62">IF(AI38=" ",0,IF(AI38="am",1,0)+IF(AL38="am",1,0)+IF(AO38="am",1,0)+IF(AR38="am",1,0)+IF(AU38="am",1,0)+IF(AX38="am",1,0)+IF(BA38="am",1,0))</f>
        <v>0</v>
      </c>
      <c r="BF38" s="6">
        <f t="shared" ref="BF38:BF43" si="63">IF(AJ38=" ",0,IF(AJ38="+",1,0)+IF(AM38="+",1,0)+IF(AP38="+",1,0)+IF(AS38="+",1,0)+IF(AV38="+",1,0)+IF(AY38="+",1,0)+IF(BB38="+",1,0))</f>
        <v>0</v>
      </c>
      <c r="BG38" s="6">
        <f t="shared" ref="BG38:BG42" si="64">IF(AJ38=" ",0,IF(AJ38="!",1,0)+IF(AM38="!",1,0)+IF(AP38="!",1,0)+IF(AS38="!",1,0)+IF(AV38="!",1,0)+IF(AY38="!",1,0)+IF(BB38="!",1,0))</f>
        <v>0</v>
      </c>
      <c r="BH38" s="6">
        <f t="shared" ref="BH38:BH42" si="65">IF(AK38=" ",0,IF(AK38="!",1,0)+IF(AN38="!",1,0)+IF(AQ38="!",1,0)+IF(AT38="!",1,0)+IF(AW38="!",1,0)+IF(AZ38="!",1,0)+IF(BC38="!",1,0))</f>
        <v>0</v>
      </c>
      <c r="BI38" s="7">
        <f t="shared" ref="BI38:BI43" si="66">IF(AK38=" ",0,IF(AK38="~",1,0)+IF(AN38="~",1,0)+IF(AQ38="~",1,0)+IF(AT38="~",1,0)+IF(AW38="~",1,0)+IF(AZ38="~",1,0)+IF(BC38="~",1,0))</f>
        <v>0</v>
      </c>
      <c r="BJ38" s="36">
        <f t="shared" ref="BJ38:BJ42" si="67">IF(BD38=7,10,IF(BD38=6,9.71+(BE38-1)*0.29,IF(BD38=5,9.13+(BE38-2)*0.29,IF(BD38=4,8.26+(BE38-3)*0.29,IF(BD38=3,7.1+(BE38-4)*0.29,IF(BD38=2,5.65+(BE38-5)*0.29,IF(BD38=1,3.91+(BE38-6)*0.29,IF(BE38=0,0,1.88+(BE38-7)*0.29))))))))</f>
        <v>0</v>
      </c>
      <c r="BK38" s="14">
        <f t="shared" ref="BK38:BK42" si="68">IF(BF38=7,10,IF(BF38=6,9.71+(BG38-1)*0.29,IF(BF38=5,9.13+(BG38-2)*0.29,IF(BF38=4,8.26+(BG38-3)*0.29,IF(BF38=3,7.1+(BG38-4)*0.29,IF(BF38=2,5.65+(BG38-5)*0.29,IF(BF38=1,3.91+(BG38-6)*0.29,IF(BG38=0,0,1.88+(BG38-7)*0.29))))))))</f>
        <v>0</v>
      </c>
      <c r="BL38" s="24">
        <f t="shared" ref="BL38:BL42" si="69">IF(BH38=7,10,IF(BH38=6,9.71+(BI38-1)*0.29,IF(BH38=5,9.13+(BI38-2)*0.29,IF(BH38=4,8.26+(BI38-3)*0.29,IF(BH38=3,7.1+(BI38-4)*0.29,IF(BH38=2,5.65+(BI38-5)*0.29,IF(BH38=1,3.91+(BI38-6)*0.29,IF(BI38=0,0,1.88+(BI38-7)*0.29))))))))</f>
        <v>0</v>
      </c>
      <c r="BM38" s="14">
        <v>0</v>
      </c>
      <c r="BN38" s="15">
        <v>0</v>
      </c>
      <c r="BO38" s="16"/>
      <c r="BP38" s="24">
        <f t="shared" ref="BP38:BP42" si="70">(0.75*AD38+AE38+0.25*AF38+1.4*AG38+1.6*AH38)+(0.75*BJ38+BK38+0.25*BL38+1.4*BM38+1.6*BN38)+BO38</f>
        <v>0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21"/>
        <v>31</v>
      </c>
      <c r="B39" s="80"/>
      <c r="C39" s="11" t="str">
        <f t="shared" si="48"/>
        <v xml:space="preserve"> </v>
      </c>
      <c r="D39" s="12"/>
      <c r="E39" s="25" t="str">
        <f t="shared" si="49"/>
        <v xml:space="preserve"> </v>
      </c>
      <c r="F39" s="11" t="str">
        <f t="shared" si="49"/>
        <v xml:space="preserve"> </v>
      </c>
      <c r="G39" s="12" t="str">
        <f t="shared" si="49"/>
        <v xml:space="preserve"> </v>
      </c>
      <c r="H39" s="25" t="str">
        <f t="shared" si="49"/>
        <v xml:space="preserve"> </v>
      </c>
      <c r="I39" s="11" t="str">
        <f t="shared" si="49"/>
        <v xml:space="preserve"> </v>
      </c>
      <c r="J39" s="12" t="str">
        <f t="shared" si="49"/>
        <v xml:space="preserve"> </v>
      </c>
      <c r="K39" s="25" t="str">
        <f t="shared" si="49"/>
        <v xml:space="preserve"> </v>
      </c>
      <c r="L39" s="11" t="str">
        <f t="shared" si="49"/>
        <v xml:space="preserve"> </v>
      </c>
      <c r="M39" s="12" t="str">
        <f t="shared" si="49"/>
        <v xml:space="preserve"> </v>
      </c>
      <c r="N39" s="25" t="str">
        <f t="shared" si="49"/>
        <v xml:space="preserve"> </v>
      </c>
      <c r="O39" s="11" t="str">
        <f t="shared" si="50"/>
        <v xml:space="preserve"> </v>
      </c>
      <c r="P39" s="12" t="str">
        <f t="shared" si="50"/>
        <v xml:space="preserve"> </v>
      </c>
      <c r="Q39" s="25" t="str">
        <f t="shared" si="50"/>
        <v xml:space="preserve"> </v>
      </c>
      <c r="R39" s="11" t="str">
        <f t="shared" si="50"/>
        <v xml:space="preserve"> </v>
      </c>
      <c r="S39" s="12" t="str">
        <f t="shared" si="50"/>
        <v xml:space="preserve"> </v>
      </c>
      <c r="T39" s="25" t="str">
        <f t="shared" si="50"/>
        <v xml:space="preserve"> </v>
      </c>
      <c r="U39" s="11" t="str">
        <f t="shared" si="50"/>
        <v xml:space="preserve"> </v>
      </c>
      <c r="V39" s="12" t="str">
        <f t="shared" si="50"/>
        <v xml:space="preserve"> </v>
      </c>
      <c r="W39" s="25" t="str">
        <f t="shared" si="50"/>
        <v xml:space="preserve"> </v>
      </c>
      <c r="X39" s="5">
        <f t="shared" si="52"/>
        <v>0</v>
      </c>
      <c r="Y39" s="6">
        <f t="shared" si="53"/>
        <v>0</v>
      </c>
      <c r="Z39" s="6">
        <f t="shared" si="54"/>
        <v>0</v>
      </c>
      <c r="AA39" s="6">
        <f t="shared" si="55"/>
        <v>0</v>
      </c>
      <c r="AB39" s="6">
        <f t="shared" si="56"/>
        <v>0</v>
      </c>
      <c r="AC39" s="7">
        <f t="shared" si="57"/>
        <v>0</v>
      </c>
      <c r="AD39" s="36">
        <f t="shared" si="58"/>
        <v>0</v>
      </c>
      <c r="AE39" s="14">
        <f t="shared" si="59"/>
        <v>0</v>
      </c>
      <c r="AF39" s="24">
        <f t="shared" si="60"/>
        <v>0</v>
      </c>
      <c r="AG39" s="14">
        <v>0</v>
      </c>
      <c r="AH39" s="15">
        <v>0</v>
      </c>
      <c r="AI39" s="11" t="str">
        <f t="shared" si="44"/>
        <v xml:space="preserve"> </v>
      </c>
      <c r="AJ39" s="12" t="str">
        <f t="shared" si="44"/>
        <v xml:space="preserve"> </v>
      </c>
      <c r="AK39" s="25" t="str">
        <f t="shared" si="44"/>
        <v xml:space="preserve"> </v>
      </c>
      <c r="AL39" s="11" t="str">
        <f t="shared" si="44"/>
        <v xml:space="preserve"> </v>
      </c>
      <c r="AM39" s="12" t="str">
        <f t="shared" si="44"/>
        <v xml:space="preserve"> </v>
      </c>
      <c r="AN39" s="25" t="str">
        <f t="shared" si="44"/>
        <v xml:space="preserve"> </v>
      </c>
      <c r="AO39" s="11" t="str">
        <f t="shared" si="44"/>
        <v xml:space="preserve"> </v>
      </c>
      <c r="AP39" s="12" t="str">
        <f t="shared" si="44"/>
        <v xml:space="preserve"> </v>
      </c>
      <c r="AQ39" s="25" t="str">
        <f t="shared" si="44"/>
        <v xml:space="preserve"> </v>
      </c>
      <c r="AR39" s="11" t="str">
        <f t="shared" si="44"/>
        <v xml:space="preserve"> </v>
      </c>
      <c r="AS39" s="12" t="str">
        <f t="shared" si="45"/>
        <v xml:space="preserve"> </v>
      </c>
      <c r="AT39" s="25" t="str">
        <f t="shared" si="45"/>
        <v xml:space="preserve"> </v>
      </c>
      <c r="AU39" s="11" t="str">
        <f t="shared" si="45"/>
        <v xml:space="preserve"> </v>
      </c>
      <c r="AV39" s="12" t="str">
        <f t="shared" si="45"/>
        <v xml:space="preserve"> </v>
      </c>
      <c r="AW39" s="25" t="str">
        <f t="shared" si="45"/>
        <v xml:space="preserve"> </v>
      </c>
      <c r="AX39" s="11" t="str">
        <f t="shared" si="45"/>
        <v xml:space="preserve"> </v>
      </c>
      <c r="AY39" s="12" t="str">
        <f t="shared" si="45"/>
        <v xml:space="preserve"> </v>
      </c>
      <c r="AZ39" s="25" t="str">
        <f t="shared" si="45"/>
        <v xml:space="preserve"> </v>
      </c>
      <c r="BA39" s="11" t="str">
        <f t="shared" si="45"/>
        <v xml:space="preserve"> </v>
      </c>
      <c r="BB39" s="12" t="str">
        <f t="shared" si="45"/>
        <v xml:space="preserve"> </v>
      </c>
      <c r="BC39" s="25" t="str">
        <f t="shared" si="45"/>
        <v xml:space="preserve"> </v>
      </c>
      <c r="BD39" s="5">
        <f t="shared" si="61"/>
        <v>0</v>
      </c>
      <c r="BE39" s="6">
        <f t="shared" si="62"/>
        <v>0</v>
      </c>
      <c r="BF39" s="6">
        <f t="shared" si="63"/>
        <v>0</v>
      </c>
      <c r="BG39" s="6">
        <f t="shared" si="64"/>
        <v>0</v>
      </c>
      <c r="BH39" s="6">
        <f t="shared" si="65"/>
        <v>0</v>
      </c>
      <c r="BI39" s="7">
        <f t="shared" si="66"/>
        <v>0</v>
      </c>
      <c r="BJ39" s="36">
        <f t="shared" si="67"/>
        <v>0</v>
      </c>
      <c r="BK39" s="14">
        <f t="shared" si="68"/>
        <v>0</v>
      </c>
      <c r="BL39" s="24">
        <f t="shared" si="69"/>
        <v>0</v>
      </c>
      <c r="BM39" s="14">
        <v>0</v>
      </c>
      <c r="BN39" s="15">
        <v>0</v>
      </c>
      <c r="BO39" s="16"/>
      <c r="BP39" s="24">
        <f t="shared" si="70"/>
        <v>0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21"/>
        <v>32</v>
      </c>
      <c r="B40" s="80"/>
      <c r="C40" s="11" t="str">
        <f t="shared" ref="B40:Q43" si="71">" "</f>
        <v xml:space="preserve"> </v>
      </c>
      <c r="D40" s="12"/>
      <c r="E40" s="25" t="str">
        <f t="shared" si="49"/>
        <v xml:space="preserve"> </v>
      </c>
      <c r="F40" s="11" t="str">
        <f t="shared" si="49"/>
        <v xml:space="preserve"> </v>
      </c>
      <c r="G40" s="12" t="str">
        <f t="shared" si="49"/>
        <v xml:space="preserve"> </v>
      </c>
      <c r="H40" s="25" t="str">
        <f t="shared" si="49"/>
        <v xml:space="preserve"> </v>
      </c>
      <c r="I40" s="11" t="str">
        <f t="shared" si="49"/>
        <v xml:space="preserve"> </v>
      </c>
      <c r="J40" s="12" t="str">
        <f t="shared" si="49"/>
        <v xml:space="preserve"> </v>
      </c>
      <c r="K40" s="25" t="str">
        <f t="shared" si="49"/>
        <v xml:space="preserve"> </v>
      </c>
      <c r="L40" s="11" t="str">
        <f t="shared" si="49"/>
        <v xml:space="preserve"> </v>
      </c>
      <c r="M40" s="12" t="str">
        <f t="shared" si="49"/>
        <v xml:space="preserve"> </v>
      </c>
      <c r="N40" s="25" t="str">
        <f t="shared" si="49"/>
        <v xml:space="preserve"> </v>
      </c>
      <c r="O40" s="11" t="str">
        <f t="shared" si="50"/>
        <v xml:space="preserve"> </v>
      </c>
      <c r="P40" s="12" t="str">
        <f t="shared" si="50"/>
        <v xml:space="preserve"> </v>
      </c>
      <c r="Q40" s="25" t="str">
        <f t="shared" si="50"/>
        <v xml:space="preserve"> </v>
      </c>
      <c r="R40" s="11" t="str">
        <f t="shared" si="50"/>
        <v xml:space="preserve"> </v>
      </c>
      <c r="S40" s="12" t="str">
        <f t="shared" si="50"/>
        <v xml:space="preserve"> </v>
      </c>
      <c r="T40" s="25" t="str">
        <f t="shared" si="50"/>
        <v xml:space="preserve"> </v>
      </c>
      <c r="U40" s="11" t="str">
        <f t="shared" si="50"/>
        <v xml:space="preserve"> </v>
      </c>
      <c r="V40" s="12" t="str">
        <f t="shared" si="50"/>
        <v xml:space="preserve"> </v>
      </c>
      <c r="W40" s="25" t="str">
        <f t="shared" si="50"/>
        <v xml:space="preserve"> </v>
      </c>
      <c r="X40" s="5">
        <f t="shared" si="52"/>
        <v>0</v>
      </c>
      <c r="Y40" s="6">
        <f t="shared" si="53"/>
        <v>0</v>
      </c>
      <c r="Z40" s="6">
        <f t="shared" si="54"/>
        <v>0</v>
      </c>
      <c r="AA40" s="6">
        <f t="shared" si="55"/>
        <v>0</v>
      </c>
      <c r="AB40" s="6">
        <f t="shared" si="56"/>
        <v>0</v>
      </c>
      <c r="AC40" s="7">
        <f t="shared" si="57"/>
        <v>0</v>
      </c>
      <c r="AD40" s="36">
        <f t="shared" si="58"/>
        <v>0</v>
      </c>
      <c r="AE40" s="14">
        <f t="shared" si="59"/>
        <v>0</v>
      </c>
      <c r="AF40" s="24">
        <f t="shared" si="60"/>
        <v>0</v>
      </c>
      <c r="AG40" s="14">
        <v>0</v>
      </c>
      <c r="AH40" s="15">
        <v>0</v>
      </c>
      <c r="AI40" s="11" t="str">
        <f t="shared" si="44"/>
        <v xml:space="preserve"> </v>
      </c>
      <c r="AJ40" s="12" t="str">
        <f t="shared" si="44"/>
        <v xml:space="preserve"> </v>
      </c>
      <c r="AK40" s="25" t="str">
        <f t="shared" si="44"/>
        <v xml:space="preserve"> </v>
      </c>
      <c r="AL40" s="11" t="str">
        <f t="shared" si="44"/>
        <v xml:space="preserve"> </v>
      </c>
      <c r="AM40" s="12" t="str">
        <f t="shared" si="44"/>
        <v xml:space="preserve"> </v>
      </c>
      <c r="AN40" s="25" t="str">
        <f t="shared" si="44"/>
        <v xml:space="preserve"> </v>
      </c>
      <c r="AO40" s="11" t="str">
        <f t="shared" si="44"/>
        <v xml:space="preserve"> </v>
      </c>
      <c r="AP40" s="12" t="str">
        <f t="shared" si="44"/>
        <v xml:space="preserve"> </v>
      </c>
      <c r="AQ40" s="25" t="str">
        <f t="shared" si="44"/>
        <v xml:space="preserve"> </v>
      </c>
      <c r="AR40" s="11" t="str">
        <f t="shared" si="44"/>
        <v xml:space="preserve"> </v>
      </c>
      <c r="AS40" s="12" t="str">
        <f t="shared" si="45"/>
        <v xml:space="preserve"> </v>
      </c>
      <c r="AT40" s="25" t="str">
        <f t="shared" si="45"/>
        <v xml:space="preserve"> </v>
      </c>
      <c r="AU40" s="11" t="str">
        <f t="shared" si="45"/>
        <v xml:space="preserve"> </v>
      </c>
      <c r="AV40" s="12" t="str">
        <f t="shared" si="45"/>
        <v xml:space="preserve"> </v>
      </c>
      <c r="AW40" s="25" t="str">
        <f t="shared" si="45"/>
        <v xml:space="preserve"> </v>
      </c>
      <c r="AX40" s="11" t="str">
        <f t="shared" si="45"/>
        <v xml:space="preserve"> </v>
      </c>
      <c r="AY40" s="12" t="str">
        <f t="shared" si="45"/>
        <v xml:space="preserve"> </v>
      </c>
      <c r="AZ40" s="25" t="str">
        <f t="shared" si="45"/>
        <v xml:space="preserve"> </v>
      </c>
      <c r="BA40" s="11" t="str">
        <f t="shared" si="45"/>
        <v xml:space="preserve"> </v>
      </c>
      <c r="BB40" s="12" t="str">
        <f t="shared" si="45"/>
        <v xml:space="preserve"> </v>
      </c>
      <c r="BC40" s="25" t="str">
        <f t="shared" si="45"/>
        <v xml:space="preserve"> </v>
      </c>
      <c r="BD40" s="5">
        <f t="shared" si="61"/>
        <v>0</v>
      </c>
      <c r="BE40" s="6">
        <f t="shared" si="62"/>
        <v>0</v>
      </c>
      <c r="BF40" s="6">
        <f t="shared" si="63"/>
        <v>0</v>
      </c>
      <c r="BG40" s="6">
        <f t="shared" si="64"/>
        <v>0</v>
      </c>
      <c r="BH40" s="6">
        <f t="shared" si="65"/>
        <v>0</v>
      </c>
      <c r="BI40" s="7">
        <f t="shared" si="66"/>
        <v>0</v>
      </c>
      <c r="BJ40" s="36">
        <f t="shared" si="67"/>
        <v>0</v>
      </c>
      <c r="BK40" s="14">
        <f t="shared" si="68"/>
        <v>0</v>
      </c>
      <c r="BL40" s="24">
        <f t="shared" si="69"/>
        <v>0</v>
      </c>
      <c r="BM40" s="14">
        <v>0</v>
      </c>
      <c r="BN40" s="15">
        <v>0</v>
      </c>
      <c r="BO40" s="16"/>
      <c r="BP40" s="24">
        <f t="shared" si="70"/>
        <v>0</v>
      </c>
      <c r="BQ40" s="63"/>
      <c r="BR40" s="63"/>
      <c r="BS40" s="63"/>
      <c r="BT40" s="63"/>
      <c r="BU40" s="63"/>
      <c r="BV40" s="63"/>
      <c r="BW40" s="63"/>
    </row>
    <row r="41" spans="1:75" ht="15">
      <c r="A41" s="2">
        <f t="shared" si="21"/>
        <v>33</v>
      </c>
      <c r="B41" s="80"/>
      <c r="C41" s="11" t="str">
        <f t="shared" si="71"/>
        <v xml:space="preserve"> </v>
      </c>
      <c r="D41" s="12"/>
      <c r="E41" s="25" t="str">
        <f t="shared" si="49"/>
        <v xml:space="preserve"> </v>
      </c>
      <c r="F41" s="11" t="str">
        <f t="shared" si="49"/>
        <v xml:space="preserve"> </v>
      </c>
      <c r="G41" s="12" t="str">
        <f t="shared" si="49"/>
        <v xml:space="preserve"> </v>
      </c>
      <c r="H41" s="25" t="str">
        <f t="shared" si="49"/>
        <v xml:space="preserve"> </v>
      </c>
      <c r="I41" s="11" t="str">
        <f t="shared" si="49"/>
        <v xml:space="preserve"> </v>
      </c>
      <c r="J41" s="12" t="str">
        <f t="shared" si="49"/>
        <v xml:space="preserve"> </v>
      </c>
      <c r="K41" s="25" t="str">
        <f t="shared" si="49"/>
        <v xml:space="preserve"> </v>
      </c>
      <c r="L41" s="11" t="str">
        <f t="shared" si="49"/>
        <v xml:space="preserve"> </v>
      </c>
      <c r="M41" s="12" t="str">
        <f t="shared" si="49"/>
        <v xml:space="preserve"> </v>
      </c>
      <c r="N41" s="25" t="str">
        <f t="shared" si="49"/>
        <v xml:space="preserve"> </v>
      </c>
      <c r="O41" s="11" t="str">
        <f t="shared" si="50"/>
        <v xml:space="preserve"> </v>
      </c>
      <c r="P41" s="12" t="str">
        <f t="shared" si="50"/>
        <v xml:space="preserve"> </v>
      </c>
      <c r="Q41" s="25" t="str">
        <f t="shared" si="50"/>
        <v xml:space="preserve"> </v>
      </c>
      <c r="R41" s="11" t="str">
        <f t="shared" si="50"/>
        <v xml:space="preserve"> </v>
      </c>
      <c r="S41" s="12" t="str">
        <f t="shared" si="50"/>
        <v xml:space="preserve"> </v>
      </c>
      <c r="T41" s="25" t="str">
        <f t="shared" si="50"/>
        <v xml:space="preserve"> </v>
      </c>
      <c r="U41" s="11" t="str">
        <f t="shared" si="50"/>
        <v xml:space="preserve"> </v>
      </c>
      <c r="V41" s="12" t="str">
        <f t="shared" si="50"/>
        <v xml:space="preserve"> </v>
      </c>
      <c r="W41" s="25" t="str">
        <f t="shared" si="50"/>
        <v xml:space="preserve"> </v>
      </c>
      <c r="X41" s="5">
        <f t="shared" si="52"/>
        <v>0</v>
      </c>
      <c r="Y41" s="6">
        <f t="shared" si="53"/>
        <v>0</v>
      </c>
      <c r="Z41" s="6">
        <f t="shared" si="54"/>
        <v>0</v>
      </c>
      <c r="AA41" s="6">
        <f t="shared" si="55"/>
        <v>0</v>
      </c>
      <c r="AB41" s="6">
        <f t="shared" si="56"/>
        <v>0</v>
      </c>
      <c r="AC41" s="7">
        <f t="shared" si="57"/>
        <v>0</v>
      </c>
      <c r="AD41" s="36">
        <f t="shared" si="58"/>
        <v>0</v>
      </c>
      <c r="AE41" s="14">
        <f t="shared" si="59"/>
        <v>0</v>
      </c>
      <c r="AF41" s="24">
        <f t="shared" si="60"/>
        <v>0</v>
      </c>
      <c r="AG41" s="14">
        <v>0</v>
      </c>
      <c r="AH41" s="15">
        <v>0</v>
      </c>
      <c r="AI41" s="11" t="str">
        <f t="shared" si="44"/>
        <v xml:space="preserve"> </v>
      </c>
      <c r="AJ41" s="12" t="str">
        <f t="shared" si="44"/>
        <v xml:space="preserve"> </v>
      </c>
      <c r="AK41" s="25" t="str">
        <f t="shared" si="44"/>
        <v xml:space="preserve"> </v>
      </c>
      <c r="AL41" s="11" t="str">
        <f t="shared" si="44"/>
        <v xml:space="preserve"> </v>
      </c>
      <c r="AM41" s="12" t="str">
        <f t="shared" si="44"/>
        <v xml:space="preserve"> </v>
      </c>
      <c r="AN41" s="25" t="str">
        <f t="shared" si="44"/>
        <v xml:space="preserve"> </v>
      </c>
      <c r="AO41" s="11" t="str">
        <f t="shared" si="44"/>
        <v xml:space="preserve"> </v>
      </c>
      <c r="AP41" s="12" t="str">
        <f t="shared" si="44"/>
        <v xml:space="preserve"> </v>
      </c>
      <c r="AQ41" s="25" t="str">
        <f t="shared" si="44"/>
        <v xml:space="preserve"> </v>
      </c>
      <c r="AR41" s="11" t="str">
        <f t="shared" si="44"/>
        <v xml:space="preserve"> </v>
      </c>
      <c r="AS41" s="12" t="str">
        <f t="shared" si="45"/>
        <v xml:space="preserve"> </v>
      </c>
      <c r="AT41" s="25" t="str">
        <f t="shared" si="45"/>
        <v xml:space="preserve"> </v>
      </c>
      <c r="AU41" s="11" t="str">
        <f t="shared" si="45"/>
        <v xml:space="preserve"> </v>
      </c>
      <c r="AV41" s="12" t="str">
        <f t="shared" si="45"/>
        <v xml:space="preserve"> </v>
      </c>
      <c r="AW41" s="25" t="str">
        <f t="shared" si="45"/>
        <v xml:space="preserve"> </v>
      </c>
      <c r="AX41" s="11" t="str">
        <f t="shared" si="45"/>
        <v xml:space="preserve"> </v>
      </c>
      <c r="AY41" s="12" t="str">
        <f t="shared" si="45"/>
        <v xml:space="preserve"> </v>
      </c>
      <c r="AZ41" s="25" t="str">
        <f t="shared" si="45"/>
        <v xml:space="preserve"> </v>
      </c>
      <c r="BA41" s="11" t="str">
        <f t="shared" si="45"/>
        <v xml:space="preserve"> </v>
      </c>
      <c r="BB41" s="12" t="str">
        <f t="shared" si="45"/>
        <v xml:space="preserve"> </v>
      </c>
      <c r="BC41" s="25" t="str">
        <f t="shared" si="45"/>
        <v xml:space="preserve"> </v>
      </c>
      <c r="BD41" s="5">
        <f t="shared" si="61"/>
        <v>0</v>
      </c>
      <c r="BE41" s="6">
        <f t="shared" si="62"/>
        <v>0</v>
      </c>
      <c r="BF41" s="6">
        <f t="shared" si="63"/>
        <v>0</v>
      </c>
      <c r="BG41" s="6">
        <f t="shared" si="64"/>
        <v>0</v>
      </c>
      <c r="BH41" s="6">
        <f t="shared" si="65"/>
        <v>0</v>
      </c>
      <c r="BI41" s="7">
        <f t="shared" si="66"/>
        <v>0</v>
      </c>
      <c r="BJ41" s="36">
        <f t="shared" si="67"/>
        <v>0</v>
      </c>
      <c r="BK41" s="14">
        <f t="shared" si="68"/>
        <v>0</v>
      </c>
      <c r="BL41" s="24">
        <f t="shared" si="69"/>
        <v>0</v>
      </c>
      <c r="BM41" s="14">
        <v>0</v>
      </c>
      <c r="BN41" s="15">
        <v>0</v>
      </c>
      <c r="BO41" s="16"/>
      <c r="BP41" s="24">
        <f t="shared" si="70"/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21"/>
        <v>34</v>
      </c>
      <c r="B42" s="80"/>
      <c r="C42" s="11" t="str">
        <f t="shared" si="71"/>
        <v xml:space="preserve"> </v>
      </c>
      <c r="D42" s="12"/>
      <c r="E42" s="25" t="str">
        <f t="shared" si="49"/>
        <v xml:space="preserve"> </v>
      </c>
      <c r="F42" s="11" t="str">
        <f t="shared" si="49"/>
        <v xml:space="preserve"> </v>
      </c>
      <c r="G42" s="12" t="str">
        <f t="shared" si="49"/>
        <v xml:space="preserve"> </v>
      </c>
      <c r="H42" s="25" t="str">
        <f t="shared" si="49"/>
        <v xml:space="preserve"> </v>
      </c>
      <c r="I42" s="11" t="str">
        <f t="shared" si="49"/>
        <v xml:space="preserve"> </v>
      </c>
      <c r="J42" s="12" t="str">
        <f t="shared" si="49"/>
        <v xml:space="preserve"> </v>
      </c>
      <c r="K42" s="25" t="str">
        <f t="shared" si="49"/>
        <v xml:space="preserve"> </v>
      </c>
      <c r="L42" s="11" t="str">
        <f t="shared" si="49"/>
        <v xml:space="preserve"> </v>
      </c>
      <c r="M42" s="12" t="str">
        <f t="shared" si="49"/>
        <v xml:space="preserve"> </v>
      </c>
      <c r="N42" s="25" t="str">
        <f t="shared" si="49"/>
        <v xml:space="preserve"> </v>
      </c>
      <c r="O42" s="11" t="str">
        <f t="shared" si="50"/>
        <v xml:space="preserve"> </v>
      </c>
      <c r="P42" s="12" t="str">
        <f t="shared" si="50"/>
        <v xml:space="preserve"> </v>
      </c>
      <c r="Q42" s="25" t="str">
        <f t="shared" si="50"/>
        <v xml:space="preserve"> </v>
      </c>
      <c r="R42" s="11" t="str">
        <f t="shared" si="50"/>
        <v xml:space="preserve"> </v>
      </c>
      <c r="S42" s="12" t="str">
        <f t="shared" si="50"/>
        <v xml:space="preserve"> </v>
      </c>
      <c r="T42" s="25" t="str">
        <f t="shared" si="50"/>
        <v xml:space="preserve"> </v>
      </c>
      <c r="U42" s="11" t="str">
        <f t="shared" si="50"/>
        <v xml:space="preserve"> </v>
      </c>
      <c r="V42" s="12" t="str">
        <f t="shared" si="50"/>
        <v xml:space="preserve"> </v>
      </c>
      <c r="W42" s="25" t="str">
        <f t="shared" si="50"/>
        <v xml:space="preserve"> </v>
      </c>
      <c r="X42" s="5">
        <f t="shared" si="52"/>
        <v>0</v>
      </c>
      <c r="Y42" s="6">
        <f t="shared" si="53"/>
        <v>0</v>
      </c>
      <c r="Z42" s="6">
        <f t="shared" si="54"/>
        <v>0</v>
      </c>
      <c r="AA42" s="6">
        <f t="shared" si="55"/>
        <v>0</v>
      </c>
      <c r="AB42" s="6">
        <f t="shared" si="56"/>
        <v>0</v>
      </c>
      <c r="AC42" s="7">
        <f t="shared" si="57"/>
        <v>0</v>
      </c>
      <c r="AD42" s="36">
        <f t="shared" si="58"/>
        <v>0</v>
      </c>
      <c r="AE42" s="14">
        <f t="shared" si="59"/>
        <v>0</v>
      </c>
      <c r="AF42" s="24">
        <f t="shared" si="60"/>
        <v>0</v>
      </c>
      <c r="AG42" s="14">
        <v>0</v>
      </c>
      <c r="AH42" s="15">
        <v>0</v>
      </c>
      <c r="AI42" s="11" t="str">
        <f t="shared" si="44"/>
        <v xml:space="preserve"> </v>
      </c>
      <c r="AJ42" s="12" t="str">
        <f t="shared" si="44"/>
        <v xml:space="preserve"> </v>
      </c>
      <c r="AK42" s="25" t="str">
        <f t="shared" si="44"/>
        <v xml:space="preserve"> </v>
      </c>
      <c r="AL42" s="11" t="str">
        <f t="shared" si="44"/>
        <v xml:space="preserve"> </v>
      </c>
      <c r="AM42" s="12" t="str">
        <f t="shared" si="44"/>
        <v xml:space="preserve"> </v>
      </c>
      <c r="AN42" s="25" t="str">
        <f t="shared" si="44"/>
        <v xml:space="preserve"> </v>
      </c>
      <c r="AO42" s="11" t="str">
        <f t="shared" si="44"/>
        <v xml:space="preserve"> </v>
      </c>
      <c r="AP42" s="12" t="str">
        <f t="shared" si="44"/>
        <v xml:space="preserve"> </v>
      </c>
      <c r="AQ42" s="25" t="str">
        <f t="shared" si="44"/>
        <v xml:space="preserve"> </v>
      </c>
      <c r="AR42" s="11" t="str">
        <f t="shared" si="44"/>
        <v xml:space="preserve"> </v>
      </c>
      <c r="AS42" s="12" t="str">
        <f t="shared" si="45"/>
        <v xml:space="preserve"> </v>
      </c>
      <c r="AT42" s="25" t="str">
        <f t="shared" si="45"/>
        <v xml:space="preserve"> </v>
      </c>
      <c r="AU42" s="11" t="str">
        <f t="shared" si="45"/>
        <v xml:space="preserve"> </v>
      </c>
      <c r="AV42" s="12" t="str">
        <f t="shared" si="45"/>
        <v xml:space="preserve"> </v>
      </c>
      <c r="AW42" s="25" t="str">
        <f t="shared" si="45"/>
        <v xml:space="preserve"> </v>
      </c>
      <c r="AX42" s="11" t="str">
        <f t="shared" si="45"/>
        <v xml:space="preserve"> </v>
      </c>
      <c r="AY42" s="12" t="str">
        <f t="shared" si="45"/>
        <v xml:space="preserve"> </v>
      </c>
      <c r="AZ42" s="25" t="str">
        <f t="shared" si="45"/>
        <v xml:space="preserve"> </v>
      </c>
      <c r="BA42" s="11" t="str">
        <f t="shared" si="45"/>
        <v xml:space="preserve"> </v>
      </c>
      <c r="BB42" s="12" t="str">
        <f t="shared" si="45"/>
        <v xml:space="preserve"> </v>
      </c>
      <c r="BC42" s="25" t="str">
        <f t="shared" si="45"/>
        <v xml:space="preserve"> </v>
      </c>
      <c r="BD42" s="5">
        <f t="shared" si="61"/>
        <v>0</v>
      </c>
      <c r="BE42" s="6">
        <f t="shared" si="62"/>
        <v>0</v>
      </c>
      <c r="BF42" s="6">
        <f t="shared" si="63"/>
        <v>0</v>
      </c>
      <c r="BG42" s="6">
        <f t="shared" si="64"/>
        <v>0</v>
      </c>
      <c r="BH42" s="6">
        <f t="shared" si="65"/>
        <v>0</v>
      </c>
      <c r="BI42" s="7">
        <f t="shared" si="66"/>
        <v>0</v>
      </c>
      <c r="BJ42" s="36">
        <f t="shared" si="67"/>
        <v>0</v>
      </c>
      <c r="BK42" s="14">
        <f t="shared" si="68"/>
        <v>0</v>
      </c>
      <c r="BL42" s="24">
        <f t="shared" si="69"/>
        <v>0</v>
      </c>
      <c r="BM42" s="14">
        <v>0</v>
      </c>
      <c r="BN42" s="15">
        <v>0</v>
      </c>
      <c r="BO42" s="16"/>
      <c r="BP42" s="24">
        <f t="shared" si="70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21"/>
        <v>35</v>
      </c>
      <c r="B43" s="80" t="str">
        <f t="shared" si="71"/>
        <v xml:space="preserve"> </v>
      </c>
      <c r="C43" s="11" t="str">
        <f t="shared" si="71"/>
        <v xml:space="preserve"> </v>
      </c>
      <c r="D43" s="12" t="str">
        <f t="shared" si="71"/>
        <v xml:space="preserve"> </v>
      </c>
      <c r="E43" s="25" t="str">
        <f t="shared" si="71"/>
        <v xml:space="preserve"> </v>
      </c>
      <c r="F43" s="11" t="str">
        <f t="shared" si="71"/>
        <v xml:space="preserve"> </v>
      </c>
      <c r="G43" s="12" t="str">
        <f t="shared" si="71"/>
        <v xml:space="preserve"> </v>
      </c>
      <c r="H43" s="25" t="str">
        <f t="shared" si="71"/>
        <v xml:space="preserve"> </v>
      </c>
      <c r="I43" s="11" t="str">
        <f t="shared" si="71"/>
        <v xml:space="preserve"> </v>
      </c>
      <c r="J43" s="12" t="str">
        <f t="shared" si="71"/>
        <v xml:space="preserve"> </v>
      </c>
      <c r="K43" s="25" t="str">
        <f t="shared" si="71"/>
        <v xml:space="preserve"> </v>
      </c>
      <c r="L43" s="11" t="str">
        <f t="shared" si="71"/>
        <v xml:space="preserve"> </v>
      </c>
      <c r="M43" s="12" t="str">
        <f t="shared" si="71"/>
        <v xml:space="preserve"> </v>
      </c>
      <c r="N43" s="25" t="str">
        <f t="shared" si="71"/>
        <v xml:space="preserve"> </v>
      </c>
      <c r="O43" s="11" t="str">
        <f t="shared" si="71"/>
        <v xml:space="preserve"> </v>
      </c>
      <c r="P43" s="12" t="str">
        <f t="shared" si="71"/>
        <v xml:space="preserve"> </v>
      </c>
      <c r="Q43" s="25" t="str">
        <f t="shared" si="71"/>
        <v xml:space="preserve"> </v>
      </c>
      <c r="R43" s="11" t="str">
        <f t="shared" ref="R43:W43" si="72">" "</f>
        <v xml:space="preserve"> </v>
      </c>
      <c r="S43" s="12" t="str">
        <f t="shared" si="72"/>
        <v xml:space="preserve"> </v>
      </c>
      <c r="T43" s="25" t="str">
        <f t="shared" si="72"/>
        <v xml:space="preserve"> </v>
      </c>
      <c r="U43" s="11" t="str">
        <f t="shared" si="72"/>
        <v xml:space="preserve"> </v>
      </c>
      <c r="V43" s="12" t="str">
        <f t="shared" si="72"/>
        <v xml:space="preserve"> </v>
      </c>
      <c r="W43" s="25" t="str">
        <f t="shared" si="72"/>
        <v xml:space="preserve"> </v>
      </c>
      <c r="X43" s="5">
        <f t="shared" si="52"/>
        <v>0</v>
      </c>
      <c r="Y43" s="6">
        <f t="shared" si="53"/>
        <v>0</v>
      </c>
      <c r="Z43" s="6">
        <f t="shared" si="54"/>
        <v>0</v>
      </c>
      <c r="AA43" s="6">
        <f t="shared" ref="AA43:AB43" si="73">IF(D43=" ",0,IF(D43="!",1,0)+IF(G43="!",1,0)+IF(J43="!",1,0)+IF(M43="!",1,0)+IF(P43="!",1,0)+IF(S43="!",1,0)+IF(V43="!",1,0))</f>
        <v>0</v>
      </c>
      <c r="AB43" s="6">
        <f t="shared" si="73"/>
        <v>0</v>
      </c>
      <c r="AC43" s="7">
        <f t="shared" si="57"/>
        <v>0</v>
      </c>
      <c r="AD43" s="36">
        <f t="shared" si="58"/>
        <v>0</v>
      </c>
      <c r="AE43" s="14">
        <f t="shared" si="59"/>
        <v>0</v>
      </c>
      <c r="AF43" s="24">
        <f t="shared" si="60"/>
        <v>0</v>
      </c>
      <c r="AG43" s="14">
        <v>0</v>
      </c>
      <c r="AH43" s="15">
        <v>0</v>
      </c>
      <c r="AI43" s="11" t="str">
        <f t="shared" ref="AI43:AX43" si="74">" "</f>
        <v xml:space="preserve"> </v>
      </c>
      <c r="AJ43" s="12" t="str">
        <f t="shared" si="74"/>
        <v xml:space="preserve"> </v>
      </c>
      <c r="AK43" s="25" t="str">
        <f t="shared" si="74"/>
        <v xml:space="preserve"> </v>
      </c>
      <c r="AL43" s="11" t="str">
        <f t="shared" si="74"/>
        <v xml:space="preserve"> </v>
      </c>
      <c r="AM43" s="12" t="str">
        <f t="shared" si="74"/>
        <v xml:space="preserve"> </v>
      </c>
      <c r="AN43" s="25" t="str">
        <f t="shared" si="74"/>
        <v xml:space="preserve"> </v>
      </c>
      <c r="AO43" s="11" t="str">
        <f t="shared" si="74"/>
        <v xml:space="preserve"> </v>
      </c>
      <c r="AP43" s="12" t="str">
        <f t="shared" si="74"/>
        <v xml:space="preserve"> </v>
      </c>
      <c r="AQ43" s="25" t="str">
        <f t="shared" si="74"/>
        <v xml:space="preserve"> </v>
      </c>
      <c r="AR43" s="11" t="str">
        <f t="shared" si="74"/>
        <v xml:space="preserve"> </v>
      </c>
      <c r="AS43" s="12" t="str">
        <f t="shared" si="74"/>
        <v xml:space="preserve"> </v>
      </c>
      <c r="AT43" s="25" t="str">
        <f t="shared" si="74"/>
        <v xml:space="preserve"> </v>
      </c>
      <c r="AU43" s="11" t="str">
        <f t="shared" si="74"/>
        <v xml:space="preserve"> </v>
      </c>
      <c r="AV43" s="12" t="str">
        <f t="shared" si="74"/>
        <v xml:space="preserve"> </v>
      </c>
      <c r="AW43" s="25" t="str">
        <f t="shared" si="74"/>
        <v xml:space="preserve"> </v>
      </c>
      <c r="AX43" s="11" t="str">
        <f t="shared" si="74"/>
        <v xml:space="preserve"> </v>
      </c>
      <c r="AY43" s="12" t="str">
        <f t="shared" ref="AY43:BC43" si="75">" "</f>
        <v xml:space="preserve"> </v>
      </c>
      <c r="AZ43" s="25" t="str">
        <f t="shared" si="75"/>
        <v xml:space="preserve"> </v>
      </c>
      <c r="BA43" s="11" t="str">
        <f t="shared" si="75"/>
        <v xml:space="preserve"> </v>
      </c>
      <c r="BB43" s="12" t="str">
        <f t="shared" si="75"/>
        <v xml:space="preserve"> </v>
      </c>
      <c r="BC43" s="25" t="str">
        <f t="shared" si="75"/>
        <v xml:space="preserve"> </v>
      </c>
      <c r="BD43" s="5">
        <f t="shared" si="61"/>
        <v>0</v>
      </c>
      <c r="BE43" s="6">
        <f t="shared" si="62"/>
        <v>0</v>
      </c>
      <c r="BF43" s="6">
        <f t="shared" si="63"/>
        <v>0</v>
      </c>
      <c r="BG43" s="6">
        <f t="shared" ref="BG43:BH43" si="76">IF(AJ43=" ",0,IF(AJ43="!",1,0)+IF(AM43="!",1,0)+IF(AP43="!",1,0)+IF(AS43="!",1,0)+IF(AV43="!",1,0)+IF(AY43="!",1,0)+IF(BB43="!",1,0))</f>
        <v>0</v>
      </c>
      <c r="BH43" s="6">
        <f t="shared" si="76"/>
        <v>0</v>
      </c>
      <c r="BI43" s="7">
        <f t="shared" si="66"/>
        <v>0</v>
      </c>
      <c r="BJ43" s="36">
        <f t="shared" ref="BJ43" si="77">IF(BD43=7,10,IF(BD43=6,9.71+(BE43-1)*0.29,IF(BD43=5,9.13+(BE43-2)*0.29,IF(BD43=4,8.26+(BE43-3)*0.29,IF(BD43=3,7.1+(BE43-4)*0.29,IF(BD43=2,5.65+(BE43-5)*0.29,IF(BD43=1,3.91+(BE43-6)*0.29,IF(BE43=0,0,1.88+(BE43-7)*0.29))))))))</f>
        <v>0</v>
      </c>
      <c r="BK43" s="14">
        <f t="shared" ref="BK43" si="78">IF(BF43=7,10,IF(BF43=6,9.71+(BG43-1)*0.29,IF(BF43=5,9.13+(BG43-2)*0.29,IF(BF43=4,8.26+(BG43-3)*0.29,IF(BF43=3,7.1+(BG43-4)*0.29,IF(BF43=2,5.65+(BG43-5)*0.29,IF(BF43=1,3.91+(BG43-6)*0.29,IF(BG43=0,0,1.88+(BG43-7)*0.29))))))))</f>
        <v>0</v>
      </c>
      <c r="BL43" s="24">
        <f t="shared" ref="BL43" si="79">IF(BH43=7,10,IF(BH43=6,9.71+(BI43-1)*0.29,IF(BH43=5,9.13+(BI43-2)*0.29,IF(BH43=4,8.26+(BI43-3)*0.29,IF(BH43=3,7.1+(BI43-4)*0.29,IF(BH43=2,5.65+(BI43-5)*0.29,IF(BH43=1,3.91+(BI43-6)*0.29,IF(BI43=0,0,1.88+(BI43-7)*0.29))))))))</f>
        <v>0</v>
      </c>
      <c r="BM43" s="14">
        <v>0</v>
      </c>
      <c r="BN43" s="15">
        <v>0</v>
      </c>
      <c r="BO43" s="16"/>
      <c r="BP43" s="24">
        <f t="shared" ref="BP43" si="80">(0.75*AD43+AE43+0.25*AF43+1.4*AG43+1.6*AH43)+(0.75*BJ43+BK43+0.25*BL43+1.4*BM43+1.6*BN43)+BO43</f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42">
    <sortCondition ref="B9:B42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41.14062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8.7109375" style="84" customWidth="1"/>
    <col min="71" max="74" width="8.28515625" style="84" customWidth="1"/>
    <col min="75" max="75" width="18.710937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74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208</v>
      </c>
      <c r="C9" s="11" t="s">
        <v>455</v>
      </c>
      <c r="D9" s="12" t="s">
        <v>459</v>
      </c>
      <c r="E9" s="25" t="s">
        <v>459</v>
      </c>
      <c r="F9" s="11" t="s">
        <v>455</v>
      </c>
      <c r="G9" s="12" t="s">
        <v>456</v>
      </c>
      <c r="H9" s="25" t="s">
        <v>456</v>
      </c>
      <c r="I9" s="11" t="s">
        <v>455</v>
      </c>
      <c r="J9" s="12" t="s">
        <v>459</v>
      </c>
      <c r="K9" s="25" t="s">
        <v>459</v>
      </c>
      <c r="L9" s="11" t="s">
        <v>455</v>
      </c>
      <c r="M9" s="12" t="s">
        <v>456</v>
      </c>
      <c r="N9" s="25" t="s">
        <v>456</v>
      </c>
      <c r="O9" s="11" t="s">
        <v>455</v>
      </c>
      <c r="P9" s="12" t="s">
        <v>456</v>
      </c>
      <c r="Q9" s="25" t="s">
        <v>456</v>
      </c>
      <c r="R9" s="11" t="s">
        <v>455</v>
      </c>
      <c r="S9" s="12" t="s">
        <v>456</v>
      </c>
      <c r="T9" s="25" t="s">
        <v>456</v>
      </c>
      <c r="U9" s="146" t="s">
        <v>455</v>
      </c>
      <c r="V9" s="147" t="s">
        <v>457</v>
      </c>
      <c r="W9" s="25" t="s">
        <v>456</v>
      </c>
      <c r="X9" s="5">
        <f t="shared" ref="X9:X38" si="0">IF(C9=" ",0,IF(C9="p",1,0)+IF(F9="p",1,0)+IF(I9="p",1,0)+IF(L9="p",1,0)+IF(O9="p",1,0)+IF(R9="p",1,0)+IF(U9="p",1,0))</f>
        <v>7</v>
      </c>
      <c r="Y9" s="6">
        <f t="shared" ref="Y9:Y38" si="1">IF(C9=" ",0,IF(C9="am",1,0)+IF(F9="am",1,0)+IF(I9="am",1,0)+IF(L9="am",1,0)+IF(O9="am",1,0)+IF(R9="am",1,0)+IF(U9="am",1,0))</f>
        <v>0</v>
      </c>
      <c r="Z9" s="6">
        <f t="shared" ref="Z9:Z38" si="2">IF(D9=" ",0,IF(D9="+",1,0)+IF(G9="+",1,0)+IF(J9="+",1,0)+IF(M9="+",1,0)+IF(P9="+",1,0)+IF(S9="+",1,0)+IF(V9="+",1,0))</f>
        <v>1</v>
      </c>
      <c r="AA9" s="6">
        <f t="shared" ref="AA9:AA38" si="3">IF(D9=" ",0,IF(D9="!",1,0)+IF(G9="!",1,0)+IF(J9="!",1,0)+IF(M9="!",1,0)+IF(P9="!",1,0)+IF(S9="!",1,0)+IF(V9="!",1,0))</f>
        <v>2</v>
      </c>
      <c r="AB9" s="6">
        <f t="shared" ref="AB9:AB38" si="4">IF(E9=" ",0,IF(E9="!",1,0)+IF(H9="!",1,0)+IF(K9="!",1,0)+IF(N9="!",1,0)+IF(Q9="!",1,0)+IF(T9="!",1,0)+IF(W9="!",1,0))</f>
        <v>2</v>
      </c>
      <c r="AC9" s="7">
        <f t="shared" ref="AC9:AC38" si="5">IF(E9=" ",0,IF(E9="~",1,0)+IF(H9="~",1,0)+IF(K9="~",1,0)+IF(N9="~",1,0)+IF(Q9="~",1,0)+IF(T9="~",1,0)+IF(W9="~",1,0))</f>
        <v>5</v>
      </c>
      <c r="AD9" s="36">
        <f t="shared" ref="AD9:AD38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38" si="7">IF(Z9=7,10,IF(Z9=6,9.71+(AA9-1)*0.29,IF(Z9=5,9.13+(AA9-2)*0.29,IF(Z9=4,8.26+(AA9-3)*0.29,IF(Z9=3,7.1+(AA9-4)*0.29,IF(Z9=2,5.65+(AA9-5)*0.29,IF(Z9=1,3.91+(AA9-6)*0.29,IF(AA9=0,0,1.88+(AA9-7)*0.29))))))))</f>
        <v>2.75</v>
      </c>
      <c r="AF9" s="24">
        <f t="shared" ref="AF9:AF38" si="8">IF(AB9=7,10,IF(AB9=6,9.71+(AC9-1)*0.29,IF(AB9=5,9.13+(AC9-2)*0.29,IF(AB9=4,8.26+(AC9-3)*0.29,IF(AB9=3,7.1+(AC9-4)*0.29,IF(AB9=2,5.65+(AC9-5)*0.29,IF(AB9=1,3.91+(AC9-6)*0.29,IF(AC9=0,0,1.88+(AC9-7)*0.29))))))))</f>
        <v>5.65</v>
      </c>
      <c r="AG9" s="14">
        <v>2.2000000000000002</v>
      </c>
      <c r="AH9" s="15">
        <v>2.4</v>
      </c>
      <c r="AI9" s="153" t="s">
        <v>455</v>
      </c>
      <c r="AJ9" s="154" t="s">
        <v>457</v>
      </c>
      <c r="AK9" s="25" t="s">
        <v>456</v>
      </c>
      <c r="AL9" s="153" t="s">
        <v>455</v>
      </c>
      <c r="AM9" s="154" t="s">
        <v>459</v>
      </c>
      <c r="AN9" s="25" t="s">
        <v>456</v>
      </c>
      <c r="AO9" s="153" t="s">
        <v>455</v>
      </c>
      <c r="AP9" s="154" t="s">
        <v>457</v>
      </c>
      <c r="AQ9" s="25" t="s">
        <v>456</v>
      </c>
      <c r="AR9" s="11" t="str">
        <f t="shared" ref="AQ9:AR18" si="9">" "</f>
        <v xml:space="preserve"> </v>
      </c>
      <c r="AS9" s="12" t="str">
        <f t="shared" ref="AS9:BC18" si="10">" "</f>
        <v xml:space="preserve"> </v>
      </c>
      <c r="AT9" s="25" t="str">
        <f t="shared" si="10"/>
        <v xml:space="preserve"> </v>
      </c>
      <c r="AU9" s="11" t="str">
        <f t="shared" si="10"/>
        <v xml:space="preserve"> </v>
      </c>
      <c r="AV9" s="12" t="str">
        <f t="shared" si="10"/>
        <v xml:space="preserve"> </v>
      </c>
      <c r="AW9" s="25" t="str">
        <f t="shared" si="10"/>
        <v xml:space="preserve"> </v>
      </c>
      <c r="AX9" s="11" t="str">
        <f t="shared" si="10"/>
        <v xml:space="preserve"> </v>
      </c>
      <c r="AY9" s="12" t="str">
        <f t="shared" si="10"/>
        <v xml:space="preserve"> </v>
      </c>
      <c r="AZ9" s="25" t="str">
        <f t="shared" si="10"/>
        <v xml:space="preserve"> </v>
      </c>
      <c r="BA9" s="11" t="str">
        <f t="shared" si="10"/>
        <v xml:space="preserve"> </v>
      </c>
      <c r="BB9" s="12" t="str">
        <f t="shared" si="10"/>
        <v xml:space="preserve"> </v>
      </c>
      <c r="BC9" s="25" t="str">
        <f t="shared" si="10"/>
        <v xml:space="preserve"> </v>
      </c>
      <c r="BD9" s="5">
        <f t="shared" ref="BD9:BD38" si="11">IF(AI9=" ",0,IF(AI9="p",1,0)+IF(AL9="p",1,0)+IF(AO9="p",1,0)+IF(AR9="p",1,0)+IF(AU9="p",1,0)+IF(AX9="p",1,0)+IF(BA9="p",1,0))</f>
        <v>3</v>
      </c>
      <c r="BE9" s="6">
        <f t="shared" ref="BE9:BE38" si="12">IF(AI9=" ",0,IF(AI9="am",1,0)+IF(AL9="am",1,0)+IF(AO9="am",1,0)+IF(AR9="am",1,0)+IF(AU9="am",1,0)+IF(AX9="am",1,0)+IF(BA9="am",1,0))</f>
        <v>0</v>
      </c>
      <c r="BF9" s="6">
        <f t="shared" ref="BF9:BF38" si="13">IF(AJ9=" ",0,IF(AJ9="+",1,0)+IF(AM9="+",1,0)+IF(AP9="+",1,0)+IF(AS9="+",1,0)+IF(AV9="+",1,0)+IF(AY9="+",1,0)+IF(BB9="+",1,0))</f>
        <v>2</v>
      </c>
      <c r="BG9" s="6">
        <f t="shared" ref="BG9:BG38" si="14">IF(AJ9=" ",0,IF(AJ9="!",1,0)+IF(AM9="!",1,0)+IF(AP9="!",1,0)+IF(AS9="!",1,0)+IF(AV9="!",1,0)+IF(AY9="!",1,0)+IF(BB9="!",1,0))</f>
        <v>1</v>
      </c>
      <c r="BH9" s="6">
        <f t="shared" ref="BH9:BH38" si="15">IF(AK9=" ",0,IF(AK9="!",1,0)+IF(AN9="!",1,0)+IF(AQ9="!",1,0)+IF(AT9="!",1,0)+IF(AW9="!",1,0)+IF(AZ9="!",1,0)+IF(BC9="!",1,0))</f>
        <v>0</v>
      </c>
      <c r="BI9" s="7">
        <f t="shared" ref="BI9:BI38" si="16">IF(AK9=" ",0,IF(AK9="~",1,0)+IF(AN9="~",1,0)+IF(AQ9="~",1,0)+IF(AT9="~",1,0)+IF(AW9="~",1,0)+IF(AZ9="~",1,0)+IF(BC9="~",1,0))</f>
        <v>3</v>
      </c>
      <c r="BJ9" s="36">
        <f t="shared" ref="BJ9:BJ38" si="17">IF(BD9=7,10,IF(BD9=6,9.71+(BE9-1)*0.29,IF(BD9=5,9.13+(BE9-2)*0.29,IF(BD9=4,8.26+(BE9-3)*0.29,IF(BD9=3,7.1+(BE9-4)*0.29,IF(BD9=2,5.65+(BE9-5)*0.29,IF(BD9=1,3.91+(BE9-6)*0.29,IF(BE9=0,0,1.88+(BE9-7)*0.29))))))))</f>
        <v>5.9399999999999995</v>
      </c>
      <c r="BK9" s="14">
        <f t="shared" ref="BK9:BK38" si="18">IF(BF9=7,10,IF(BF9=6,9.71+(BG9-1)*0.29,IF(BF9=5,9.13+(BG9-2)*0.29,IF(BF9=4,8.26+(BG9-3)*0.29,IF(BF9=3,7.1+(BG9-4)*0.29,IF(BF9=2,5.65+(BG9-5)*0.29,IF(BF9=1,3.91+(BG9-6)*0.29,IF(BG9=0,0,1.88+(BG9-7)*0.29))))))))</f>
        <v>4.49</v>
      </c>
      <c r="BL9" s="24">
        <f t="shared" ref="BL9:BL38" si="19"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f>1.5+3+0.14</f>
        <v>4.6399999999999997</v>
      </c>
      <c r="BP9" s="24">
        <f t="shared" ref="BP9:BP38" si="20">(0.75*AD9+AE9+0.25*AF9+1.4*AG9+1.6*AH9)+(0.75*BJ9+BK9+0.25*BL9+1.4*BM9+1.6*BN9)+BO9</f>
        <v>32.347499999999997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209</v>
      </c>
      <c r="C10" s="11" t="s">
        <v>455</v>
      </c>
      <c r="D10" s="12" t="s">
        <v>456</v>
      </c>
      <c r="E10" s="25" t="s">
        <v>456</v>
      </c>
      <c r="F10" s="11" t="s">
        <v>455</v>
      </c>
      <c r="G10" s="12" t="s">
        <v>456</v>
      </c>
      <c r="H10" s="25" t="s">
        <v>456</v>
      </c>
      <c r="I10" s="11" t="s">
        <v>455</v>
      </c>
      <c r="J10" s="12" t="s">
        <v>456</v>
      </c>
      <c r="K10" s="25" t="s">
        <v>456</v>
      </c>
      <c r="L10" s="11" t="s">
        <v>455</v>
      </c>
      <c r="M10" s="12" t="s">
        <v>456</v>
      </c>
      <c r="N10" s="25" t="s">
        <v>456</v>
      </c>
      <c r="O10" s="11" t="s">
        <v>455</v>
      </c>
      <c r="P10" s="12" t="s">
        <v>456</v>
      </c>
      <c r="Q10" s="25" t="s">
        <v>456</v>
      </c>
      <c r="R10" s="11" t="s">
        <v>455</v>
      </c>
      <c r="S10" s="12" t="s">
        <v>456</v>
      </c>
      <c r="T10" s="25" t="s">
        <v>456</v>
      </c>
      <c r="U10" s="146" t="s">
        <v>455</v>
      </c>
      <c r="V10" s="147" t="s">
        <v>456</v>
      </c>
      <c r="W10" s="25">
        <v>0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6</v>
      </c>
      <c r="AD10" s="36">
        <f t="shared" si="6"/>
        <v>10</v>
      </c>
      <c r="AE10" s="14">
        <f t="shared" si="7"/>
        <v>0</v>
      </c>
      <c r="AF10" s="24">
        <f t="shared" si="8"/>
        <v>1.5899999999999999</v>
      </c>
      <c r="AG10" s="14">
        <v>2.2000000000000002</v>
      </c>
      <c r="AH10" s="15">
        <v>1.9</v>
      </c>
      <c r="AI10" s="153" t="s">
        <v>455</v>
      </c>
      <c r="AJ10" s="154" t="s">
        <v>456</v>
      </c>
      <c r="AK10" s="25" t="s">
        <v>456</v>
      </c>
      <c r="AL10" s="153" t="s">
        <v>455</v>
      </c>
      <c r="AM10" s="154" t="s">
        <v>456</v>
      </c>
      <c r="AN10" s="25" t="s">
        <v>456</v>
      </c>
      <c r="AO10" s="153" t="s">
        <v>455</v>
      </c>
      <c r="AP10" s="154" t="s">
        <v>456</v>
      </c>
      <c r="AQ10" s="25" t="s">
        <v>456</v>
      </c>
      <c r="AR10" s="11" t="str">
        <f t="shared" si="9"/>
        <v xml:space="preserve"> </v>
      </c>
      <c r="AS10" s="12" t="str">
        <f t="shared" si="10"/>
        <v xml:space="preserve"> </v>
      </c>
      <c r="AT10" s="25" t="str">
        <f t="shared" si="10"/>
        <v xml:space="preserve"> </v>
      </c>
      <c r="AU10" s="11" t="str">
        <f t="shared" si="10"/>
        <v xml:space="preserve"> </v>
      </c>
      <c r="AV10" s="12" t="str">
        <f t="shared" si="10"/>
        <v xml:space="preserve"> </v>
      </c>
      <c r="AW10" s="25" t="str">
        <f t="shared" si="10"/>
        <v xml:space="preserve"> </v>
      </c>
      <c r="AX10" s="11" t="str">
        <f t="shared" si="10"/>
        <v xml:space="preserve"> </v>
      </c>
      <c r="AY10" s="12" t="str">
        <f t="shared" si="10"/>
        <v xml:space="preserve"> </v>
      </c>
      <c r="AZ10" s="25" t="str">
        <f t="shared" si="10"/>
        <v xml:space="preserve"> </v>
      </c>
      <c r="BA10" s="11" t="str">
        <f t="shared" si="10"/>
        <v xml:space="preserve"> </v>
      </c>
      <c r="BB10" s="12" t="str">
        <f t="shared" si="10"/>
        <v xml:space="preserve"> </v>
      </c>
      <c r="BC10" s="25" t="str">
        <f t="shared" si="10"/>
        <v xml:space="preserve"> </v>
      </c>
      <c r="BD10" s="5">
        <f t="shared" si="11"/>
        <v>3</v>
      </c>
      <c r="BE10" s="6">
        <f t="shared" si="12"/>
        <v>0</v>
      </c>
      <c r="BF10" s="6">
        <f t="shared" si="13"/>
        <v>0</v>
      </c>
      <c r="BG10" s="6">
        <f t="shared" si="14"/>
        <v>0</v>
      </c>
      <c r="BH10" s="6">
        <f t="shared" si="15"/>
        <v>0</v>
      </c>
      <c r="BI10" s="7">
        <f t="shared" si="16"/>
        <v>3</v>
      </c>
      <c r="BJ10" s="36">
        <f t="shared" si="17"/>
        <v>5.9399999999999995</v>
      </c>
      <c r="BK10" s="14">
        <f t="shared" si="18"/>
        <v>0</v>
      </c>
      <c r="BL10" s="24">
        <f t="shared" si="19"/>
        <v>0.72</v>
      </c>
      <c r="BM10" s="14">
        <v>0</v>
      </c>
      <c r="BN10" s="15">
        <v>0</v>
      </c>
      <c r="BO10" s="16">
        <f>5+3+0.14</f>
        <v>8.14</v>
      </c>
      <c r="BP10" s="24">
        <f t="shared" si="20"/>
        <v>26.792499999999997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210</v>
      </c>
      <c r="C11" s="11" t="s">
        <v>455</v>
      </c>
      <c r="D11" s="12" t="s">
        <v>456</v>
      </c>
      <c r="E11" s="25" t="s">
        <v>456</v>
      </c>
      <c r="F11" s="11" t="s">
        <v>455</v>
      </c>
      <c r="G11" s="12" t="s">
        <v>459</v>
      </c>
      <c r="H11" s="25" t="s">
        <v>456</v>
      </c>
      <c r="I11" s="11" t="s">
        <v>455</v>
      </c>
      <c r="J11" s="12" t="s">
        <v>459</v>
      </c>
      <c r="K11" s="25" t="s">
        <v>456</v>
      </c>
      <c r="L11" s="11" t="s">
        <v>455</v>
      </c>
      <c r="M11" s="12" t="s">
        <v>459</v>
      </c>
      <c r="N11" s="25" t="s">
        <v>456</v>
      </c>
      <c r="O11" s="11" t="s">
        <v>455</v>
      </c>
      <c r="P11" s="12" t="s">
        <v>456</v>
      </c>
      <c r="Q11" s="25" t="s">
        <v>456</v>
      </c>
      <c r="R11" s="11" t="s">
        <v>455</v>
      </c>
      <c r="S11" s="12" t="s">
        <v>456</v>
      </c>
      <c r="T11" s="25" t="s">
        <v>456</v>
      </c>
      <c r="U11" s="146" t="s">
        <v>455</v>
      </c>
      <c r="V11" s="147" t="s">
        <v>456</v>
      </c>
      <c r="W11" s="25" t="s">
        <v>456</v>
      </c>
      <c r="X11" s="5">
        <f t="shared" si="0"/>
        <v>7</v>
      </c>
      <c r="Y11" s="6">
        <f t="shared" si="1"/>
        <v>0</v>
      </c>
      <c r="Z11" s="6">
        <f t="shared" si="2"/>
        <v>0</v>
      </c>
      <c r="AA11" s="6">
        <f t="shared" si="3"/>
        <v>3</v>
      </c>
      <c r="AB11" s="6">
        <f t="shared" si="4"/>
        <v>0</v>
      </c>
      <c r="AC11" s="7">
        <f t="shared" si="5"/>
        <v>7</v>
      </c>
      <c r="AD11" s="36">
        <f t="shared" si="6"/>
        <v>10</v>
      </c>
      <c r="AE11" s="14">
        <f t="shared" si="7"/>
        <v>0.72</v>
      </c>
      <c r="AF11" s="24">
        <f t="shared" si="8"/>
        <v>1.88</v>
      </c>
      <c r="AG11" s="14">
        <v>2.9</v>
      </c>
      <c r="AH11" s="15">
        <v>2.5</v>
      </c>
      <c r="AI11" s="153" t="s">
        <v>455</v>
      </c>
      <c r="AJ11" s="154" t="s">
        <v>456</v>
      </c>
      <c r="AK11" s="25">
        <v>0</v>
      </c>
      <c r="AL11" s="153" t="s">
        <v>455</v>
      </c>
      <c r="AM11" s="154" t="s">
        <v>457</v>
      </c>
      <c r="AN11" s="25" t="s">
        <v>456</v>
      </c>
      <c r="AO11" s="153" t="s">
        <v>455</v>
      </c>
      <c r="AP11" s="154" t="s">
        <v>456</v>
      </c>
      <c r="AQ11" s="25" t="s">
        <v>456</v>
      </c>
      <c r="AR11" s="11" t="str">
        <f t="shared" si="9"/>
        <v xml:space="preserve"> </v>
      </c>
      <c r="AS11" s="12" t="str">
        <f t="shared" si="10"/>
        <v xml:space="preserve"> </v>
      </c>
      <c r="AT11" s="25" t="str">
        <f t="shared" si="10"/>
        <v xml:space="preserve"> </v>
      </c>
      <c r="AU11" s="11" t="str">
        <f t="shared" si="10"/>
        <v xml:space="preserve"> </v>
      </c>
      <c r="AV11" s="12" t="str">
        <f t="shared" si="10"/>
        <v xml:space="preserve"> </v>
      </c>
      <c r="AW11" s="25" t="str">
        <f t="shared" si="10"/>
        <v xml:space="preserve"> </v>
      </c>
      <c r="AX11" s="11" t="str">
        <f t="shared" si="10"/>
        <v xml:space="preserve"> </v>
      </c>
      <c r="AY11" s="12" t="str">
        <f t="shared" si="10"/>
        <v xml:space="preserve"> </v>
      </c>
      <c r="AZ11" s="25" t="str">
        <f t="shared" si="10"/>
        <v xml:space="preserve"> </v>
      </c>
      <c r="BA11" s="11" t="str">
        <f t="shared" si="10"/>
        <v xml:space="preserve"> </v>
      </c>
      <c r="BB11" s="12" t="str">
        <f t="shared" si="10"/>
        <v xml:space="preserve"> </v>
      </c>
      <c r="BC11" s="25" t="str">
        <f t="shared" si="10"/>
        <v xml:space="preserve"> </v>
      </c>
      <c r="BD11" s="5">
        <f t="shared" si="11"/>
        <v>3</v>
      </c>
      <c r="BE11" s="6">
        <f t="shared" si="12"/>
        <v>0</v>
      </c>
      <c r="BF11" s="6">
        <f t="shared" si="13"/>
        <v>1</v>
      </c>
      <c r="BG11" s="6">
        <f t="shared" si="14"/>
        <v>0</v>
      </c>
      <c r="BH11" s="6">
        <f t="shared" si="15"/>
        <v>0</v>
      </c>
      <c r="BI11" s="7">
        <f t="shared" si="16"/>
        <v>2</v>
      </c>
      <c r="BJ11" s="36">
        <f t="shared" si="17"/>
        <v>5.9399999999999995</v>
      </c>
      <c r="BK11" s="14">
        <f t="shared" si="18"/>
        <v>2.1700000000000004</v>
      </c>
      <c r="BL11" s="24">
        <f t="shared" si="19"/>
        <v>0.42999999999999994</v>
      </c>
      <c r="BM11" s="14">
        <v>0</v>
      </c>
      <c r="BN11" s="15">
        <v>0</v>
      </c>
      <c r="BO11" s="16">
        <f>1+1.5+3</f>
        <v>5.5</v>
      </c>
      <c r="BP11" s="24">
        <f t="shared" si="20"/>
        <v>28.982500000000002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21">A11+1</f>
        <v>4</v>
      </c>
      <c r="B12" s="80" t="s">
        <v>100</v>
      </c>
      <c r="C12" s="11" t="s">
        <v>455</v>
      </c>
      <c r="D12" s="12" t="s">
        <v>456</v>
      </c>
      <c r="E12" s="25" t="s">
        <v>456</v>
      </c>
      <c r="F12" s="11" t="s">
        <v>455</v>
      </c>
      <c r="G12" s="12" t="s">
        <v>457</v>
      </c>
      <c r="H12" s="25" t="s">
        <v>456</v>
      </c>
      <c r="I12" s="11" t="s">
        <v>455</v>
      </c>
      <c r="J12" s="12" t="s">
        <v>459</v>
      </c>
      <c r="K12" s="25" t="s">
        <v>456</v>
      </c>
      <c r="L12" s="11" t="s">
        <v>455</v>
      </c>
      <c r="M12" s="12" t="s">
        <v>456</v>
      </c>
      <c r="N12" s="25" t="s">
        <v>456</v>
      </c>
      <c r="O12" s="11" t="s">
        <v>455</v>
      </c>
      <c r="P12" s="12" t="s">
        <v>456</v>
      </c>
      <c r="Q12" s="25" t="s">
        <v>456</v>
      </c>
      <c r="R12" s="11" t="s">
        <v>455</v>
      </c>
      <c r="S12" s="12" t="s">
        <v>456</v>
      </c>
      <c r="T12" s="25" t="s">
        <v>456</v>
      </c>
      <c r="U12" s="146" t="s">
        <v>455</v>
      </c>
      <c r="V12" s="147" t="s">
        <v>456</v>
      </c>
      <c r="W12" s="25" t="s">
        <v>456</v>
      </c>
      <c r="X12" s="5">
        <f t="shared" si="0"/>
        <v>7</v>
      </c>
      <c r="Y12" s="6">
        <f t="shared" si="1"/>
        <v>0</v>
      </c>
      <c r="Z12" s="6">
        <f t="shared" si="2"/>
        <v>1</v>
      </c>
      <c r="AA12" s="6">
        <f t="shared" si="3"/>
        <v>1</v>
      </c>
      <c r="AB12" s="6">
        <f t="shared" si="4"/>
        <v>0</v>
      </c>
      <c r="AC12" s="7">
        <f t="shared" si="5"/>
        <v>7</v>
      </c>
      <c r="AD12" s="36">
        <f t="shared" si="6"/>
        <v>10</v>
      </c>
      <c r="AE12" s="14">
        <f t="shared" si="7"/>
        <v>2.46</v>
      </c>
      <c r="AF12" s="24">
        <f t="shared" si="8"/>
        <v>1.88</v>
      </c>
      <c r="AG12" s="14">
        <v>4.2</v>
      </c>
      <c r="AH12" s="15">
        <v>2.6</v>
      </c>
      <c r="AI12" s="153" t="s">
        <v>455</v>
      </c>
      <c r="AJ12" s="154" t="s">
        <v>456</v>
      </c>
      <c r="AK12" s="25" t="s">
        <v>456</v>
      </c>
      <c r="AL12" s="153" t="s">
        <v>455</v>
      </c>
      <c r="AM12" s="154" t="s">
        <v>456</v>
      </c>
      <c r="AN12" s="25" t="s">
        <v>456</v>
      </c>
      <c r="AO12" s="153" t="s">
        <v>455</v>
      </c>
      <c r="AP12" s="154" t="s">
        <v>457</v>
      </c>
      <c r="AQ12" s="25" t="s">
        <v>456</v>
      </c>
      <c r="AR12" s="11" t="str">
        <f t="shared" si="9"/>
        <v xml:space="preserve"> </v>
      </c>
      <c r="AS12" s="12" t="str">
        <f t="shared" si="10"/>
        <v xml:space="preserve"> </v>
      </c>
      <c r="AT12" s="25" t="str">
        <f t="shared" si="10"/>
        <v xml:space="preserve"> </v>
      </c>
      <c r="AU12" s="11" t="str">
        <f t="shared" si="10"/>
        <v xml:space="preserve"> </v>
      </c>
      <c r="AV12" s="12" t="str">
        <f t="shared" si="10"/>
        <v xml:space="preserve"> </v>
      </c>
      <c r="AW12" s="25" t="str">
        <f t="shared" si="10"/>
        <v xml:space="preserve"> </v>
      </c>
      <c r="AX12" s="11" t="str">
        <f t="shared" si="10"/>
        <v xml:space="preserve"> </v>
      </c>
      <c r="AY12" s="12" t="str">
        <f t="shared" si="10"/>
        <v xml:space="preserve"> </v>
      </c>
      <c r="AZ12" s="25" t="str">
        <f t="shared" si="10"/>
        <v xml:space="preserve"> </v>
      </c>
      <c r="BA12" s="11" t="str">
        <f t="shared" si="10"/>
        <v xml:space="preserve"> </v>
      </c>
      <c r="BB12" s="12" t="str">
        <f t="shared" si="10"/>
        <v xml:space="preserve"> </v>
      </c>
      <c r="BC12" s="25" t="str">
        <f t="shared" si="10"/>
        <v xml:space="preserve"> </v>
      </c>
      <c r="BD12" s="5">
        <f t="shared" si="11"/>
        <v>3</v>
      </c>
      <c r="BE12" s="6">
        <f t="shared" si="12"/>
        <v>0</v>
      </c>
      <c r="BF12" s="6">
        <f t="shared" si="13"/>
        <v>1</v>
      </c>
      <c r="BG12" s="6">
        <f t="shared" si="14"/>
        <v>0</v>
      </c>
      <c r="BH12" s="6">
        <f t="shared" si="15"/>
        <v>0</v>
      </c>
      <c r="BI12" s="7">
        <f t="shared" si="16"/>
        <v>3</v>
      </c>
      <c r="BJ12" s="36">
        <f t="shared" si="17"/>
        <v>5.9399999999999995</v>
      </c>
      <c r="BK12" s="14">
        <f t="shared" si="18"/>
        <v>2.1700000000000004</v>
      </c>
      <c r="BL12" s="24">
        <f t="shared" si="19"/>
        <v>0.72</v>
      </c>
      <c r="BM12" s="14">
        <v>0</v>
      </c>
      <c r="BN12" s="15">
        <v>0</v>
      </c>
      <c r="BO12" s="16">
        <f>1+2+1.5+3*0.14+3</f>
        <v>7.92</v>
      </c>
      <c r="BP12" s="24">
        <f t="shared" si="20"/>
        <v>35.195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21"/>
        <v>5</v>
      </c>
      <c r="B13" s="80" t="s">
        <v>211</v>
      </c>
      <c r="C13" s="11" t="s">
        <v>461</v>
      </c>
      <c r="D13" s="12">
        <v>0</v>
      </c>
      <c r="E13" s="25">
        <v>0</v>
      </c>
      <c r="F13" s="11" t="s">
        <v>455</v>
      </c>
      <c r="G13" s="12" t="s">
        <v>456</v>
      </c>
      <c r="H13" s="25" t="s">
        <v>456</v>
      </c>
      <c r="I13" s="11" t="s">
        <v>455</v>
      </c>
      <c r="J13" s="12" t="s">
        <v>456</v>
      </c>
      <c r="K13" s="25" t="s">
        <v>456</v>
      </c>
      <c r="L13" s="11" t="s">
        <v>455</v>
      </c>
      <c r="M13" s="12" t="s">
        <v>456</v>
      </c>
      <c r="N13" s="25" t="s">
        <v>456</v>
      </c>
      <c r="O13" s="11" t="s">
        <v>455</v>
      </c>
      <c r="P13" s="12" t="s">
        <v>456</v>
      </c>
      <c r="Q13" s="25" t="s">
        <v>456</v>
      </c>
      <c r="R13" s="11" t="s">
        <v>455</v>
      </c>
      <c r="S13" s="12" t="s">
        <v>456</v>
      </c>
      <c r="T13" s="25" t="s">
        <v>456</v>
      </c>
      <c r="U13" s="146" t="s">
        <v>455</v>
      </c>
      <c r="V13" s="147" t="s">
        <v>456</v>
      </c>
      <c r="W13" s="25" t="s">
        <v>456</v>
      </c>
      <c r="X13" s="5">
        <f t="shared" si="0"/>
        <v>6</v>
      </c>
      <c r="Y13" s="6">
        <f t="shared" si="1"/>
        <v>1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6</v>
      </c>
      <c r="AD13" s="36">
        <f t="shared" si="6"/>
        <v>9.7100000000000009</v>
      </c>
      <c r="AE13" s="14">
        <f t="shared" si="7"/>
        <v>0</v>
      </c>
      <c r="AF13" s="24">
        <f t="shared" si="8"/>
        <v>1.5899999999999999</v>
      </c>
      <c r="AG13" s="14">
        <v>5.5</v>
      </c>
      <c r="AH13" s="15">
        <v>2.8</v>
      </c>
      <c r="AI13" s="153" t="s">
        <v>455</v>
      </c>
      <c r="AJ13" s="154" t="s">
        <v>457</v>
      </c>
      <c r="AK13" s="25" t="s">
        <v>456</v>
      </c>
      <c r="AL13" s="153" t="s">
        <v>455</v>
      </c>
      <c r="AM13" s="154" t="s">
        <v>456</v>
      </c>
      <c r="AN13" s="25" t="s">
        <v>456</v>
      </c>
      <c r="AO13" s="153" t="s">
        <v>455</v>
      </c>
      <c r="AP13" s="154" t="s">
        <v>456</v>
      </c>
      <c r="AQ13" s="25" t="s">
        <v>456</v>
      </c>
      <c r="AR13" s="11" t="str">
        <f t="shared" si="9"/>
        <v xml:space="preserve"> </v>
      </c>
      <c r="AS13" s="12" t="str">
        <f t="shared" si="10"/>
        <v xml:space="preserve"> </v>
      </c>
      <c r="AT13" s="25" t="str">
        <f t="shared" si="10"/>
        <v xml:space="preserve"> </v>
      </c>
      <c r="AU13" s="11" t="str">
        <f t="shared" si="10"/>
        <v xml:space="preserve"> </v>
      </c>
      <c r="AV13" s="12" t="str">
        <f t="shared" si="10"/>
        <v xml:space="preserve"> </v>
      </c>
      <c r="AW13" s="25" t="str">
        <f t="shared" si="10"/>
        <v xml:space="preserve"> </v>
      </c>
      <c r="AX13" s="11" t="str">
        <f t="shared" si="10"/>
        <v xml:space="preserve"> </v>
      </c>
      <c r="AY13" s="12" t="str">
        <f t="shared" si="10"/>
        <v xml:space="preserve"> </v>
      </c>
      <c r="AZ13" s="25" t="str">
        <f t="shared" si="10"/>
        <v xml:space="preserve"> </v>
      </c>
      <c r="BA13" s="11" t="str">
        <f t="shared" si="10"/>
        <v xml:space="preserve"> </v>
      </c>
      <c r="BB13" s="12" t="str">
        <f t="shared" si="10"/>
        <v xml:space="preserve"> </v>
      </c>
      <c r="BC13" s="25" t="str">
        <f t="shared" si="10"/>
        <v xml:space="preserve"> </v>
      </c>
      <c r="BD13" s="5">
        <f t="shared" si="11"/>
        <v>3</v>
      </c>
      <c r="BE13" s="6">
        <f t="shared" si="12"/>
        <v>0</v>
      </c>
      <c r="BF13" s="6">
        <f t="shared" si="13"/>
        <v>1</v>
      </c>
      <c r="BG13" s="6">
        <f t="shared" si="14"/>
        <v>0</v>
      </c>
      <c r="BH13" s="6">
        <f t="shared" si="15"/>
        <v>0</v>
      </c>
      <c r="BI13" s="7">
        <f t="shared" si="16"/>
        <v>3</v>
      </c>
      <c r="BJ13" s="36">
        <f t="shared" si="17"/>
        <v>5.9399999999999995</v>
      </c>
      <c r="BK13" s="14">
        <f t="shared" si="18"/>
        <v>2.1700000000000004</v>
      </c>
      <c r="BL13" s="24">
        <f t="shared" si="19"/>
        <v>0.72</v>
      </c>
      <c r="BM13" s="14">
        <v>0</v>
      </c>
      <c r="BN13" s="15">
        <v>0</v>
      </c>
      <c r="BO13" s="16">
        <f>1+1.5+3+0.14</f>
        <v>5.64</v>
      </c>
      <c r="BP13" s="24">
        <f t="shared" si="20"/>
        <v>32.305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21"/>
        <v>6</v>
      </c>
      <c r="B14" s="80" t="s">
        <v>212</v>
      </c>
      <c r="C14" s="11" t="s">
        <v>455</v>
      </c>
      <c r="D14" s="12" t="s">
        <v>456</v>
      </c>
      <c r="E14" s="25" t="s">
        <v>456</v>
      </c>
      <c r="F14" s="11" t="s">
        <v>455</v>
      </c>
      <c r="G14" s="12" t="s">
        <v>456</v>
      </c>
      <c r="H14" s="25" t="s">
        <v>456</v>
      </c>
      <c r="I14" s="11" t="s">
        <v>455</v>
      </c>
      <c r="J14" s="12" t="s">
        <v>456</v>
      </c>
      <c r="K14" s="25" t="s">
        <v>456</v>
      </c>
      <c r="L14" s="11" t="s">
        <v>455</v>
      </c>
      <c r="M14" s="12" t="s">
        <v>456</v>
      </c>
      <c r="N14" s="25" t="s">
        <v>456</v>
      </c>
      <c r="O14" s="11" t="s">
        <v>455</v>
      </c>
      <c r="P14" s="12" t="s">
        <v>456</v>
      </c>
      <c r="Q14" s="25" t="s">
        <v>456</v>
      </c>
      <c r="R14" s="11" t="s">
        <v>455</v>
      </c>
      <c r="S14" s="12" t="s">
        <v>456</v>
      </c>
      <c r="T14" s="25" t="s">
        <v>456</v>
      </c>
      <c r="U14" s="146" t="s">
        <v>455</v>
      </c>
      <c r="V14" s="147" t="s">
        <v>456</v>
      </c>
      <c r="W14" s="25" t="s">
        <v>456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0</v>
      </c>
      <c r="AB14" s="6">
        <f t="shared" si="4"/>
        <v>0</v>
      </c>
      <c r="AC14" s="7">
        <f t="shared" si="5"/>
        <v>7</v>
      </c>
      <c r="AD14" s="36">
        <f t="shared" si="6"/>
        <v>10</v>
      </c>
      <c r="AE14" s="14">
        <f t="shared" si="7"/>
        <v>0</v>
      </c>
      <c r="AF14" s="24">
        <f t="shared" si="8"/>
        <v>1.88</v>
      </c>
      <c r="AG14" s="14">
        <v>3.8</v>
      </c>
      <c r="AH14" s="15">
        <v>2</v>
      </c>
      <c r="AI14" s="153" t="s">
        <v>455</v>
      </c>
      <c r="AJ14" s="154" t="s">
        <v>456</v>
      </c>
      <c r="AK14" s="25" t="s">
        <v>456</v>
      </c>
      <c r="AL14" s="153" t="s">
        <v>455</v>
      </c>
      <c r="AM14" s="154" t="s">
        <v>456</v>
      </c>
      <c r="AN14" s="25" t="s">
        <v>456</v>
      </c>
      <c r="AO14" s="153" t="s">
        <v>455</v>
      </c>
      <c r="AP14" s="154" t="s">
        <v>456</v>
      </c>
      <c r="AQ14" s="25" t="s">
        <v>456</v>
      </c>
      <c r="AR14" s="11" t="str">
        <f t="shared" si="9"/>
        <v xml:space="preserve"> </v>
      </c>
      <c r="AS14" s="12" t="str">
        <f t="shared" si="10"/>
        <v xml:space="preserve"> </v>
      </c>
      <c r="AT14" s="25" t="str">
        <f t="shared" si="10"/>
        <v xml:space="preserve"> </v>
      </c>
      <c r="AU14" s="11" t="str">
        <f t="shared" si="10"/>
        <v xml:space="preserve"> </v>
      </c>
      <c r="AV14" s="12" t="str">
        <f t="shared" si="10"/>
        <v xml:space="preserve"> </v>
      </c>
      <c r="AW14" s="25" t="str">
        <f t="shared" si="10"/>
        <v xml:space="preserve"> </v>
      </c>
      <c r="AX14" s="11" t="str">
        <f t="shared" si="10"/>
        <v xml:space="preserve"> </v>
      </c>
      <c r="AY14" s="12" t="str">
        <f t="shared" si="10"/>
        <v xml:space="preserve"> </v>
      </c>
      <c r="AZ14" s="25" t="str">
        <f t="shared" si="10"/>
        <v xml:space="preserve"> </v>
      </c>
      <c r="BA14" s="11" t="str">
        <f t="shared" si="10"/>
        <v xml:space="preserve"> </v>
      </c>
      <c r="BB14" s="12" t="str">
        <f t="shared" si="10"/>
        <v xml:space="preserve"> </v>
      </c>
      <c r="BC14" s="25" t="str">
        <f t="shared" si="10"/>
        <v xml:space="preserve"> </v>
      </c>
      <c r="BD14" s="5">
        <f t="shared" si="11"/>
        <v>3</v>
      </c>
      <c r="BE14" s="6">
        <f t="shared" si="12"/>
        <v>0</v>
      </c>
      <c r="BF14" s="6">
        <f t="shared" si="13"/>
        <v>0</v>
      </c>
      <c r="BG14" s="6">
        <f t="shared" si="14"/>
        <v>0</v>
      </c>
      <c r="BH14" s="6">
        <f t="shared" si="15"/>
        <v>0</v>
      </c>
      <c r="BI14" s="7">
        <f t="shared" si="16"/>
        <v>3</v>
      </c>
      <c r="BJ14" s="36">
        <f t="shared" si="17"/>
        <v>5.9399999999999995</v>
      </c>
      <c r="BK14" s="14">
        <f t="shared" si="18"/>
        <v>0</v>
      </c>
      <c r="BL14" s="24">
        <f t="shared" si="19"/>
        <v>0.72</v>
      </c>
      <c r="BM14" s="14">
        <v>0</v>
      </c>
      <c r="BN14" s="15">
        <v>0</v>
      </c>
      <c r="BO14" s="16">
        <f>1+2+1.5+3+0.14</f>
        <v>7.64</v>
      </c>
      <c r="BP14" s="24">
        <f t="shared" si="20"/>
        <v>28.765000000000001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21"/>
        <v>7</v>
      </c>
      <c r="B15" s="80" t="s">
        <v>213</v>
      </c>
      <c r="C15" s="11" t="s">
        <v>455</v>
      </c>
      <c r="D15" s="12" t="s">
        <v>459</v>
      </c>
      <c r="E15" s="25" t="s">
        <v>456</v>
      </c>
      <c r="F15" s="11" t="s">
        <v>455</v>
      </c>
      <c r="G15" s="12" t="s">
        <v>456</v>
      </c>
      <c r="H15" s="25" t="s">
        <v>456</v>
      </c>
      <c r="I15" s="11" t="s">
        <v>455</v>
      </c>
      <c r="J15" s="12" t="s">
        <v>456</v>
      </c>
      <c r="K15" s="25" t="s">
        <v>456</v>
      </c>
      <c r="L15" s="11" t="s">
        <v>455</v>
      </c>
      <c r="M15" s="12" t="s">
        <v>459</v>
      </c>
      <c r="N15" s="25" t="s">
        <v>456</v>
      </c>
      <c r="O15" s="11" t="s">
        <v>455</v>
      </c>
      <c r="P15" s="12" t="s">
        <v>456</v>
      </c>
      <c r="Q15" s="25" t="s">
        <v>456</v>
      </c>
      <c r="R15" s="11" t="s">
        <v>455</v>
      </c>
      <c r="S15" s="12" t="s">
        <v>456</v>
      </c>
      <c r="T15" s="25" t="s">
        <v>456</v>
      </c>
      <c r="U15" s="146" t="s">
        <v>454</v>
      </c>
      <c r="V15" s="147">
        <v>0</v>
      </c>
      <c r="W15" s="25" t="s">
        <v>456</v>
      </c>
      <c r="X15" s="5">
        <f t="shared" si="0"/>
        <v>6</v>
      </c>
      <c r="Y15" s="6">
        <f t="shared" si="1"/>
        <v>0</v>
      </c>
      <c r="Z15" s="6">
        <f t="shared" si="2"/>
        <v>0</v>
      </c>
      <c r="AA15" s="6">
        <f t="shared" si="3"/>
        <v>2</v>
      </c>
      <c r="AB15" s="6">
        <f t="shared" si="4"/>
        <v>0</v>
      </c>
      <c r="AC15" s="7">
        <f t="shared" si="5"/>
        <v>7</v>
      </c>
      <c r="AD15" s="36">
        <f t="shared" si="6"/>
        <v>9.4200000000000017</v>
      </c>
      <c r="AE15" s="14">
        <f t="shared" si="7"/>
        <v>0.42999999999999994</v>
      </c>
      <c r="AF15" s="24">
        <f t="shared" si="8"/>
        <v>1.88</v>
      </c>
      <c r="AG15" s="14">
        <v>2.9</v>
      </c>
      <c r="AH15" s="15">
        <v>1.8</v>
      </c>
      <c r="AI15" s="153" t="s">
        <v>455</v>
      </c>
      <c r="AJ15" s="154" t="s">
        <v>457</v>
      </c>
      <c r="AK15" s="25" t="s">
        <v>456</v>
      </c>
      <c r="AL15" s="153" t="s">
        <v>455</v>
      </c>
      <c r="AM15" s="154" t="s">
        <v>456</v>
      </c>
      <c r="AN15" s="25" t="s">
        <v>456</v>
      </c>
      <c r="AO15" s="153" t="s">
        <v>455</v>
      </c>
      <c r="AP15" s="154" t="s">
        <v>456</v>
      </c>
      <c r="AQ15" s="25" t="s">
        <v>456</v>
      </c>
      <c r="AR15" s="11" t="str">
        <f t="shared" si="9"/>
        <v xml:space="preserve"> </v>
      </c>
      <c r="AS15" s="12" t="str">
        <f t="shared" si="10"/>
        <v xml:space="preserve"> </v>
      </c>
      <c r="AT15" s="25" t="str">
        <f t="shared" si="10"/>
        <v xml:space="preserve"> </v>
      </c>
      <c r="AU15" s="11" t="str">
        <f t="shared" si="10"/>
        <v xml:space="preserve"> </v>
      </c>
      <c r="AV15" s="12" t="str">
        <f t="shared" si="10"/>
        <v xml:space="preserve"> </v>
      </c>
      <c r="AW15" s="25" t="str">
        <f t="shared" si="10"/>
        <v xml:space="preserve"> </v>
      </c>
      <c r="AX15" s="11" t="str">
        <f t="shared" si="10"/>
        <v xml:space="preserve"> </v>
      </c>
      <c r="AY15" s="12" t="str">
        <f t="shared" si="10"/>
        <v xml:space="preserve"> </v>
      </c>
      <c r="AZ15" s="25" t="str">
        <f t="shared" si="10"/>
        <v xml:space="preserve"> </v>
      </c>
      <c r="BA15" s="11" t="str">
        <f t="shared" si="10"/>
        <v xml:space="preserve"> </v>
      </c>
      <c r="BB15" s="12" t="str">
        <f t="shared" si="10"/>
        <v xml:space="preserve"> </v>
      </c>
      <c r="BC15" s="25" t="str">
        <f t="shared" si="10"/>
        <v xml:space="preserve"> </v>
      </c>
      <c r="BD15" s="5">
        <f t="shared" si="11"/>
        <v>3</v>
      </c>
      <c r="BE15" s="6">
        <f t="shared" si="12"/>
        <v>0</v>
      </c>
      <c r="BF15" s="6">
        <f t="shared" si="13"/>
        <v>1</v>
      </c>
      <c r="BG15" s="6">
        <f t="shared" si="14"/>
        <v>0</v>
      </c>
      <c r="BH15" s="6">
        <f t="shared" si="15"/>
        <v>0</v>
      </c>
      <c r="BI15" s="7">
        <f t="shared" si="16"/>
        <v>3</v>
      </c>
      <c r="BJ15" s="36">
        <f t="shared" si="17"/>
        <v>5.9399999999999995</v>
      </c>
      <c r="BK15" s="14">
        <f t="shared" si="18"/>
        <v>2.1700000000000004</v>
      </c>
      <c r="BL15" s="24">
        <f t="shared" si="19"/>
        <v>0.72</v>
      </c>
      <c r="BM15" s="14">
        <v>0</v>
      </c>
      <c r="BN15" s="15">
        <v>0</v>
      </c>
      <c r="BO15" s="16">
        <f>2*1+2+1.5+3+0.14</f>
        <v>8.64</v>
      </c>
      <c r="BP15" s="24">
        <f t="shared" si="20"/>
        <v>30.35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21"/>
        <v>8</v>
      </c>
      <c r="B16" s="80" t="s">
        <v>103</v>
      </c>
      <c r="C16" s="11" t="s">
        <v>455</v>
      </c>
      <c r="D16" s="12" t="s">
        <v>457</v>
      </c>
      <c r="E16" s="25" t="s">
        <v>456</v>
      </c>
      <c r="F16" s="11" t="s">
        <v>455</v>
      </c>
      <c r="G16" s="12" t="s">
        <v>457</v>
      </c>
      <c r="H16" s="25" t="s">
        <v>456</v>
      </c>
      <c r="I16" s="11" t="s">
        <v>455</v>
      </c>
      <c r="J16" s="12" t="s">
        <v>456</v>
      </c>
      <c r="K16" s="25" t="s">
        <v>456</v>
      </c>
      <c r="L16" s="11" t="s">
        <v>455</v>
      </c>
      <c r="M16" s="12" t="s">
        <v>457</v>
      </c>
      <c r="N16" s="25" t="s">
        <v>456</v>
      </c>
      <c r="O16" s="11" t="s">
        <v>455</v>
      </c>
      <c r="P16" s="12" t="s">
        <v>456</v>
      </c>
      <c r="Q16" s="25" t="s">
        <v>456</v>
      </c>
      <c r="R16" s="11" t="s">
        <v>455</v>
      </c>
      <c r="S16" s="12" t="s">
        <v>457</v>
      </c>
      <c r="T16" s="25" t="s">
        <v>456</v>
      </c>
      <c r="U16" s="146" t="s">
        <v>455</v>
      </c>
      <c r="V16" s="147" t="s">
        <v>456</v>
      </c>
      <c r="W16" s="25" t="s">
        <v>456</v>
      </c>
      <c r="X16" s="5">
        <f t="shared" si="0"/>
        <v>7</v>
      </c>
      <c r="Y16" s="6">
        <f t="shared" si="1"/>
        <v>0</v>
      </c>
      <c r="Z16" s="6">
        <f t="shared" si="2"/>
        <v>4</v>
      </c>
      <c r="AA16" s="6">
        <f t="shared" si="3"/>
        <v>0</v>
      </c>
      <c r="AB16" s="6">
        <f t="shared" si="4"/>
        <v>0</v>
      </c>
      <c r="AC16" s="7">
        <f t="shared" si="5"/>
        <v>7</v>
      </c>
      <c r="AD16" s="36">
        <f t="shared" si="6"/>
        <v>10</v>
      </c>
      <c r="AE16" s="14">
        <f t="shared" si="7"/>
        <v>7.39</v>
      </c>
      <c r="AF16" s="24">
        <f t="shared" si="8"/>
        <v>1.88</v>
      </c>
      <c r="AG16" s="14">
        <v>7.7</v>
      </c>
      <c r="AH16" s="15">
        <v>2.9</v>
      </c>
      <c r="AI16" s="153" t="s">
        <v>455</v>
      </c>
      <c r="AJ16" s="154" t="s">
        <v>456</v>
      </c>
      <c r="AK16" s="25" t="s">
        <v>456</v>
      </c>
      <c r="AL16" s="153" t="s">
        <v>455</v>
      </c>
      <c r="AM16" s="154" t="s">
        <v>456</v>
      </c>
      <c r="AN16" s="25" t="s">
        <v>456</v>
      </c>
      <c r="AO16" s="153" t="s">
        <v>455</v>
      </c>
      <c r="AP16" s="154" t="s">
        <v>459</v>
      </c>
      <c r="AQ16" s="25" t="s">
        <v>456</v>
      </c>
      <c r="AR16" s="11" t="str">
        <f t="shared" si="9"/>
        <v xml:space="preserve"> </v>
      </c>
      <c r="AS16" s="12" t="str">
        <f t="shared" si="10"/>
        <v xml:space="preserve"> </v>
      </c>
      <c r="AT16" s="25" t="str">
        <f t="shared" si="10"/>
        <v xml:space="preserve"> </v>
      </c>
      <c r="AU16" s="11" t="str">
        <f t="shared" si="10"/>
        <v xml:space="preserve"> </v>
      </c>
      <c r="AV16" s="12" t="str">
        <f t="shared" si="10"/>
        <v xml:space="preserve"> </v>
      </c>
      <c r="AW16" s="25" t="str">
        <f t="shared" si="10"/>
        <v xml:space="preserve"> </v>
      </c>
      <c r="AX16" s="11" t="str">
        <f t="shared" si="10"/>
        <v xml:space="preserve"> </v>
      </c>
      <c r="AY16" s="12" t="str">
        <f t="shared" si="10"/>
        <v xml:space="preserve"> </v>
      </c>
      <c r="AZ16" s="25" t="str">
        <f t="shared" si="10"/>
        <v xml:space="preserve"> </v>
      </c>
      <c r="BA16" s="11" t="str">
        <f t="shared" si="10"/>
        <v xml:space="preserve"> </v>
      </c>
      <c r="BB16" s="12" t="str">
        <f t="shared" si="10"/>
        <v xml:space="preserve"> </v>
      </c>
      <c r="BC16" s="25" t="str">
        <f t="shared" si="10"/>
        <v xml:space="preserve"> </v>
      </c>
      <c r="BD16" s="5">
        <f t="shared" si="11"/>
        <v>3</v>
      </c>
      <c r="BE16" s="6">
        <f t="shared" si="12"/>
        <v>0</v>
      </c>
      <c r="BF16" s="6">
        <f t="shared" si="13"/>
        <v>0</v>
      </c>
      <c r="BG16" s="6">
        <f t="shared" si="14"/>
        <v>1</v>
      </c>
      <c r="BH16" s="6">
        <f t="shared" si="15"/>
        <v>0</v>
      </c>
      <c r="BI16" s="7">
        <f t="shared" si="16"/>
        <v>3</v>
      </c>
      <c r="BJ16" s="36">
        <f t="shared" si="17"/>
        <v>5.9399999999999995</v>
      </c>
      <c r="BK16" s="14">
        <f t="shared" si="18"/>
        <v>0.14000000000000012</v>
      </c>
      <c r="BL16" s="24">
        <f t="shared" si="19"/>
        <v>0.72</v>
      </c>
      <c r="BM16" s="14">
        <v>0</v>
      </c>
      <c r="BN16" s="15">
        <v>0</v>
      </c>
      <c r="BO16" s="16">
        <f>2+2.5+3+0.14</f>
        <v>7.64</v>
      </c>
      <c r="BP16" s="24">
        <f t="shared" si="20"/>
        <v>43.195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21"/>
        <v>9</v>
      </c>
      <c r="B17" s="80" t="s">
        <v>469</v>
      </c>
      <c r="C17" s="11" t="s">
        <v>455</v>
      </c>
      <c r="D17" s="12" t="s">
        <v>459</v>
      </c>
      <c r="E17" s="25">
        <v>0</v>
      </c>
      <c r="F17" s="11" t="s">
        <v>455</v>
      </c>
      <c r="G17" s="12" t="s">
        <v>457</v>
      </c>
      <c r="H17" s="25">
        <v>0</v>
      </c>
      <c r="I17" s="11" t="s">
        <v>455</v>
      </c>
      <c r="J17" s="12" t="s">
        <v>456</v>
      </c>
      <c r="K17" s="25">
        <v>0</v>
      </c>
      <c r="L17" s="11" t="s">
        <v>455</v>
      </c>
      <c r="M17" s="12" t="s">
        <v>459</v>
      </c>
      <c r="N17" s="25" t="s">
        <v>456</v>
      </c>
      <c r="O17" s="11" t="s">
        <v>455</v>
      </c>
      <c r="P17" s="12" t="s">
        <v>456</v>
      </c>
      <c r="Q17" s="25">
        <v>0</v>
      </c>
      <c r="R17" s="11" t="s">
        <v>455</v>
      </c>
      <c r="S17" s="12" t="s">
        <v>456</v>
      </c>
      <c r="T17" s="25">
        <v>0</v>
      </c>
      <c r="U17" s="146" t="s">
        <v>455</v>
      </c>
      <c r="V17" s="147" t="s">
        <v>456</v>
      </c>
      <c r="W17" s="25">
        <v>0</v>
      </c>
      <c r="X17" s="5">
        <f t="shared" si="0"/>
        <v>7</v>
      </c>
      <c r="Y17" s="6">
        <f t="shared" si="1"/>
        <v>0</v>
      </c>
      <c r="Z17" s="6">
        <f t="shared" si="2"/>
        <v>1</v>
      </c>
      <c r="AA17" s="6">
        <f t="shared" si="3"/>
        <v>2</v>
      </c>
      <c r="AB17" s="6">
        <f t="shared" si="4"/>
        <v>0</v>
      </c>
      <c r="AC17" s="7">
        <f t="shared" si="5"/>
        <v>1</v>
      </c>
      <c r="AD17" s="36">
        <f t="shared" si="6"/>
        <v>10</v>
      </c>
      <c r="AE17" s="14">
        <f t="shared" si="7"/>
        <v>2.75</v>
      </c>
      <c r="AF17" s="24">
        <f t="shared" si="8"/>
        <v>0.14000000000000012</v>
      </c>
      <c r="AG17" s="14">
        <v>6</v>
      </c>
      <c r="AH17" s="15">
        <v>2.1</v>
      </c>
      <c r="AI17" s="153" t="s">
        <v>455</v>
      </c>
      <c r="AJ17" s="154" t="s">
        <v>456</v>
      </c>
      <c r="AK17" s="25">
        <v>0</v>
      </c>
      <c r="AL17" s="153" t="s">
        <v>454</v>
      </c>
      <c r="AM17" s="154">
        <v>0</v>
      </c>
      <c r="AN17" s="25">
        <v>0</v>
      </c>
      <c r="AO17" s="153" t="s">
        <v>455</v>
      </c>
      <c r="AP17" s="154" t="s">
        <v>456</v>
      </c>
      <c r="AQ17" s="25">
        <v>0</v>
      </c>
      <c r="AR17" s="11" t="str">
        <f t="shared" si="9"/>
        <v xml:space="preserve"> </v>
      </c>
      <c r="AS17" s="12" t="str">
        <f t="shared" si="10"/>
        <v xml:space="preserve"> </v>
      </c>
      <c r="AT17" s="25" t="str">
        <f t="shared" si="10"/>
        <v xml:space="preserve"> </v>
      </c>
      <c r="AU17" s="11" t="str">
        <f t="shared" si="10"/>
        <v xml:space="preserve"> </v>
      </c>
      <c r="AV17" s="12" t="str">
        <f t="shared" si="10"/>
        <v xml:space="preserve"> </v>
      </c>
      <c r="AW17" s="25" t="str">
        <f t="shared" si="10"/>
        <v xml:space="preserve"> </v>
      </c>
      <c r="AX17" s="11" t="str">
        <f t="shared" si="10"/>
        <v xml:space="preserve"> </v>
      </c>
      <c r="AY17" s="12" t="str">
        <f t="shared" si="10"/>
        <v xml:space="preserve"> </v>
      </c>
      <c r="AZ17" s="25" t="str">
        <f t="shared" si="10"/>
        <v xml:space="preserve"> </v>
      </c>
      <c r="BA17" s="11" t="str">
        <f t="shared" si="10"/>
        <v xml:space="preserve"> </v>
      </c>
      <c r="BB17" s="12" t="str">
        <f t="shared" si="10"/>
        <v xml:space="preserve"> </v>
      </c>
      <c r="BC17" s="25" t="str">
        <f t="shared" si="10"/>
        <v xml:space="preserve"> </v>
      </c>
      <c r="BD17" s="5">
        <f t="shared" si="11"/>
        <v>2</v>
      </c>
      <c r="BE17" s="6">
        <f t="shared" si="12"/>
        <v>0</v>
      </c>
      <c r="BF17" s="6">
        <f t="shared" si="13"/>
        <v>0</v>
      </c>
      <c r="BG17" s="6">
        <f t="shared" si="14"/>
        <v>0</v>
      </c>
      <c r="BH17" s="6">
        <f t="shared" si="15"/>
        <v>0</v>
      </c>
      <c r="BI17" s="7">
        <f t="shared" si="16"/>
        <v>0</v>
      </c>
      <c r="BJ17" s="36">
        <f t="shared" si="17"/>
        <v>4.2</v>
      </c>
      <c r="BK17" s="14">
        <f t="shared" si="18"/>
        <v>0</v>
      </c>
      <c r="BL17" s="24">
        <f t="shared" si="19"/>
        <v>0</v>
      </c>
      <c r="BM17" s="14">
        <v>0</v>
      </c>
      <c r="BN17" s="15">
        <v>0</v>
      </c>
      <c r="BO17" s="16"/>
      <c r="BP17" s="24">
        <f t="shared" si="20"/>
        <v>25.195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21"/>
        <v>10</v>
      </c>
      <c r="B18" s="80" t="s">
        <v>215</v>
      </c>
      <c r="C18" s="11" t="s">
        <v>455</v>
      </c>
      <c r="D18" s="12" t="s">
        <v>456</v>
      </c>
      <c r="E18" s="25" t="s">
        <v>456</v>
      </c>
      <c r="F18" s="11" t="s">
        <v>455</v>
      </c>
      <c r="G18" s="12" t="s">
        <v>456</v>
      </c>
      <c r="H18" s="25" t="s">
        <v>456</v>
      </c>
      <c r="I18" s="11" t="s">
        <v>455</v>
      </c>
      <c r="J18" s="12" t="s">
        <v>456</v>
      </c>
      <c r="K18" s="25" t="s">
        <v>456</v>
      </c>
      <c r="L18" s="11" t="s">
        <v>455</v>
      </c>
      <c r="M18" s="12" t="s">
        <v>456</v>
      </c>
      <c r="N18" s="25" t="s">
        <v>456</v>
      </c>
      <c r="O18" s="11" t="s">
        <v>455</v>
      </c>
      <c r="P18" s="12" t="s">
        <v>457</v>
      </c>
      <c r="Q18" s="25" t="s">
        <v>456</v>
      </c>
      <c r="R18" s="11" t="s">
        <v>455</v>
      </c>
      <c r="S18" s="12" t="s">
        <v>456</v>
      </c>
      <c r="T18" s="25" t="s">
        <v>456</v>
      </c>
      <c r="U18" s="146" t="s">
        <v>455</v>
      </c>
      <c r="V18" s="147" t="s">
        <v>456</v>
      </c>
      <c r="W18" s="25" t="s">
        <v>456</v>
      </c>
      <c r="X18" s="5">
        <f t="shared" si="0"/>
        <v>7</v>
      </c>
      <c r="Y18" s="6">
        <f t="shared" si="1"/>
        <v>0</v>
      </c>
      <c r="Z18" s="6">
        <f t="shared" si="2"/>
        <v>1</v>
      </c>
      <c r="AA18" s="6">
        <f t="shared" si="3"/>
        <v>0</v>
      </c>
      <c r="AB18" s="6">
        <f t="shared" si="4"/>
        <v>0</v>
      </c>
      <c r="AC18" s="7">
        <f t="shared" si="5"/>
        <v>7</v>
      </c>
      <c r="AD18" s="36">
        <f t="shared" si="6"/>
        <v>10</v>
      </c>
      <c r="AE18" s="14">
        <f t="shared" si="7"/>
        <v>2.1700000000000004</v>
      </c>
      <c r="AF18" s="24">
        <f>IF(AB18=7,10,IF(AB18=6,9.71+(AC18-1)*0.29,IF(AB18=5,9.13+(AC18-2)*0.29,IF(AB18=4,8.26+(AC18-3)*0.29,IF(AB18=3,7.1+(AC18-4)*0.29,IF(AB18=2,5.65+(AC18-5)*0.29,IF(AB18=1,3.91+(AC18-6)*0.29,IF(AC18=0,0,1.88+(AC18-7)*0.29))))))))+0.07</f>
        <v>1.95</v>
      </c>
      <c r="AG18" s="14">
        <v>3.3</v>
      </c>
      <c r="AH18" s="15">
        <v>1.8</v>
      </c>
      <c r="AI18" s="153" t="s">
        <v>455</v>
      </c>
      <c r="AJ18" s="154" t="s">
        <v>456</v>
      </c>
      <c r="AK18" s="25" t="s">
        <v>456</v>
      </c>
      <c r="AL18" s="153" t="s">
        <v>455</v>
      </c>
      <c r="AM18" s="154" t="s">
        <v>456</v>
      </c>
      <c r="AN18" s="25" t="s">
        <v>456</v>
      </c>
      <c r="AO18" s="153" t="s">
        <v>455</v>
      </c>
      <c r="AP18" s="154" t="s">
        <v>457</v>
      </c>
      <c r="AQ18" s="25" t="s">
        <v>456</v>
      </c>
      <c r="AR18" s="11" t="str">
        <f t="shared" si="9"/>
        <v xml:space="preserve"> </v>
      </c>
      <c r="AS18" s="12" t="str">
        <f t="shared" si="10"/>
        <v xml:space="preserve"> </v>
      </c>
      <c r="AT18" s="25" t="str">
        <f t="shared" si="10"/>
        <v xml:space="preserve"> </v>
      </c>
      <c r="AU18" s="11" t="str">
        <f t="shared" si="10"/>
        <v xml:space="preserve"> </v>
      </c>
      <c r="AV18" s="12" t="str">
        <f t="shared" si="10"/>
        <v xml:space="preserve"> </v>
      </c>
      <c r="AW18" s="25" t="str">
        <f t="shared" si="10"/>
        <v xml:space="preserve"> </v>
      </c>
      <c r="AX18" s="11" t="str">
        <f t="shared" si="10"/>
        <v xml:space="preserve"> </v>
      </c>
      <c r="AY18" s="12" t="str">
        <f t="shared" si="10"/>
        <v xml:space="preserve"> </v>
      </c>
      <c r="AZ18" s="25" t="str">
        <f t="shared" si="10"/>
        <v xml:space="preserve"> </v>
      </c>
      <c r="BA18" s="11" t="str">
        <f t="shared" si="10"/>
        <v xml:space="preserve"> </v>
      </c>
      <c r="BB18" s="12" t="str">
        <f t="shared" si="10"/>
        <v xml:space="preserve"> </v>
      </c>
      <c r="BC18" s="25" t="str">
        <f t="shared" si="10"/>
        <v xml:space="preserve"> </v>
      </c>
      <c r="BD18" s="5">
        <f t="shared" si="11"/>
        <v>3</v>
      </c>
      <c r="BE18" s="6">
        <f t="shared" si="12"/>
        <v>0</v>
      </c>
      <c r="BF18" s="6">
        <f t="shared" si="13"/>
        <v>1</v>
      </c>
      <c r="BG18" s="6">
        <f t="shared" si="14"/>
        <v>0</v>
      </c>
      <c r="BH18" s="6">
        <f t="shared" si="15"/>
        <v>0</v>
      </c>
      <c r="BI18" s="7">
        <f t="shared" si="16"/>
        <v>3</v>
      </c>
      <c r="BJ18" s="36">
        <f t="shared" si="17"/>
        <v>5.9399999999999995</v>
      </c>
      <c r="BK18" s="14">
        <f t="shared" si="18"/>
        <v>2.1700000000000004</v>
      </c>
      <c r="BL18" s="24">
        <f t="shared" si="19"/>
        <v>0.72</v>
      </c>
      <c r="BM18" s="14">
        <v>0</v>
      </c>
      <c r="BN18" s="15">
        <v>0</v>
      </c>
      <c r="BO18" s="16">
        <f>2*1+2*0.14+1.5+3</f>
        <v>6.78</v>
      </c>
      <c r="BP18" s="24">
        <f t="shared" si="20"/>
        <v>31.2425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21"/>
        <v>11</v>
      </c>
      <c r="B19" s="80" t="s">
        <v>301</v>
      </c>
      <c r="C19" s="11" t="s">
        <v>455</v>
      </c>
      <c r="D19" s="12" t="s">
        <v>456</v>
      </c>
      <c r="E19" s="25" t="s">
        <v>456</v>
      </c>
      <c r="F19" s="11" t="s">
        <v>455</v>
      </c>
      <c r="G19" s="12" t="s">
        <v>456</v>
      </c>
      <c r="H19" s="25" t="s">
        <v>459</v>
      </c>
      <c r="I19" s="11" t="s">
        <v>455</v>
      </c>
      <c r="J19" s="12" t="s">
        <v>456</v>
      </c>
      <c r="K19" s="25" t="s">
        <v>456</v>
      </c>
      <c r="L19" s="11" t="s">
        <v>455</v>
      </c>
      <c r="M19" s="12" t="s">
        <v>459</v>
      </c>
      <c r="N19" s="25" t="s">
        <v>456</v>
      </c>
      <c r="O19" s="11" t="s">
        <v>455</v>
      </c>
      <c r="P19" s="12" t="s">
        <v>456</v>
      </c>
      <c r="Q19" s="25" t="s">
        <v>456</v>
      </c>
      <c r="R19" s="11" t="s">
        <v>455</v>
      </c>
      <c r="S19" s="12" t="s">
        <v>459</v>
      </c>
      <c r="T19" s="25" t="s">
        <v>456</v>
      </c>
      <c r="U19" s="146" t="s">
        <v>455</v>
      </c>
      <c r="V19" s="147" t="s">
        <v>457</v>
      </c>
      <c r="W19" s="25" t="s">
        <v>456</v>
      </c>
      <c r="X19" s="5">
        <f t="shared" si="0"/>
        <v>7</v>
      </c>
      <c r="Y19" s="6">
        <f t="shared" si="1"/>
        <v>0</v>
      </c>
      <c r="Z19" s="6">
        <f t="shared" si="2"/>
        <v>1</v>
      </c>
      <c r="AA19" s="6">
        <f t="shared" si="3"/>
        <v>2</v>
      </c>
      <c r="AB19" s="6">
        <f t="shared" si="4"/>
        <v>1</v>
      </c>
      <c r="AC19" s="7">
        <f t="shared" si="5"/>
        <v>6</v>
      </c>
      <c r="AD19" s="36">
        <f t="shared" si="6"/>
        <v>10</v>
      </c>
      <c r="AE19" s="14">
        <f t="shared" si="7"/>
        <v>2.75</v>
      </c>
      <c r="AF19" s="24">
        <f t="shared" si="8"/>
        <v>3.91</v>
      </c>
      <c r="AG19" s="14">
        <v>6.2</v>
      </c>
      <c r="AH19" s="15">
        <v>2</v>
      </c>
      <c r="AI19" s="153" t="s">
        <v>455</v>
      </c>
      <c r="AJ19" s="154" t="s">
        <v>456</v>
      </c>
      <c r="AK19" s="25" t="s">
        <v>456</v>
      </c>
      <c r="AL19" s="153" t="s">
        <v>455</v>
      </c>
      <c r="AM19" s="154" t="s">
        <v>456</v>
      </c>
      <c r="AN19" s="25" t="s">
        <v>456</v>
      </c>
      <c r="AO19" s="153" t="s">
        <v>455</v>
      </c>
      <c r="AP19" s="154" t="s">
        <v>456</v>
      </c>
      <c r="AQ19" s="25" t="s">
        <v>456</v>
      </c>
      <c r="AR19" s="11" t="str">
        <f t="shared" ref="AQ19:AR28" si="22">" "</f>
        <v xml:space="preserve"> </v>
      </c>
      <c r="AS19" s="12" t="str">
        <f t="shared" ref="AS19:BC28" si="23">" "</f>
        <v xml:space="preserve"> </v>
      </c>
      <c r="AT19" s="25" t="str">
        <f t="shared" si="23"/>
        <v xml:space="preserve"> </v>
      </c>
      <c r="AU19" s="11" t="str">
        <f t="shared" si="23"/>
        <v xml:space="preserve"> </v>
      </c>
      <c r="AV19" s="12" t="str">
        <f t="shared" si="23"/>
        <v xml:space="preserve"> </v>
      </c>
      <c r="AW19" s="25" t="str">
        <f t="shared" si="23"/>
        <v xml:space="preserve"> </v>
      </c>
      <c r="AX19" s="11" t="str">
        <f t="shared" si="23"/>
        <v xml:space="preserve"> </v>
      </c>
      <c r="AY19" s="12" t="str">
        <f t="shared" si="23"/>
        <v xml:space="preserve"> </v>
      </c>
      <c r="AZ19" s="25" t="str">
        <f t="shared" si="23"/>
        <v xml:space="preserve"> </v>
      </c>
      <c r="BA19" s="11" t="str">
        <f t="shared" si="23"/>
        <v xml:space="preserve"> </v>
      </c>
      <c r="BB19" s="12" t="str">
        <f t="shared" si="23"/>
        <v xml:space="preserve"> </v>
      </c>
      <c r="BC19" s="25" t="str">
        <f t="shared" si="23"/>
        <v xml:space="preserve"> </v>
      </c>
      <c r="BD19" s="5">
        <f t="shared" si="11"/>
        <v>3</v>
      </c>
      <c r="BE19" s="6">
        <f t="shared" si="12"/>
        <v>0</v>
      </c>
      <c r="BF19" s="6">
        <f t="shared" si="13"/>
        <v>0</v>
      </c>
      <c r="BG19" s="6">
        <f t="shared" si="14"/>
        <v>0</v>
      </c>
      <c r="BH19" s="6">
        <f t="shared" si="15"/>
        <v>0</v>
      </c>
      <c r="BI19" s="7">
        <f t="shared" si="16"/>
        <v>3</v>
      </c>
      <c r="BJ19" s="36">
        <f t="shared" si="17"/>
        <v>5.9399999999999995</v>
      </c>
      <c r="BK19" s="14">
        <f t="shared" si="18"/>
        <v>0</v>
      </c>
      <c r="BL19" s="24">
        <f t="shared" si="19"/>
        <v>0.72</v>
      </c>
      <c r="BM19" s="14">
        <v>0</v>
      </c>
      <c r="BN19" s="15">
        <v>0</v>
      </c>
      <c r="BO19" s="16">
        <f>2+1.5+3+0.14</f>
        <v>6.64</v>
      </c>
      <c r="BP19" s="24">
        <f t="shared" si="20"/>
        <v>34.3825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21"/>
        <v>12</v>
      </c>
      <c r="B20" s="80" t="s">
        <v>216</v>
      </c>
      <c r="C20" s="11" t="s">
        <v>455</v>
      </c>
      <c r="D20" s="12" t="s">
        <v>456</v>
      </c>
      <c r="E20" s="25" t="s">
        <v>456</v>
      </c>
      <c r="F20" s="11" t="s">
        <v>455</v>
      </c>
      <c r="G20" s="12" t="s">
        <v>456</v>
      </c>
      <c r="H20" s="25" t="s">
        <v>456</v>
      </c>
      <c r="I20" s="11" t="s">
        <v>455</v>
      </c>
      <c r="J20" s="12" t="s">
        <v>456</v>
      </c>
      <c r="K20" s="25" t="s">
        <v>456</v>
      </c>
      <c r="L20" s="11" t="s">
        <v>455</v>
      </c>
      <c r="M20" s="12" t="s">
        <v>456</v>
      </c>
      <c r="N20" s="25" t="s">
        <v>456</v>
      </c>
      <c r="O20" s="11" t="s">
        <v>455</v>
      </c>
      <c r="P20" s="12" t="s">
        <v>456</v>
      </c>
      <c r="Q20" s="25" t="s">
        <v>456</v>
      </c>
      <c r="R20" s="11" t="s">
        <v>455</v>
      </c>
      <c r="S20" s="12" t="s">
        <v>456</v>
      </c>
      <c r="T20" s="25" t="s">
        <v>456</v>
      </c>
      <c r="U20" s="146" t="s">
        <v>454</v>
      </c>
      <c r="V20" s="147">
        <v>0</v>
      </c>
      <c r="W20" s="25" t="s">
        <v>456</v>
      </c>
      <c r="X20" s="5">
        <f t="shared" si="0"/>
        <v>6</v>
      </c>
      <c r="Y20" s="6">
        <f t="shared" si="1"/>
        <v>0</v>
      </c>
      <c r="Z20" s="6">
        <f t="shared" si="2"/>
        <v>0</v>
      </c>
      <c r="AA20" s="6">
        <f t="shared" si="3"/>
        <v>0</v>
      </c>
      <c r="AB20" s="6">
        <f t="shared" si="4"/>
        <v>0</v>
      </c>
      <c r="AC20" s="7">
        <f t="shared" si="5"/>
        <v>7</v>
      </c>
      <c r="AD20" s="36">
        <f t="shared" si="6"/>
        <v>9.4200000000000017</v>
      </c>
      <c r="AE20" s="14">
        <f t="shared" si="7"/>
        <v>0</v>
      </c>
      <c r="AF20" s="24">
        <f t="shared" si="8"/>
        <v>1.88</v>
      </c>
      <c r="AG20" s="14">
        <v>3.3</v>
      </c>
      <c r="AH20" s="15">
        <v>1.7</v>
      </c>
      <c r="AI20" s="153" t="s">
        <v>455</v>
      </c>
      <c r="AJ20" s="154" t="s">
        <v>456</v>
      </c>
      <c r="AK20" s="25" t="s">
        <v>456</v>
      </c>
      <c r="AL20" s="153" t="s">
        <v>455</v>
      </c>
      <c r="AM20" s="154" t="s">
        <v>456</v>
      </c>
      <c r="AN20" s="25">
        <v>0</v>
      </c>
      <c r="AO20" s="153" t="s">
        <v>455</v>
      </c>
      <c r="AP20" s="154" t="s">
        <v>456</v>
      </c>
      <c r="AQ20" s="25" t="s">
        <v>456</v>
      </c>
      <c r="AR20" s="11" t="str">
        <f t="shared" si="22"/>
        <v xml:space="preserve"> </v>
      </c>
      <c r="AS20" s="12" t="str">
        <f t="shared" si="23"/>
        <v xml:space="preserve"> </v>
      </c>
      <c r="AT20" s="25" t="str">
        <f t="shared" si="23"/>
        <v xml:space="preserve"> </v>
      </c>
      <c r="AU20" s="11" t="str">
        <f t="shared" si="23"/>
        <v xml:space="preserve"> </v>
      </c>
      <c r="AV20" s="12" t="str">
        <f t="shared" si="23"/>
        <v xml:space="preserve"> </v>
      </c>
      <c r="AW20" s="25" t="str">
        <f t="shared" si="23"/>
        <v xml:space="preserve"> </v>
      </c>
      <c r="AX20" s="11" t="str">
        <f t="shared" si="23"/>
        <v xml:space="preserve"> </v>
      </c>
      <c r="AY20" s="12" t="str">
        <f t="shared" si="23"/>
        <v xml:space="preserve"> </v>
      </c>
      <c r="AZ20" s="25" t="str">
        <f t="shared" si="23"/>
        <v xml:space="preserve"> </v>
      </c>
      <c r="BA20" s="11" t="str">
        <f t="shared" si="23"/>
        <v xml:space="preserve"> </v>
      </c>
      <c r="BB20" s="12" t="str">
        <f t="shared" si="23"/>
        <v xml:space="preserve"> </v>
      </c>
      <c r="BC20" s="25" t="str">
        <f t="shared" si="23"/>
        <v xml:space="preserve"> </v>
      </c>
      <c r="BD20" s="5">
        <f t="shared" si="11"/>
        <v>3</v>
      </c>
      <c r="BE20" s="6">
        <f t="shared" si="12"/>
        <v>0</v>
      </c>
      <c r="BF20" s="6">
        <f t="shared" si="13"/>
        <v>0</v>
      </c>
      <c r="BG20" s="6">
        <f t="shared" si="14"/>
        <v>0</v>
      </c>
      <c r="BH20" s="6">
        <f t="shared" si="15"/>
        <v>0</v>
      </c>
      <c r="BI20" s="7">
        <f t="shared" si="16"/>
        <v>2</v>
      </c>
      <c r="BJ20" s="36">
        <f t="shared" si="17"/>
        <v>5.9399999999999995</v>
      </c>
      <c r="BK20" s="14">
        <f t="shared" si="18"/>
        <v>0</v>
      </c>
      <c r="BL20" s="24">
        <f t="shared" si="19"/>
        <v>0.42999999999999994</v>
      </c>
      <c r="BM20" s="14">
        <v>0</v>
      </c>
      <c r="BN20" s="15">
        <v>0</v>
      </c>
      <c r="BO20" s="16">
        <f>1.5+3</f>
        <v>4.5</v>
      </c>
      <c r="BP20" s="24">
        <f t="shared" si="20"/>
        <v>23.9375</v>
      </c>
      <c r="BQ20" s="63"/>
      <c r="BR20" s="63"/>
      <c r="BS20" s="63"/>
      <c r="BT20" s="63"/>
      <c r="BU20" s="63"/>
      <c r="BV20" s="63"/>
      <c r="BW20" s="63"/>
      <c r="BY20" s="18"/>
      <c r="BZ20" s="21"/>
    </row>
    <row r="21" spans="1:78" ht="12.75" customHeight="1">
      <c r="A21" s="2">
        <f t="shared" si="21"/>
        <v>13</v>
      </c>
      <c r="B21" s="80" t="s">
        <v>574</v>
      </c>
      <c r="C21" s="11" t="s">
        <v>454</v>
      </c>
      <c r="D21" s="12">
        <v>0</v>
      </c>
      <c r="E21" s="25">
        <v>0</v>
      </c>
      <c r="F21" s="11" t="s">
        <v>570</v>
      </c>
      <c r="G21" s="12">
        <v>0</v>
      </c>
      <c r="H21" s="25">
        <v>0</v>
      </c>
      <c r="I21" s="11" t="s">
        <v>454</v>
      </c>
      <c r="J21" s="12">
        <v>0</v>
      </c>
      <c r="K21" s="25">
        <v>0</v>
      </c>
      <c r="L21" s="11" t="s">
        <v>454</v>
      </c>
      <c r="M21" s="12">
        <v>0</v>
      </c>
      <c r="N21" s="25">
        <v>0</v>
      </c>
      <c r="O21" s="11" t="s">
        <v>454</v>
      </c>
      <c r="P21" s="12">
        <v>0</v>
      </c>
      <c r="Q21" s="25">
        <v>0</v>
      </c>
      <c r="R21" s="11" t="s">
        <v>454</v>
      </c>
      <c r="S21" s="12">
        <v>0</v>
      </c>
      <c r="T21" s="25">
        <v>0</v>
      </c>
      <c r="U21" s="146" t="s">
        <v>454</v>
      </c>
      <c r="V21" s="147">
        <v>0</v>
      </c>
      <c r="W21" s="25">
        <v>0</v>
      </c>
      <c r="X21" s="5">
        <f t="shared" si="0"/>
        <v>0</v>
      </c>
      <c r="Y21" s="6">
        <f t="shared" si="1"/>
        <v>0</v>
      </c>
      <c r="Z21" s="6">
        <f t="shared" si="2"/>
        <v>0</v>
      </c>
      <c r="AA21" s="6">
        <f t="shared" si="3"/>
        <v>0</v>
      </c>
      <c r="AB21" s="6">
        <f t="shared" si="4"/>
        <v>0</v>
      </c>
      <c r="AC21" s="7">
        <f t="shared" si="5"/>
        <v>0</v>
      </c>
      <c r="AD21" s="36">
        <f t="shared" si="6"/>
        <v>0</v>
      </c>
      <c r="AE21" s="14">
        <f t="shared" si="7"/>
        <v>0</v>
      </c>
      <c r="AF21" s="24">
        <f t="shared" si="8"/>
        <v>0</v>
      </c>
      <c r="AG21" s="14">
        <v>0</v>
      </c>
      <c r="AH21" s="15">
        <v>0</v>
      </c>
      <c r="AI21" s="153" t="s">
        <v>454</v>
      </c>
      <c r="AJ21" s="154">
        <v>0</v>
      </c>
      <c r="AK21" s="25">
        <v>0</v>
      </c>
      <c r="AL21" s="153" t="s">
        <v>454</v>
      </c>
      <c r="AM21" s="154">
        <v>0</v>
      </c>
      <c r="AN21" s="25">
        <v>0</v>
      </c>
      <c r="AO21" s="153" t="s">
        <v>454</v>
      </c>
      <c r="AP21" s="154">
        <v>0</v>
      </c>
      <c r="AQ21" s="25">
        <v>0</v>
      </c>
      <c r="AR21" s="11" t="str">
        <f t="shared" si="22"/>
        <v xml:space="preserve"> </v>
      </c>
      <c r="AS21" s="12" t="str">
        <f t="shared" si="23"/>
        <v xml:space="preserve"> </v>
      </c>
      <c r="AT21" s="25" t="str">
        <f t="shared" si="23"/>
        <v xml:space="preserve"> </v>
      </c>
      <c r="AU21" s="11" t="str">
        <f t="shared" si="23"/>
        <v xml:space="preserve"> </v>
      </c>
      <c r="AV21" s="12" t="str">
        <f t="shared" si="23"/>
        <v xml:space="preserve"> </v>
      </c>
      <c r="AW21" s="25" t="str">
        <f t="shared" si="23"/>
        <v xml:space="preserve"> </v>
      </c>
      <c r="AX21" s="11" t="str">
        <f t="shared" si="23"/>
        <v xml:space="preserve"> </v>
      </c>
      <c r="AY21" s="12" t="str">
        <f t="shared" si="23"/>
        <v xml:space="preserve"> </v>
      </c>
      <c r="AZ21" s="25" t="str">
        <f t="shared" si="23"/>
        <v xml:space="preserve"> </v>
      </c>
      <c r="BA21" s="11" t="str">
        <f t="shared" si="23"/>
        <v xml:space="preserve"> </v>
      </c>
      <c r="BB21" s="12" t="str">
        <f t="shared" si="23"/>
        <v xml:space="preserve"> </v>
      </c>
      <c r="BC21" s="25" t="str">
        <f t="shared" si="23"/>
        <v xml:space="preserve"> </v>
      </c>
      <c r="BD21" s="5">
        <f t="shared" si="11"/>
        <v>0</v>
      </c>
      <c r="BE21" s="6">
        <f t="shared" si="12"/>
        <v>0</v>
      </c>
      <c r="BF21" s="6">
        <f t="shared" si="13"/>
        <v>0</v>
      </c>
      <c r="BG21" s="6">
        <f t="shared" si="14"/>
        <v>0</v>
      </c>
      <c r="BH21" s="6">
        <f t="shared" si="15"/>
        <v>0</v>
      </c>
      <c r="BI21" s="7">
        <f t="shared" si="16"/>
        <v>0</v>
      </c>
      <c r="BJ21" s="36">
        <f t="shared" si="17"/>
        <v>0</v>
      </c>
      <c r="BK21" s="14">
        <f t="shared" si="18"/>
        <v>0</v>
      </c>
      <c r="BL21" s="24">
        <f t="shared" si="19"/>
        <v>0</v>
      </c>
      <c r="BM21" s="14">
        <v>0</v>
      </c>
      <c r="BN21" s="15">
        <v>0</v>
      </c>
      <c r="BO21" s="16"/>
      <c r="BP21" s="24">
        <f t="shared" si="20"/>
        <v>0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21"/>
        <v>14</v>
      </c>
      <c r="B22" s="80" t="s">
        <v>217</v>
      </c>
      <c r="C22" s="11" t="s">
        <v>455</v>
      </c>
      <c r="D22" s="12" t="s">
        <v>456</v>
      </c>
      <c r="E22" s="25" t="s">
        <v>456</v>
      </c>
      <c r="F22" s="11" t="s">
        <v>455</v>
      </c>
      <c r="G22" s="12" t="s">
        <v>456</v>
      </c>
      <c r="H22" s="25" t="s">
        <v>456</v>
      </c>
      <c r="I22" s="11" t="s">
        <v>455</v>
      </c>
      <c r="J22" s="12" t="s">
        <v>456</v>
      </c>
      <c r="K22" s="25" t="s">
        <v>456</v>
      </c>
      <c r="L22" s="11" t="s">
        <v>455</v>
      </c>
      <c r="M22" s="12" t="s">
        <v>456</v>
      </c>
      <c r="N22" s="25" t="s">
        <v>456</v>
      </c>
      <c r="O22" s="11" t="s">
        <v>455</v>
      </c>
      <c r="P22" s="12" t="s">
        <v>456</v>
      </c>
      <c r="Q22" s="25" t="s">
        <v>456</v>
      </c>
      <c r="R22" s="11" t="s">
        <v>455</v>
      </c>
      <c r="S22" s="12" t="s">
        <v>456</v>
      </c>
      <c r="T22" s="25" t="s">
        <v>456</v>
      </c>
      <c r="U22" s="146" t="s">
        <v>455</v>
      </c>
      <c r="V22" s="147" t="s">
        <v>456</v>
      </c>
      <c r="W22" s="25" t="s">
        <v>456</v>
      </c>
      <c r="X22" s="5">
        <f t="shared" si="0"/>
        <v>7</v>
      </c>
      <c r="Y22" s="6">
        <f t="shared" si="1"/>
        <v>0</v>
      </c>
      <c r="Z22" s="6">
        <f t="shared" si="2"/>
        <v>0</v>
      </c>
      <c r="AA22" s="6">
        <f t="shared" si="3"/>
        <v>0</v>
      </c>
      <c r="AB22" s="6">
        <f t="shared" si="4"/>
        <v>0</v>
      </c>
      <c r="AC22" s="7">
        <f t="shared" si="5"/>
        <v>7</v>
      </c>
      <c r="AD22" s="36">
        <f t="shared" si="6"/>
        <v>10</v>
      </c>
      <c r="AE22" s="14">
        <f t="shared" si="7"/>
        <v>0</v>
      </c>
      <c r="AF22" s="24">
        <f>IF(AB22=7,10,IF(AB22=6,9.71+(AC22-1)*0.29,IF(AB22=5,9.13+(AC22-2)*0.29,IF(AB22=4,8.26+(AC22-3)*0.29,IF(AB22=3,7.1+(AC22-4)*0.29,IF(AB22=2,5.65+(AC22-5)*0.29,IF(AB22=1,3.91+(AC22-6)*0.29,IF(AC22=0,0,1.88+(AC22-7)*0.29))))))))+0.07</f>
        <v>1.95</v>
      </c>
      <c r="AG22" s="14">
        <v>5.7</v>
      </c>
      <c r="AH22" s="15">
        <v>2.2000000000000002</v>
      </c>
      <c r="AI22" s="153" t="s">
        <v>455</v>
      </c>
      <c r="AJ22" s="154" t="s">
        <v>456</v>
      </c>
      <c r="AK22" s="25" t="s">
        <v>456</v>
      </c>
      <c r="AL22" s="153" t="s">
        <v>455</v>
      </c>
      <c r="AM22" s="154" t="s">
        <v>456</v>
      </c>
      <c r="AN22" s="25" t="s">
        <v>456</v>
      </c>
      <c r="AO22" s="153" t="s">
        <v>455</v>
      </c>
      <c r="AP22" s="154" t="s">
        <v>456</v>
      </c>
      <c r="AQ22" s="25" t="s">
        <v>456</v>
      </c>
      <c r="AR22" s="11" t="str">
        <f t="shared" si="22"/>
        <v xml:space="preserve"> </v>
      </c>
      <c r="AS22" s="12" t="str">
        <f t="shared" si="23"/>
        <v xml:space="preserve"> </v>
      </c>
      <c r="AT22" s="25" t="str">
        <f t="shared" si="23"/>
        <v xml:space="preserve"> </v>
      </c>
      <c r="AU22" s="11" t="str">
        <f t="shared" si="23"/>
        <v xml:space="preserve"> </v>
      </c>
      <c r="AV22" s="12" t="str">
        <f t="shared" si="23"/>
        <v xml:space="preserve"> </v>
      </c>
      <c r="AW22" s="25" t="str">
        <f t="shared" si="23"/>
        <v xml:space="preserve"> </v>
      </c>
      <c r="AX22" s="11" t="str">
        <f t="shared" si="23"/>
        <v xml:space="preserve"> </v>
      </c>
      <c r="AY22" s="12" t="str">
        <f t="shared" si="23"/>
        <v xml:space="preserve"> </v>
      </c>
      <c r="AZ22" s="25" t="str">
        <f t="shared" si="23"/>
        <v xml:space="preserve"> </v>
      </c>
      <c r="BA22" s="11" t="str">
        <f t="shared" si="23"/>
        <v xml:space="preserve"> </v>
      </c>
      <c r="BB22" s="12" t="str">
        <f t="shared" si="23"/>
        <v xml:space="preserve"> </v>
      </c>
      <c r="BC22" s="25" t="str">
        <f t="shared" si="23"/>
        <v xml:space="preserve"> </v>
      </c>
      <c r="BD22" s="5">
        <f t="shared" si="11"/>
        <v>3</v>
      </c>
      <c r="BE22" s="6">
        <f t="shared" si="12"/>
        <v>0</v>
      </c>
      <c r="BF22" s="6">
        <f t="shared" si="13"/>
        <v>0</v>
      </c>
      <c r="BG22" s="6">
        <f t="shared" si="14"/>
        <v>0</v>
      </c>
      <c r="BH22" s="6">
        <f t="shared" si="15"/>
        <v>0</v>
      </c>
      <c r="BI22" s="7">
        <f t="shared" si="16"/>
        <v>3</v>
      </c>
      <c r="BJ22" s="36">
        <f t="shared" si="17"/>
        <v>5.9399999999999995</v>
      </c>
      <c r="BK22" s="14">
        <f t="shared" si="18"/>
        <v>0</v>
      </c>
      <c r="BL22" s="24">
        <f>IF(BH22=7,10,IF(BH22=6,9.71+(BI22-1)*0.29,IF(BH22=5,9.13+(BI22-2)*0.29,IF(BH22=4,8.26+(BI22-3)*0.29,IF(BH22=3,7.1+(BI22-4)*0.29,IF(BH22=2,5.65+(BI22-5)*0.29,IF(BH22=1,3.91+(BI22-6)*0.29,IF(BI22=0,0,1.88+(BI22-7)*0.29))))))))+0.14</f>
        <v>0.86</v>
      </c>
      <c r="BM22" s="14">
        <v>0</v>
      </c>
      <c r="BN22" s="15">
        <v>0</v>
      </c>
      <c r="BO22" s="16">
        <f>1+3*0.14+2+1.5+3</f>
        <v>7.92</v>
      </c>
      <c r="BP22" s="24">
        <f t="shared" si="20"/>
        <v>32.077500000000001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21"/>
        <v>15</v>
      </c>
      <c r="B23" s="80" t="s">
        <v>218</v>
      </c>
      <c r="C23" s="11" t="s">
        <v>461</v>
      </c>
      <c r="D23" s="12">
        <v>0</v>
      </c>
      <c r="E23" s="25" t="s">
        <v>456</v>
      </c>
      <c r="F23" s="11" t="s">
        <v>455</v>
      </c>
      <c r="G23" s="12" t="s">
        <v>456</v>
      </c>
      <c r="H23" s="25" t="s">
        <v>456</v>
      </c>
      <c r="I23" s="11" t="s">
        <v>455</v>
      </c>
      <c r="J23" s="12" t="s">
        <v>456</v>
      </c>
      <c r="K23" s="25" t="s">
        <v>456</v>
      </c>
      <c r="L23" s="11" t="s">
        <v>455</v>
      </c>
      <c r="M23" s="12" t="s">
        <v>459</v>
      </c>
      <c r="N23" s="25" t="s">
        <v>456</v>
      </c>
      <c r="O23" s="11" t="s">
        <v>455</v>
      </c>
      <c r="P23" s="12" t="s">
        <v>456</v>
      </c>
      <c r="Q23" s="25" t="s">
        <v>456</v>
      </c>
      <c r="R23" s="11" t="s">
        <v>455</v>
      </c>
      <c r="S23" s="12" t="s">
        <v>456</v>
      </c>
      <c r="T23" s="25" t="s">
        <v>456</v>
      </c>
      <c r="U23" s="146" t="s">
        <v>455</v>
      </c>
      <c r="V23" s="147" t="s">
        <v>456</v>
      </c>
      <c r="W23" s="25" t="s">
        <v>456</v>
      </c>
      <c r="X23" s="5">
        <f t="shared" si="0"/>
        <v>6</v>
      </c>
      <c r="Y23" s="6">
        <f t="shared" si="1"/>
        <v>1</v>
      </c>
      <c r="Z23" s="6">
        <f t="shared" si="2"/>
        <v>0</v>
      </c>
      <c r="AA23" s="6">
        <f t="shared" si="3"/>
        <v>1</v>
      </c>
      <c r="AB23" s="6">
        <f t="shared" si="4"/>
        <v>0</v>
      </c>
      <c r="AC23" s="7">
        <f t="shared" si="5"/>
        <v>7</v>
      </c>
      <c r="AD23" s="36">
        <f t="shared" si="6"/>
        <v>9.7100000000000009</v>
      </c>
      <c r="AE23" s="14">
        <f t="shared" si="7"/>
        <v>0.14000000000000012</v>
      </c>
      <c r="AF23" s="24">
        <f t="shared" si="8"/>
        <v>1.88</v>
      </c>
      <c r="AG23" s="14">
        <v>4.4000000000000004</v>
      </c>
      <c r="AH23" s="15">
        <v>2.7</v>
      </c>
      <c r="AI23" s="153" t="s">
        <v>455</v>
      </c>
      <c r="AJ23" s="154" t="s">
        <v>456</v>
      </c>
      <c r="AK23" s="25" t="s">
        <v>456</v>
      </c>
      <c r="AL23" s="153" t="s">
        <v>455</v>
      </c>
      <c r="AM23" s="154" t="s">
        <v>457</v>
      </c>
      <c r="AN23" s="25" t="s">
        <v>456</v>
      </c>
      <c r="AO23" s="153" t="s">
        <v>455</v>
      </c>
      <c r="AP23" s="154" t="s">
        <v>456</v>
      </c>
      <c r="AQ23" s="25" t="s">
        <v>456</v>
      </c>
      <c r="AR23" s="11" t="str">
        <f t="shared" si="22"/>
        <v xml:space="preserve"> </v>
      </c>
      <c r="AS23" s="12" t="str">
        <f t="shared" si="23"/>
        <v xml:space="preserve"> </v>
      </c>
      <c r="AT23" s="25" t="str">
        <f t="shared" si="23"/>
        <v xml:space="preserve"> </v>
      </c>
      <c r="AU23" s="11" t="str">
        <f t="shared" si="23"/>
        <v xml:space="preserve"> </v>
      </c>
      <c r="AV23" s="12" t="str">
        <f t="shared" si="23"/>
        <v xml:space="preserve"> </v>
      </c>
      <c r="AW23" s="25" t="str">
        <f t="shared" si="23"/>
        <v xml:space="preserve"> </v>
      </c>
      <c r="AX23" s="11" t="str">
        <f t="shared" si="23"/>
        <v xml:space="preserve"> </v>
      </c>
      <c r="AY23" s="12" t="str">
        <f t="shared" si="23"/>
        <v xml:space="preserve"> </v>
      </c>
      <c r="AZ23" s="25" t="str">
        <f t="shared" si="23"/>
        <v xml:space="preserve"> </v>
      </c>
      <c r="BA23" s="11" t="str">
        <f t="shared" si="23"/>
        <v xml:space="preserve"> </v>
      </c>
      <c r="BB23" s="12" t="str">
        <f t="shared" si="23"/>
        <v xml:space="preserve"> </v>
      </c>
      <c r="BC23" s="25" t="str">
        <f t="shared" si="23"/>
        <v xml:space="preserve"> </v>
      </c>
      <c r="BD23" s="5">
        <f t="shared" si="11"/>
        <v>3</v>
      </c>
      <c r="BE23" s="6">
        <f t="shared" si="12"/>
        <v>0</v>
      </c>
      <c r="BF23" s="6">
        <f t="shared" si="13"/>
        <v>1</v>
      </c>
      <c r="BG23" s="6">
        <f t="shared" si="14"/>
        <v>0</v>
      </c>
      <c r="BH23" s="6">
        <f t="shared" si="15"/>
        <v>0</v>
      </c>
      <c r="BI23" s="7">
        <f t="shared" si="16"/>
        <v>3</v>
      </c>
      <c r="BJ23" s="36">
        <f t="shared" si="17"/>
        <v>5.9399999999999995</v>
      </c>
      <c r="BK23" s="14">
        <f t="shared" si="18"/>
        <v>2.1700000000000004</v>
      </c>
      <c r="BL23" s="24">
        <f t="shared" si="19"/>
        <v>0.72</v>
      </c>
      <c r="BM23" s="14">
        <v>0</v>
      </c>
      <c r="BN23" s="15">
        <v>0</v>
      </c>
      <c r="BO23" s="16">
        <f>1.5+3+0.14</f>
        <v>4.6399999999999997</v>
      </c>
      <c r="BP23" s="24">
        <f t="shared" si="20"/>
        <v>29.817500000000003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21"/>
        <v>16</v>
      </c>
      <c r="B24" s="80" t="s">
        <v>219</v>
      </c>
      <c r="C24" s="11" t="s">
        <v>455</v>
      </c>
      <c r="D24" s="12" t="s">
        <v>456</v>
      </c>
      <c r="E24" s="25" t="s">
        <v>456</v>
      </c>
      <c r="F24" s="11" t="s">
        <v>455</v>
      </c>
      <c r="G24" s="12" t="s">
        <v>456</v>
      </c>
      <c r="H24" s="25" t="s">
        <v>456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456</v>
      </c>
      <c r="N24" s="25" t="s">
        <v>456</v>
      </c>
      <c r="O24" s="11" t="s">
        <v>455</v>
      </c>
      <c r="P24" s="12" t="s">
        <v>459</v>
      </c>
      <c r="Q24" s="25" t="s">
        <v>456</v>
      </c>
      <c r="R24" s="11" t="s">
        <v>455</v>
      </c>
      <c r="S24" s="12" t="s">
        <v>456</v>
      </c>
      <c r="T24" s="25" t="s">
        <v>456</v>
      </c>
      <c r="U24" s="146" t="s">
        <v>455</v>
      </c>
      <c r="V24" s="147" t="s">
        <v>456</v>
      </c>
      <c r="W24" s="25" t="s">
        <v>456</v>
      </c>
      <c r="X24" s="5">
        <f t="shared" si="0"/>
        <v>7</v>
      </c>
      <c r="Y24" s="6">
        <f t="shared" si="1"/>
        <v>0</v>
      </c>
      <c r="Z24" s="6">
        <f t="shared" si="2"/>
        <v>0</v>
      </c>
      <c r="AA24" s="6">
        <f t="shared" si="3"/>
        <v>1</v>
      </c>
      <c r="AB24" s="6">
        <f t="shared" si="4"/>
        <v>0</v>
      </c>
      <c r="AC24" s="7">
        <f t="shared" si="5"/>
        <v>7</v>
      </c>
      <c r="AD24" s="36">
        <f t="shared" si="6"/>
        <v>10</v>
      </c>
      <c r="AE24" s="14">
        <f t="shared" si="7"/>
        <v>0.14000000000000012</v>
      </c>
      <c r="AF24" s="24">
        <f t="shared" si="8"/>
        <v>1.88</v>
      </c>
      <c r="AG24" s="14">
        <v>6.2</v>
      </c>
      <c r="AH24" s="15">
        <v>2.8</v>
      </c>
      <c r="AI24" s="153" t="s">
        <v>455</v>
      </c>
      <c r="AJ24" s="154" t="s">
        <v>456</v>
      </c>
      <c r="AK24" s="25" t="s">
        <v>456</v>
      </c>
      <c r="AL24" s="153" t="s">
        <v>455</v>
      </c>
      <c r="AM24" s="154" t="s">
        <v>456</v>
      </c>
      <c r="AN24" s="25" t="s">
        <v>456</v>
      </c>
      <c r="AO24" s="153" t="s">
        <v>455</v>
      </c>
      <c r="AP24" s="154" t="s">
        <v>456</v>
      </c>
      <c r="AQ24" s="25" t="s">
        <v>456</v>
      </c>
      <c r="AR24" s="11" t="str">
        <f t="shared" si="22"/>
        <v xml:space="preserve"> </v>
      </c>
      <c r="AS24" s="12" t="str">
        <f t="shared" si="23"/>
        <v xml:space="preserve"> </v>
      </c>
      <c r="AT24" s="25" t="str">
        <f t="shared" si="23"/>
        <v xml:space="preserve"> </v>
      </c>
      <c r="AU24" s="11" t="str">
        <f t="shared" si="23"/>
        <v xml:space="preserve"> </v>
      </c>
      <c r="AV24" s="12" t="str">
        <f t="shared" si="23"/>
        <v xml:space="preserve"> </v>
      </c>
      <c r="AW24" s="25" t="str">
        <f t="shared" si="23"/>
        <v xml:space="preserve"> </v>
      </c>
      <c r="AX24" s="11" t="str">
        <f t="shared" si="23"/>
        <v xml:space="preserve"> </v>
      </c>
      <c r="AY24" s="12" t="str">
        <f t="shared" si="23"/>
        <v xml:space="preserve"> </v>
      </c>
      <c r="AZ24" s="25" t="str">
        <f t="shared" si="23"/>
        <v xml:space="preserve"> </v>
      </c>
      <c r="BA24" s="11" t="str">
        <f t="shared" si="23"/>
        <v xml:space="preserve"> </v>
      </c>
      <c r="BB24" s="12" t="str">
        <f t="shared" si="23"/>
        <v xml:space="preserve"> </v>
      </c>
      <c r="BC24" s="25" t="str">
        <f t="shared" si="23"/>
        <v xml:space="preserve"> </v>
      </c>
      <c r="BD24" s="5">
        <f t="shared" si="11"/>
        <v>3</v>
      </c>
      <c r="BE24" s="6">
        <f t="shared" si="12"/>
        <v>0</v>
      </c>
      <c r="BF24" s="6">
        <f t="shared" si="13"/>
        <v>0</v>
      </c>
      <c r="BG24" s="6">
        <f t="shared" si="14"/>
        <v>0</v>
      </c>
      <c r="BH24" s="6">
        <f t="shared" si="15"/>
        <v>0</v>
      </c>
      <c r="BI24" s="7">
        <f t="shared" si="16"/>
        <v>3</v>
      </c>
      <c r="BJ24" s="36">
        <f t="shared" si="17"/>
        <v>5.9399999999999995</v>
      </c>
      <c r="BK24" s="14">
        <f t="shared" si="18"/>
        <v>0</v>
      </c>
      <c r="BL24" s="24">
        <f t="shared" si="19"/>
        <v>0.72</v>
      </c>
      <c r="BM24" s="14">
        <v>0</v>
      </c>
      <c r="BN24" s="15">
        <v>0</v>
      </c>
      <c r="BO24" s="16">
        <f>1.5+3+0.14</f>
        <v>4.6399999999999997</v>
      </c>
      <c r="BP24" s="24">
        <f t="shared" si="20"/>
        <v>30.545000000000002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21"/>
        <v>17</v>
      </c>
      <c r="B25" s="80" t="s">
        <v>220</v>
      </c>
      <c r="C25" s="11" t="s">
        <v>454</v>
      </c>
      <c r="D25" s="12">
        <v>0</v>
      </c>
      <c r="E25" s="25">
        <v>0</v>
      </c>
      <c r="F25" s="11" t="s">
        <v>455</v>
      </c>
      <c r="G25" s="12" t="s">
        <v>456</v>
      </c>
      <c r="H25" s="25">
        <v>0</v>
      </c>
      <c r="I25" s="11" t="s">
        <v>455</v>
      </c>
      <c r="J25" s="12" t="s">
        <v>456</v>
      </c>
      <c r="K25" s="25">
        <v>0</v>
      </c>
      <c r="L25" s="11" t="s">
        <v>455</v>
      </c>
      <c r="M25" s="12" t="s">
        <v>456</v>
      </c>
      <c r="N25" s="25" t="s">
        <v>456</v>
      </c>
      <c r="O25" s="11" t="s">
        <v>455</v>
      </c>
      <c r="P25" s="12" t="s">
        <v>456</v>
      </c>
      <c r="Q25" s="25">
        <v>0</v>
      </c>
      <c r="R25" s="11" t="s">
        <v>455</v>
      </c>
      <c r="S25" s="12" t="s">
        <v>456</v>
      </c>
      <c r="T25" s="25">
        <v>0</v>
      </c>
      <c r="U25" s="146" t="s">
        <v>455</v>
      </c>
      <c r="V25" s="147" t="s">
        <v>456</v>
      </c>
      <c r="W25" s="25">
        <v>0</v>
      </c>
      <c r="X25" s="5">
        <f t="shared" si="0"/>
        <v>6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7">
        <f t="shared" si="5"/>
        <v>1</v>
      </c>
      <c r="AD25" s="36">
        <f t="shared" si="6"/>
        <v>9.4200000000000017</v>
      </c>
      <c r="AE25" s="14">
        <f t="shared" si="7"/>
        <v>0</v>
      </c>
      <c r="AF25" s="24">
        <f t="shared" si="8"/>
        <v>0.14000000000000012</v>
      </c>
      <c r="AG25" s="14">
        <v>2</v>
      </c>
      <c r="AH25" s="15">
        <v>1.7</v>
      </c>
      <c r="AI25" s="153" t="s">
        <v>454</v>
      </c>
      <c r="AJ25" s="154">
        <v>0</v>
      </c>
      <c r="AK25" s="25">
        <v>0</v>
      </c>
      <c r="AL25" s="153" t="s">
        <v>454</v>
      </c>
      <c r="AM25" s="154">
        <v>0</v>
      </c>
      <c r="AN25" s="25">
        <v>0</v>
      </c>
      <c r="AO25" s="153" t="s">
        <v>454</v>
      </c>
      <c r="AP25" s="154">
        <v>0</v>
      </c>
      <c r="AQ25" s="25">
        <v>0</v>
      </c>
      <c r="AR25" s="11" t="str">
        <f t="shared" si="22"/>
        <v xml:space="preserve"> </v>
      </c>
      <c r="AS25" s="12" t="str">
        <f t="shared" si="23"/>
        <v xml:space="preserve"> </v>
      </c>
      <c r="AT25" s="25" t="str">
        <f t="shared" si="23"/>
        <v xml:space="preserve"> </v>
      </c>
      <c r="AU25" s="11" t="str">
        <f t="shared" si="23"/>
        <v xml:space="preserve"> </v>
      </c>
      <c r="AV25" s="12" t="str">
        <f t="shared" si="23"/>
        <v xml:space="preserve"> </v>
      </c>
      <c r="AW25" s="25" t="str">
        <f t="shared" si="23"/>
        <v xml:space="preserve"> </v>
      </c>
      <c r="AX25" s="11" t="str">
        <f t="shared" si="23"/>
        <v xml:space="preserve"> </v>
      </c>
      <c r="AY25" s="12" t="str">
        <f t="shared" si="23"/>
        <v xml:space="preserve"> </v>
      </c>
      <c r="AZ25" s="25" t="str">
        <f t="shared" si="23"/>
        <v xml:space="preserve"> </v>
      </c>
      <c r="BA25" s="11" t="str">
        <f t="shared" si="23"/>
        <v xml:space="preserve"> </v>
      </c>
      <c r="BB25" s="12" t="str">
        <f t="shared" si="23"/>
        <v xml:space="preserve"> </v>
      </c>
      <c r="BC25" s="25" t="str">
        <f t="shared" si="23"/>
        <v xml:space="preserve"> </v>
      </c>
      <c r="BD25" s="5">
        <f t="shared" si="11"/>
        <v>0</v>
      </c>
      <c r="BE25" s="6">
        <f t="shared" si="12"/>
        <v>0</v>
      </c>
      <c r="BF25" s="6">
        <f t="shared" si="13"/>
        <v>0</v>
      </c>
      <c r="BG25" s="6">
        <f t="shared" si="14"/>
        <v>0</v>
      </c>
      <c r="BH25" s="6">
        <f t="shared" si="15"/>
        <v>0</v>
      </c>
      <c r="BI25" s="7">
        <f t="shared" si="16"/>
        <v>0</v>
      </c>
      <c r="BJ25" s="36">
        <f t="shared" si="17"/>
        <v>0</v>
      </c>
      <c r="BK25" s="14">
        <f t="shared" si="18"/>
        <v>0</v>
      </c>
      <c r="BL25" s="24">
        <f t="shared" si="19"/>
        <v>0</v>
      </c>
      <c r="BM25" s="14">
        <v>0</v>
      </c>
      <c r="BN25" s="15">
        <v>0</v>
      </c>
      <c r="BO25" s="16"/>
      <c r="BP25" s="24">
        <f t="shared" si="20"/>
        <v>12.620000000000003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21"/>
        <v>18</v>
      </c>
      <c r="B26" s="80" t="s">
        <v>221</v>
      </c>
      <c r="C26" s="11" t="s">
        <v>455</v>
      </c>
      <c r="D26" s="12" t="s">
        <v>459</v>
      </c>
      <c r="E26" s="25" t="s">
        <v>456</v>
      </c>
      <c r="F26" s="11" t="s">
        <v>455</v>
      </c>
      <c r="G26" s="12" t="s">
        <v>457</v>
      </c>
      <c r="H26" s="25" t="s">
        <v>456</v>
      </c>
      <c r="I26" s="11" t="s">
        <v>455</v>
      </c>
      <c r="J26" s="12" t="s">
        <v>457</v>
      </c>
      <c r="K26" s="25" t="s">
        <v>459</v>
      </c>
      <c r="L26" s="11" t="s">
        <v>455</v>
      </c>
      <c r="M26" s="12" t="s">
        <v>456</v>
      </c>
      <c r="N26" s="25" t="s">
        <v>456</v>
      </c>
      <c r="O26" s="11" t="s">
        <v>455</v>
      </c>
      <c r="P26" s="12" t="s">
        <v>456</v>
      </c>
      <c r="Q26" s="25" t="s">
        <v>456</v>
      </c>
      <c r="R26" s="11" t="s">
        <v>455</v>
      </c>
      <c r="S26" s="12" t="s">
        <v>457</v>
      </c>
      <c r="T26" s="25" t="s">
        <v>456</v>
      </c>
      <c r="U26" s="146" t="s">
        <v>455</v>
      </c>
      <c r="V26" s="147" t="s">
        <v>457</v>
      </c>
      <c r="W26" s="25" t="s">
        <v>456</v>
      </c>
      <c r="X26" s="5">
        <f t="shared" si="0"/>
        <v>7</v>
      </c>
      <c r="Y26" s="6">
        <f t="shared" si="1"/>
        <v>0</v>
      </c>
      <c r="Z26" s="6">
        <f t="shared" si="2"/>
        <v>4</v>
      </c>
      <c r="AA26" s="6">
        <f t="shared" si="3"/>
        <v>1</v>
      </c>
      <c r="AB26" s="6">
        <f t="shared" si="4"/>
        <v>1</v>
      </c>
      <c r="AC26" s="7">
        <f t="shared" si="5"/>
        <v>6</v>
      </c>
      <c r="AD26" s="36">
        <f t="shared" si="6"/>
        <v>10</v>
      </c>
      <c r="AE26" s="14">
        <f t="shared" si="7"/>
        <v>7.68</v>
      </c>
      <c r="AF26" s="24">
        <f t="shared" si="8"/>
        <v>3.91</v>
      </c>
      <c r="AG26" s="14">
        <v>6.2</v>
      </c>
      <c r="AH26" s="15">
        <v>2.4</v>
      </c>
      <c r="AI26" s="153" t="s">
        <v>455</v>
      </c>
      <c r="AJ26" s="154" t="s">
        <v>457</v>
      </c>
      <c r="AK26" s="25" t="s">
        <v>456</v>
      </c>
      <c r="AL26" s="153" t="s">
        <v>455</v>
      </c>
      <c r="AM26" s="154" t="s">
        <v>457</v>
      </c>
      <c r="AN26" s="25" t="s">
        <v>456</v>
      </c>
      <c r="AO26" s="153" t="s">
        <v>455</v>
      </c>
      <c r="AP26" s="154" t="s">
        <v>459</v>
      </c>
      <c r="AQ26" s="25" t="s">
        <v>456</v>
      </c>
      <c r="AR26" s="11" t="str">
        <f t="shared" si="22"/>
        <v xml:space="preserve"> </v>
      </c>
      <c r="AS26" s="12" t="str">
        <f t="shared" si="23"/>
        <v xml:space="preserve"> </v>
      </c>
      <c r="AT26" s="25" t="str">
        <f t="shared" si="23"/>
        <v xml:space="preserve"> </v>
      </c>
      <c r="AU26" s="11" t="str">
        <f t="shared" si="23"/>
        <v xml:space="preserve"> </v>
      </c>
      <c r="AV26" s="12" t="str">
        <f t="shared" si="23"/>
        <v xml:space="preserve"> </v>
      </c>
      <c r="AW26" s="25" t="str">
        <f t="shared" si="23"/>
        <v xml:space="preserve"> </v>
      </c>
      <c r="AX26" s="11" t="str">
        <f t="shared" si="23"/>
        <v xml:space="preserve"> </v>
      </c>
      <c r="AY26" s="12" t="str">
        <f t="shared" si="23"/>
        <v xml:space="preserve"> </v>
      </c>
      <c r="AZ26" s="25" t="str">
        <f t="shared" si="23"/>
        <v xml:space="preserve"> </v>
      </c>
      <c r="BA26" s="11" t="str">
        <f t="shared" si="23"/>
        <v xml:space="preserve"> </v>
      </c>
      <c r="BB26" s="12" t="str">
        <f t="shared" si="23"/>
        <v xml:space="preserve"> </v>
      </c>
      <c r="BC26" s="25" t="str">
        <f t="shared" si="23"/>
        <v xml:space="preserve"> </v>
      </c>
      <c r="BD26" s="5">
        <f t="shared" si="11"/>
        <v>3</v>
      </c>
      <c r="BE26" s="6">
        <f t="shared" si="12"/>
        <v>0</v>
      </c>
      <c r="BF26" s="6">
        <f t="shared" si="13"/>
        <v>2</v>
      </c>
      <c r="BG26" s="6">
        <f t="shared" si="14"/>
        <v>1</v>
      </c>
      <c r="BH26" s="6">
        <f t="shared" si="15"/>
        <v>0</v>
      </c>
      <c r="BI26" s="7">
        <f t="shared" si="16"/>
        <v>3</v>
      </c>
      <c r="BJ26" s="36">
        <f t="shared" si="17"/>
        <v>5.9399999999999995</v>
      </c>
      <c r="BK26" s="14">
        <f t="shared" si="18"/>
        <v>4.49</v>
      </c>
      <c r="BL26" s="24">
        <f t="shared" si="19"/>
        <v>0.72</v>
      </c>
      <c r="BM26" s="14">
        <v>0</v>
      </c>
      <c r="BN26" s="15">
        <v>0</v>
      </c>
      <c r="BO26" s="16">
        <f>1+2+1.5+3+0.14</f>
        <v>7.64</v>
      </c>
      <c r="BP26" s="24">
        <f t="shared" si="20"/>
        <v>45.442499999999995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21"/>
        <v>19</v>
      </c>
      <c r="B27" s="80" t="s">
        <v>222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459</v>
      </c>
      <c r="H27" s="25" t="s">
        <v>456</v>
      </c>
      <c r="I27" s="11" t="s">
        <v>455</v>
      </c>
      <c r="J27" s="12" t="s">
        <v>456</v>
      </c>
      <c r="K27" s="25" t="s">
        <v>456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456</v>
      </c>
      <c r="Q27" s="25" t="s">
        <v>456</v>
      </c>
      <c r="R27" s="11" t="s">
        <v>455</v>
      </c>
      <c r="S27" s="12" t="s">
        <v>456</v>
      </c>
      <c r="T27" s="25">
        <v>0</v>
      </c>
      <c r="U27" s="146" t="s">
        <v>455</v>
      </c>
      <c r="V27" s="147" t="s">
        <v>456</v>
      </c>
      <c r="W27" s="25" t="s">
        <v>456</v>
      </c>
      <c r="X27" s="5">
        <f t="shared" si="0"/>
        <v>7</v>
      </c>
      <c r="Y27" s="6">
        <f t="shared" si="1"/>
        <v>0</v>
      </c>
      <c r="Z27" s="6">
        <f t="shared" si="2"/>
        <v>0</v>
      </c>
      <c r="AA27" s="6">
        <f t="shared" si="3"/>
        <v>1</v>
      </c>
      <c r="AB27" s="6">
        <f t="shared" si="4"/>
        <v>0</v>
      </c>
      <c r="AC27" s="7">
        <f t="shared" si="5"/>
        <v>6</v>
      </c>
      <c r="AD27" s="36">
        <f t="shared" si="6"/>
        <v>10</v>
      </c>
      <c r="AE27" s="14">
        <f t="shared" si="7"/>
        <v>0.14000000000000012</v>
      </c>
      <c r="AF27" s="24">
        <f t="shared" si="8"/>
        <v>1.5899999999999999</v>
      </c>
      <c r="AG27" s="14">
        <v>7.7</v>
      </c>
      <c r="AH27" s="15">
        <v>1.9</v>
      </c>
      <c r="AI27" s="153" t="s">
        <v>455</v>
      </c>
      <c r="AJ27" s="154" t="s">
        <v>456</v>
      </c>
      <c r="AK27" s="25">
        <v>0</v>
      </c>
      <c r="AL27" s="153" t="s">
        <v>455</v>
      </c>
      <c r="AM27" s="154" t="s">
        <v>459</v>
      </c>
      <c r="AN27" s="25" t="s">
        <v>456</v>
      </c>
      <c r="AO27" s="153" t="s">
        <v>455</v>
      </c>
      <c r="AP27" s="154" t="s">
        <v>456</v>
      </c>
      <c r="AQ27" s="25" t="s">
        <v>456</v>
      </c>
      <c r="AR27" s="11" t="str">
        <f t="shared" si="22"/>
        <v xml:space="preserve"> </v>
      </c>
      <c r="AS27" s="12" t="str">
        <f t="shared" si="23"/>
        <v xml:space="preserve"> </v>
      </c>
      <c r="AT27" s="25" t="str">
        <f t="shared" si="23"/>
        <v xml:space="preserve"> </v>
      </c>
      <c r="AU27" s="11" t="str">
        <f t="shared" si="23"/>
        <v xml:space="preserve"> </v>
      </c>
      <c r="AV27" s="12" t="str">
        <f t="shared" si="23"/>
        <v xml:space="preserve"> </v>
      </c>
      <c r="AW27" s="25" t="str">
        <f t="shared" si="23"/>
        <v xml:space="preserve"> </v>
      </c>
      <c r="AX27" s="11" t="str">
        <f t="shared" si="23"/>
        <v xml:space="preserve"> </v>
      </c>
      <c r="AY27" s="12" t="str">
        <f t="shared" si="23"/>
        <v xml:space="preserve"> </v>
      </c>
      <c r="AZ27" s="25" t="str">
        <f t="shared" si="23"/>
        <v xml:space="preserve"> </v>
      </c>
      <c r="BA27" s="11" t="str">
        <f t="shared" si="23"/>
        <v xml:space="preserve"> </v>
      </c>
      <c r="BB27" s="12" t="str">
        <f t="shared" si="23"/>
        <v xml:space="preserve"> </v>
      </c>
      <c r="BC27" s="25" t="str">
        <f t="shared" si="23"/>
        <v xml:space="preserve"> </v>
      </c>
      <c r="BD27" s="5">
        <f t="shared" si="11"/>
        <v>3</v>
      </c>
      <c r="BE27" s="6">
        <f t="shared" si="12"/>
        <v>0</v>
      </c>
      <c r="BF27" s="6">
        <f t="shared" si="13"/>
        <v>0</v>
      </c>
      <c r="BG27" s="6">
        <f t="shared" si="14"/>
        <v>1</v>
      </c>
      <c r="BH27" s="6">
        <f t="shared" si="15"/>
        <v>0</v>
      </c>
      <c r="BI27" s="7">
        <f t="shared" si="16"/>
        <v>2</v>
      </c>
      <c r="BJ27" s="36">
        <f t="shared" si="17"/>
        <v>5.9399999999999995</v>
      </c>
      <c r="BK27" s="14">
        <f t="shared" si="18"/>
        <v>0.14000000000000012</v>
      </c>
      <c r="BL27" s="24">
        <f t="shared" si="19"/>
        <v>0.42999999999999994</v>
      </c>
      <c r="BM27" s="14">
        <v>0</v>
      </c>
      <c r="BN27" s="15">
        <v>0</v>
      </c>
      <c r="BO27" s="16">
        <f>0.5+3</f>
        <v>3.5</v>
      </c>
      <c r="BP27" s="24">
        <f t="shared" si="20"/>
        <v>30.060000000000002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21"/>
        <v>20</v>
      </c>
      <c r="B28" s="80" t="s">
        <v>224</v>
      </c>
      <c r="C28" s="11" t="s">
        <v>455</v>
      </c>
      <c r="D28" s="12" t="s">
        <v>456</v>
      </c>
      <c r="E28" s="25" t="s">
        <v>456</v>
      </c>
      <c r="F28" s="11" t="s">
        <v>455</v>
      </c>
      <c r="G28" s="12" t="s">
        <v>456</v>
      </c>
      <c r="H28" s="25" t="s">
        <v>456</v>
      </c>
      <c r="I28" s="11" t="s">
        <v>455</v>
      </c>
      <c r="J28" s="12" t="s">
        <v>459</v>
      </c>
      <c r="K28" s="25" t="s">
        <v>456</v>
      </c>
      <c r="L28" s="11" t="s">
        <v>455</v>
      </c>
      <c r="M28" s="12" t="s">
        <v>456</v>
      </c>
      <c r="N28" s="25" t="s">
        <v>456</v>
      </c>
      <c r="O28" s="11" t="s">
        <v>455</v>
      </c>
      <c r="P28" s="12" t="s">
        <v>456</v>
      </c>
      <c r="Q28" s="25" t="s">
        <v>456</v>
      </c>
      <c r="R28" s="11" t="s">
        <v>455</v>
      </c>
      <c r="S28" s="12" t="s">
        <v>456</v>
      </c>
      <c r="T28" s="25" t="s">
        <v>456</v>
      </c>
      <c r="U28" s="146" t="s">
        <v>455</v>
      </c>
      <c r="V28" s="147" t="s">
        <v>457</v>
      </c>
      <c r="W28" s="25" t="s">
        <v>456</v>
      </c>
      <c r="X28" s="5">
        <f t="shared" si="0"/>
        <v>7</v>
      </c>
      <c r="Y28" s="6">
        <f t="shared" si="1"/>
        <v>0</v>
      </c>
      <c r="Z28" s="6">
        <f t="shared" si="2"/>
        <v>1</v>
      </c>
      <c r="AA28" s="6">
        <f t="shared" si="3"/>
        <v>1</v>
      </c>
      <c r="AB28" s="6">
        <f t="shared" si="4"/>
        <v>0</v>
      </c>
      <c r="AC28" s="7">
        <f t="shared" si="5"/>
        <v>7</v>
      </c>
      <c r="AD28" s="36">
        <f t="shared" si="6"/>
        <v>10</v>
      </c>
      <c r="AE28" s="14">
        <f t="shared" si="7"/>
        <v>2.46</v>
      </c>
      <c r="AF28" s="24">
        <f t="shared" si="8"/>
        <v>1.88</v>
      </c>
      <c r="AG28" s="14">
        <v>6.4</v>
      </c>
      <c r="AH28" s="15">
        <v>2.2000000000000002</v>
      </c>
      <c r="AI28" s="153" t="s">
        <v>455</v>
      </c>
      <c r="AJ28" s="154" t="s">
        <v>456</v>
      </c>
      <c r="AK28" s="25" t="s">
        <v>456</v>
      </c>
      <c r="AL28" s="153" t="s">
        <v>455</v>
      </c>
      <c r="AM28" s="154" t="s">
        <v>456</v>
      </c>
      <c r="AN28" s="25" t="s">
        <v>456</v>
      </c>
      <c r="AO28" s="153" t="s">
        <v>455</v>
      </c>
      <c r="AP28" s="154" t="s">
        <v>456</v>
      </c>
      <c r="AQ28" s="25" t="s">
        <v>456</v>
      </c>
      <c r="AR28" s="11" t="str">
        <f t="shared" si="22"/>
        <v xml:space="preserve"> </v>
      </c>
      <c r="AS28" s="12" t="str">
        <f t="shared" si="23"/>
        <v xml:space="preserve"> </v>
      </c>
      <c r="AT28" s="25" t="str">
        <f t="shared" si="23"/>
        <v xml:space="preserve"> </v>
      </c>
      <c r="AU28" s="11" t="str">
        <f t="shared" si="23"/>
        <v xml:space="preserve"> </v>
      </c>
      <c r="AV28" s="12" t="str">
        <f t="shared" si="23"/>
        <v xml:space="preserve"> </v>
      </c>
      <c r="AW28" s="25" t="str">
        <f t="shared" si="23"/>
        <v xml:space="preserve"> </v>
      </c>
      <c r="AX28" s="11" t="str">
        <f t="shared" si="23"/>
        <v xml:space="preserve"> </v>
      </c>
      <c r="AY28" s="12" t="str">
        <f t="shared" si="23"/>
        <v xml:space="preserve"> </v>
      </c>
      <c r="AZ28" s="25" t="str">
        <f t="shared" si="23"/>
        <v xml:space="preserve"> </v>
      </c>
      <c r="BA28" s="11" t="str">
        <f t="shared" si="23"/>
        <v xml:space="preserve"> </v>
      </c>
      <c r="BB28" s="12" t="str">
        <f t="shared" si="23"/>
        <v xml:space="preserve"> </v>
      </c>
      <c r="BC28" s="25" t="str">
        <f t="shared" si="23"/>
        <v xml:space="preserve"> </v>
      </c>
      <c r="BD28" s="5">
        <f t="shared" si="11"/>
        <v>3</v>
      </c>
      <c r="BE28" s="6">
        <f t="shared" si="12"/>
        <v>0</v>
      </c>
      <c r="BF28" s="6">
        <f t="shared" si="13"/>
        <v>0</v>
      </c>
      <c r="BG28" s="6">
        <f t="shared" si="14"/>
        <v>0</v>
      </c>
      <c r="BH28" s="6">
        <f t="shared" si="15"/>
        <v>0</v>
      </c>
      <c r="BI28" s="7">
        <f t="shared" si="16"/>
        <v>3</v>
      </c>
      <c r="BJ28" s="36">
        <f t="shared" si="17"/>
        <v>5.9399999999999995</v>
      </c>
      <c r="BK28" s="14">
        <f t="shared" si="18"/>
        <v>0</v>
      </c>
      <c r="BL28" s="24">
        <f t="shared" si="19"/>
        <v>0.72</v>
      </c>
      <c r="BM28" s="14">
        <v>0</v>
      </c>
      <c r="BN28" s="15">
        <v>0</v>
      </c>
      <c r="BO28" s="16">
        <f>3+0.14</f>
        <v>3.14</v>
      </c>
      <c r="BP28" s="24">
        <f t="shared" si="20"/>
        <v>30.685000000000002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21"/>
        <v>21</v>
      </c>
      <c r="B29" s="80" t="s">
        <v>482</v>
      </c>
      <c r="C29" s="11" t="s">
        <v>455</v>
      </c>
      <c r="D29" s="12" t="s">
        <v>456</v>
      </c>
      <c r="E29" s="25" t="s">
        <v>456</v>
      </c>
      <c r="F29" s="11" t="s">
        <v>570</v>
      </c>
      <c r="G29" s="12">
        <v>0</v>
      </c>
      <c r="H29" s="25" t="s">
        <v>456</v>
      </c>
      <c r="I29" s="11" t="s">
        <v>455</v>
      </c>
      <c r="J29" s="12" t="s">
        <v>456</v>
      </c>
      <c r="K29" s="25" t="s">
        <v>456</v>
      </c>
      <c r="L29" s="11" t="s">
        <v>455</v>
      </c>
      <c r="M29" s="12" t="s">
        <v>456</v>
      </c>
      <c r="N29" s="25" t="s">
        <v>456</v>
      </c>
      <c r="O29" s="11" t="s">
        <v>455</v>
      </c>
      <c r="P29" s="12" t="s">
        <v>456</v>
      </c>
      <c r="Q29" s="25" t="s">
        <v>456</v>
      </c>
      <c r="R29" s="11" t="s">
        <v>455</v>
      </c>
      <c r="S29" s="12" t="s">
        <v>456</v>
      </c>
      <c r="T29" s="25" t="s">
        <v>456</v>
      </c>
      <c r="U29" s="146" t="s">
        <v>455</v>
      </c>
      <c r="V29" s="147" t="s">
        <v>456</v>
      </c>
      <c r="W29" s="25" t="s">
        <v>456</v>
      </c>
      <c r="X29" s="5">
        <f t="shared" si="0"/>
        <v>6</v>
      </c>
      <c r="Y29" s="6">
        <f t="shared" si="1"/>
        <v>0</v>
      </c>
      <c r="Z29" s="6">
        <f t="shared" si="2"/>
        <v>0</v>
      </c>
      <c r="AA29" s="6">
        <f t="shared" si="3"/>
        <v>0</v>
      </c>
      <c r="AB29" s="6">
        <f t="shared" si="4"/>
        <v>0</v>
      </c>
      <c r="AC29" s="7">
        <f t="shared" si="5"/>
        <v>7</v>
      </c>
      <c r="AD29" s="36">
        <f t="shared" si="6"/>
        <v>9.4200000000000017</v>
      </c>
      <c r="AE29" s="14">
        <f t="shared" si="7"/>
        <v>0</v>
      </c>
      <c r="AF29" s="24">
        <f t="shared" si="8"/>
        <v>1.88</v>
      </c>
      <c r="AG29" s="14">
        <v>2.2000000000000002</v>
      </c>
      <c r="AH29" s="15">
        <v>1.8</v>
      </c>
      <c r="AI29" s="153" t="s">
        <v>454</v>
      </c>
      <c r="AJ29" s="154">
        <v>0</v>
      </c>
      <c r="AK29" s="25" t="s">
        <v>456</v>
      </c>
      <c r="AL29" s="153" t="s">
        <v>455</v>
      </c>
      <c r="AM29" s="154" t="s">
        <v>456</v>
      </c>
      <c r="AN29" s="25" t="s">
        <v>456</v>
      </c>
      <c r="AO29" s="153" t="s">
        <v>454</v>
      </c>
      <c r="AP29" s="154">
        <v>0</v>
      </c>
      <c r="AQ29" s="25" t="s">
        <v>456</v>
      </c>
      <c r="AR29" s="11" t="str">
        <f t="shared" ref="AQ29:AR38" si="24">" "</f>
        <v xml:space="preserve"> </v>
      </c>
      <c r="AS29" s="12" t="str">
        <f t="shared" ref="AS29:BC38" si="25">" "</f>
        <v xml:space="preserve"> </v>
      </c>
      <c r="AT29" s="25" t="str">
        <f t="shared" si="25"/>
        <v xml:space="preserve"> </v>
      </c>
      <c r="AU29" s="11" t="str">
        <f t="shared" si="25"/>
        <v xml:space="preserve"> </v>
      </c>
      <c r="AV29" s="12" t="str">
        <f t="shared" si="25"/>
        <v xml:space="preserve"> </v>
      </c>
      <c r="AW29" s="25" t="str">
        <f t="shared" si="25"/>
        <v xml:space="preserve"> </v>
      </c>
      <c r="AX29" s="11" t="str">
        <f t="shared" si="25"/>
        <v xml:space="preserve"> </v>
      </c>
      <c r="AY29" s="12" t="str">
        <f t="shared" si="25"/>
        <v xml:space="preserve"> </v>
      </c>
      <c r="AZ29" s="25" t="str">
        <f t="shared" si="25"/>
        <v xml:space="preserve"> </v>
      </c>
      <c r="BA29" s="11" t="str">
        <f t="shared" si="25"/>
        <v xml:space="preserve"> </v>
      </c>
      <c r="BB29" s="12" t="str">
        <f t="shared" si="25"/>
        <v xml:space="preserve"> </v>
      </c>
      <c r="BC29" s="25" t="str">
        <f t="shared" si="25"/>
        <v xml:space="preserve"> </v>
      </c>
      <c r="BD29" s="5">
        <f t="shared" si="11"/>
        <v>1</v>
      </c>
      <c r="BE29" s="6">
        <f t="shared" si="12"/>
        <v>0</v>
      </c>
      <c r="BF29" s="6">
        <f t="shared" si="13"/>
        <v>0</v>
      </c>
      <c r="BG29" s="6">
        <f t="shared" si="14"/>
        <v>0</v>
      </c>
      <c r="BH29" s="6">
        <f t="shared" si="15"/>
        <v>0</v>
      </c>
      <c r="BI29" s="7">
        <f t="shared" si="16"/>
        <v>3</v>
      </c>
      <c r="BJ29" s="36">
        <f t="shared" si="17"/>
        <v>2.1700000000000004</v>
      </c>
      <c r="BK29" s="14">
        <f t="shared" si="18"/>
        <v>0</v>
      </c>
      <c r="BL29" s="24">
        <f t="shared" si="19"/>
        <v>0.72</v>
      </c>
      <c r="BM29" s="14">
        <v>0</v>
      </c>
      <c r="BN29" s="15">
        <v>0</v>
      </c>
      <c r="BO29" s="16">
        <v>3</v>
      </c>
      <c r="BP29" s="24">
        <f t="shared" si="20"/>
        <v>18.302500000000002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21"/>
        <v>22</v>
      </c>
      <c r="B30" s="80" t="s">
        <v>225</v>
      </c>
      <c r="C30" s="11" t="s">
        <v>455</v>
      </c>
      <c r="D30" s="12" t="s">
        <v>456</v>
      </c>
      <c r="E30" s="25">
        <v>0</v>
      </c>
      <c r="F30" s="11" t="s">
        <v>455</v>
      </c>
      <c r="G30" s="12" t="s">
        <v>456</v>
      </c>
      <c r="H30" s="25" t="s">
        <v>456</v>
      </c>
      <c r="I30" s="11" t="s">
        <v>455</v>
      </c>
      <c r="J30" s="12" t="s">
        <v>456</v>
      </c>
      <c r="K30" s="25">
        <v>0</v>
      </c>
      <c r="L30" s="11" t="s">
        <v>455</v>
      </c>
      <c r="M30" s="12" t="s">
        <v>456</v>
      </c>
      <c r="N30" s="25" t="s">
        <v>456</v>
      </c>
      <c r="O30" s="11" t="s">
        <v>455</v>
      </c>
      <c r="P30" s="12" t="s">
        <v>456</v>
      </c>
      <c r="Q30" s="25" t="s">
        <v>456</v>
      </c>
      <c r="R30" s="11" t="s">
        <v>455</v>
      </c>
      <c r="S30" s="12" t="s">
        <v>456</v>
      </c>
      <c r="T30" s="25">
        <v>0</v>
      </c>
      <c r="U30" s="146" t="s">
        <v>455</v>
      </c>
      <c r="V30" s="147" t="s">
        <v>456</v>
      </c>
      <c r="W30" s="25" t="s">
        <v>456</v>
      </c>
      <c r="X30" s="5">
        <f t="shared" si="0"/>
        <v>7</v>
      </c>
      <c r="Y30" s="6">
        <f t="shared" si="1"/>
        <v>0</v>
      </c>
      <c r="Z30" s="6">
        <f t="shared" si="2"/>
        <v>0</v>
      </c>
      <c r="AA30" s="6">
        <f t="shared" si="3"/>
        <v>0</v>
      </c>
      <c r="AB30" s="6">
        <f t="shared" si="4"/>
        <v>0</v>
      </c>
      <c r="AC30" s="7">
        <f t="shared" si="5"/>
        <v>4</v>
      </c>
      <c r="AD30" s="36">
        <f t="shared" si="6"/>
        <v>10</v>
      </c>
      <c r="AE30" s="14">
        <f t="shared" si="7"/>
        <v>0</v>
      </c>
      <c r="AF30" s="24">
        <f t="shared" si="8"/>
        <v>1.01</v>
      </c>
      <c r="AG30" s="14">
        <v>4.2</v>
      </c>
      <c r="AH30" s="15">
        <v>2.2999999999999998</v>
      </c>
      <c r="AI30" s="153" t="s">
        <v>454</v>
      </c>
      <c r="AJ30" s="154">
        <v>0</v>
      </c>
      <c r="AK30" s="25" t="s">
        <v>456</v>
      </c>
      <c r="AL30" s="153" t="s">
        <v>455</v>
      </c>
      <c r="AM30" s="154" t="s">
        <v>456</v>
      </c>
      <c r="AN30" s="25" t="s">
        <v>456</v>
      </c>
      <c r="AO30" s="153" t="s">
        <v>455</v>
      </c>
      <c r="AP30" s="154" t="s">
        <v>456</v>
      </c>
      <c r="AQ30" s="25" t="s">
        <v>456</v>
      </c>
      <c r="AR30" s="11" t="str">
        <f t="shared" si="24"/>
        <v xml:space="preserve"> </v>
      </c>
      <c r="AS30" s="12" t="str">
        <f t="shared" si="25"/>
        <v xml:space="preserve"> </v>
      </c>
      <c r="AT30" s="25" t="str">
        <f t="shared" si="25"/>
        <v xml:space="preserve"> </v>
      </c>
      <c r="AU30" s="11" t="str">
        <f t="shared" si="25"/>
        <v xml:space="preserve"> </v>
      </c>
      <c r="AV30" s="12" t="str">
        <f t="shared" si="25"/>
        <v xml:space="preserve"> </v>
      </c>
      <c r="AW30" s="25" t="str">
        <f t="shared" si="25"/>
        <v xml:space="preserve"> </v>
      </c>
      <c r="AX30" s="11" t="str">
        <f t="shared" si="25"/>
        <v xml:space="preserve"> </v>
      </c>
      <c r="AY30" s="12" t="str">
        <f t="shared" si="25"/>
        <v xml:space="preserve"> </v>
      </c>
      <c r="AZ30" s="25" t="str">
        <f t="shared" si="25"/>
        <v xml:space="preserve"> </v>
      </c>
      <c r="BA30" s="11" t="str">
        <f t="shared" si="25"/>
        <v xml:space="preserve"> </v>
      </c>
      <c r="BB30" s="12" t="str">
        <f t="shared" si="25"/>
        <v xml:space="preserve"> </v>
      </c>
      <c r="BC30" s="25" t="str">
        <f t="shared" si="25"/>
        <v xml:space="preserve"> </v>
      </c>
      <c r="BD30" s="5">
        <f t="shared" si="11"/>
        <v>2</v>
      </c>
      <c r="BE30" s="6">
        <f t="shared" si="12"/>
        <v>0</v>
      </c>
      <c r="BF30" s="6">
        <f t="shared" si="13"/>
        <v>0</v>
      </c>
      <c r="BG30" s="6">
        <f t="shared" si="14"/>
        <v>0</v>
      </c>
      <c r="BH30" s="6">
        <f t="shared" si="15"/>
        <v>0</v>
      </c>
      <c r="BI30" s="7">
        <f t="shared" si="16"/>
        <v>3</v>
      </c>
      <c r="BJ30" s="36">
        <f t="shared" si="17"/>
        <v>4.2</v>
      </c>
      <c r="BK30" s="14">
        <f t="shared" si="18"/>
        <v>0</v>
      </c>
      <c r="BL30" s="24">
        <f t="shared" si="19"/>
        <v>0.72</v>
      </c>
      <c r="BM30" s="14">
        <v>0</v>
      </c>
      <c r="BN30" s="15">
        <v>0</v>
      </c>
      <c r="BO30" s="16">
        <f>5+3+0.14</f>
        <v>8.14</v>
      </c>
      <c r="BP30" s="24">
        <f t="shared" si="20"/>
        <v>28.782500000000002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21"/>
        <v>23</v>
      </c>
      <c r="B31" s="80" t="s">
        <v>226</v>
      </c>
      <c r="C31" s="11" t="s">
        <v>455</v>
      </c>
      <c r="D31" s="12" t="s">
        <v>456</v>
      </c>
      <c r="E31" s="25" t="s">
        <v>456</v>
      </c>
      <c r="F31" s="11" t="s">
        <v>455</v>
      </c>
      <c r="G31" s="12" t="s">
        <v>456</v>
      </c>
      <c r="H31" s="25" t="s">
        <v>456</v>
      </c>
      <c r="I31" s="11" t="s">
        <v>455</v>
      </c>
      <c r="J31" s="12" t="s">
        <v>456</v>
      </c>
      <c r="K31" s="25" t="s">
        <v>456</v>
      </c>
      <c r="L31" s="11" t="s">
        <v>455</v>
      </c>
      <c r="M31" s="12" t="s">
        <v>456</v>
      </c>
      <c r="N31" s="25" t="s">
        <v>456</v>
      </c>
      <c r="O31" s="11" t="s">
        <v>455</v>
      </c>
      <c r="P31" s="12" t="s">
        <v>456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46" t="s">
        <v>455</v>
      </c>
      <c r="V31" s="147" t="s">
        <v>456</v>
      </c>
      <c r="W31" s="25" t="s">
        <v>456</v>
      </c>
      <c r="X31" s="5">
        <f t="shared" si="0"/>
        <v>7</v>
      </c>
      <c r="Y31" s="6">
        <f t="shared" si="1"/>
        <v>0</v>
      </c>
      <c r="Z31" s="6">
        <f t="shared" si="2"/>
        <v>0</v>
      </c>
      <c r="AA31" s="6">
        <f t="shared" si="3"/>
        <v>0</v>
      </c>
      <c r="AB31" s="6">
        <f t="shared" si="4"/>
        <v>0</v>
      </c>
      <c r="AC31" s="7">
        <f t="shared" si="5"/>
        <v>7</v>
      </c>
      <c r="AD31" s="36">
        <f t="shared" si="6"/>
        <v>10</v>
      </c>
      <c r="AE31" s="14">
        <f t="shared" si="7"/>
        <v>0</v>
      </c>
      <c r="AF31" s="24">
        <f t="shared" si="8"/>
        <v>1.88</v>
      </c>
      <c r="AG31" s="14">
        <v>2.7</v>
      </c>
      <c r="AH31" s="15">
        <v>1.9</v>
      </c>
      <c r="AI31" s="153" t="s">
        <v>455</v>
      </c>
      <c r="AJ31" s="154" t="s">
        <v>456</v>
      </c>
      <c r="AK31" s="25" t="s">
        <v>456</v>
      </c>
      <c r="AL31" s="153" t="s">
        <v>455</v>
      </c>
      <c r="AM31" s="154" t="s">
        <v>456</v>
      </c>
      <c r="AN31" s="25" t="s">
        <v>456</v>
      </c>
      <c r="AO31" s="153" t="s">
        <v>455</v>
      </c>
      <c r="AP31" s="154" t="s">
        <v>456</v>
      </c>
      <c r="AQ31" s="25" t="s">
        <v>456</v>
      </c>
      <c r="AR31" s="11" t="str">
        <f t="shared" si="24"/>
        <v xml:space="preserve"> </v>
      </c>
      <c r="AS31" s="12" t="str">
        <f t="shared" si="25"/>
        <v xml:space="preserve"> </v>
      </c>
      <c r="AT31" s="25" t="str">
        <f t="shared" si="25"/>
        <v xml:space="preserve"> </v>
      </c>
      <c r="AU31" s="11" t="str">
        <f t="shared" si="25"/>
        <v xml:space="preserve"> </v>
      </c>
      <c r="AV31" s="12" t="str">
        <f t="shared" si="25"/>
        <v xml:space="preserve"> </v>
      </c>
      <c r="AW31" s="25" t="str">
        <f t="shared" si="25"/>
        <v xml:space="preserve"> </v>
      </c>
      <c r="AX31" s="11" t="str">
        <f t="shared" si="25"/>
        <v xml:space="preserve"> </v>
      </c>
      <c r="AY31" s="12" t="str">
        <f t="shared" si="25"/>
        <v xml:space="preserve"> </v>
      </c>
      <c r="AZ31" s="25" t="str">
        <f t="shared" si="25"/>
        <v xml:space="preserve"> </v>
      </c>
      <c r="BA31" s="11" t="str">
        <f t="shared" si="25"/>
        <v xml:space="preserve"> </v>
      </c>
      <c r="BB31" s="12" t="str">
        <f t="shared" si="25"/>
        <v xml:space="preserve"> </v>
      </c>
      <c r="BC31" s="25" t="str">
        <f t="shared" si="25"/>
        <v xml:space="preserve"> </v>
      </c>
      <c r="BD31" s="5">
        <f t="shared" si="11"/>
        <v>3</v>
      </c>
      <c r="BE31" s="6">
        <f t="shared" si="12"/>
        <v>0</v>
      </c>
      <c r="BF31" s="6">
        <f t="shared" si="13"/>
        <v>0</v>
      </c>
      <c r="BG31" s="6">
        <f t="shared" si="14"/>
        <v>0</v>
      </c>
      <c r="BH31" s="6">
        <f t="shared" si="15"/>
        <v>0</v>
      </c>
      <c r="BI31" s="7">
        <f t="shared" si="16"/>
        <v>3</v>
      </c>
      <c r="BJ31" s="36">
        <f t="shared" si="17"/>
        <v>5.9399999999999995</v>
      </c>
      <c r="BK31" s="14">
        <f t="shared" si="18"/>
        <v>0</v>
      </c>
      <c r="BL31" s="24">
        <f t="shared" si="19"/>
        <v>0.72</v>
      </c>
      <c r="BM31" s="14">
        <v>0</v>
      </c>
      <c r="BN31" s="15">
        <v>0</v>
      </c>
      <c r="BO31" s="16">
        <f>1.5+3+0.14</f>
        <v>4.6399999999999997</v>
      </c>
      <c r="BP31" s="24">
        <f t="shared" si="20"/>
        <v>24.064999999999998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21"/>
        <v>24</v>
      </c>
      <c r="B32" s="80" t="s">
        <v>227</v>
      </c>
      <c r="C32" s="11" t="s">
        <v>455</v>
      </c>
      <c r="D32" s="12" t="s">
        <v>456</v>
      </c>
      <c r="E32" s="25" t="s">
        <v>456</v>
      </c>
      <c r="F32" s="11" t="s">
        <v>455</v>
      </c>
      <c r="G32" s="12" t="s">
        <v>456</v>
      </c>
      <c r="H32" s="25" t="s">
        <v>456</v>
      </c>
      <c r="I32" s="11" t="s">
        <v>455</v>
      </c>
      <c r="J32" s="12" t="s">
        <v>456</v>
      </c>
      <c r="K32" s="25" t="s">
        <v>456</v>
      </c>
      <c r="L32" s="11" t="s">
        <v>455</v>
      </c>
      <c r="M32" s="12" t="s">
        <v>457</v>
      </c>
      <c r="N32" s="25" t="s">
        <v>456</v>
      </c>
      <c r="O32" s="11" t="s">
        <v>455</v>
      </c>
      <c r="P32" s="12" t="s">
        <v>457</v>
      </c>
      <c r="Q32" s="25" t="s">
        <v>456</v>
      </c>
      <c r="R32" s="11" t="s">
        <v>455</v>
      </c>
      <c r="S32" s="12" t="s">
        <v>456</v>
      </c>
      <c r="T32" s="25" t="s">
        <v>456</v>
      </c>
      <c r="U32" s="146" t="s">
        <v>455</v>
      </c>
      <c r="V32" s="147" t="s">
        <v>456</v>
      </c>
      <c r="W32" s="25" t="s">
        <v>456</v>
      </c>
      <c r="X32" s="5">
        <f t="shared" si="0"/>
        <v>7</v>
      </c>
      <c r="Y32" s="6">
        <f t="shared" si="1"/>
        <v>0</v>
      </c>
      <c r="Z32" s="6">
        <f t="shared" si="2"/>
        <v>2</v>
      </c>
      <c r="AA32" s="6">
        <f t="shared" si="3"/>
        <v>0</v>
      </c>
      <c r="AB32" s="6">
        <f t="shared" si="4"/>
        <v>0</v>
      </c>
      <c r="AC32" s="7">
        <f t="shared" si="5"/>
        <v>7</v>
      </c>
      <c r="AD32" s="36">
        <f t="shared" si="6"/>
        <v>10</v>
      </c>
      <c r="AE32" s="14">
        <f t="shared" si="7"/>
        <v>4.2</v>
      </c>
      <c r="AF32" s="24">
        <f t="shared" si="8"/>
        <v>1.88</v>
      </c>
      <c r="AG32" s="14">
        <v>5.9</v>
      </c>
      <c r="AH32" s="15">
        <v>2.8</v>
      </c>
      <c r="AI32" s="153" t="s">
        <v>455</v>
      </c>
      <c r="AJ32" s="154" t="s">
        <v>456</v>
      </c>
      <c r="AK32" s="25" t="s">
        <v>456</v>
      </c>
      <c r="AL32" s="153" t="s">
        <v>455</v>
      </c>
      <c r="AM32" s="154" t="s">
        <v>456</v>
      </c>
      <c r="AN32" s="25" t="s">
        <v>456</v>
      </c>
      <c r="AO32" s="153" t="s">
        <v>455</v>
      </c>
      <c r="AP32" s="154" t="s">
        <v>456</v>
      </c>
      <c r="AQ32" s="25" t="s">
        <v>456</v>
      </c>
      <c r="AR32" s="11" t="str">
        <f t="shared" si="24"/>
        <v xml:space="preserve"> </v>
      </c>
      <c r="AS32" s="12" t="str">
        <f t="shared" si="25"/>
        <v xml:space="preserve"> </v>
      </c>
      <c r="AT32" s="25" t="str">
        <f t="shared" si="25"/>
        <v xml:space="preserve"> </v>
      </c>
      <c r="AU32" s="11" t="str">
        <f t="shared" si="25"/>
        <v xml:space="preserve"> </v>
      </c>
      <c r="AV32" s="12" t="str">
        <f t="shared" si="25"/>
        <v xml:space="preserve"> </v>
      </c>
      <c r="AW32" s="25" t="str">
        <f t="shared" si="25"/>
        <v xml:space="preserve"> </v>
      </c>
      <c r="AX32" s="11" t="str">
        <f t="shared" si="25"/>
        <v xml:space="preserve"> </v>
      </c>
      <c r="AY32" s="12" t="str">
        <f t="shared" si="25"/>
        <v xml:space="preserve"> </v>
      </c>
      <c r="AZ32" s="25" t="str">
        <f t="shared" si="25"/>
        <v xml:space="preserve"> </v>
      </c>
      <c r="BA32" s="11" t="str">
        <f t="shared" si="25"/>
        <v xml:space="preserve"> </v>
      </c>
      <c r="BB32" s="12" t="str">
        <f t="shared" si="25"/>
        <v xml:space="preserve"> </v>
      </c>
      <c r="BC32" s="25" t="str">
        <f t="shared" si="25"/>
        <v xml:space="preserve"> </v>
      </c>
      <c r="BD32" s="5">
        <f t="shared" si="11"/>
        <v>3</v>
      </c>
      <c r="BE32" s="6">
        <f t="shared" si="12"/>
        <v>0</v>
      </c>
      <c r="BF32" s="6">
        <f t="shared" si="13"/>
        <v>0</v>
      </c>
      <c r="BG32" s="6">
        <f t="shared" si="14"/>
        <v>0</v>
      </c>
      <c r="BH32" s="6">
        <f t="shared" si="15"/>
        <v>0</v>
      </c>
      <c r="BI32" s="7">
        <f t="shared" si="16"/>
        <v>3</v>
      </c>
      <c r="BJ32" s="36">
        <f t="shared" si="17"/>
        <v>5.9399999999999995</v>
      </c>
      <c r="BK32" s="14">
        <f t="shared" si="18"/>
        <v>0</v>
      </c>
      <c r="BL32" s="24">
        <f t="shared" si="19"/>
        <v>0.72</v>
      </c>
      <c r="BM32" s="14">
        <v>0</v>
      </c>
      <c r="BN32" s="15">
        <v>0</v>
      </c>
      <c r="BO32" s="16">
        <f>3*1+2+5*1.5+3+0.14</f>
        <v>15.64</v>
      </c>
      <c r="BP32" s="24">
        <f t="shared" si="20"/>
        <v>45.185000000000002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21"/>
        <v>25</v>
      </c>
      <c r="B33" s="80" t="s">
        <v>228</v>
      </c>
      <c r="C33" s="11" t="s">
        <v>455</v>
      </c>
      <c r="D33" s="12" t="s">
        <v>456</v>
      </c>
      <c r="E33" s="25" t="s">
        <v>456</v>
      </c>
      <c r="F33" s="11" t="s">
        <v>455</v>
      </c>
      <c r="G33" s="12" t="s">
        <v>456</v>
      </c>
      <c r="H33" s="25" t="s">
        <v>456</v>
      </c>
      <c r="I33" s="11" t="s">
        <v>455</v>
      </c>
      <c r="J33" s="12" t="s">
        <v>456</v>
      </c>
      <c r="K33" s="25" t="s">
        <v>456</v>
      </c>
      <c r="L33" s="11" t="s">
        <v>455</v>
      </c>
      <c r="M33" s="12" t="s">
        <v>456</v>
      </c>
      <c r="N33" s="25" t="s">
        <v>456</v>
      </c>
      <c r="O33" s="11" t="s">
        <v>455</v>
      </c>
      <c r="P33" s="12" t="s">
        <v>456</v>
      </c>
      <c r="Q33" s="25" t="s">
        <v>456</v>
      </c>
      <c r="R33" s="11" t="s">
        <v>455</v>
      </c>
      <c r="S33" s="12" t="s">
        <v>456</v>
      </c>
      <c r="T33" s="25" t="s">
        <v>456</v>
      </c>
      <c r="U33" s="146" t="s">
        <v>455</v>
      </c>
      <c r="V33" s="147" t="s">
        <v>456</v>
      </c>
      <c r="W33" s="25" t="s">
        <v>456</v>
      </c>
      <c r="X33" s="5">
        <f t="shared" si="0"/>
        <v>7</v>
      </c>
      <c r="Y33" s="6">
        <f t="shared" si="1"/>
        <v>0</v>
      </c>
      <c r="Z33" s="6">
        <f t="shared" si="2"/>
        <v>0</v>
      </c>
      <c r="AA33" s="6">
        <f t="shared" si="3"/>
        <v>0</v>
      </c>
      <c r="AB33" s="6">
        <f t="shared" si="4"/>
        <v>0</v>
      </c>
      <c r="AC33" s="7">
        <f t="shared" si="5"/>
        <v>7</v>
      </c>
      <c r="AD33" s="36">
        <f t="shared" si="6"/>
        <v>10</v>
      </c>
      <c r="AE33" s="14">
        <f t="shared" si="7"/>
        <v>0</v>
      </c>
      <c r="AF33" s="24">
        <f t="shared" si="8"/>
        <v>1.88</v>
      </c>
      <c r="AG33" s="14">
        <v>7</v>
      </c>
      <c r="AH33" s="15">
        <v>1.9</v>
      </c>
      <c r="AI33" s="153" t="s">
        <v>455</v>
      </c>
      <c r="AJ33" s="154" t="s">
        <v>456</v>
      </c>
      <c r="AK33" s="25" t="s">
        <v>456</v>
      </c>
      <c r="AL33" s="153" t="s">
        <v>455</v>
      </c>
      <c r="AM33" s="154" t="s">
        <v>456</v>
      </c>
      <c r="AN33" s="25" t="s">
        <v>456</v>
      </c>
      <c r="AO33" s="153" t="s">
        <v>455</v>
      </c>
      <c r="AP33" s="154" t="s">
        <v>456</v>
      </c>
      <c r="AQ33" s="25" t="s">
        <v>456</v>
      </c>
      <c r="AR33" s="11" t="str">
        <f t="shared" si="24"/>
        <v xml:space="preserve"> </v>
      </c>
      <c r="AS33" s="12" t="str">
        <f t="shared" si="25"/>
        <v xml:space="preserve"> </v>
      </c>
      <c r="AT33" s="25" t="str">
        <f t="shared" si="25"/>
        <v xml:space="preserve"> </v>
      </c>
      <c r="AU33" s="11" t="str">
        <f t="shared" si="25"/>
        <v xml:space="preserve"> </v>
      </c>
      <c r="AV33" s="12" t="str">
        <f t="shared" si="25"/>
        <v xml:space="preserve"> </v>
      </c>
      <c r="AW33" s="25" t="str">
        <f t="shared" si="25"/>
        <v xml:space="preserve"> </v>
      </c>
      <c r="AX33" s="11" t="str">
        <f t="shared" si="25"/>
        <v xml:space="preserve"> </v>
      </c>
      <c r="AY33" s="12" t="str">
        <f t="shared" si="25"/>
        <v xml:space="preserve"> </v>
      </c>
      <c r="AZ33" s="25" t="str">
        <f t="shared" si="25"/>
        <v xml:space="preserve"> </v>
      </c>
      <c r="BA33" s="11" t="str">
        <f t="shared" si="25"/>
        <v xml:space="preserve"> </v>
      </c>
      <c r="BB33" s="12" t="str">
        <f t="shared" si="25"/>
        <v xml:space="preserve"> </v>
      </c>
      <c r="BC33" s="25" t="str">
        <f t="shared" si="25"/>
        <v xml:space="preserve"> </v>
      </c>
      <c r="BD33" s="5">
        <f t="shared" si="11"/>
        <v>3</v>
      </c>
      <c r="BE33" s="6">
        <f t="shared" si="12"/>
        <v>0</v>
      </c>
      <c r="BF33" s="6">
        <f t="shared" si="13"/>
        <v>0</v>
      </c>
      <c r="BG33" s="6">
        <f t="shared" si="14"/>
        <v>0</v>
      </c>
      <c r="BH33" s="6">
        <f t="shared" si="15"/>
        <v>0</v>
      </c>
      <c r="BI33" s="7">
        <f t="shared" si="16"/>
        <v>3</v>
      </c>
      <c r="BJ33" s="36">
        <f t="shared" si="17"/>
        <v>5.9399999999999995</v>
      </c>
      <c r="BK33" s="14">
        <f t="shared" si="18"/>
        <v>0</v>
      </c>
      <c r="BL33" s="24">
        <f t="shared" si="19"/>
        <v>0.72</v>
      </c>
      <c r="BM33" s="14">
        <v>0</v>
      </c>
      <c r="BN33" s="15">
        <v>0</v>
      </c>
      <c r="BO33" s="16">
        <f>1.5+3+0.14</f>
        <v>4.6399999999999997</v>
      </c>
      <c r="BP33" s="24">
        <f t="shared" si="20"/>
        <v>30.085000000000001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21"/>
        <v>26</v>
      </c>
      <c r="B34" s="80" t="s">
        <v>229</v>
      </c>
      <c r="C34" s="11" t="s">
        <v>455</v>
      </c>
      <c r="D34" s="12" t="s">
        <v>459</v>
      </c>
      <c r="E34" s="25" t="s">
        <v>456</v>
      </c>
      <c r="F34" s="11" t="s">
        <v>455</v>
      </c>
      <c r="G34" s="12" t="s">
        <v>457</v>
      </c>
      <c r="H34" s="25" t="s">
        <v>456</v>
      </c>
      <c r="I34" s="11" t="s">
        <v>455</v>
      </c>
      <c r="J34" s="12" t="s">
        <v>459</v>
      </c>
      <c r="K34" s="25" t="s">
        <v>456</v>
      </c>
      <c r="L34" s="11" t="s">
        <v>455</v>
      </c>
      <c r="M34" s="12" t="s">
        <v>457</v>
      </c>
      <c r="N34" s="25" t="s">
        <v>456</v>
      </c>
      <c r="O34" s="11" t="s">
        <v>455</v>
      </c>
      <c r="P34" s="12" t="s">
        <v>457</v>
      </c>
      <c r="Q34" s="25" t="s">
        <v>456</v>
      </c>
      <c r="R34" s="11" t="s">
        <v>455</v>
      </c>
      <c r="S34" s="12" t="s">
        <v>457</v>
      </c>
      <c r="T34" s="25" t="s">
        <v>456</v>
      </c>
      <c r="U34" s="146" t="s">
        <v>455</v>
      </c>
      <c r="V34" s="147" t="s">
        <v>457</v>
      </c>
      <c r="W34" s="25" t="s">
        <v>456</v>
      </c>
      <c r="X34" s="5">
        <f t="shared" si="0"/>
        <v>7</v>
      </c>
      <c r="Y34" s="6">
        <f t="shared" si="1"/>
        <v>0</v>
      </c>
      <c r="Z34" s="6">
        <f t="shared" si="2"/>
        <v>5</v>
      </c>
      <c r="AA34" s="6">
        <f t="shared" si="3"/>
        <v>2</v>
      </c>
      <c r="AB34" s="6">
        <f t="shared" si="4"/>
        <v>0</v>
      </c>
      <c r="AC34" s="7">
        <f t="shared" si="5"/>
        <v>7</v>
      </c>
      <c r="AD34" s="36">
        <f t="shared" si="6"/>
        <v>10</v>
      </c>
      <c r="AE34" s="14">
        <f t="shared" si="7"/>
        <v>9.1300000000000008</v>
      </c>
      <c r="AF34" s="24">
        <f t="shared" si="8"/>
        <v>1.88</v>
      </c>
      <c r="AG34" s="14">
        <v>5.5</v>
      </c>
      <c r="AH34" s="15">
        <v>1.9</v>
      </c>
      <c r="AI34" s="153" t="s">
        <v>455</v>
      </c>
      <c r="AJ34" s="154" t="s">
        <v>457</v>
      </c>
      <c r="AK34" s="25">
        <v>0</v>
      </c>
      <c r="AL34" s="153" t="s">
        <v>455</v>
      </c>
      <c r="AM34" s="154" t="s">
        <v>457</v>
      </c>
      <c r="AN34" s="25" t="s">
        <v>456</v>
      </c>
      <c r="AO34" s="153" t="s">
        <v>455</v>
      </c>
      <c r="AP34" s="154" t="s">
        <v>456</v>
      </c>
      <c r="AQ34" s="25" t="s">
        <v>456</v>
      </c>
      <c r="AR34" s="11" t="str">
        <f t="shared" si="24"/>
        <v xml:space="preserve"> </v>
      </c>
      <c r="AS34" s="12" t="str">
        <f t="shared" si="25"/>
        <v xml:space="preserve"> </v>
      </c>
      <c r="AT34" s="25" t="str">
        <f t="shared" si="25"/>
        <v xml:space="preserve"> </v>
      </c>
      <c r="AU34" s="11" t="str">
        <f t="shared" si="25"/>
        <v xml:space="preserve"> </v>
      </c>
      <c r="AV34" s="12" t="str">
        <f t="shared" si="25"/>
        <v xml:space="preserve"> </v>
      </c>
      <c r="AW34" s="25" t="str">
        <f t="shared" si="25"/>
        <v xml:space="preserve"> </v>
      </c>
      <c r="AX34" s="11" t="str">
        <f t="shared" si="25"/>
        <v xml:space="preserve"> </v>
      </c>
      <c r="AY34" s="12" t="str">
        <f t="shared" si="25"/>
        <v xml:space="preserve"> </v>
      </c>
      <c r="AZ34" s="25" t="str">
        <f t="shared" si="25"/>
        <v xml:space="preserve"> </v>
      </c>
      <c r="BA34" s="11" t="str">
        <f t="shared" si="25"/>
        <v xml:space="preserve"> </v>
      </c>
      <c r="BB34" s="12" t="str">
        <f t="shared" si="25"/>
        <v xml:space="preserve"> </v>
      </c>
      <c r="BC34" s="25" t="str">
        <f t="shared" si="25"/>
        <v xml:space="preserve"> </v>
      </c>
      <c r="BD34" s="5">
        <f t="shared" si="11"/>
        <v>3</v>
      </c>
      <c r="BE34" s="6">
        <f t="shared" si="12"/>
        <v>0</v>
      </c>
      <c r="BF34" s="6">
        <f t="shared" si="13"/>
        <v>2</v>
      </c>
      <c r="BG34" s="6">
        <f t="shared" si="14"/>
        <v>0</v>
      </c>
      <c r="BH34" s="6">
        <f t="shared" si="15"/>
        <v>0</v>
      </c>
      <c r="BI34" s="7">
        <f t="shared" si="16"/>
        <v>2</v>
      </c>
      <c r="BJ34" s="36">
        <f t="shared" si="17"/>
        <v>5.9399999999999995</v>
      </c>
      <c r="BK34" s="14">
        <f t="shared" si="18"/>
        <v>4.2</v>
      </c>
      <c r="BL34" s="24">
        <f t="shared" si="19"/>
        <v>0.42999999999999994</v>
      </c>
      <c r="BM34" s="14">
        <v>0</v>
      </c>
      <c r="BN34" s="15">
        <v>0</v>
      </c>
      <c r="BO34" s="16">
        <f>1+2+1.5+3+0.14</f>
        <v>7.64</v>
      </c>
      <c r="BP34" s="24">
        <f t="shared" si="20"/>
        <v>44.2425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21"/>
        <v>27</v>
      </c>
      <c r="B35" s="80" t="s">
        <v>230</v>
      </c>
      <c r="C35" s="11" t="s">
        <v>455</v>
      </c>
      <c r="D35" s="12" t="s">
        <v>456</v>
      </c>
      <c r="E35" s="25" t="s">
        <v>456</v>
      </c>
      <c r="F35" s="11" t="s">
        <v>570</v>
      </c>
      <c r="G35" s="12">
        <v>0</v>
      </c>
      <c r="H35" s="25" t="s">
        <v>456</v>
      </c>
      <c r="I35" s="11" t="s">
        <v>455</v>
      </c>
      <c r="J35" s="12" t="s">
        <v>456</v>
      </c>
      <c r="K35" s="25">
        <v>0</v>
      </c>
      <c r="L35" s="11" t="s">
        <v>455</v>
      </c>
      <c r="M35" s="12" t="s">
        <v>456</v>
      </c>
      <c r="N35" s="25" t="s">
        <v>456</v>
      </c>
      <c r="O35" s="11" t="s">
        <v>455</v>
      </c>
      <c r="P35" s="12" t="s">
        <v>456</v>
      </c>
      <c r="Q35" s="25" t="s">
        <v>456</v>
      </c>
      <c r="R35" s="11" t="s">
        <v>455</v>
      </c>
      <c r="S35" s="12" t="s">
        <v>456</v>
      </c>
      <c r="T35" s="25" t="s">
        <v>456</v>
      </c>
      <c r="U35" s="146" t="s">
        <v>455</v>
      </c>
      <c r="V35" s="147" t="s">
        <v>456</v>
      </c>
      <c r="W35" s="25" t="s">
        <v>456</v>
      </c>
      <c r="X35" s="5">
        <f t="shared" si="0"/>
        <v>6</v>
      </c>
      <c r="Y35" s="6">
        <f t="shared" si="1"/>
        <v>0</v>
      </c>
      <c r="Z35" s="6">
        <f t="shared" si="2"/>
        <v>0</v>
      </c>
      <c r="AA35" s="6">
        <f t="shared" si="3"/>
        <v>0</v>
      </c>
      <c r="AB35" s="6">
        <f t="shared" si="4"/>
        <v>0</v>
      </c>
      <c r="AC35" s="7">
        <f t="shared" si="5"/>
        <v>6</v>
      </c>
      <c r="AD35" s="36">
        <f t="shared" si="6"/>
        <v>9.4200000000000017</v>
      </c>
      <c r="AE35" s="14">
        <f t="shared" si="7"/>
        <v>0</v>
      </c>
      <c r="AF35" s="24">
        <f t="shared" si="8"/>
        <v>1.5899999999999999</v>
      </c>
      <c r="AG35" s="14">
        <v>5</v>
      </c>
      <c r="AH35" s="15">
        <v>1.9</v>
      </c>
      <c r="AI35" s="153" t="s">
        <v>455</v>
      </c>
      <c r="AJ35" s="154" t="s">
        <v>456</v>
      </c>
      <c r="AK35" s="25" t="s">
        <v>456</v>
      </c>
      <c r="AL35" s="153" t="s">
        <v>455</v>
      </c>
      <c r="AM35" s="154" t="s">
        <v>456</v>
      </c>
      <c r="AN35" s="25" t="s">
        <v>456</v>
      </c>
      <c r="AO35" s="153" t="s">
        <v>455</v>
      </c>
      <c r="AP35" s="154" t="s">
        <v>456</v>
      </c>
      <c r="AQ35" s="25">
        <v>0</v>
      </c>
      <c r="AR35" s="11" t="str">
        <f t="shared" si="24"/>
        <v xml:space="preserve"> </v>
      </c>
      <c r="AS35" s="12" t="str">
        <f t="shared" si="25"/>
        <v xml:space="preserve"> </v>
      </c>
      <c r="AT35" s="25" t="str">
        <f t="shared" si="25"/>
        <v xml:space="preserve"> </v>
      </c>
      <c r="AU35" s="11" t="str">
        <f t="shared" si="25"/>
        <v xml:space="preserve"> </v>
      </c>
      <c r="AV35" s="12" t="str">
        <f t="shared" si="25"/>
        <v xml:space="preserve"> </v>
      </c>
      <c r="AW35" s="25" t="str">
        <f t="shared" si="25"/>
        <v xml:space="preserve"> </v>
      </c>
      <c r="AX35" s="11" t="str">
        <f t="shared" si="25"/>
        <v xml:space="preserve"> </v>
      </c>
      <c r="AY35" s="12" t="str">
        <f t="shared" si="25"/>
        <v xml:space="preserve"> </v>
      </c>
      <c r="AZ35" s="25" t="str">
        <f t="shared" si="25"/>
        <v xml:space="preserve"> </v>
      </c>
      <c r="BA35" s="11" t="str">
        <f t="shared" si="25"/>
        <v xml:space="preserve"> </v>
      </c>
      <c r="BB35" s="12" t="str">
        <f t="shared" si="25"/>
        <v xml:space="preserve"> </v>
      </c>
      <c r="BC35" s="25" t="str">
        <f t="shared" si="25"/>
        <v xml:space="preserve"> </v>
      </c>
      <c r="BD35" s="5">
        <f t="shared" si="11"/>
        <v>3</v>
      </c>
      <c r="BE35" s="6">
        <f t="shared" si="12"/>
        <v>0</v>
      </c>
      <c r="BF35" s="6">
        <f t="shared" si="13"/>
        <v>0</v>
      </c>
      <c r="BG35" s="6">
        <f t="shared" si="14"/>
        <v>0</v>
      </c>
      <c r="BH35" s="6">
        <f t="shared" si="15"/>
        <v>0</v>
      </c>
      <c r="BI35" s="7">
        <f t="shared" si="16"/>
        <v>2</v>
      </c>
      <c r="BJ35" s="36">
        <f t="shared" si="17"/>
        <v>5.9399999999999995</v>
      </c>
      <c r="BK35" s="14">
        <f t="shared" si="18"/>
        <v>0</v>
      </c>
      <c r="BL35" s="24">
        <f t="shared" si="19"/>
        <v>0.42999999999999994</v>
      </c>
      <c r="BM35" s="14">
        <v>0</v>
      </c>
      <c r="BN35" s="15">
        <v>0</v>
      </c>
      <c r="BO35" s="16"/>
      <c r="BP35" s="24">
        <f t="shared" si="20"/>
        <v>22.065000000000001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21"/>
        <v>28</v>
      </c>
      <c r="B36" s="80" t="s">
        <v>231</v>
      </c>
      <c r="C36" s="11" t="s">
        <v>455</v>
      </c>
      <c r="D36" s="12" t="s">
        <v>456</v>
      </c>
      <c r="E36" s="25" t="s">
        <v>456</v>
      </c>
      <c r="F36" s="11" t="s">
        <v>455</v>
      </c>
      <c r="G36" s="12" t="s">
        <v>456</v>
      </c>
      <c r="H36" s="25" t="s">
        <v>456</v>
      </c>
      <c r="I36" s="11" t="s">
        <v>455</v>
      </c>
      <c r="J36" s="12" t="s">
        <v>459</v>
      </c>
      <c r="K36" s="25" t="s">
        <v>456</v>
      </c>
      <c r="L36" s="11" t="s">
        <v>455</v>
      </c>
      <c r="M36" s="12" t="s">
        <v>456</v>
      </c>
      <c r="N36" s="25" t="s">
        <v>456</v>
      </c>
      <c r="O36" s="11" t="s">
        <v>455</v>
      </c>
      <c r="P36" s="12" t="s">
        <v>456</v>
      </c>
      <c r="Q36" s="25">
        <v>0</v>
      </c>
      <c r="R36" s="11" t="s">
        <v>455</v>
      </c>
      <c r="S36" s="12" t="s">
        <v>456</v>
      </c>
      <c r="T36" s="25" t="s">
        <v>456</v>
      </c>
      <c r="U36" s="146" t="s">
        <v>455</v>
      </c>
      <c r="V36" s="147" t="s">
        <v>456</v>
      </c>
      <c r="W36" s="25" t="s">
        <v>456</v>
      </c>
      <c r="X36" s="5">
        <f t="shared" si="0"/>
        <v>7</v>
      </c>
      <c r="Y36" s="6">
        <f t="shared" si="1"/>
        <v>0</v>
      </c>
      <c r="Z36" s="6">
        <f t="shared" si="2"/>
        <v>0</v>
      </c>
      <c r="AA36" s="6">
        <f t="shared" si="3"/>
        <v>1</v>
      </c>
      <c r="AB36" s="6">
        <f t="shared" si="4"/>
        <v>0</v>
      </c>
      <c r="AC36" s="7">
        <f t="shared" si="5"/>
        <v>6</v>
      </c>
      <c r="AD36" s="36">
        <f t="shared" si="6"/>
        <v>10</v>
      </c>
      <c r="AE36" s="14">
        <f t="shared" si="7"/>
        <v>0.14000000000000012</v>
      </c>
      <c r="AF36" s="24">
        <f t="shared" si="8"/>
        <v>1.5899999999999999</v>
      </c>
      <c r="AG36" s="14">
        <v>5.7</v>
      </c>
      <c r="AH36" s="15">
        <v>3.2</v>
      </c>
      <c r="AI36" s="153" t="s">
        <v>455</v>
      </c>
      <c r="AJ36" s="154" t="s">
        <v>456</v>
      </c>
      <c r="AK36" s="25" t="s">
        <v>456</v>
      </c>
      <c r="AL36" s="153" t="s">
        <v>455</v>
      </c>
      <c r="AM36" s="154" t="s">
        <v>456</v>
      </c>
      <c r="AN36" s="25" t="s">
        <v>456</v>
      </c>
      <c r="AO36" s="153" t="s">
        <v>455</v>
      </c>
      <c r="AP36" s="154" t="s">
        <v>456</v>
      </c>
      <c r="AQ36" s="25" t="s">
        <v>456</v>
      </c>
      <c r="AR36" s="11" t="str">
        <f t="shared" si="24"/>
        <v xml:space="preserve"> </v>
      </c>
      <c r="AS36" s="12" t="str">
        <f t="shared" si="25"/>
        <v xml:space="preserve"> </v>
      </c>
      <c r="AT36" s="25" t="str">
        <f t="shared" si="25"/>
        <v xml:space="preserve"> </v>
      </c>
      <c r="AU36" s="11" t="str">
        <f t="shared" si="25"/>
        <v xml:space="preserve"> </v>
      </c>
      <c r="AV36" s="12" t="str">
        <f t="shared" si="25"/>
        <v xml:space="preserve"> </v>
      </c>
      <c r="AW36" s="25" t="str">
        <f t="shared" si="25"/>
        <v xml:space="preserve"> </v>
      </c>
      <c r="AX36" s="11" t="str">
        <f t="shared" si="25"/>
        <v xml:space="preserve"> </v>
      </c>
      <c r="AY36" s="12" t="str">
        <f t="shared" si="25"/>
        <v xml:space="preserve"> </v>
      </c>
      <c r="AZ36" s="25" t="str">
        <f t="shared" si="25"/>
        <v xml:space="preserve"> </v>
      </c>
      <c r="BA36" s="11" t="str">
        <f t="shared" si="25"/>
        <v xml:space="preserve"> </v>
      </c>
      <c r="BB36" s="12" t="str">
        <f t="shared" si="25"/>
        <v xml:space="preserve"> </v>
      </c>
      <c r="BC36" s="25" t="str">
        <f t="shared" si="25"/>
        <v xml:space="preserve"> </v>
      </c>
      <c r="BD36" s="5">
        <f t="shared" si="11"/>
        <v>3</v>
      </c>
      <c r="BE36" s="6">
        <f t="shared" si="12"/>
        <v>0</v>
      </c>
      <c r="BF36" s="6">
        <f t="shared" si="13"/>
        <v>0</v>
      </c>
      <c r="BG36" s="6">
        <f t="shared" si="14"/>
        <v>0</v>
      </c>
      <c r="BH36" s="6">
        <f t="shared" si="15"/>
        <v>0</v>
      </c>
      <c r="BI36" s="7">
        <f t="shared" si="16"/>
        <v>3</v>
      </c>
      <c r="BJ36" s="36">
        <f t="shared" si="17"/>
        <v>5.9399999999999995</v>
      </c>
      <c r="BK36" s="14">
        <f t="shared" si="18"/>
        <v>0</v>
      </c>
      <c r="BL36" s="24">
        <f t="shared" si="19"/>
        <v>0.72</v>
      </c>
      <c r="BM36" s="14">
        <v>0</v>
      </c>
      <c r="BN36" s="15">
        <v>0</v>
      </c>
      <c r="BO36" s="16">
        <f>2+1.5+3+0.14</f>
        <v>6.64</v>
      </c>
      <c r="BP36" s="24">
        <f t="shared" si="20"/>
        <v>32.412500000000001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21"/>
        <v>29</v>
      </c>
      <c r="B37" s="80" t="s">
        <v>483</v>
      </c>
      <c r="C37" s="11" t="s">
        <v>454</v>
      </c>
      <c r="D37" s="12">
        <v>0</v>
      </c>
      <c r="E37" s="25">
        <v>0</v>
      </c>
      <c r="F37" s="11" t="s">
        <v>570</v>
      </c>
      <c r="G37" s="12">
        <v>0</v>
      </c>
      <c r="H37" s="25">
        <v>0</v>
      </c>
      <c r="I37" s="11" t="s">
        <v>454</v>
      </c>
      <c r="J37" s="12">
        <v>0</v>
      </c>
      <c r="K37" s="25">
        <v>0</v>
      </c>
      <c r="L37" s="11" t="s">
        <v>454</v>
      </c>
      <c r="M37" s="12">
        <v>0</v>
      </c>
      <c r="N37" s="25">
        <v>0</v>
      </c>
      <c r="O37" s="11" t="s">
        <v>454</v>
      </c>
      <c r="P37" s="12">
        <v>0</v>
      </c>
      <c r="Q37" s="25">
        <v>0</v>
      </c>
      <c r="R37" s="11" t="s">
        <v>454</v>
      </c>
      <c r="S37" s="12">
        <v>0</v>
      </c>
      <c r="T37" s="25">
        <v>0</v>
      </c>
      <c r="U37" s="146" t="s">
        <v>454</v>
      </c>
      <c r="V37" s="147">
        <v>0</v>
      </c>
      <c r="W37" s="25">
        <v>0</v>
      </c>
      <c r="X37" s="5">
        <f t="shared" si="0"/>
        <v>0</v>
      </c>
      <c r="Y37" s="6">
        <f t="shared" si="1"/>
        <v>0</v>
      </c>
      <c r="Z37" s="6">
        <f t="shared" si="2"/>
        <v>0</v>
      </c>
      <c r="AA37" s="6">
        <f t="shared" si="3"/>
        <v>0</v>
      </c>
      <c r="AB37" s="6">
        <f t="shared" si="4"/>
        <v>0</v>
      </c>
      <c r="AC37" s="7">
        <f t="shared" si="5"/>
        <v>0</v>
      </c>
      <c r="AD37" s="36">
        <f t="shared" si="6"/>
        <v>0</v>
      </c>
      <c r="AE37" s="14">
        <f t="shared" si="7"/>
        <v>0</v>
      </c>
      <c r="AF37" s="24">
        <f t="shared" si="8"/>
        <v>0</v>
      </c>
      <c r="AG37" s="14">
        <v>0</v>
      </c>
      <c r="AH37" s="15">
        <v>0</v>
      </c>
      <c r="AI37" s="153" t="s">
        <v>454</v>
      </c>
      <c r="AJ37" s="154">
        <v>0</v>
      </c>
      <c r="AK37" s="25">
        <v>0</v>
      </c>
      <c r="AL37" s="153" t="s">
        <v>454</v>
      </c>
      <c r="AM37" s="154">
        <v>0</v>
      </c>
      <c r="AN37" s="25">
        <v>0</v>
      </c>
      <c r="AO37" s="153" t="s">
        <v>455</v>
      </c>
      <c r="AP37" s="154" t="s">
        <v>456</v>
      </c>
      <c r="AQ37" s="25">
        <v>0</v>
      </c>
      <c r="AR37" s="11" t="str">
        <f t="shared" si="24"/>
        <v xml:space="preserve"> </v>
      </c>
      <c r="AS37" s="12" t="str">
        <f t="shared" si="25"/>
        <v xml:space="preserve"> </v>
      </c>
      <c r="AT37" s="25" t="str">
        <f t="shared" si="25"/>
        <v xml:space="preserve"> </v>
      </c>
      <c r="AU37" s="11" t="str">
        <f t="shared" si="25"/>
        <v xml:space="preserve"> </v>
      </c>
      <c r="AV37" s="12" t="str">
        <f t="shared" si="25"/>
        <v xml:space="preserve"> </v>
      </c>
      <c r="AW37" s="25" t="str">
        <f t="shared" si="25"/>
        <v xml:space="preserve"> </v>
      </c>
      <c r="AX37" s="11" t="str">
        <f t="shared" si="25"/>
        <v xml:space="preserve"> </v>
      </c>
      <c r="AY37" s="12" t="str">
        <f t="shared" si="25"/>
        <v xml:space="preserve"> </v>
      </c>
      <c r="AZ37" s="25" t="str">
        <f t="shared" si="25"/>
        <v xml:space="preserve"> </v>
      </c>
      <c r="BA37" s="11" t="str">
        <f t="shared" si="25"/>
        <v xml:space="preserve"> </v>
      </c>
      <c r="BB37" s="12" t="str">
        <f t="shared" si="25"/>
        <v xml:space="preserve"> </v>
      </c>
      <c r="BC37" s="25" t="str">
        <f t="shared" si="25"/>
        <v xml:space="preserve"> </v>
      </c>
      <c r="BD37" s="5">
        <f t="shared" si="11"/>
        <v>1</v>
      </c>
      <c r="BE37" s="6">
        <f t="shared" si="12"/>
        <v>0</v>
      </c>
      <c r="BF37" s="6">
        <f t="shared" si="13"/>
        <v>0</v>
      </c>
      <c r="BG37" s="6">
        <f t="shared" si="14"/>
        <v>0</v>
      </c>
      <c r="BH37" s="6">
        <f t="shared" si="15"/>
        <v>0</v>
      </c>
      <c r="BI37" s="7">
        <f t="shared" si="16"/>
        <v>0</v>
      </c>
      <c r="BJ37" s="36">
        <f t="shared" si="17"/>
        <v>2.1700000000000004</v>
      </c>
      <c r="BK37" s="14">
        <f t="shared" si="18"/>
        <v>0</v>
      </c>
      <c r="BL37" s="24">
        <f t="shared" si="19"/>
        <v>0</v>
      </c>
      <c r="BM37" s="14">
        <v>0</v>
      </c>
      <c r="BN37" s="15">
        <v>0</v>
      </c>
      <c r="BO37" s="16"/>
      <c r="BP37" s="24">
        <f t="shared" si="20"/>
        <v>1.6275000000000004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21"/>
        <v>30</v>
      </c>
      <c r="B38" s="80" t="s">
        <v>232</v>
      </c>
      <c r="C38" s="11" t="s">
        <v>455</v>
      </c>
      <c r="D38" s="12" t="s">
        <v>456</v>
      </c>
      <c r="E38" s="25" t="s">
        <v>456</v>
      </c>
      <c r="F38" s="11" t="s">
        <v>455</v>
      </c>
      <c r="G38" s="12" t="s">
        <v>459</v>
      </c>
      <c r="H38" s="25" t="s">
        <v>456</v>
      </c>
      <c r="I38" s="11" t="s">
        <v>455</v>
      </c>
      <c r="J38" s="12" t="s">
        <v>456</v>
      </c>
      <c r="K38" s="25" t="s">
        <v>456</v>
      </c>
      <c r="L38" s="11" t="s">
        <v>455</v>
      </c>
      <c r="M38" s="12" t="s">
        <v>456</v>
      </c>
      <c r="N38" s="25" t="s">
        <v>456</v>
      </c>
      <c r="O38" s="11" t="s">
        <v>455</v>
      </c>
      <c r="P38" s="12" t="s">
        <v>456</v>
      </c>
      <c r="Q38" s="25" t="s">
        <v>456</v>
      </c>
      <c r="R38" s="11" t="s">
        <v>455</v>
      </c>
      <c r="S38" s="12" t="s">
        <v>456</v>
      </c>
      <c r="T38" s="25" t="s">
        <v>456</v>
      </c>
      <c r="U38" s="146" t="s">
        <v>455</v>
      </c>
      <c r="V38" s="147" t="s">
        <v>456</v>
      </c>
      <c r="W38" s="25" t="s">
        <v>456</v>
      </c>
      <c r="X38" s="5">
        <f t="shared" si="0"/>
        <v>7</v>
      </c>
      <c r="Y38" s="6">
        <f t="shared" si="1"/>
        <v>0</v>
      </c>
      <c r="Z38" s="6">
        <f t="shared" si="2"/>
        <v>0</v>
      </c>
      <c r="AA38" s="6">
        <f t="shared" si="3"/>
        <v>1</v>
      </c>
      <c r="AB38" s="6">
        <f t="shared" si="4"/>
        <v>0</v>
      </c>
      <c r="AC38" s="7">
        <f t="shared" si="5"/>
        <v>7</v>
      </c>
      <c r="AD38" s="36">
        <f t="shared" si="6"/>
        <v>10</v>
      </c>
      <c r="AE38" s="14">
        <f t="shared" si="7"/>
        <v>0.14000000000000012</v>
      </c>
      <c r="AF38" s="24">
        <f t="shared" si="8"/>
        <v>1.88</v>
      </c>
      <c r="AG38" s="14">
        <v>2.4</v>
      </c>
      <c r="AH38" s="15">
        <v>2.1</v>
      </c>
      <c r="AI38" s="153" t="s">
        <v>455</v>
      </c>
      <c r="AJ38" s="154" t="s">
        <v>456</v>
      </c>
      <c r="AK38" s="25" t="s">
        <v>456</v>
      </c>
      <c r="AL38" s="153" t="s">
        <v>455</v>
      </c>
      <c r="AM38" s="154" t="s">
        <v>456</v>
      </c>
      <c r="AN38" s="25" t="s">
        <v>456</v>
      </c>
      <c r="AO38" s="153" t="s">
        <v>455</v>
      </c>
      <c r="AP38" s="154" t="s">
        <v>459</v>
      </c>
      <c r="AQ38" s="25" t="s">
        <v>456</v>
      </c>
      <c r="AR38" s="11" t="str">
        <f t="shared" si="24"/>
        <v xml:space="preserve"> </v>
      </c>
      <c r="AS38" s="12" t="str">
        <f t="shared" si="25"/>
        <v xml:space="preserve"> </v>
      </c>
      <c r="AT38" s="25" t="str">
        <f t="shared" si="25"/>
        <v xml:space="preserve"> </v>
      </c>
      <c r="AU38" s="11" t="str">
        <f t="shared" si="25"/>
        <v xml:space="preserve"> </v>
      </c>
      <c r="AV38" s="12" t="str">
        <f t="shared" si="25"/>
        <v xml:space="preserve"> </v>
      </c>
      <c r="AW38" s="25" t="str">
        <f t="shared" si="25"/>
        <v xml:space="preserve"> </v>
      </c>
      <c r="AX38" s="11" t="str">
        <f t="shared" si="25"/>
        <v xml:space="preserve"> </v>
      </c>
      <c r="AY38" s="12" t="str">
        <f t="shared" si="25"/>
        <v xml:space="preserve"> </v>
      </c>
      <c r="AZ38" s="25" t="str">
        <f t="shared" si="25"/>
        <v xml:space="preserve"> </v>
      </c>
      <c r="BA38" s="11" t="str">
        <f t="shared" si="25"/>
        <v xml:space="preserve"> </v>
      </c>
      <c r="BB38" s="12" t="str">
        <f t="shared" si="25"/>
        <v xml:space="preserve"> </v>
      </c>
      <c r="BC38" s="25" t="str">
        <f t="shared" si="25"/>
        <v xml:space="preserve"> </v>
      </c>
      <c r="BD38" s="5">
        <f t="shared" si="11"/>
        <v>3</v>
      </c>
      <c r="BE38" s="6">
        <f t="shared" si="12"/>
        <v>0</v>
      </c>
      <c r="BF38" s="6">
        <f t="shared" si="13"/>
        <v>0</v>
      </c>
      <c r="BG38" s="6">
        <f t="shared" si="14"/>
        <v>1</v>
      </c>
      <c r="BH38" s="6">
        <f t="shared" si="15"/>
        <v>0</v>
      </c>
      <c r="BI38" s="7">
        <f t="shared" si="16"/>
        <v>3</v>
      </c>
      <c r="BJ38" s="36">
        <f t="shared" si="17"/>
        <v>5.9399999999999995</v>
      </c>
      <c r="BK38" s="14">
        <f t="shared" si="18"/>
        <v>0.14000000000000012</v>
      </c>
      <c r="BL38" s="24">
        <f t="shared" si="19"/>
        <v>0.72</v>
      </c>
      <c r="BM38" s="14">
        <v>0</v>
      </c>
      <c r="BN38" s="15">
        <v>0</v>
      </c>
      <c r="BO38" s="16">
        <f>1.5+3+0.14</f>
        <v>4.6399999999999997</v>
      </c>
      <c r="BP38" s="24">
        <f t="shared" si="20"/>
        <v>24.245000000000005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21"/>
        <v>31</v>
      </c>
      <c r="B39" s="80" t="str">
        <f t="shared" ref="B39:Q43" si="26">" "</f>
        <v xml:space="preserve"> </v>
      </c>
      <c r="C39" s="11" t="str">
        <f t="shared" si="26"/>
        <v xml:space="preserve"> </v>
      </c>
      <c r="D39" s="12" t="str">
        <f t="shared" si="26"/>
        <v xml:space="preserve"> </v>
      </c>
      <c r="E39" s="25" t="str">
        <f t="shared" si="26"/>
        <v xml:space="preserve"> </v>
      </c>
      <c r="F39" s="11" t="str">
        <f t="shared" si="26"/>
        <v xml:space="preserve"> </v>
      </c>
      <c r="G39" s="12" t="str">
        <f t="shared" si="26"/>
        <v xml:space="preserve"> </v>
      </c>
      <c r="H39" s="25" t="str">
        <f t="shared" si="26"/>
        <v xml:space="preserve"> </v>
      </c>
      <c r="I39" s="11" t="str">
        <f t="shared" si="26"/>
        <v xml:space="preserve"> </v>
      </c>
      <c r="J39" s="12" t="str">
        <f t="shared" si="26"/>
        <v xml:space="preserve"> </v>
      </c>
      <c r="K39" s="25" t="str">
        <f t="shared" si="26"/>
        <v xml:space="preserve"> </v>
      </c>
      <c r="L39" s="11" t="str">
        <f t="shared" si="26"/>
        <v xml:space="preserve"> </v>
      </c>
      <c r="M39" s="12" t="str">
        <f t="shared" si="26"/>
        <v xml:space="preserve"> </v>
      </c>
      <c r="N39" s="25" t="str">
        <f t="shared" si="26"/>
        <v xml:space="preserve"> </v>
      </c>
      <c r="O39" s="11" t="str">
        <f t="shared" si="26"/>
        <v xml:space="preserve"> </v>
      </c>
      <c r="P39" s="12" t="str">
        <f t="shared" si="26"/>
        <v xml:space="preserve"> </v>
      </c>
      <c r="Q39" s="25" t="str">
        <f t="shared" si="26"/>
        <v xml:space="preserve"> </v>
      </c>
      <c r="R39" s="11" t="str">
        <f t="shared" ref="R39:W43" si="27">" "</f>
        <v xml:space="preserve"> </v>
      </c>
      <c r="S39" s="12" t="str">
        <f t="shared" si="27"/>
        <v xml:space="preserve"> </v>
      </c>
      <c r="T39" s="25" t="str">
        <f t="shared" si="27"/>
        <v xml:space="preserve"> </v>
      </c>
      <c r="U39" s="11" t="str">
        <f t="shared" si="27"/>
        <v xml:space="preserve"> </v>
      </c>
      <c r="V39" s="12" t="str">
        <f t="shared" si="27"/>
        <v xml:space="preserve"> </v>
      </c>
      <c r="W39" s="25" t="str">
        <f t="shared" si="27"/>
        <v xml:space="preserve"> </v>
      </c>
      <c r="X39" s="5">
        <f t="shared" ref="X39:X40" si="28">IF(C39=" ",0,IF(C39="p",1,0)+IF(F39="p",1,0)+IF(I39="p",1,0)+IF(L39="p",1,0)+IF(O39="p",1,0)+IF(R39="p",1,0)+IF(U39="p",1,0))</f>
        <v>0</v>
      </c>
      <c r="Y39" s="6">
        <f t="shared" ref="Y39:Y40" si="29">IF(C39=" ",0,IF(C39="am",1,0)+IF(F39="am",1,0)+IF(I39="am",1,0)+IF(L39="am",1,0)+IF(O39="am",1,0)+IF(R39="am",1,0)+IF(U39="am",1,0))</f>
        <v>0</v>
      </c>
      <c r="Z39" s="6">
        <f t="shared" ref="Z39:Z40" si="30">IF(D39=" ",0,IF(D39="+",1,0)+IF(G39="+",1,0)+IF(J39="+",1,0)+IF(M39="+",1,0)+IF(P39="+",1,0)+IF(S39="+",1,0)+IF(V39="+",1,0))</f>
        <v>0</v>
      </c>
      <c r="AA39" s="6">
        <f t="shared" ref="AA39:AA40" si="31">IF(D39=" ",0,IF(D39="!",1,0)+IF(G39="!",1,0)+IF(J39="!",1,0)+IF(M39="!",1,0)+IF(P39="!",1,0)+IF(S39="!",1,0)+IF(V39="!",1,0))</f>
        <v>0</v>
      </c>
      <c r="AB39" s="6">
        <f t="shared" ref="AB39:AB40" si="32">IF(E39=" ",0,IF(E39="!",1,0)+IF(H39="!",1,0)+IF(K39="!",1,0)+IF(N39="!",1,0)+IF(Q39="!",1,0)+IF(T39="!",1,0)+IF(W39="!",1,0))</f>
        <v>0</v>
      </c>
      <c r="AC39" s="7">
        <f t="shared" ref="AC39:AC40" si="33">IF(E39=" ",0,IF(E39="~",1,0)+IF(H39="~",1,0)+IF(K39="~",1,0)+IF(N39="~",1,0)+IF(Q39="~",1,0)+IF(T39="~",1,0)+IF(W39="~",1,0))</f>
        <v>0</v>
      </c>
      <c r="AD39" s="36">
        <f t="shared" ref="AD39:AD40" si="34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:AE40" si="35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:AF40" si="36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ref="AI39:AX43" si="37">" "</f>
        <v xml:space="preserve"> </v>
      </c>
      <c r="AJ39" s="12" t="str">
        <f t="shared" si="37"/>
        <v xml:space="preserve"> </v>
      </c>
      <c r="AK39" s="25" t="str">
        <f t="shared" si="37"/>
        <v xml:space="preserve"> </v>
      </c>
      <c r="AL39" s="11" t="str">
        <f t="shared" si="37"/>
        <v xml:space="preserve"> </v>
      </c>
      <c r="AM39" s="12" t="str">
        <f t="shared" si="37"/>
        <v xml:space="preserve"> </v>
      </c>
      <c r="AN39" s="25" t="str">
        <f t="shared" si="37"/>
        <v xml:space="preserve"> </v>
      </c>
      <c r="AO39" s="11" t="str">
        <f t="shared" si="37"/>
        <v xml:space="preserve"> </v>
      </c>
      <c r="AP39" s="12" t="str">
        <f t="shared" si="37"/>
        <v xml:space="preserve"> </v>
      </c>
      <c r="AQ39" s="25" t="str">
        <f t="shared" si="37"/>
        <v xml:space="preserve"> </v>
      </c>
      <c r="AR39" s="11" t="str">
        <f t="shared" si="37"/>
        <v xml:space="preserve"> </v>
      </c>
      <c r="AS39" s="12" t="str">
        <f t="shared" si="37"/>
        <v xml:space="preserve"> </v>
      </c>
      <c r="AT39" s="25" t="str">
        <f t="shared" si="37"/>
        <v xml:space="preserve"> </v>
      </c>
      <c r="AU39" s="11" t="str">
        <f t="shared" si="37"/>
        <v xml:space="preserve"> </v>
      </c>
      <c r="AV39" s="12" t="str">
        <f t="shared" si="37"/>
        <v xml:space="preserve"> </v>
      </c>
      <c r="AW39" s="25" t="str">
        <f t="shared" si="37"/>
        <v xml:space="preserve"> </v>
      </c>
      <c r="AX39" s="11" t="str">
        <f t="shared" si="37"/>
        <v xml:space="preserve"> </v>
      </c>
      <c r="AY39" s="12" t="str">
        <f t="shared" ref="AY39:BC43" si="38">" "</f>
        <v xml:space="preserve"> </v>
      </c>
      <c r="AZ39" s="25" t="str">
        <f t="shared" si="38"/>
        <v xml:space="preserve"> </v>
      </c>
      <c r="BA39" s="11" t="str">
        <f t="shared" si="38"/>
        <v xml:space="preserve"> </v>
      </c>
      <c r="BB39" s="12" t="str">
        <f t="shared" si="38"/>
        <v xml:space="preserve"> </v>
      </c>
      <c r="BC39" s="25" t="str">
        <f t="shared" si="38"/>
        <v xml:space="preserve"> </v>
      </c>
      <c r="BD39" s="5">
        <f t="shared" ref="BD39:BD40" si="39">IF(AI39=" ",0,IF(AI39="p",1,0)+IF(AL39="p",1,0)+IF(AO39="p",1,0)+IF(AR39="p",1,0)+IF(AU39="p",1,0)+IF(AX39="p",1,0)+IF(BA39="p",1,0))</f>
        <v>0</v>
      </c>
      <c r="BE39" s="6">
        <f t="shared" ref="BE39:BE40" si="40">IF(AI39=" ",0,IF(AI39="am",1,0)+IF(AL39="am",1,0)+IF(AO39="am",1,0)+IF(AR39="am",1,0)+IF(AU39="am",1,0)+IF(AX39="am",1,0)+IF(BA39="am",1,0))</f>
        <v>0</v>
      </c>
      <c r="BF39" s="6">
        <f t="shared" ref="BF39:BF40" si="41">IF(AJ39=" ",0,IF(AJ39="+",1,0)+IF(AM39="+",1,0)+IF(AP39="+",1,0)+IF(AS39="+",1,0)+IF(AV39="+",1,0)+IF(AY39="+",1,0)+IF(BB39="+",1,0))</f>
        <v>0</v>
      </c>
      <c r="BG39" s="6">
        <f t="shared" ref="BG39:BG40" si="42">IF(AJ39=" ",0,IF(AJ39="!",1,0)+IF(AM39="!",1,0)+IF(AP39="!",1,0)+IF(AS39="!",1,0)+IF(AV39="!",1,0)+IF(AY39="!",1,0)+IF(BB39="!",1,0))</f>
        <v>0</v>
      </c>
      <c r="BH39" s="6">
        <f t="shared" ref="BH39:BH40" si="43">IF(AK39=" ",0,IF(AK39="!",1,0)+IF(AN39="!",1,0)+IF(AQ39="!",1,0)+IF(AT39="!",1,0)+IF(AW39="!",1,0)+IF(AZ39="!",1,0)+IF(BC39="!",1,0))</f>
        <v>0</v>
      </c>
      <c r="BI39" s="7">
        <f t="shared" ref="BI39:BI40" si="44">IF(AK39=" ",0,IF(AK39="~",1,0)+IF(AN39="~",1,0)+IF(AQ39="~",1,0)+IF(AT39="~",1,0)+IF(AW39="~",1,0)+IF(AZ39="~",1,0)+IF(BC39="~",1,0))</f>
        <v>0</v>
      </c>
      <c r="BJ39" s="36">
        <f t="shared" ref="BJ39:BJ40" si="45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:BK40" si="46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:BL40" si="47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24">
        <f t="shared" ref="BP39:BP40" si="48">(0.75*AD39+AE39+0.25*AF39+1.4*AG39+1.6*AH39)+(0.75*BJ39+BK39+0.25*BL39+1.4*BM39+1.6*BN39)+BO39</f>
        <v>0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21"/>
        <v>32</v>
      </c>
      <c r="B40" s="80" t="str">
        <f t="shared" si="26"/>
        <v xml:space="preserve"> </v>
      </c>
      <c r="C40" s="11" t="str">
        <f t="shared" si="26"/>
        <v xml:space="preserve"> </v>
      </c>
      <c r="D40" s="12" t="str">
        <f t="shared" si="26"/>
        <v xml:space="preserve"> </v>
      </c>
      <c r="E40" s="25" t="str">
        <f t="shared" si="26"/>
        <v xml:space="preserve"> </v>
      </c>
      <c r="F40" s="11" t="str">
        <f t="shared" si="26"/>
        <v xml:space="preserve"> </v>
      </c>
      <c r="G40" s="12" t="str">
        <f t="shared" si="26"/>
        <v xml:space="preserve"> </v>
      </c>
      <c r="H40" s="25" t="str">
        <f t="shared" si="26"/>
        <v xml:space="preserve"> </v>
      </c>
      <c r="I40" s="11" t="str">
        <f t="shared" si="26"/>
        <v xml:space="preserve"> </v>
      </c>
      <c r="J40" s="12" t="str">
        <f t="shared" si="26"/>
        <v xml:space="preserve"> </v>
      </c>
      <c r="K40" s="25" t="str">
        <f t="shared" si="26"/>
        <v xml:space="preserve"> </v>
      </c>
      <c r="L40" s="11" t="str">
        <f t="shared" si="26"/>
        <v xml:space="preserve"> </v>
      </c>
      <c r="M40" s="12" t="str">
        <f t="shared" si="26"/>
        <v xml:space="preserve"> </v>
      </c>
      <c r="N40" s="25" t="str">
        <f t="shared" si="26"/>
        <v xml:space="preserve"> </v>
      </c>
      <c r="O40" s="11" t="str">
        <f t="shared" si="26"/>
        <v xml:space="preserve"> </v>
      </c>
      <c r="P40" s="12" t="str">
        <f t="shared" si="26"/>
        <v xml:space="preserve"> </v>
      </c>
      <c r="Q40" s="25" t="str">
        <f t="shared" si="26"/>
        <v xml:space="preserve"> </v>
      </c>
      <c r="R40" s="11" t="str">
        <f t="shared" si="27"/>
        <v xml:space="preserve"> </v>
      </c>
      <c r="S40" s="12" t="str">
        <f t="shared" si="27"/>
        <v xml:space="preserve"> </v>
      </c>
      <c r="T40" s="25" t="str">
        <f t="shared" si="27"/>
        <v xml:space="preserve"> </v>
      </c>
      <c r="U40" s="11" t="str">
        <f t="shared" si="27"/>
        <v xml:space="preserve"> </v>
      </c>
      <c r="V40" s="12" t="str">
        <f t="shared" si="27"/>
        <v xml:space="preserve"> </v>
      </c>
      <c r="W40" s="25" t="str">
        <f t="shared" si="27"/>
        <v xml:space="preserve"> </v>
      </c>
      <c r="X40" s="5">
        <f t="shared" si="28"/>
        <v>0</v>
      </c>
      <c r="Y40" s="6">
        <f t="shared" si="29"/>
        <v>0</v>
      </c>
      <c r="Z40" s="6">
        <f t="shared" si="30"/>
        <v>0</v>
      </c>
      <c r="AA40" s="6">
        <f t="shared" si="31"/>
        <v>0</v>
      </c>
      <c r="AB40" s="6">
        <f t="shared" si="32"/>
        <v>0</v>
      </c>
      <c r="AC40" s="7">
        <f t="shared" si="33"/>
        <v>0</v>
      </c>
      <c r="AD40" s="36">
        <f t="shared" si="34"/>
        <v>0</v>
      </c>
      <c r="AE40" s="14">
        <f t="shared" si="35"/>
        <v>0</v>
      </c>
      <c r="AF40" s="24">
        <f t="shared" si="36"/>
        <v>0</v>
      </c>
      <c r="AG40" s="14">
        <v>0</v>
      </c>
      <c r="AH40" s="15">
        <v>0</v>
      </c>
      <c r="AI40" s="11" t="str">
        <f t="shared" si="37"/>
        <v xml:space="preserve"> </v>
      </c>
      <c r="AJ40" s="12" t="str">
        <f t="shared" si="37"/>
        <v xml:space="preserve"> </v>
      </c>
      <c r="AK40" s="25" t="str">
        <f t="shared" si="37"/>
        <v xml:space="preserve"> </v>
      </c>
      <c r="AL40" s="11" t="str">
        <f t="shared" si="37"/>
        <v xml:space="preserve"> </v>
      </c>
      <c r="AM40" s="12" t="str">
        <f t="shared" si="37"/>
        <v xml:space="preserve"> </v>
      </c>
      <c r="AN40" s="25" t="str">
        <f t="shared" si="37"/>
        <v xml:space="preserve"> </v>
      </c>
      <c r="AO40" s="11" t="str">
        <f t="shared" si="37"/>
        <v xml:space="preserve"> </v>
      </c>
      <c r="AP40" s="12" t="str">
        <f t="shared" si="37"/>
        <v xml:space="preserve"> </v>
      </c>
      <c r="AQ40" s="25" t="str">
        <f t="shared" si="37"/>
        <v xml:space="preserve"> </v>
      </c>
      <c r="AR40" s="11" t="str">
        <f t="shared" si="37"/>
        <v xml:space="preserve"> </v>
      </c>
      <c r="AS40" s="12" t="str">
        <f t="shared" si="37"/>
        <v xml:space="preserve"> </v>
      </c>
      <c r="AT40" s="25" t="str">
        <f t="shared" si="37"/>
        <v xml:space="preserve"> </v>
      </c>
      <c r="AU40" s="11" t="str">
        <f t="shared" si="37"/>
        <v xml:space="preserve"> </v>
      </c>
      <c r="AV40" s="12" t="str">
        <f t="shared" si="37"/>
        <v xml:space="preserve"> </v>
      </c>
      <c r="AW40" s="25" t="str">
        <f t="shared" si="37"/>
        <v xml:space="preserve"> </v>
      </c>
      <c r="AX40" s="11" t="str">
        <f t="shared" si="37"/>
        <v xml:space="preserve"> </v>
      </c>
      <c r="AY40" s="12" t="str">
        <f t="shared" si="38"/>
        <v xml:space="preserve"> </v>
      </c>
      <c r="AZ40" s="25" t="str">
        <f t="shared" si="38"/>
        <v xml:space="preserve"> </v>
      </c>
      <c r="BA40" s="11" t="str">
        <f t="shared" si="38"/>
        <v xml:space="preserve"> </v>
      </c>
      <c r="BB40" s="12" t="str">
        <f t="shared" si="38"/>
        <v xml:space="preserve"> </v>
      </c>
      <c r="BC40" s="25" t="str">
        <f t="shared" si="38"/>
        <v xml:space="preserve"> </v>
      </c>
      <c r="BD40" s="5">
        <f t="shared" si="39"/>
        <v>0</v>
      </c>
      <c r="BE40" s="6">
        <f t="shared" si="40"/>
        <v>0</v>
      </c>
      <c r="BF40" s="6">
        <f t="shared" si="41"/>
        <v>0</v>
      </c>
      <c r="BG40" s="6">
        <f t="shared" si="42"/>
        <v>0</v>
      </c>
      <c r="BH40" s="6">
        <f t="shared" si="43"/>
        <v>0</v>
      </c>
      <c r="BI40" s="7">
        <f t="shared" si="44"/>
        <v>0</v>
      </c>
      <c r="BJ40" s="36">
        <f t="shared" si="45"/>
        <v>0</v>
      </c>
      <c r="BK40" s="14">
        <f t="shared" si="46"/>
        <v>0</v>
      </c>
      <c r="BL40" s="24">
        <f t="shared" si="47"/>
        <v>0</v>
      </c>
      <c r="BM40" s="14">
        <v>0</v>
      </c>
      <c r="BN40" s="15">
        <v>0</v>
      </c>
      <c r="BO40" s="16"/>
      <c r="BP40" s="24">
        <f t="shared" si="48"/>
        <v>0</v>
      </c>
      <c r="BQ40" s="63"/>
      <c r="BR40" s="63"/>
      <c r="BS40" s="63"/>
      <c r="BT40" s="63"/>
      <c r="BU40" s="63"/>
      <c r="BV40" s="63"/>
      <c r="BW40" s="63"/>
    </row>
    <row r="41" spans="1:75" ht="12.75" customHeight="1">
      <c r="A41" s="2">
        <f t="shared" si="21"/>
        <v>33</v>
      </c>
      <c r="B41" s="80" t="str">
        <f t="shared" si="26"/>
        <v xml:space="preserve"> </v>
      </c>
      <c r="C41" s="11" t="str">
        <f t="shared" si="26"/>
        <v xml:space="preserve"> </v>
      </c>
      <c r="D41" s="12" t="str">
        <f t="shared" si="26"/>
        <v xml:space="preserve"> </v>
      </c>
      <c r="E41" s="25" t="str">
        <f t="shared" si="26"/>
        <v xml:space="preserve"> </v>
      </c>
      <c r="F41" s="11" t="str">
        <f t="shared" si="26"/>
        <v xml:space="preserve"> </v>
      </c>
      <c r="G41" s="12" t="str">
        <f t="shared" si="26"/>
        <v xml:space="preserve"> </v>
      </c>
      <c r="H41" s="25" t="str">
        <f t="shared" si="26"/>
        <v xml:space="preserve"> </v>
      </c>
      <c r="I41" s="11" t="str">
        <f t="shared" si="26"/>
        <v xml:space="preserve"> </v>
      </c>
      <c r="J41" s="12" t="str">
        <f t="shared" si="26"/>
        <v xml:space="preserve"> </v>
      </c>
      <c r="K41" s="25" t="str">
        <f t="shared" si="26"/>
        <v xml:space="preserve"> </v>
      </c>
      <c r="L41" s="11" t="str">
        <f t="shared" si="26"/>
        <v xml:space="preserve"> </v>
      </c>
      <c r="M41" s="12" t="str">
        <f t="shared" si="26"/>
        <v xml:space="preserve"> </v>
      </c>
      <c r="N41" s="25" t="str">
        <f t="shared" si="26"/>
        <v xml:space="preserve"> </v>
      </c>
      <c r="O41" s="11" t="str">
        <f t="shared" si="26"/>
        <v xml:space="preserve"> </v>
      </c>
      <c r="P41" s="12" t="str">
        <f t="shared" si="26"/>
        <v xml:space="preserve"> </v>
      </c>
      <c r="Q41" s="25" t="str">
        <f t="shared" si="26"/>
        <v xml:space="preserve"> </v>
      </c>
      <c r="R41" s="11" t="str">
        <f t="shared" si="27"/>
        <v xml:space="preserve"> </v>
      </c>
      <c r="S41" s="12" t="str">
        <f t="shared" si="27"/>
        <v xml:space="preserve"> </v>
      </c>
      <c r="T41" s="25" t="str">
        <f t="shared" si="27"/>
        <v xml:space="preserve"> </v>
      </c>
      <c r="U41" s="11" t="str">
        <f t="shared" si="27"/>
        <v xml:space="preserve"> </v>
      </c>
      <c r="V41" s="12" t="str">
        <f t="shared" si="27"/>
        <v xml:space="preserve"> </v>
      </c>
      <c r="W41" s="25" t="str">
        <f t="shared" si="27"/>
        <v xml:space="preserve"> </v>
      </c>
      <c r="X41" s="5">
        <f t="shared" ref="X41:X42" si="49">IF(C41=" ",0,IF(C41="p",1,0)+IF(F41="p",1,0)+IF(I41="p",1,0)+IF(L41="p",1,0)+IF(O41="p",1,0)+IF(R41="p",1,0)+IF(U41="p",1,0))</f>
        <v>0</v>
      </c>
      <c r="Y41" s="6">
        <f t="shared" ref="Y41:Y42" si="50">IF(C41=" ",0,IF(C41="am",1,0)+IF(F41="am",1,0)+IF(I41="am",1,0)+IF(L41="am",1,0)+IF(O41="am",1,0)+IF(R41="am",1,0)+IF(U41="am",1,0))</f>
        <v>0</v>
      </c>
      <c r="Z41" s="6">
        <f t="shared" ref="Z41:Z42" si="51">IF(D41=" ",0,IF(D41="+",1,0)+IF(G41="+",1,0)+IF(J41="+",1,0)+IF(M41="+",1,0)+IF(P41="+",1,0)+IF(S41="+",1,0)+IF(V41="+",1,0))</f>
        <v>0</v>
      </c>
      <c r="AA41" s="6">
        <f t="shared" ref="AA41:AB42" si="52">IF(D41=" ",0,IF(D41="!",1,0)+IF(G41="!",1,0)+IF(J41="!",1,0)+IF(M41="!",1,0)+IF(P41="!",1,0)+IF(S41="!",1,0)+IF(V41="!",1,0))</f>
        <v>0</v>
      </c>
      <c r="AB41" s="6">
        <f t="shared" si="52"/>
        <v>0</v>
      </c>
      <c r="AC41" s="7">
        <f t="shared" ref="AC41:AC42" si="53">IF(E41=" ",0,IF(E41="~",1,0)+IF(H41="~",1,0)+IF(K41="~",1,0)+IF(N41="~",1,0)+IF(Q41="~",1,0)+IF(T41="~",1,0)+IF(W41="~",1,0))</f>
        <v>0</v>
      </c>
      <c r="AD41" s="36">
        <f t="shared" ref="AD41:AD42" si="54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:AE42" si="55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:AF42" si="56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si="37"/>
        <v xml:space="preserve"> </v>
      </c>
      <c r="AJ41" s="12" t="str">
        <f t="shared" si="37"/>
        <v xml:space="preserve"> </v>
      </c>
      <c r="AK41" s="25" t="str">
        <f t="shared" si="37"/>
        <v xml:space="preserve"> </v>
      </c>
      <c r="AL41" s="11" t="str">
        <f t="shared" si="37"/>
        <v xml:space="preserve"> </v>
      </c>
      <c r="AM41" s="12" t="str">
        <f t="shared" si="37"/>
        <v xml:space="preserve"> </v>
      </c>
      <c r="AN41" s="25" t="str">
        <f t="shared" si="37"/>
        <v xml:space="preserve"> </v>
      </c>
      <c r="AO41" s="11" t="str">
        <f t="shared" si="37"/>
        <v xml:space="preserve"> </v>
      </c>
      <c r="AP41" s="12" t="str">
        <f t="shared" si="37"/>
        <v xml:space="preserve"> </v>
      </c>
      <c r="AQ41" s="25" t="str">
        <f t="shared" si="37"/>
        <v xml:space="preserve"> </v>
      </c>
      <c r="AR41" s="11" t="str">
        <f t="shared" si="37"/>
        <v xml:space="preserve"> </v>
      </c>
      <c r="AS41" s="12" t="str">
        <f t="shared" si="37"/>
        <v xml:space="preserve"> </v>
      </c>
      <c r="AT41" s="25" t="str">
        <f t="shared" si="37"/>
        <v xml:space="preserve"> </v>
      </c>
      <c r="AU41" s="11" t="str">
        <f t="shared" si="37"/>
        <v xml:space="preserve"> </v>
      </c>
      <c r="AV41" s="12" t="str">
        <f t="shared" si="37"/>
        <v xml:space="preserve"> </v>
      </c>
      <c r="AW41" s="25" t="str">
        <f t="shared" si="37"/>
        <v xml:space="preserve"> </v>
      </c>
      <c r="AX41" s="11" t="str">
        <f t="shared" si="37"/>
        <v xml:space="preserve"> </v>
      </c>
      <c r="AY41" s="12" t="str">
        <f t="shared" si="38"/>
        <v xml:space="preserve"> </v>
      </c>
      <c r="AZ41" s="25" t="str">
        <f t="shared" si="38"/>
        <v xml:space="preserve"> </v>
      </c>
      <c r="BA41" s="11" t="str">
        <f t="shared" si="38"/>
        <v xml:space="preserve"> </v>
      </c>
      <c r="BB41" s="12" t="str">
        <f t="shared" si="38"/>
        <v xml:space="preserve"> </v>
      </c>
      <c r="BC41" s="25" t="str">
        <f t="shared" si="38"/>
        <v xml:space="preserve"> </v>
      </c>
      <c r="BD41" s="5">
        <f t="shared" ref="BD41:BD42" si="57">IF(AI41=" ",0,IF(AI41="p",1,0)+IF(AL41="p",1,0)+IF(AO41="p",1,0)+IF(AR41="p",1,0)+IF(AU41="p",1,0)+IF(AX41="p",1,0)+IF(BA41="p",1,0))</f>
        <v>0</v>
      </c>
      <c r="BE41" s="6">
        <f t="shared" ref="BE41:BE42" si="58">IF(AI41=" ",0,IF(AI41="am",1,0)+IF(AL41="am",1,0)+IF(AO41="am",1,0)+IF(AR41="am",1,0)+IF(AU41="am",1,0)+IF(AX41="am",1,0)+IF(BA41="am",1,0))</f>
        <v>0</v>
      </c>
      <c r="BF41" s="6">
        <f t="shared" ref="BF41:BF42" si="59">IF(AJ41=" ",0,IF(AJ41="+",1,0)+IF(AM41="+",1,0)+IF(AP41="+",1,0)+IF(AS41="+",1,0)+IF(AV41="+",1,0)+IF(AY41="+",1,0)+IF(BB41="+",1,0))</f>
        <v>0</v>
      </c>
      <c r="BG41" s="6">
        <f t="shared" ref="BG41:BH42" si="60">IF(AJ41=" ",0,IF(AJ41="!",1,0)+IF(AM41="!",1,0)+IF(AP41="!",1,0)+IF(AS41="!",1,0)+IF(AV41="!",1,0)+IF(AY41="!",1,0)+IF(BB41="!",1,0))</f>
        <v>0</v>
      </c>
      <c r="BH41" s="6">
        <f t="shared" si="60"/>
        <v>0</v>
      </c>
      <c r="BI41" s="7">
        <f t="shared" ref="BI41:BI42" si="61">IF(AK41=" ",0,IF(AK41="~",1,0)+IF(AN41="~",1,0)+IF(AQ41="~",1,0)+IF(AT41="~",1,0)+IF(AW41="~",1,0)+IF(AZ41="~",1,0)+IF(BC41="~",1,0))</f>
        <v>0</v>
      </c>
      <c r="BJ41" s="36">
        <f t="shared" ref="BJ41:BJ43" si="62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:BK43" si="63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:BL43" si="64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24">
        <f t="shared" ref="BP41:BP43" si="65">(0.75*AD41+AE41+0.25*AF41+1.4*AG41+1.6*AH41)+(0.75*BJ41+BK41+0.25*BL41+1.4*BM41+1.6*BN41)+BO41</f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21"/>
        <v>34</v>
      </c>
      <c r="B42" s="80" t="str">
        <f t="shared" si="26"/>
        <v xml:space="preserve"> </v>
      </c>
      <c r="C42" s="11" t="str">
        <f t="shared" si="26"/>
        <v xml:space="preserve"> </v>
      </c>
      <c r="D42" s="12" t="str">
        <f t="shared" si="26"/>
        <v xml:space="preserve"> </v>
      </c>
      <c r="E42" s="25" t="str">
        <f t="shared" si="26"/>
        <v xml:space="preserve"> </v>
      </c>
      <c r="F42" s="11" t="str">
        <f t="shared" si="26"/>
        <v xml:space="preserve"> </v>
      </c>
      <c r="G42" s="12" t="str">
        <f t="shared" si="26"/>
        <v xml:space="preserve"> </v>
      </c>
      <c r="H42" s="25" t="str">
        <f t="shared" si="26"/>
        <v xml:space="preserve"> </v>
      </c>
      <c r="I42" s="11" t="str">
        <f t="shared" si="26"/>
        <v xml:space="preserve"> </v>
      </c>
      <c r="J42" s="12" t="str">
        <f t="shared" si="26"/>
        <v xml:space="preserve"> </v>
      </c>
      <c r="K42" s="25" t="str">
        <f t="shared" si="26"/>
        <v xml:space="preserve"> </v>
      </c>
      <c r="L42" s="11" t="str">
        <f t="shared" si="26"/>
        <v xml:space="preserve"> </v>
      </c>
      <c r="M42" s="12" t="str">
        <f t="shared" si="26"/>
        <v xml:space="preserve"> </v>
      </c>
      <c r="N42" s="25" t="str">
        <f t="shared" si="26"/>
        <v xml:space="preserve"> </v>
      </c>
      <c r="O42" s="11" t="str">
        <f t="shared" si="26"/>
        <v xml:space="preserve"> </v>
      </c>
      <c r="P42" s="12" t="str">
        <f t="shared" si="26"/>
        <v xml:space="preserve"> </v>
      </c>
      <c r="Q42" s="25" t="str">
        <f t="shared" si="26"/>
        <v xml:space="preserve"> </v>
      </c>
      <c r="R42" s="11" t="str">
        <f t="shared" si="27"/>
        <v xml:space="preserve"> </v>
      </c>
      <c r="S42" s="12" t="str">
        <f t="shared" si="27"/>
        <v xml:space="preserve"> </v>
      </c>
      <c r="T42" s="25" t="str">
        <f t="shared" si="27"/>
        <v xml:space="preserve"> </v>
      </c>
      <c r="U42" s="11" t="str">
        <f t="shared" si="27"/>
        <v xml:space="preserve"> </v>
      </c>
      <c r="V42" s="12" t="str">
        <f t="shared" si="27"/>
        <v xml:space="preserve"> </v>
      </c>
      <c r="W42" s="25" t="str">
        <f t="shared" si="27"/>
        <v xml:space="preserve"> </v>
      </c>
      <c r="X42" s="5">
        <f t="shared" si="49"/>
        <v>0</v>
      </c>
      <c r="Y42" s="6">
        <f t="shared" si="50"/>
        <v>0</v>
      </c>
      <c r="Z42" s="6">
        <f t="shared" si="51"/>
        <v>0</v>
      </c>
      <c r="AA42" s="6">
        <f t="shared" si="52"/>
        <v>0</v>
      </c>
      <c r="AB42" s="6">
        <f t="shared" si="52"/>
        <v>0</v>
      </c>
      <c r="AC42" s="7">
        <f t="shared" si="53"/>
        <v>0</v>
      </c>
      <c r="AD42" s="36">
        <f t="shared" si="54"/>
        <v>0</v>
      </c>
      <c r="AE42" s="14">
        <f t="shared" si="55"/>
        <v>0</v>
      </c>
      <c r="AF42" s="24">
        <f t="shared" si="56"/>
        <v>0</v>
      </c>
      <c r="AG42" s="14">
        <v>0</v>
      </c>
      <c r="AH42" s="15">
        <v>0</v>
      </c>
      <c r="AI42" s="11" t="str">
        <f t="shared" si="37"/>
        <v xml:space="preserve"> </v>
      </c>
      <c r="AJ42" s="12" t="str">
        <f t="shared" si="37"/>
        <v xml:space="preserve"> </v>
      </c>
      <c r="AK42" s="25" t="str">
        <f t="shared" si="37"/>
        <v xml:space="preserve"> </v>
      </c>
      <c r="AL42" s="11" t="str">
        <f t="shared" si="37"/>
        <v xml:space="preserve"> </v>
      </c>
      <c r="AM42" s="12" t="str">
        <f t="shared" si="37"/>
        <v xml:space="preserve"> </v>
      </c>
      <c r="AN42" s="25" t="str">
        <f t="shared" si="37"/>
        <v xml:space="preserve"> </v>
      </c>
      <c r="AO42" s="11" t="str">
        <f t="shared" si="37"/>
        <v xml:space="preserve"> </v>
      </c>
      <c r="AP42" s="12" t="str">
        <f t="shared" si="37"/>
        <v xml:space="preserve"> </v>
      </c>
      <c r="AQ42" s="25" t="str">
        <f t="shared" si="37"/>
        <v xml:space="preserve"> </v>
      </c>
      <c r="AR42" s="11" t="str">
        <f t="shared" si="37"/>
        <v xml:space="preserve"> </v>
      </c>
      <c r="AS42" s="12" t="str">
        <f t="shared" si="37"/>
        <v xml:space="preserve"> </v>
      </c>
      <c r="AT42" s="25" t="str">
        <f t="shared" si="37"/>
        <v xml:space="preserve"> </v>
      </c>
      <c r="AU42" s="11" t="str">
        <f t="shared" si="37"/>
        <v xml:space="preserve"> </v>
      </c>
      <c r="AV42" s="12" t="str">
        <f t="shared" si="37"/>
        <v xml:space="preserve"> </v>
      </c>
      <c r="AW42" s="25" t="str">
        <f t="shared" si="37"/>
        <v xml:space="preserve"> </v>
      </c>
      <c r="AX42" s="11" t="str">
        <f t="shared" si="37"/>
        <v xml:space="preserve"> </v>
      </c>
      <c r="AY42" s="12" t="str">
        <f t="shared" si="38"/>
        <v xml:space="preserve"> </v>
      </c>
      <c r="AZ42" s="25" t="str">
        <f t="shared" si="38"/>
        <v xml:space="preserve"> </v>
      </c>
      <c r="BA42" s="11" t="str">
        <f t="shared" si="38"/>
        <v xml:space="preserve"> </v>
      </c>
      <c r="BB42" s="12" t="str">
        <f t="shared" si="38"/>
        <v xml:space="preserve"> </v>
      </c>
      <c r="BC42" s="25" t="str">
        <f t="shared" si="38"/>
        <v xml:space="preserve"> </v>
      </c>
      <c r="BD42" s="5">
        <f t="shared" si="57"/>
        <v>0</v>
      </c>
      <c r="BE42" s="6">
        <f t="shared" si="58"/>
        <v>0</v>
      </c>
      <c r="BF42" s="6">
        <f t="shared" si="59"/>
        <v>0</v>
      </c>
      <c r="BG42" s="6">
        <f t="shared" si="60"/>
        <v>0</v>
      </c>
      <c r="BH42" s="6">
        <f t="shared" si="60"/>
        <v>0</v>
      </c>
      <c r="BI42" s="7">
        <f t="shared" si="61"/>
        <v>0</v>
      </c>
      <c r="BJ42" s="36">
        <f t="shared" si="62"/>
        <v>0</v>
      </c>
      <c r="BK42" s="14">
        <f t="shared" si="63"/>
        <v>0</v>
      </c>
      <c r="BL42" s="24">
        <f t="shared" si="64"/>
        <v>0</v>
      </c>
      <c r="BM42" s="14">
        <v>0</v>
      </c>
      <c r="BN42" s="15">
        <v>0</v>
      </c>
      <c r="BO42" s="16"/>
      <c r="BP42" s="24">
        <f t="shared" si="65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21"/>
        <v>35</v>
      </c>
      <c r="B43" s="80" t="str">
        <f t="shared" si="26"/>
        <v xml:space="preserve"> </v>
      </c>
      <c r="C43" s="11" t="str">
        <f t="shared" si="26"/>
        <v xml:space="preserve"> </v>
      </c>
      <c r="D43" s="12" t="str">
        <f t="shared" si="26"/>
        <v xml:space="preserve"> </v>
      </c>
      <c r="E43" s="25" t="str">
        <f t="shared" si="26"/>
        <v xml:space="preserve"> </v>
      </c>
      <c r="F43" s="11" t="str">
        <f t="shared" si="26"/>
        <v xml:space="preserve"> </v>
      </c>
      <c r="G43" s="12" t="str">
        <f t="shared" si="26"/>
        <v xml:space="preserve"> </v>
      </c>
      <c r="H43" s="25" t="str">
        <f t="shared" si="26"/>
        <v xml:space="preserve"> </v>
      </c>
      <c r="I43" s="11" t="str">
        <f t="shared" si="26"/>
        <v xml:space="preserve"> </v>
      </c>
      <c r="J43" s="12" t="str">
        <f t="shared" si="26"/>
        <v xml:space="preserve"> </v>
      </c>
      <c r="K43" s="25" t="str">
        <f t="shared" si="26"/>
        <v xml:space="preserve"> </v>
      </c>
      <c r="L43" s="11" t="str">
        <f t="shared" si="26"/>
        <v xml:space="preserve"> </v>
      </c>
      <c r="M43" s="12" t="str">
        <f t="shared" si="26"/>
        <v xml:space="preserve"> </v>
      </c>
      <c r="N43" s="25" t="str">
        <f t="shared" si="26"/>
        <v xml:space="preserve"> </v>
      </c>
      <c r="O43" s="11" t="str">
        <f t="shared" si="26"/>
        <v xml:space="preserve"> </v>
      </c>
      <c r="P43" s="12" t="str">
        <f t="shared" si="26"/>
        <v xml:space="preserve"> </v>
      </c>
      <c r="Q43" s="25" t="str">
        <f t="shared" si="26"/>
        <v xml:space="preserve"> </v>
      </c>
      <c r="R43" s="11" t="str">
        <f t="shared" si="27"/>
        <v xml:space="preserve"> </v>
      </c>
      <c r="S43" s="12" t="str">
        <f t="shared" si="27"/>
        <v xml:space="preserve"> </v>
      </c>
      <c r="T43" s="25" t="str">
        <f t="shared" si="27"/>
        <v xml:space="preserve"> </v>
      </c>
      <c r="U43" s="11" t="str">
        <f t="shared" si="27"/>
        <v xml:space="preserve"> </v>
      </c>
      <c r="V43" s="12" t="str">
        <f t="shared" si="27"/>
        <v xml:space="preserve"> </v>
      </c>
      <c r="W43" s="25" t="str">
        <f t="shared" si="27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66">IF(D43=" ",0,IF(D43="!",1,0)+IF(G43="!",1,0)+IF(J43="!",1,0)+IF(M43="!",1,0)+IF(P43="!",1,0)+IF(S43="!",1,0)+IF(V43="!",1,0))</f>
        <v>0</v>
      </c>
      <c r="AB43" s="6">
        <f t="shared" si="66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37"/>
        <v xml:space="preserve"> </v>
      </c>
      <c r="AJ43" s="12" t="str">
        <f t="shared" si="37"/>
        <v xml:space="preserve"> </v>
      </c>
      <c r="AK43" s="25" t="str">
        <f t="shared" si="37"/>
        <v xml:space="preserve"> </v>
      </c>
      <c r="AL43" s="11" t="str">
        <f t="shared" si="37"/>
        <v xml:space="preserve"> </v>
      </c>
      <c r="AM43" s="12" t="str">
        <f t="shared" si="37"/>
        <v xml:space="preserve"> </v>
      </c>
      <c r="AN43" s="25" t="str">
        <f t="shared" si="37"/>
        <v xml:space="preserve"> </v>
      </c>
      <c r="AO43" s="11" t="str">
        <f t="shared" si="37"/>
        <v xml:space="preserve"> </v>
      </c>
      <c r="AP43" s="12" t="str">
        <f t="shared" si="37"/>
        <v xml:space="preserve"> </v>
      </c>
      <c r="AQ43" s="25" t="str">
        <f t="shared" si="37"/>
        <v xml:space="preserve"> </v>
      </c>
      <c r="AR43" s="11" t="str">
        <f t="shared" si="37"/>
        <v xml:space="preserve"> </v>
      </c>
      <c r="AS43" s="12" t="str">
        <f t="shared" si="37"/>
        <v xml:space="preserve"> </v>
      </c>
      <c r="AT43" s="25" t="str">
        <f t="shared" si="37"/>
        <v xml:space="preserve"> </v>
      </c>
      <c r="AU43" s="11" t="str">
        <f t="shared" si="37"/>
        <v xml:space="preserve"> </v>
      </c>
      <c r="AV43" s="12" t="str">
        <f t="shared" si="37"/>
        <v xml:space="preserve"> </v>
      </c>
      <c r="AW43" s="25" t="str">
        <f t="shared" si="37"/>
        <v xml:space="preserve"> </v>
      </c>
      <c r="AX43" s="11" t="str">
        <f t="shared" si="37"/>
        <v xml:space="preserve"> </v>
      </c>
      <c r="AY43" s="12" t="str">
        <f t="shared" si="38"/>
        <v xml:space="preserve"> </v>
      </c>
      <c r="AZ43" s="25" t="str">
        <f t="shared" si="38"/>
        <v xml:space="preserve"> </v>
      </c>
      <c r="BA43" s="11" t="str">
        <f t="shared" si="38"/>
        <v xml:space="preserve"> </v>
      </c>
      <c r="BB43" s="12" t="str">
        <f t="shared" si="38"/>
        <v xml:space="preserve"> </v>
      </c>
      <c r="BC43" s="25" t="str">
        <f t="shared" si="38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67">IF(AJ43=" ",0,IF(AJ43="!",1,0)+IF(AM43="!",1,0)+IF(AP43="!",1,0)+IF(AS43="!",1,0)+IF(AV43="!",1,0)+IF(AY43="!",1,0)+IF(BB43="!",1,0))</f>
        <v>0</v>
      </c>
      <c r="BH43" s="6">
        <f t="shared" si="67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62"/>
        <v>0</v>
      </c>
      <c r="BK43" s="14">
        <f t="shared" si="63"/>
        <v>0</v>
      </c>
      <c r="BL43" s="24">
        <f t="shared" si="64"/>
        <v>0</v>
      </c>
      <c r="BM43" s="14">
        <v>0</v>
      </c>
      <c r="BN43" s="15">
        <v>0</v>
      </c>
      <c r="BO43" s="16"/>
      <c r="BP43" s="24">
        <f t="shared" si="65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8">
    <sortCondition ref="B9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36.2851562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8.7109375" style="84" customWidth="1"/>
    <col min="71" max="74" width="8.28515625" style="84" customWidth="1"/>
    <col min="75" max="75" width="18.710937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75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233</v>
      </c>
      <c r="C9" s="11" t="s">
        <v>454</v>
      </c>
      <c r="D9" s="12">
        <v>0</v>
      </c>
      <c r="E9" s="25">
        <v>0</v>
      </c>
      <c r="F9" s="11" t="s">
        <v>454</v>
      </c>
      <c r="G9" s="12">
        <v>0</v>
      </c>
      <c r="H9" s="25">
        <v>0</v>
      </c>
      <c r="I9" s="11" t="s">
        <v>454</v>
      </c>
      <c r="J9" s="12">
        <v>0</v>
      </c>
      <c r="K9" s="25">
        <v>0</v>
      </c>
      <c r="L9" s="11" t="s">
        <v>454</v>
      </c>
      <c r="M9" s="12">
        <v>0</v>
      </c>
      <c r="N9" s="25">
        <v>0</v>
      </c>
      <c r="O9" s="11" t="s">
        <v>454</v>
      </c>
      <c r="P9" s="12">
        <v>0</v>
      </c>
      <c r="Q9" s="25">
        <v>0</v>
      </c>
      <c r="R9" s="11" t="s">
        <v>454</v>
      </c>
      <c r="S9" s="12">
        <v>0</v>
      </c>
      <c r="T9" s="25">
        <v>0</v>
      </c>
      <c r="U9" s="146" t="s">
        <v>454</v>
      </c>
      <c r="V9" s="147">
        <v>0</v>
      </c>
      <c r="W9" s="25">
        <v>0</v>
      </c>
      <c r="X9" s="5">
        <f t="shared" ref="X9:X17" si="0">IF(C9=" ",0,IF(C9="p",1,0)+IF(F9="p",1,0)+IF(I9="p",1,0)+IF(L9="p",1,0)+IF(O9="p",1,0)+IF(R9="p",1,0)+IF(U9="p",1,0))</f>
        <v>0</v>
      </c>
      <c r="Y9" s="6">
        <f t="shared" ref="Y9:Y17" si="1">IF(C9=" ",0,IF(C9="am",1,0)+IF(F9="am",1,0)+IF(I9="am",1,0)+IF(L9="am",1,0)+IF(O9="am",1,0)+IF(R9="am",1,0)+IF(U9="am",1,0))</f>
        <v>0</v>
      </c>
      <c r="Z9" s="6">
        <f t="shared" ref="Z9:Z17" si="2">IF(D9=" ",0,IF(D9="+",1,0)+IF(G9="+",1,0)+IF(J9="+",1,0)+IF(M9="+",1,0)+IF(P9="+",1,0)+IF(S9="+",1,0)+IF(V9="+",1,0))</f>
        <v>0</v>
      </c>
      <c r="AA9" s="6">
        <f t="shared" ref="AA9:AA17" si="3">IF(D9=" ",0,IF(D9="!",1,0)+IF(G9="!",1,0)+IF(J9="!",1,0)+IF(M9="!",1,0)+IF(P9="!",1,0)+IF(S9="!",1,0)+IF(V9="!",1,0))</f>
        <v>0</v>
      </c>
      <c r="AB9" s="6">
        <f t="shared" ref="AB9:AB17" si="4">IF(E9=" ",0,IF(E9="!",1,0)+IF(H9="!",1,0)+IF(K9="!",1,0)+IF(N9="!",1,0)+IF(Q9="!",1,0)+IF(T9="!",1,0)+IF(W9="!",1,0))</f>
        <v>0</v>
      </c>
      <c r="AC9" s="7">
        <f t="shared" ref="AC9:AC17" si="5">IF(E9=" ",0,IF(E9="~",1,0)+IF(H9="~",1,0)+IF(K9="~",1,0)+IF(N9="~",1,0)+IF(Q9="~",1,0)+IF(T9="~",1,0)+IF(W9="~",1,0))</f>
        <v>0</v>
      </c>
      <c r="AD9" s="36">
        <f t="shared" ref="AD9:AD17" si="6">IF(X9=7,10,IF(X9=6,9.71+(Y9-1)*0.29,IF(X9=5,9.13+(Y9-2)*0.29,IF(X9=4,8.26+(Y9-3)*0.29,IF(X9=3,7.1+(Y9-4)*0.29,IF(X9=2,5.65+(Y9-5)*0.29,IF(X9=1,3.91+(Y9-6)*0.29,IF(Y9=0,0,1.88+(Y9-7)*0.29))))))))</f>
        <v>0</v>
      </c>
      <c r="AE9" s="14">
        <f t="shared" ref="AE9:AE17" si="7">IF(Z9=7,10,IF(Z9=6,9.71+(AA9-1)*0.29,IF(Z9=5,9.13+(AA9-2)*0.29,IF(Z9=4,8.26+(AA9-3)*0.29,IF(Z9=3,7.1+(AA9-4)*0.29,IF(Z9=2,5.65+(AA9-5)*0.29,IF(Z9=1,3.91+(AA9-6)*0.29,IF(AA9=0,0,1.88+(AA9-7)*0.29))))))))</f>
        <v>0</v>
      </c>
      <c r="AF9" s="24">
        <f t="shared" ref="AF9:AF17" si="8">IF(AB9=7,10,IF(AB9=6,9.71+(AC9-1)*0.29,IF(AB9=5,9.13+(AC9-2)*0.29,IF(AB9=4,8.26+(AC9-3)*0.29,IF(AB9=3,7.1+(AC9-4)*0.29,IF(AB9=2,5.65+(AC9-5)*0.29,IF(AB9=1,3.91+(AC9-6)*0.29,IF(AC9=0,0,1.88+(AC9-7)*0.29))))))))</f>
        <v>0</v>
      </c>
      <c r="AG9" s="14">
        <v>0</v>
      </c>
      <c r="AH9" s="15">
        <v>0</v>
      </c>
      <c r="AI9" s="153" t="s">
        <v>454</v>
      </c>
      <c r="AJ9" s="154">
        <v>0</v>
      </c>
      <c r="AK9" s="25">
        <v>0</v>
      </c>
      <c r="AL9" s="153" t="s">
        <v>454</v>
      </c>
      <c r="AM9" s="154">
        <v>0</v>
      </c>
      <c r="AN9" s="25">
        <v>0</v>
      </c>
      <c r="AO9" s="153" t="s">
        <v>454</v>
      </c>
      <c r="AP9" s="154">
        <v>0</v>
      </c>
      <c r="AQ9" s="25">
        <v>0</v>
      </c>
      <c r="AR9" s="11" t="str">
        <f t="shared" ref="AQ9:AR19" si="9">" "</f>
        <v xml:space="preserve"> </v>
      </c>
      <c r="AS9" s="12" t="str">
        <f t="shared" ref="AS9:BC19" si="10">" "</f>
        <v xml:space="preserve"> </v>
      </c>
      <c r="AT9" s="25" t="str">
        <f t="shared" si="10"/>
        <v xml:space="preserve"> </v>
      </c>
      <c r="AU9" s="11" t="str">
        <f t="shared" si="10"/>
        <v xml:space="preserve"> </v>
      </c>
      <c r="AV9" s="12" t="str">
        <f t="shared" si="10"/>
        <v xml:space="preserve"> </v>
      </c>
      <c r="AW9" s="25" t="str">
        <f t="shared" si="10"/>
        <v xml:space="preserve"> </v>
      </c>
      <c r="AX9" s="11" t="str">
        <f t="shared" si="10"/>
        <v xml:space="preserve"> </v>
      </c>
      <c r="AY9" s="12" t="str">
        <f t="shared" si="10"/>
        <v xml:space="preserve"> </v>
      </c>
      <c r="AZ9" s="25" t="str">
        <f t="shared" si="10"/>
        <v xml:space="preserve"> </v>
      </c>
      <c r="BA9" s="11" t="str">
        <f t="shared" si="10"/>
        <v xml:space="preserve"> </v>
      </c>
      <c r="BB9" s="12" t="str">
        <f t="shared" si="10"/>
        <v xml:space="preserve"> </v>
      </c>
      <c r="BC9" s="25" t="str">
        <f t="shared" si="10"/>
        <v xml:space="preserve"> </v>
      </c>
      <c r="BD9" s="5">
        <f t="shared" ref="BD9:BD17" si="11">IF(AI9=" ",0,IF(AI9="p",1,0)+IF(AL9="p",1,0)+IF(AO9="p",1,0)+IF(AR9="p",1,0)+IF(AU9="p",1,0)+IF(AX9="p",1,0)+IF(BA9="p",1,0))</f>
        <v>0</v>
      </c>
      <c r="BE9" s="6">
        <f t="shared" ref="BE9:BE17" si="12">IF(AI9=" ",0,IF(AI9="am",1,0)+IF(AL9="am",1,0)+IF(AO9="am",1,0)+IF(AR9="am",1,0)+IF(AU9="am",1,0)+IF(AX9="am",1,0)+IF(BA9="am",1,0))</f>
        <v>0</v>
      </c>
      <c r="BF9" s="6">
        <f t="shared" ref="BF9:BF17" si="13">IF(AJ9=" ",0,IF(AJ9="+",1,0)+IF(AM9="+",1,0)+IF(AP9="+",1,0)+IF(AS9="+",1,0)+IF(AV9="+",1,0)+IF(AY9="+",1,0)+IF(BB9="+",1,0))</f>
        <v>0</v>
      </c>
      <c r="BG9" s="6">
        <f t="shared" ref="BG9:BG17" si="14">IF(AJ9=" ",0,IF(AJ9="!",1,0)+IF(AM9="!",1,0)+IF(AP9="!",1,0)+IF(AS9="!",1,0)+IF(AV9="!",1,0)+IF(AY9="!",1,0)+IF(BB9="!",1,0))</f>
        <v>0</v>
      </c>
      <c r="BH9" s="6">
        <f t="shared" ref="BH9:BH17" si="15">IF(AK9=" ",0,IF(AK9="!",1,0)+IF(AN9="!",1,0)+IF(AQ9="!",1,0)+IF(AT9="!",1,0)+IF(AW9="!",1,0)+IF(AZ9="!",1,0)+IF(BC9="!",1,0))</f>
        <v>0</v>
      </c>
      <c r="BI9" s="7">
        <f t="shared" ref="BI9:BI17" si="16">IF(AK9=" ",0,IF(AK9="~",1,0)+IF(AN9="~",1,0)+IF(AQ9="~",1,0)+IF(AT9="~",1,0)+IF(AW9="~",1,0)+IF(AZ9="~",1,0)+IF(BC9="~",1,0))</f>
        <v>0</v>
      </c>
      <c r="BJ9" s="36">
        <f t="shared" ref="BJ9:BJ17" si="17">IF(BD9=7,10,IF(BD9=6,9.71+(BE9-1)*0.29,IF(BD9=5,9.13+(BE9-2)*0.29,IF(BD9=4,8.26+(BE9-3)*0.29,IF(BD9=3,7.1+(BE9-4)*0.29,IF(BD9=2,5.65+(BE9-5)*0.29,IF(BD9=1,3.91+(BE9-6)*0.29,IF(BE9=0,0,1.88+(BE9-7)*0.29))))))))</f>
        <v>0</v>
      </c>
      <c r="BK9" s="14">
        <f t="shared" ref="BK9:BK17" si="18">IF(BF9=7,10,IF(BF9=6,9.71+(BG9-1)*0.29,IF(BF9=5,9.13+(BG9-2)*0.29,IF(BF9=4,8.26+(BG9-3)*0.29,IF(BF9=3,7.1+(BG9-4)*0.29,IF(BF9=2,5.65+(BG9-5)*0.29,IF(BF9=1,3.91+(BG9-6)*0.29,IF(BG9=0,0,1.88+(BG9-7)*0.29))))))))</f>
        <v>0</v>
      </c>
      <c r="BL9" s="24">
        <f t="shared" ref="BL9:BL17" si="19">IF(BH9=7,10,IF(BH9=6,9.71+(BI9-1)*0.29,IF(BH9=5,9.13+(BI9-2)*0.29,IF(BH9=4,8.26+(BI9-3)*0.29,IF(BH9=3,7.1+(BI9-4)*0.29,IF(BH9=2,5.65+(BI9-5)*0.29,IF(BH9=1,3.91+(BI9-6)*0.29,IF(BI9=0,0,1.88+(BI9-7)*0.29))))))))</f>
        <v>0</v>
      </c>
      <c r="BM9" s="14">
        <v>0</v>
      </c>
      <c r="BN9" s="15">
        <v>0</v>
      </c>
      <c r="BO9" s="16"/>
      <c r="BP9" s="24">
        <f t="shared" ref="BP9:BP17" si="20">(0.75*AD9+AE9+0.25*AF9+1.4*AG9+1.6*AH9)+(0.75*BJ9+BK9+0.25*BL9+1.4*BM9+1.6*BN9)+BO9</f>
        <v>0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234</v>
      </c>
      <c r="C10" s="11" t="s">
        <v>455</v>
      </c>
      <c r="D10" s="12" t="s">
        <v>456</v>
      </c>
      <c r="E10" s="25" t="s">
        <v>456</v>
      </c>
      <c r="F10" s="11" t="s">
        <v>455</v>
      </c>
      <c r="G10" s="12" t="s">
        <v>456</v>
      </c>
      <c r="H10" s="25">
        <v>0</v>
      </c>
      <c r="I10" s="11" t="s">
        <v>455</v>
      </c>
      <c r="J10" s="12" t="s">
        <v>456</v>
      </c>
      <c r="K10" s="25" t="s">
        <v>456</v>
      </c>
      <c r="L10" s="11" t="s">
        <v>455</v>
      </c>
      <c r="M10" s="12" t="s">
        <v>456</v>
      </c>
      <c r="N10" s="25" t="s">
        <v>456</v>
      </c>
      <c r="O10" s="11" t="s">
        <v>455</v>
      </c>
      <c r="P10" s="12" t="s">
        <v>456</v>
      </c>
      <c r="Q10" s="25" t="s">
        <v>456</v>
      </c>
      <c r="R10" s="11" t="s">
        <v>455</v>
      </c>
      <c r="S10" s="12" t="s">
        <v>456</v>
      </c>
      <c r="T10" s="25" t="s">
        <v>456</v>
      </c>
      <c r="U10" s="146" t="s">
        <v>455</v>
      </c>
      <c r="V10" s="147" t="s">
        <v>456</v>
      </c>
      <c r="W10" s="25" t="s">
        <v>456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6</v>
      </c>
      <c r="AD10" s="36">
        <f t="shared" si="6"/>
        <v>10</v>
      </c>
      <c r="AE10" s="14">
        <f t="shared" si="7"/>
        <v>0</v>
      </c>
      <c r="AF10" s="24">
        <f t="shared" si="8"/>
        <v>1.5899999999999999</v>
      </c>
      <c r="AG10" s="14">
        <v>2.2000000000000002</v>
      </c>
      <c r="AH10" s="15">
        <v>2.1</v>
      </c>
      <c r="AI10" s="153" t="s">
        <v>455</v>
      </c>
      <c r="AJ10" s="154" t="s">
        <v>456</v>
      </c>
      <c r="AK10" s="25" t="s">
        <v>456</v>
      </c>
      <c r="AL10" s="153" t="s">
        <v>455</v>
      </c>
      <c r="AM10" s="154" t="s">
        <v>456</v>
      </c>
      <c r="AN10" s="25" t="s">
        <v>456</v>
      </c>
      <c r="AO10" s="153" t="s">
        <v>455</v>
      </c>
      <c r="AP10" s="154" t="s">
        <v>456</v>
      </c>
      <c r="AQ10" s="25" t="s">
        <v>456</v>
      </c>
      <c r="AR10" s="11" t="str">
        <f t="shared" si="9"/>
        <v xml:space="preserve"> </v>
      </c>
      <c r="AS10" s="12" t="str">
        <f t="shared" si="10"/>
        <v xml:space="preserve"> </v>
      </c>
      <c r="AT10" s="25" t="str">
        <f t="shared" si="10"/>
        <v xml:space="preserve"> </v>
      </c>
      <c r="AU10" s="11" t="str">
        <f t="shared" si="10"/>
        <v xml:space="preserve"> </v>
      </c>
      <c r="AV10" s="12" t="str">
        <f t="shared" si="10"/>
        <v xml:space="preserve"> </v>
      </c>
      <c r="AW10" s="25" t="str">
        <f t="shared" si="10"/>
        <v xml:space="preserve"> </v>
      </c>
      <c r="AX10" s="11" t="str">
        <f t="shared" si="10"/>
        <v xml:space="preserve"> </v>
      </c>
      <c r="AY10" s="12" t="str">
        <f t="shared" si="10"/>
        <v xml:space="preserve"> </v>
      </c>
      <c r="AZ10" s="25" t="str">
        <f t="shared" si="10"/>
        <v xml:space="preserve"> </v>
      </c>
      <c r="BA10" s="11" t="str">
        <f t="shared" si="10"/>
        <v xml:space="preserve"> </v>
      </c>
      <c r="BB10" s="12" t="str">
        <f t="shared" si="10"/>
        <v xml:space="preserve"> </v>
      </c>
      <c r="BC10" s="25" t="str">
        <f t="shared" si="10"/>
        <v xml:space="preserve"> </v>
      </c>
      <c r="BD10" s="5">
        <f t="shared" si="11"/>
        <v>3</v>
      </c>
      <c r="BE10" s="6">
        <f t="shared" si="12"/>
        <v>0</v>
      </c>
      <c r="BF10" s="6">
        <f t="shared" si="13"/>
        <v>0</v>
      </c>
      <c r="BG10" s="6">
        <f t="shared" si="14"/>
        <v>0</v>
      </c>
      <c r="BH10" s="6">
        <f t="shared" si="15"/>
        <v>0</v>
      </c>
      <c r="BI10" s="7">
        <f t="shared" si="16"/>
        <v>3</v>
      </c>
      <c r="BJ10" s="36">
        <f t="shared" si="17"/>
        <v>5.9399999999999995</v>
      </c>
      <c r="BK10" s="14">
        <f t="shared" si="18"/>
        <v>0</v>
      </c>
      <c r="BL10" s="24">
        <f t="shared" si="19"/>
        <v>0.72</v>
      </c>
      <c r="BM10" s="14">
        <v>0</v>
      </c>
      <c r="BN10" s="15">
        <v>0</v>
      </c>
      <c r="BO10" s="16">
        <f>3*1+2+1.5+3+0.14</f>
        <v>9.64</v>
      </c>
      <c r="BP10" s="24">
        <f t="shared" si="20"/>
        <v>28.612499999999997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235</v>
      </c>
      <c r="C11" s="11" t="s">
        <v>455</v>
      </c>
      <c r="D11" s="12" t="s">
        <v>456</v>
      </c>
      <c r="E11" s="25">
        <v>0</v>
      </c>
      <c r="F11" s="11" t="s">
        <v>454</v>
      </c>
      <c r="G11" s="12">
        <v>0</v>
      </c>
      <c r="H11" s="25" t="s">
        <v>456</v>
      </c>
      <c r="I11" s="11" t="s">
        <v>455</v>
      </c>
      <c r="J11" s="12" t="s">
        <v>456</v>
      </c>
      <c r="K11" s="25">
        <v>0</v>
      </c>
      <c r="L11" s="11" t="s">
        <v>455</v>
      </c>
      <c r="M11" s="12" t="s">
        <v>456</v>
      </c>
      <c r="N11" s="25" t="s">
        <v>456</v>
      </c>
      <c r="O11" s="11" t="s">
        <v>455</v>
      </c>
      <c r="P11" s="12" t="s">
        <v>456</v>
      </c>
      <c r="Q11" s="25">
        <v>0</v>
      </c>
      <c r="R11" s="11" t="s">
        <v>455</v>
      </c>
      <c r="S11" s="12" t="s">
        <v>456</v>
      </c>
      <c r="T11" s="25">
        <v>0</v>
      </c>
      <c r="U11" s="146" t="s">
        <v>455</v>
      </c>
      <c r="V11" s="147" t="s">
        <v>456</v>
      </c>
      <c r="W11" s="25" t="s">
        <v>456</v>
      </c>
      <c r="X11" s="5">
        <f t="shared" si="0"/>
        <v>6</v>
      </c>
      <c r="Y11" s="6">
        <f t="shared" si="1"/>
        <v>0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7">
        <f t="shared" si="5"/>
        <v>3</v>
      </c>
      <c r="AD11" s="36">
        <f t="shared" si="6"/>
        <v>9.4200000000000017</v>
      </c>
      <c r="AE11" s="14">
        <f t="shared" si="7"/>
        <v>0</v>
      </c>
      <c r="AF11" s="24">
        <f t="shared" si="8"/>
        <v>0.72</v>
      </c>
      <c r="AG11" s="14">
        <v>2</v>
      </c>
      <c r="AH11" s="15">
        <v>2.2000000000000002</v>
      </c>
      <c r="AI11" s="153" t="s">
        <v>455</v>
      </c>
      <c r="AJ11" s="154" t="s">
        <v>456</v>
      </c>
      <c r="AK11" s="25">
        <v>0</v>
      </c>
      <c r="AL11" s="153" t="s">
        <v>454</v>
      </c>
      <c r="AM11" s="154">
        <v>0</v>
      </c>
      <c r="AN11" s="25">
        <v>0</v>
      </c>
      <c r="AO11" s="153" t="s">
        <v>455</v>
      </c>
      <c r="AP11" s="154" t="s">
        <v>456</v>
      </c>
      <c r="AQ11" s="25" t="s">
        <v>456</v>
      </c>
      <c r="AR11" s="11" t="str">
        <f t="shared" si="9"/>
        <v xml:space="preserve"> </v>
      </c>
      <c r="AS11" s="12" t="str">
        <f t="shared" si="10"/>
        <v xml:space="preserve"> </v>
      </c>
      <c r="AT11" s="25" t="str">
        <f t="shared" si="10"/>
        <v xml:space="preserve"> </v>
      </c>
      <c r="AU11" s="11" t="str">
        <f t="shared" si="10"/>
        <v xml:space="preserve"> </v>
      </c>
      <c r="AV11" s="12" t="str">
        <f t="shared" si="10"/>
        <v xml:space="preserve"> </v>
      </c>
      <c r="AW11" s="25" t="str">
        <f t="shared" si="10"/>
        <v xml:space="preserve"> </v>
      </c>
      <c r="AX11" s="11" t="str">
        <f t="shared" si="10"/>
        <v xml:space="preserve"> </v>
      </c>
      <c r="AY11" s="12" t="str">
        <f t="shared" si="10"/>
        <v xml:space="preserve"> </v>
      </c>
      <c r="AZ11" s="25" t="str">
        <f t="shared" si="10"/>
        <v xml:space="preserve"> </v>
      </c>
      <c r="BA11" s="11" t="str">
        <f t="shared" si="10"/>
        <v xml:space="preserve"> </v>
      </c>
      <c r="BB11" s="12" t="str">
        <f t="shared" si="10"/>
        <v xml:space="preserve"> </v>
      </c>
      <c r="BC11" s="25" t="str">
        <f t="shared" si="10"/>
        <v xml:space="preserve"> </v>
      </c>
      <c r="BD11" s="5">
        <f t="shared" si="11"/>
        <v>2</v>
      </c>
      <c r="BE11" s="6">
        <f t="shared" si="12"/>
        <v>0</v>
      </c>
      <c r="BF11" s="6">
        <f t="shared" si="13"/>
        <v>0</v>
      </c>
      <c r="BG11" s="6">
        <f t="shared" si="14"/>
        <v>0</v>
      </c>
      <c r="BH11" s="6">
        <f t="shared" si="15"/>
        <v>0</v>
      </c>
      <c r="BI11" s="7">
        <f t="shared" si="16"/>
        <v>1</v>
      </c>
      <c r="BJ11" s="36">
        <f t="shared" si="17"/>
        <v>4.2</v>
      </c>
      <c r="BK11" s="14">
        <f t="shared" si="18"/>
        <v>0</v>
      </c>
      <c r="BL11" s="24">
        <f t="shared" si="19"/>
        <v>0.14000000000000012</v>
      </c>
      <c r="BM11" s="14">
        <v>0</v>
      </c>
      <c r="BN11" s="15">
        <v>0</v>
      </c>
      <c r="BO11" s="16">
        <f>1+1.5+3</f>
        <v>5.5</v>
      </c>
      <c r="BP11" s="24">
        <f t="shared" si="20"/>
        <v>22.25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21">A11+1</f>
        <v>4</v>
      </c>
      <c r="B12" s="80" t="s">
        <v>236</v>
      </c>
      <c r="C12" s="11" t="s">
        <v>455</v>
      </c>
      <c r="D12" s="12" t="s">
        <v>459</v>
      </c>
      <c r="E12" s="25" t="s">
        <v>456</v>
      </c>
      <c r="F12" s="11" t="s">
        <v>455</v>
      </c>
      <c r="G12" s="12" t="s">
        <v>457</v>
      </c>
      <c r="H12" s="25" t="s">
        <v>456</v>
      </c>
      <c r="I12" s="11" t="s">
        <v>455</v>
      </c>
      <c r="J12" s="12" t="s">
        <v>456</v>
      </c>
      <c r="K12" s="25" t="s">
        <v>459</v>
      </c>
      <c r="L12" s="11" t="s">
        <v>455</v>
      </c>
      <c r="M12" s="12" t="s">
        <v>456</v>
      </c>
      <c r="N12" s="25" t="s">
        <v>456</v>
      </c>
      <c r="O12" s="11" t="s">
        <v>455</v>
      </c>
      <c r="P12" s="12" t="s">
        <v>457</v>
      </c>
      <c r="Q12" s="25" t="s">
        <v>456</v>
      </c>
      <c r="R12" s="11" t="s">
        <v>455</v>
      </c>
      <c r="S12" s="12" t="s">
        <v>456</v>
      </c>
      <c r="T12" s="25" t="s">
        <v>456</v>
      </c>
      <c r="U12" s="146" t="s">
        <v>455</v>
      </c>
      <c r="V12" s="147" t="s">
        <v>459</v>
      </c>
      <c r="W12" s="25" t="s">
        <v>456</v>
      </c>
      <c r="X12" s="5">
        <f t="shared" si="0"/>
        <v>7</v>
      </c>
      <c r="Y12" s="6">
        <f t="shared" si="1"/>
        <v>0</v>
      </c>
      <c r="Z12" s="6">
        <f t="shared" si="2"/>
        <v>2</v>
      </c>
      <c r="AA12" s="6">
        <f t="shared" si="3"/>
        <v>2</v>
      </c>
      <c r="AB12" s="6">
        <f t="shared" si="4"/>
        <v>1</v>
      </c>
      <c r="AC12" s="7">
        <f t="shared" si="5"/>
        <v>6</v>
      </c>
      <c r="AD12" s="36">
        <f t="shared" si="6"/>
        <v>10</v>
      </c>
      <c r="AE12" s="14">
        <f t="shared" si="7"/>
        <v>4.78</v>
      </c>
      <c r="AF12" s="24">
        <f t="shared" si="8"/>
        <v>3.91</v>
      </c>
      <c r="AG12" s="14">
        <v>3.1</v>
      </c>
      <c r="AH12" s="15">
        <v>2.6</v>
      </c>
      <c r="AI12" s="153" t="s">
        <v>455</v>
      </c>
      <c r="AJ12" s="154" t="s">
        <v>456</v>
      </c>
      <c r="AK12" s="25" t="s">
        <v>456</v>
      </c>
      <c r="AL12" s="153" t="s">
        <v>455</v>
      </c>
      <c r="AM12" s="154" t="s">
        <v>456</v>
      </c>
      <c r="AN12" s="25" t="s">
        <v>456</v>
      </c>
      <c r="AO12" s="153" t="s">
        <v>455</v>
      </c>
      <c r="AP12" s="154" t="s">
        <v>456</v>
      </c>
      <c r="AQ12" s="25" t="s">
        <v>456</v>
      </c>
      <c r="AR12" s="11" t="str">
        <f t="shared" si="9"/>
        <v xml:space="preserve"> </v>
      </c>
      <c r="AS12" s="12" t="str">
        <f t="shared" si="10"/>
        <v xml:space="preserve"> </v>
      </c>
      <c r="AT12" s="25" t="str">
        <f t="shared" si="10"/>
        <v xml:space="preserve"> </v>
      </c>
      <c r="AU12" s="11" t="str">
        <f t="shared" si="10"/>
        <v xml:space="preserve"> </v>
      </c>
      <c r="AV12" s="12" t="str">
        <f t="shared" si="10"/>
        <v xml:space="preserve"> </v>
      </c>
      <c r="AW12" s="25" t="str">
        <f t="shared" si="10"/>
        <v xml:space="preserve"> </v>
      </c>
      <c r="AX12" s="11" t="str">
        <f t="shared" si="10"/>
        <v xml:space="preserve"> </v>
      </c>
      <c r="AY12" s="12" t="str">
        <f t="shared" si="10"/>
        <v xml:space="preserve"> </v>
      </c>
      <c r="AZ12" s="25" t="str">
        <f t="shared" si="10"/>
        <v xml:space="preserve"> </v>
      </c>
      <c r="BA12" s="11" t="str">
        <f t="shared" si="10"/>
        <v xml:space="preserve"> </v>
      </c>
      <c r="BB12" s="12" t="str">
        <f t="shared" si="10"/>
        <v xml:space="preserve"> </v>
      </c>
      <c r="BC12" s="25" t="str">
        <f t="shared" si="10"/>
        <v xml:space="preserve"> </v>
      </c>
      <c r="BD12" s="5">
        <f t="shared" si="11"/>
        <v>3</v>
      </c>
      <c r="BE12" s="6">
        <f t="shared" si="12"/>
        <v>0</v>
      </c>
      <c r="BF12" s="6">
        <f t="shared" si="13"/>
        <v>0</v>
      </c>
      <c r="BG12" s="6">
        <f t="shared" si="14"/>
        <v>0</v>
      </c>
      <c r="BH12" s="6">
        <f t="shared" si="15"/>
        <v>0</v>
      </c>
      <c r="BI12" s="7">
        <f t="shared" si="16"/>
        <v>3</v>
      </c>
      <c r="BJ12" s="36">
        <f t="shared" si="17"/>
        <v>5.9399999999999995</v>
      </c>
      <c r="BK12" s="14">
        <f t="shared" si="18"/>
        <v>0</v>
      </c>
      <c r="BL12" s="24">
        <f t="shared" si="19"/>
        <v>0.72</v>
      </c>
      <c r="BM12" s="14">
        <v>0</v>
      </c>
      <c r="BN12" s="15">
        <v>0</v>
      </c>
      <c r="BO12" s="16">
        <f>2*1+2.5+3</f>
        <v>7.5</v>
      </c>
      <c r="BP12" s="24">
        <f t="shared" si="20"/>
        <v>33.892499999999998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21"/>
        <v>5</v>
      </c>
      <c r="B13" s="80" t="s">
        <v>237</v>
      </c>
      <c r="C13" s="11" t="s">
        <v>455</v>
      </c>
      <c r="D13" s="12" t="s">
        <v>456</v>
      </c>
      <c r="E13" s="25" t="s">
        <v>456</v>
      </c>
      <c r="F13" s="11" t="s">
        <v>455</v>
      </c>
      <c r="G13" s="12" t="s">
        <v>459</v>
      </c>
      <c r="H13" s="25" t="s">
        <v>456</v>
      </c>
      <c r="I13" s="11" t="s">
        <v>455</v>
      </c>
      <c r="J13" s="12" t="s">
        <v>456</v>
      </c>
      <c r="K13" s="25" t="s">
        <v>456</v>
      </c>
      <c r="L13" s="11" t="s">
        <v>455</v>
      </c>
      <c r="M13" s="12" t="s">
        <v>457</v>
      </c>
      <c r="N13" s="25" t="s">
        <v>456</v>
      </c>
      <c r="O13" s="11" t="s">
        <v>455</v>
      </c>
      <c r="P13" s="12" t="s">
        <v>456</v>
      </c>
      <c r="Q13" s="25" t="s">
        <v>456</v>
      </c>
      <c r="R13" s="11" t="s">
        <v>455</v>
      </c>
      <c r="S13" s="12" t="s">
        <v>456</v>
      </c>
      <c r="T13" s="25" t="s">
        <v>456</v>
      </c>
      <c r="U13" s="146" t="s">
        <v>455</v>
      </c>
      <c r="V13" s="147" t="s">
        <v>457</v>
      </c>
      <c r="W13" s="25" t="s">
        <v>456</v>
      </c>
      <c r="X13" s="5">
        <f t="shared" si="0"/>
        <v>7</v>
      </c>
      <c r="Y13" s="6">
        <f t="shared" si="1"/>
        <v>0</v>
      </c>
      <c r="Z13" s="6">
        <f t="shared" si="2"/>
        <v>2</v>
      </c>
      <c r="AA13" s="6">
        <f t="shared" si="3"/>
        <v>1</v>
      </c>
      <c r="AB13" s="6">
        <f t="shared" si="4"/>
        <v>0</v>
      </c>
      <c r="AC13" s="7">
        <f t="shared" si="5"/>
        <v>7</v>
      </c>
      <c r="AD13" s="36">
        <f t="shared" si="6"/>
        <v>10</v>
      </c>
      <c r="AE13" s="14">
        <f t="shared" si="7"/>
        <v>4.49</v>
      </c>
      <c r="AF13" s="24">
        <f t="shared" si="8"/>
        <v>1.88</v>
      </c>
      <c r="AG13" s="14">
        <v>3.6</v>
      </c>
      <c r="AH13" s="15">
        <v>1.9</v>
      </c>
      <c r="AI13" s="153" t="s">
        <v>455</v>
      </c>
      <c r="AJ13" s="154" t="s">
        <v>456</v>
      </c>
      <c r="AK13" s="25" t="s">
        <v>456</v>
      </c>
      <c r="AL13" s="153" t="s">
        <v>455</v>
      </c>
      <c r="AM13" s="154" t="s">
        <v>456</v>
      </c>
      <c r="AN13" s="25" t="s">
        <v>456</v>
      </c>
      <c r="AO13" s="153" t="s">
        <v>455</v>
      </c>
      <c r="AP13" s="154" t="s">
        <v>456</v>
      </c>
      <c r="AQ13" s="25" t="s">
        <v>456</v>
      </c>
      <c r="AR13" s="11" t="str">
        <f t="shared" si="9"/>
        <v xml:space="preserve"> </v>
      </c>
      <c r="AS13" s="12" t="str">
        <f t="shared" si="10"/>
        <v xml:space="preserve"> </v>
      </c>
      <c r="AT13" s="25" t="str">
        <f t="shared" si="10"/>
        <v xml:space="preserve"> </v>
      </c>
      <c r="AU13" s="11" t="str">
        <f t="shared" si="10"/>
        <v xml:space="preserve"> </v>
      </c>
      <c r="AV13" s="12" t="str">
        <f t="shared" si="10"/>
        <v xml:space="preserve"> </v>
      </c>
      <c r="AW13" s="25" t="str">
        <f t="shared" si="10"/>
        <v xml:space="preserve"> </v>
      </c>
      <c r="AX13" s="11" t="str">
        <f t="shared" si="10"/>
        <v xml:space="preserve"> </v>
      </c>
      <c r="AY13" s="12" t="str">
        <f t="shared" si="10"/>
        <v xml:space="preserve"> </v>
      </c>
      <c r="AZ13" s="25" t="str">
        <f t="shared" si="10"/>
        <v xml:space="preserve"> </v>
      </c>
      <c r="BA13" s="11" t="str">
        <f t="shared" si="10"/>
        <v xml:space="preserve"> </v>
      </c>
      <c r="BB13" s="12" t="str">
        <f t="shared" si="10"/>
        <v xml:space="preserve"> </v>
      </c>
      <c r="BC13" s="25" t="str">
        <f t="shared" si="10"/>
        <v xml:space="preserve"> </v>
      </c>
      <c r="BD13" s="5">
        <f t="shared" si="11"/>
        <v>3</v>
      </c>
      <c r="BE13" s="6">
        <f t="shared" si="12"/>
        <v>0</v>
      </c>
      <c r="BF13" s="6">
        <f t="shared" si="13"/>
        <v>0</v>
      </c>
      <c r="BG13" s="6">
        <f t="shared" si="14"/>
        <v>0</v>
      </c>
      <c r="BH13" s="6">
        <f t="shared" si="15"/>
        <v>0</v>
      </c>
      <c r="BI13" s="7">
        <f t="shared" si="16"/>
        <v>3</v>
      </c>
      <c r="BJ13" s="36">
        <f t="shared" si="17"/>
        <v>5.9399999999999995</v>
      </c>
      <c r="BK13" s="14">
        <f t="shared" si="18"/>
        <v>0</v>
      </c>
      <c r="BL13" s="24">
        <f t="shared" si="19"/>
        <v>0.72</v>
      </c>
      <c r="BM13" s="14">
        <v>0</v>
      </c>
      <c r="BN13" s="15">
        <v>0</v>
      </c>
      <c r="BO13" s="16">
        <f>2*1+2+1.5+3+0.14</f>
        <v>8.64</v>
      </c>
      <c r="BP13" s="24">
        <f t="shared" si="20"/>
        <v>33.814999999999998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21"/>
        <v>6</v>
      </c>
      <c r="B14" s="80" t="s">
        <v>238</v>
      </c>
      <c r="C14" s="11" t="s">
        <v>455</v>
      </c>
      <c r="D14" s="12" t="s">
        <v>459</v>
      </c>
      <c r="E14" s="25" t="s">
        <v>456</v>
      </c>
      <c r="F14" s="11" t="s">
        <v>455</v>
      </c>
      <c r="G14" s="12" t="s">
        <v>459</v>
      </c>
      <c r="H14" s="25" t="s">
        <v>456</v>
      </c>
      <c r="I14" s="11" t="s">
        <v>455</v>
      </c>
      <c r="J14" s="12" t="s">
        <v>457</v>
      </c>
      <c r="K14" s="25" t="s">
        <v>456</v>
      </c>
      <c r="L14" s="11" t="s">
        <v>455</v>
      </c>
      <c r="M14" s="12" t="s">
        <v>459</v>
      </c>
      <c r="N14" s="25" t="s">
        <v>456</v>
      </c>
      <c r="O14" s="11" t="s">
        <v>455</v>
      </c>
      <c r="P14" s="12" t="s">
        <v>456</v>
      </c>
      <c r="Q14" s="25" t="s">
        <v>456</v>
      </c>
      <c r="R14" s="11" t="s">
        <v>455</v>
      </c>
      <c r="S14" s="12" t="s">
        <v>456</v>
      </c>
      <c r="T14" s="25" t="s">
        <v>456</v>
      </c>
      <c r="U14" s="146" t="s">
        <v>455</v>
      </c>
      <c r="V14" s="147" t="s">
        <v>459</v>
      </c>
      <c r="W14" s="25" t="s">
        <v>456</v>
      </c>
      <c r="X14" s="5">
        <f t="shared" si="0"/>
        <v>7</v>
      </c>
      <c r="Y14" s="6">
        <f t="shared" si="1"/>
        <v>0</v>
      </c>
      <c r="Z14" s="6">
        <f t="shared" si="2"/>
        <v>1</v>
      </c>
      <c r="AA14" s="6">
        <f t="shared" si="3"/>
        <v>4</v>
      </c>
      <c r="AB14" s="6">
        <f t="shared" si="4"/>
        <v>0</v>
      </c>
      <c r="AC14" s="7">
        <f t="shared" si="5"/>
        <v>7</v>
      </c>
      <c r="AD14" s="36">
        <f t="shared" si="6"/>
        <v>10</v>
      </c>
      <c r="AE14" s="14">
        <f t="shared" si="7"/>
        <v>3.33</v>
      </c>
      <c r="AF14" s="24">
        <f t="shared" si="8"/>
        <v>1.88</v>
      </c>
      <c r="AG14" s="14">
        <v>5</v>
      </c>
      <c r="AH14" s="15">
        <v>2.1</v>
      </c>
      <c r="AI14" s="153" t="s">
        <v>455</v>
      </c>
      <c r="AJ14" s="154" t="s">
        <v>457</v>
      </c>
      <c r="AK14" s="25" t="s">
        <v>456</v>
      </c>
      <c r="AL14" s="153" t="s">
        <v>455</v>
      </c>
      <c r="AM14" s="154" t="s">
        <v>457</v>
      </c>
      <c r="AN14" s="25" t="s">
        <v>456</v>
      </c>
      <c r="AO14" s="153" t="s">
        <v>455</v>
      </c>
      <c r="AP14" s="154" t="s">
        <v>456</v>
      </c>
      <c r="AQ14" s="25" t="s">
        <v>456</v>
      </c>
      <c r="AR14" s="11" t="str">
        <f t="shared" si="9"/>
        <v xml:space="preserve"> </v>
      </c>
      <c r="AS14" s="12" t="str">
        <f t="shared" si="10"/>
        <v xml:space="preserve"> </v>
      </c>
      <c r="AT14" s="25" t="str">
        <f t="shared" si="10"/>
        <v xml:space="preserve"> </v>
      </c>
      <c r="AU14" s="11" t="str">
        <f t="shared" si="10"/>
        <v xml:space="preserve"> </v>
      </c>
      <c r="AV14" s="12" t="str">
        <f t="shared" si="10"/>
        <v xml:space="preserve"> </v>
      </c>
      <c r="AW14" s="25" t="str">
        <f t="shared" si="10"/>
        <v xml:space="preserve"> </v>
      </c>
      <c r="AX14" s="11" t="str">
        <f t="shared" si="10"/>
        <v xml:space="preserve"> </v>
      </c>
      <c r="AY14" s="12" t="str">
        <f t="shared" si="10"/>
        <v xml:space="preserve"> </v>
      </c>
      <c r="AZ14" s="25" t="str">
        <f t="shared" si="10"/>
        <v xml:space="preserve"> </v>
      </c>
      <c r="BA14" s="11" t="str">
        <f t="shared" si="10"/>
        <v xml:space="preserve"> </v>
      </c>
      <c r="BB14" s="12" t="str">
        <f t="shared" si="10"/>
        <v xml:space="preserve"> </v>
      </c>
      <c r="BC14" s="25" t="str">
        <f t="shared" si="10"/>
        <v xml:space="preserve"> </v>
      </c>
      <c r="BD14" s="5">
        <f t="shared" si="11"/>
        <v>3</v>
      </c>
      <c r="BE14" s="6">
        <f t="shared" si="12"/>
        <v>0</v>
      </c>
      <c r="BF14" s="6">
        <f t="shared" si="13"/>
        <v>2</v>
      </c>
      <c r="BG14" s="6">
        <f t="shared" si="14"/>
        <v>0</v>
      </c>
      <c r="BH14" s="6">
        <f t="shared" si="15"/>
        <v>0</v>
      </c>
      <c r="BI14" s="7">
        <f t="shared" si="16"/>
        <v>3</v>
      </c>
      <c r="BJ14" s="36">
        <f t="shared" si="17"/>
        <v>5.9399999999999995</v>
      </c>
      <c r="BK14" s="14">
        <f t="shared" si="18"/>
        <v>4.2</v>
      </c>
      <c r="BL14" s="24">
        <f t="shared" si="19"/>
        <v>0.72</v>
      </c>
      <c r="BM14" s="14">
        <v>0</v>
      </c>
      <c r="BN14" s="15">
        <v>0</v>
      </c>
      <c r="BO14" s="16">
        <f>5*1.5+4*1+2+3</f>
        <v>16.5</v>
      </c>
      <c r="BP14" s="24">
        <f t="shared" si="20"/>
        <v>46.995000000000005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21"/>
        <v>7</v>
      </c>
      <c r="B15" s="80" t="s">
        <v>239</v>
      </c>
      <c r="C15" s="11" t="s">
        <v>455</v>
      </c>
      <c r="D15" s="12" t="s">
        <v>459</v>
      </c>
      <c r="E15" s="25" t="s">
        <v>456</v>
      </c>
      <c r="F15" s="11" t="s">
        <v>455</v>
      </c>
      <c r="G15" s="12" t="s">
        <v>456</v>
      </c>
      <c r="H15" s="25" t="s">
        <v>456</v>
      </c>
      <c r="I15" s="11" t="s">
        <v>455</v>
      </c>
      <c r="J15" s="12" t="s">
        <v>456</v>
      </c>
      <c r="K15" s="25" t="s">
        <v>456</v>
      </c>
      <c r="L15" s="11" t="s">
        <v>455</v>
      </c>
      <c r="M15" s="12" t="s">
        <v>456</v>
      </c>
      <c r="N15" s="25" t="s">
        <v>456</v>
      </c>
      <c r="O15" s="11" t="s">
        <v>455</v>
      </c>
      <c r="P15" s="12" t="s">
        <v>456</v>
      </c>
      <c r="Q15" s="25" t="s">
        <v>456</v>
      </c>
      <c r="R15" s="11" t="s">
        <v>455</v>
      </c>
      <c r="S15" s="12" t="s">
        <v>456</v>
      </c>
      <c r="T15" s="25" t="s">
        <v>456</v>
      </c>
      <c r="U15" s="146" t="s">
        <v>455</v>
      </c>
      <c r="V15" s="147" t="s">
        <v>456</v>
      </c>
      <c r="W15" s="25" t="s">
        <v>456</v>
      </c>
      <c r="X15" s="5">
        <f t="shared" si="0"/>
        <v>7</v>
      </c>
      <c r="Y15" s="6">
        <f t="shared" si="1"/>
        <v>0</v>
      </c>
      <c r="Z15" s="6">
        <f t="shared" si="2"/>
        <v>0</v>
      </c>
      <c r="AA15" s="6">
        <f t="shared" si="3"/>
        <v>1</v>
      </c>
      <c r="AB15" s="6">
        <f t="shared" si="4"/>
        <v>0</v>
      </c>
      <c r="AC15" s="7">
        <f t="shared" si="5"/>
        <v>7</v>
      </c>
      <c r="AD15" s="36">
        <f t="shared" si="6"/>
        <v>10</v>
      </c>
      <c r="AE15" s="14">
        <f t="shared" si="7"/>
        <v>0.14000000000000012</v>
      </c>
      <c r="AF15" s="24">
        <f t="shared" si="8"/>
        <v>1.88</v>
      </c>
      <c r="AG15" s="14">
        <v>5</v>
      </c>
      <c r="AH15" s="15">
        <v>3.2</v>
      </c>
      <c r="AI15" s="153" t="s">
        <v>455</v>
      </c>
      <c r="AJ15" s="154" t="s">
        <v>456</v>
      </c>
      <c r="AK15" s="25" t="s">
        <v>456</v>
      </c>
      <c r="AL15" s="153" t="s">
        <v>455</v>
      </c>
      <c r="AM15" s="154" t="s">
        <v>456</v>
      </c>
      <c r="AN15" s="25" t="s">
        <v>456</v>
      </c>
      <c r="AO15" s="153" t="s">
        <v>455</v>
      </c>
      <c r="AP15" s="154" t="s">
        <v>456</v>
      </c>
      <c r="AQ15" s="25" t="s">
        <v>456</v>
      </c>
      <c r="AR15" s="11" t="str">
        <f t="shared" si="9"/>
        <v xml:space="preserve"> </v>
      </c>
      <c r="AS15" s="12" t="str">
        <f t="shared" si="10"/>
        <v xml:space="preserve"> </v>
      </c>
      <c r="AT15" s="25" t="str">
        <f t="shared" si="10"/>
        <v xml:space="preserve"> </v>
      </c>
      <c r="AU15" s="11" t="str">
        <f t="shared" si="10"/>
        <v xml:space="preserve"> </v>
      </c>
      <c r="AV15" s="12" t="str">
        <f t="shared" si="10"/>
        <v xml:space="preserve"> </v>
      </c>
      <c r="AW15" s="25" t="str">
        <f t="shared" si="10"/>
        <v xml:space="preserve"> </v>
      </c>
      <c r="AX15" s="11" t="str">
        <f t="shared" si="10"/>
        <v xml:space="preserve"> </v>
      </c>
      <c r="AY15" s="12" t="str">
        <f t="shared" si="10"/>
        <v xml:space="preserve"> </v>
      </c>
      <c r="AZ15" s="25" t="str">
        <f t="shared" si="10"/>
        <v xml:space="preserve"> </v>
      </c>
      <c r="BA15" s="11" t="str">
        <f t="shared" si="10"/>
        <v xml:space="preserve"> </v>
      </c>
      <c r="BB15" s="12" t="str">
        <f t="shared" si="10"/>
        <v xml:space="preserve"> </v>
      </c>
      <c r="BC15" s="25" t="str">
        <f t="shared" si="10"/>
        <v xml:space="preserve"> </v>
      </c>
      <c r="BD15" s="5">
        <f t="shared" si="11"/>
        <v>3</v>
      </c>
      <c r="BE15" s="6">
        <f t="shared" si="12"/>
        <v>0</v>
      </c>
      <c r="BF15" s="6">
        <f t="shared" si="13"/>
        <v>0</v>
      </c>
      <c r="BG15" s="6">
        <f t="shared" si="14"/>
        <v>0</v>
      </c>
      <c r="BH15" s="6">
        <f t="shared" si="15"/>
        <v>0</v>
      </c>
      <c r="BI15" s="7">
        <f t="shared" si="16"/>
        <v>3</v>
      </c>
      <c r="BJ15" s="36">
        <f t="shared" si="17"/>
        <v>5.9399999999999995</v>
      </c>
      <c r="BK15" s="14">
        <f t="shared" si="18"/>
        <v>0</v>
      </c>
      <c r="BL15" s="24">
        <f t="shared" si="19"/>
        <v>0.72</v>
      </c>
      <c r="BM15" s="14">
        <v>0</v>
      </c>
      <c r="BN15" s="15">
        <v>0</v>
      </c>
      <c r="BO15" s="16">
        <f>3*1+2+5*1.5+3</f>
        <v>15.5</v>
      </c>
      <c r="BP15" s="24">
        <f t="shared" si="20"/>
        <v>40.365000000000002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21"/>
        <v>8</v>
      </c>
      <c r="B16" s="80" t="s">
        <v>240</v>
      </c>
      <c r="C16" s="11" t="s">
        <v>455</v>
      </c>
      <c r="D16" s="12" t="s">
        <v>456</v>
      </c>
      <c r="E16" s="25">
        <v>0</v>
      </c>
      <c r="F16" s="11" t="s">
        <v>454</v>
      </c>
      <c r="G16" s="12">
        <v>0</v>
      </c>
      <c r="H16" s="25">
        <v>0</v>
      </c>
      <c r="I16" s="11" t="s">
        <v>454</v>
      </c>
      <c r="J16" s="12">
        <v>0</v>
      </c>
      <c r="K16" s="25">
        <v>0</v>
      </c>
      <c r="L16" s="11" t="s">
        <v>454</v>
      </c>
      <c r="M16" s="12">
        <v>0</v>
      </c>
      <c r="N16" s="25">
        <v>0</v>
      </c>
      <c r="O16" s="11" t="s">
        <v>454</v>
      </c>
      <c r="P16" s="12" t="s">
        <v>456</v>
      </c>
      <c r="Q16" s="25">
        <v>0</v>
      </c>
      <c r="R16" s="11" t="s">
        <v>454</v>
      </c>
      <c r="S16" s="12">
        <v>0</v>
      </c>
      <c r="T16" s="25">
        <v>0</v>
      </c>
      <c r="U16" s="146" t="s">
        <v>454</v>
      </c>
      <c r="V16" s="147">
        <v>0</v>
      </c>
      <c r="W16" s="25">
        <v>0</v>
      </c>
      <c r="X16" s="5">
        <f t="shared" si="0"/>
        <v>1</v>
      </c>
      <c r="Y16" s="6">
        <f t="shared" si="1"/>
        <v>0</v>
      </c>
      <c r="Z16" s="6">
        <f t="shared" si="2"/>
        <v>0</v>
      </c>
      <c r="AA16" s="6">
        <f t="shared" si="3"/>
        <v>0</v>
      </c>
      <c r="AB16" s="6">
        <f t="shared" si="4"/>
        <v>0</v>
      </c>
      <c r="AC16" s="7">
        <f t="shared" si="5"/>
        <v>0</v>
      </c>
      <c r="AD16" s="36">
        <f t="shared" si="6"/>
        <v>2.1700000000000004</v>
      </c>
      <c r="AE16" s="14">
        <f t="shared" si="7"/>
        <v>0</v>
      </c>
      <c r="AF16" s="24">
        <f t="shared" si="8"/>
        <v>0</v>
      </c>
      <c r="AG16" s="14">
        <v>0</v>
      </c>
      <c r="AH16" s="15">
        <v>0</v>
      </c>
      <c r="AI16" s="153" t="s">
        <v>454</v>
      </c>
      <c r="AJ16" s="154">
        <v>0</v>
      </c>
      <c r="AK16" s="25">
        <v>0</v>
      </c>
      <c r="AL16" s="153" t="s">
        <v>454</v>
      </c>
      <c r="AM16" s="154">
        <v>0</v>
      </c>
      <c r="AN16" s="25">
        <v>0</v>
      </c>
      <c r="AO16" s="153" t="s">
        <v>454</v>
      </c>
      <c r="AP16" s="154">
        <v>0</v>
      </c>
      <c r="AQ16" s="25">
        <v>0</v>
      </c>
      <c r="AR16" s="11" t="str">
        <f t="shared" si="9"/>
        <v xml:space="preserve"> </v>
      </c>
      <c r="AS16" s="12" t="str">
        <f t="shared" si="10"/>
        <v xml:space="preserve"> </v>
      </c>
      <c r="AT16" s="25" t="str">
        <f t="shared" si="10"/>
        <v xml:space="preserve"> </v>
      </c>
      <c r="AU16" s="11" t="str">
        <f t="shared" si="10"/>
        <v xml:space="preserve"> </v>
      </c>
      <c r="AV16" s="12" t="str">
        <f t="shared" si="10"/>
        <v xml:space="preserve"> </v>
      </c>
      <c r="AW16" s="25" t="str">
        <f t="shared" si="10"/>
        <v xml:space="preserve"> </v>
      </c>
      <c r="AX16" s="11" t="str">
        <f t="shared" si="10"/>
        <v xml:space="preserve"> </v>
      </c>
      <c r="AY16" s="12" t="str">
        <f t="shared" si="10"/>
        <v xml:space="preserve"> </v>
      </c>
      <c r="AZ16" s="25" t="str">
        <f t="shared" si="10"/>
        <v xml:space="preserve"> </v>
      </c>
      <c r="BA16" s="11" t="str">
        <f t="shared" si="10"/>
        <v xml:space="preserve"> </v>
      </c>
      <c r="BB16" s="12" t="str">
        <f t="shared" si="10"/>
        <v xml:space="preserve"> </v>
      </c>
      <c r="BC16" s="25" t="str">
        <f t="shared" si="10"/>
        <v xml:space="preserve"> </v>
      </c>
      <c r="BD16" s="5">
        <f t="shared" si="11"/>
        <v>0</v>
      </c>
      <c r="BE16" s="6">
        <f t="shared" si="12"/>
        <v>0</v>
      </c>
      <c r="BF16" s="6">
        <f t="shared" si="13"/>
        <v>0</v>
      </c>
      <c r="BG16" s="6">
        <f t="shared" si="14"/>
        <v>0</v>
      </c>
      <c r="BH16" s="6">
        <f t="shared" si="15"/>
        <v>0</v>
      </c>
      <c r="BI16" s="7">
        <f t="shared" si="16"/>
        <v>0</v>
      </c>
      <c r="BJ16" s="36">
        <f t="shared" si="17"/>
        <v>0</v>
      </c>
      <c r="BK16" s="14">
        <f t="shared" si="18"/>
        <v>0</v>
      </c>
      <c r="BL16" s="24">
        <f t="shared" si="19"/>
        <v>0</v>
      </c>
      <c r="BM16" s="14">
        <v>0</v>
      </c>
      <c r="BN16" s="15">
        <v>0</v>
      </c>
      <c r="BO16" s="16"/>
      <c r="BP16" s="24">
        <f t="shared" si="20"/>
        <v>1.6275000000000004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21"/>
        <v>9</v>
      </c>
      <c r="B17" s="80" t="s">
        <v>622</v>
      </c>
      <c r="C17" s="11" t="s">
        <v>455</v>
      </c>
      <c r="D17" s="12" t="s">
        <v>456</v>
      </c>
      <c r="E17" s="25" t="s">
        <v>456</v>
      </c>
      <c r="F17" s="11" t="s">
        <v>455</v>
      </c>
      <c r="G17" s="12" t="s">
        <v>456</v>
      </c>
      <c r="H17" s="25" t="s">
        <v>456</v>
      </c>
      <c r="I17" s="11" t="s">
        <v>455</v>
      </c>
      <c r="J17" s="12" t="s">
        <v>456</v>
      </c>
      <c r="K17" s="25" t="s">
        <v>456</v>
      </c>
      <c r="L17" s="11" t="s">
        <v>455</v>
      </c>
      <c r="M17" s="12" t="s">
        <v>459</v>
      </c>
      <c r="N17" s="25" t="s">
        <v>456</v>
      </c>
      <c r="O17" s="11" t="s">
        <v>455</v>
      </c>
      <c r="P17" s="12" t="s">
        <v>456</v>
      </c>
      <c r="Q17" s="25" t="s">
        <v>456</v>
      </c>
      <c r="R17" s="11" t="s">
        <v>455</v>
      </c>
      <c r="S17" s="12" t="s">
        <v>456</v>
      </c>
      <c r="T17" s="25" t="s">
        <v>456</v>
      </c>
      <c r="U17" s="146" t="s">
        <v>455</v>
      </c>
      <c r="V17" s="147" t="s">
        <v>456</v>
      </c>
      <c r="W17" s="25" t="s">
        <v>456</v>
      </c>
      <c r="X17" s="5">
        <f t="shared" si="0"/>
        <v>7</v>
      </c>
      <c r="Y17" s="6">
        <f t="shared" si="1"/>
        <v>0</v>
      </c>
      <c r="Z17" s="6">
        <f t="shared" si="2"/>
        <v>0</v>
      </c>
      <c r="AA17" s="6">
        <f t="shared" si="3"/>
        <v>1</v>
      </c>
      <c r="AB17" s="6">
        <f t="shared" si="4"/>
        <v>0</v>
      </c>
      <c r="AC17" s="7">
        <f t="shared" si="5"/>
        <v>7</v>
      </c>
      <c r="AD17" s="36">
        <f t="shared" si="6"/>
        <v>10</v>
      </c>
      <c r="AE17" s="14">
        <f t="shared" si="7"/>
        <v>0.14000000000000012</v>
      </c>
      <c r="AF17" s="24">
        <f t="shared" si="8"/>
        <v>1.88</v>
      </c>
      <c r="AG17" s="14">
        <v>4.5</v>
      </c>
      <c r="AH17" s="15">
        <v>3.5</v>
      </c>
      <c r="AI17" s="153" t="s">
        <v>455</v>
      </c>
      <c r="AJ17" s="154" t="s">
        <v>456</v>
      </c>
      <c r="AK17" s="25" t="s">
        <v>456</v>
      </c>
      <c r="AL17" s="153" t="s">
        <v>455</v>
      </c>
      <c r="AM17" s="154" t="s">
        <v>456</v>
      </c>
      <c r="AN17" s="25" t="s">
        <v>456</v>
      </c>
      <c r="AO17" s="153" t="s">
        <v>455</v>
      </c>
      <c r="AP17" s="154" t="s">
        <v>456</v>
      </c>
      <c r="AQ17" s="25" t="s">
        <v>456</v>
      </c>
      <c r="AR17" s="11" t="str">
        <f t="shared" si="9"/>
        <v xml:space="preserve"> </v>
      </c>
      <c r="AS17" s="12" t="str">
        <f t="shared" si="10"/>
        <v xml:space="preserve"> </v>
      </c>
      <c r="AT17" s="25" t="str">
        <f t="shared" si="10"/>
        <v xml:space="preserve"> </v>
      </c>
      <c r="AU17" s="11" t="str">
        <f t="shared" si="10"/>
        <v xml:space="preserve"> </v>
      </c>
      <c r="AV17" s="12" t="str">
        <f t="shared" si="10"/>
        <v xml:space="preserve"> </v>
      </c>
      <c r="AW17" s="25" t="str">
        <f t="shared" si="10"/>
        <v xml:space="preserve"> </v>
      </c>
      <c r="AX17" s="11" t="str">
        <f t="shared" si="10"/>
        <v xml:space="preserve"> </v>
      </c>
      <c r="AY17" s="12" t="str">
        <f t="shared" si="10"/>
        <v xml:space="preserve"> </v>
      </c>
      <c r="AZ17" s="25" t="str">
        <f t="shared" si="10"/>
        <v xml:space="preserve"> </v>
      </c>
      <c r="BA17" s="11" t="str">
        <f t="shared" si="10"/>
        <v xml:space="preserve"> </v>
      </c>
      <c r="BB17" s="12" t="str">
        <f t="shared" si="10"/>
        <v xml:space="preserve"> </v>
      </c>
      <c r="BC17" s="25" t="str">
        <f t="shared" si="10"/>
        <v xml:space="preserve"> </v>
      </c>
      <c r="BD17" s="5">
        <f t="shared" si="11"/>
        <v>3</v>
      </c>
      <c r="BE17" s="6">
        <f t="shared" si="12"/>
        <v>0</v>
      </c>
      <c r="BF17" s="6">
        <f t="shared" si="13"/>
        <v>0</v>
      </c>
      <c r="BG17" s="6">
        <f t="shared" si="14"/>
        <v>0</v>
      </c>
      <c r="BH17" s="6">
        <f t="shared" si="15"/>
        <v>0</v>
      </c>
      <c r="BI17" s="7">
        <f t="shared" si="16"/>
        <v>3</v>
      </c>
      <c r="BJ17" s="36">
        <f t="shared" si="17"/>
        <v>5.9399999999999995</v>
      </c>
      <c r="BK17" s="14">
        <f t="shared" si="18"/>
        <v>0</v>
      </c>
      <c r="BL17" s="24">
        <f t="shared" si="19"/>
        <v>0.72</v>
      </c>
      <c r="BM17" s="14">
        <v>0</v>
      </c>
      <c r="BN17" s="15">
        <v>0</v>
      </c>
      <c r="BO17" s="16">
        <f>5*1+2+3*1.5+2*1.75+3</f>
        <v>18</v>
      </c>
      <c r="BP17" s="24">
        <f t="shared" si="20"/>
        <v>42.645000000000003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21"/>
        <v>10</v>
      </c>
      <c r="B18" s="80" t="s">
        <v>242</v>
      </c>
      <c r="C18" s="11" t="s">
        <v>455</v>
      </c>
      <c r="D18" s="12" t="s">
        <v>459</v>
      </c>
      <c r="E18" s="25" t="s">
        <v>456</v>
      </c>
      <c r="F18" s="11" t="s">
        <v>455</v>
      </c>
      <c r="G18" s="12" t="s">
        <v>457</v>
      </c>
      <c r="H18" s="25" t="s">
        <v>456</v>
      </c>
      <c r="I18" s="11" t="s">
        <v>455</v>
      </c>
      <c r="J18" s="12" t="s">
        <v>459</v>
      </c>
      <c r="K18" s="25" t="s">
        <v>456</v>
      </c>
      <c r="L18" s="11" t="s">
        <v>455</v>
      </c>
      <c r="M18" s="12" t="s">
        <v>456</v>
      </c>
      <c r="N18" s="25" t="s">
        <v>456</v>
      </c>
      <c r="O18" s="11" t="s">
        <v>455</v>
      </c>
      <c r="P18" s="12" t="s">
        <v>456</v>
      </c>
      <c r="Q18" s="25" t="s">
        <v>456</v>
      </c>
      <c r="R18" s="11" t="s">
        <v>455</v>
      </c>
      <c r="S18" s="12" t="s">
        <v>456</v>
      </c>
      <c r="T18" s="25" t="s">
        <v>456</v>
      </c>
      <c r="U18" s="146" t="s">
        <v>455</v>
      </c>
      <c r="V18" s="147" t="s">
        <v>456</v>
      </c>
      <c r="W18" s="25" t="s">
        <v>456</v>
      </c>
      <c r="X18" s="5">
        <f t="shared" ref="X18:X19" si="22">IF(C18=" ",0,IF(C18="p",1,0)+IF(F18="p",1,0)+IF(I18="p",1,0)+IF(L18="p",1,0)+IF(O18="p",1,0)+IF(R18="p",1,0)+IF(U18="p",1,0))</f>
        <v>7</v>
      </c>
      <c r="Y18" s="6">
        <f t="shared" ref="Y18:Y19" si="23">IF(C18=" ",0,IF(C18="am",1,0)+IF(F18="am",1,0)+IF(I18="am",1,0)+IF(L18="am",1,0)+IF(O18="am",1,0)+IF(R18="am",1,0)+IF(U18="am",1,0))</f>
        <v>0</v>
      </c>
      <c r="Z18" s="6">
        <f t="shared" ref="Z18:Z19" si="24">IF(D18=" ",0,IF(D18="+",1,0)+IF(G18="+",1,0)+IF(J18="+",1,0)+IF(M18="+",1,0)+IF(P18="+",1,0)+IF(S18="+",1,0)+IF(V18="+",1,0))</f>
        <v>1</v>
      </c>
      <c r="AA18" s="6">
        <f t="shared" ref="AA18:AA19" si="25">IF(D18=" ",0,IF(D18="!",1,0)+IF(G18="!",1,0)+IF(J18="!",1,0)+IF(M18="!",1,0)+IF(P18="!",1,0)+IF(S18="!",1,0)+IF(V18="!",1,0))</f>
        <v>2</v>
      </c>
      <c r="AB18" s="6">
        <f t="shared" ref="AB18:AB19" si="26">IF(E18=" ",0,IF(E18="!",1,0)+IF(H18="!",1,0)+IF(K18="!",1,0)+IF(N18="!",1,0)+IF(Q18="!",1,0)+IF(T18="!",1,0)+IF(W18="!",1,0))</f>
        <v>0</v>
      </c>
      <c r="AC18" s="7">
        <f t="shared" ref="AC18:AC19" si="27">IF(E18=" ",0,IF(E18="~",1,0)+IF(H18="~",1,0)+IF(K18="~",1,0)+IF(N18="~",1,0)+IF(Q18="~",1,0)+IF(T18="~",1,0)+IF(W18="~",1,0))</f>
        <v>7</v>
      </c>
      <c r="AD18" s="36">
        <f t="shared" ref="AD18:AD19" si="28">IF(X18=7,10,IF(X18=6,9.71+(Y18-1)*0.29,IF(X18=5,9.13+(Y18-2)*0.29,IF(X18=4,8.26+(Y18-3)*0.29,IF(X18=3,7.1+(Y18-4)*0.29,IF(X18=2,5.65+(Y18-5)*0.29,IF(X18=1,3.91+(Y18-6)*0.29,IF(Y18=0,0,1.88+(Y18-7)*0.29))))))))</f>
        <v>10</v>
      </c>
      <c r="AE18" s="14">
        <f t="shared" ref="AE18:AE19" si="29">IF(Z18=7,10,IF(Z18=6,9.71+(AA18-1)*0.29,IF(Z18=5,9.13+(AA18-2)*0.29,IF(Z18=4,8.26+(AA18-3)*0.29,IF(Z18=3,7.1+(AA18-4)*0.29,IF(Z18=2,5.65+(AA18-5)*0.29,IF(Z18=1,3.91+(AA18-6)*0.29,IF(AA18=0,0,1.88+(AA18-7)*0.29))))))))</f>
        <v>2.75</v>
      </c>
      <c r="AF18" s="24">
        <f t="shared" ref="AF18:AF19" si="30">IF(AB18=7,10,IF(AB18=6,9.71+(AC18-1)*0.29,IF(AB18=5,9.13+(AC18-2)*0.29,IF(AB18=4,8.26+(AC18-3)*0.29,IF(AB18=3,7.1+(AC18-4)*0.29,IF(AB18=2,5.65+(AC18-5)*0.29,IF(AB18=1,3.91+(AC18-6)*0.29,IF(AC18=0,0,1.88+(AC18-7)*0.29))))))))</f>
        <v>1.88</v>
      </c>
      <c r="AG18" s="14">
        <v>6.1</v>
      </c>
      <c r="AH18" s="15">
        <v>5.3</v>
      </c>
      <c r="AI18" s="153" t="s">
        <v>455</v>
      </c>
      <c r="AJ18" s="154" t="s">
        <v>456</v>
      </c>
      <c r="AK18" s="25" t="s">
        <v>456</v>
      </c>
      <c r="AL18" s="153" t="s">
        <v>455</v>
      </c>
      <c r="AM18" s="154" t="s">
        <v>459</v>
      </c>
      <c r="AN18" s="25" t="s">
        <v>456</v>
      </c>
      <c r="AO18" s="153" t="s">
        <v>455</v>
      </c>
      <c r="AP18" s="154" t="s">
        <v>456</v>
      </c>
      <c r="AQ18" s="25" t="s">
        <v>456</v>
      </c>
      <c r="AR18" s="11" t="str">
        <f t="shared" si="9"/>
        <v xml:space="preserve"> </v>
      </c>
      <c r="AS18" s="12" t="str">
        <f t="shared" si="10"/>
        <v xml:space="preserve"> </v>
      </c>
      <c r="AT18" s="25" t="str">
        <f t="shared" si="10"/>
        <v xml:space="preserve"> </v>
      </c>
      <c r="AU18" s="11" t="str">
        <f t="shared" si="10"/>
        <v xml:space="preserve"> </v>
      </c>
      <c r="AV18" s="12" t="str">
        <f t="shared" si="10"/>
        <v xml:space="preserve"> </v>
      </c>
      <c r="AW18" s="25" t="str">
        <f t="shared" si="10"/>
        <v xml:space="preserve"> </v>
      </c>
      <c r="AX18" s="11" t="str">
        <f t="shared" si="10"/>
        <v xml:space="preserve"> </v>
      </c>
      <c r="AY18" s="12" t="str">
        <f t="shared" si="10"/>
        <v xml:space="preserve"> </v>
      </c>
      <c r="AZ18" s="25" t="str">
        <f t="shared" si="10"/>
        <v xml:space="preserve"> </v>
      </c>
      <c r="BA18" s="11" t="str">
        <f t="shared" si="10"/>
        <v xml:space="preserve"> </v>
      </c>
      <c r="BB18" s="12" t="str">
        <f t="shared" si="10"/>
        <v xml:space="preserve"> </v>
      </c>
      <c r="BC18" s="25" t="str">
        <f t="shared" si="10"/>
        <v xml:space="preserve"> </v>
      </c>
      <c r="BD18" s="5">
        <f t="shared" ref="BD18:BD19" si="31">IF(AI18=" ",0,IF(AI18="p",1,0)+IF(AL18="p",1,0)+IF(AO18="p",1,0)+IF(AR18="p",1,0)+IF(AU18="p",1,0)+IF(AX18="p",1,0)+IF(BA18="p",1,0))</f>
        <v>3</v>
      </c>
      <c r="BE18" s="6">
        <f t="shared" ref="BE18:BE19" si="32">IF(AI18=" ",0,IF(AI18="am",1,0)+IF(AL18="am",1,0)+IF(AO18="am",1,0)+IF(AR18="am",1,0)+IF(AU18="am",1,0)+IF(AX18="am",1,0)+IF(BA18="am",1,0))</f>
        <v>0</v>
      </c>
      <c r="BF18" s="6">
        <f t="shared" ref="BF18:BF19" si="33">IF(AJ18=" ",0,IF(AJ18="+",1,0)+IF(AM18="+",1,0)+IF(AP18="+",1,0)+IF(AS18="+",1,0)+IF(AV18="+",1,0)+IF(AY18="+",1,0)+IF(BB18="+",1,0))</f>
        <v>0</v>
      </c>
      <c r="BG18" s="6">
        <f t="shared" ref="BG18:BG19" si="34">IF(AJ18=" ",0,IF(AJ18="!",1,0)+IF(AM18="!",1,0)+IF(AP18="!",1,0)+IF(AS18="!",1,0)+IF(AV18="!",1,0)+IF(AY18="!",1,0)+IF(BB18="!",1,0))</f>
        <v>1</v>
      </c>
      <c r="BH18" s="6">
        <f t="shared" ref="BH18:BH19" si="35">IF(AK18=" ",0,IF(AK18="!",1,0)+IF(AN18="!",1,0)+IF(AQ18="!",1,0)+IF(AT18="!",1,0)+IF(AW18="!",1,0)+IF(AZ18="!",1,0)+IF(BC18="!",1,0))</f>
        <v>0</v>
      </c>
      <c r="BI18" s="7">
        <f t="shared" ref="BI18:BI19" si="36">IF(AK18=" ",0,IF(AK18="~",1,0)+IF(AN18="~",1,0)+IF(AQ18="~",1,0)+IF(AT18="~",1,0)+IF(AW18="~",1,0)+IF(AZ18="~",1,0)+IF(BC18="~",1,0))</f>
        <v>3</v>
      </c>
      <c r="BJ18" s="36">
        <f t="shared" ref="BJ18:BJ19" si="37">IF(BD18=7,10,IF(BD18=6,9.71+(BE18-1)*0.29,IF(BD18=5,9.13+(BE18-2)*0.29,IF(BD18=4,8.26+(BE18-3)*0.29,IF(BD18=3,7.1+(BE18-4)*0.29,IF(BD18=2,5.65+(BE18-5)*0.29,IF(BD18=1,3.91+(BE18-6)*0.29,IF(BE18=0,0,1.88+(BE18-7)*0.29))))))))</f>
        <v>5.9399999999999995</v>
      </c>
      <c r="BK18" s="14">
        <f t="shared" ref="BK18:BK19" si="38">IF(BF18=7,10,IF(BF18=6,9.71+(BG18-1)*0.29,IF(BF18=5,9.13+(BG18-2)*0.29,IF(BF18=4,8.26+(BG18-3)*0.29,IF(BF18=3,7.1+(BG18-4)*0.29,IF(BF18=2,5.65+(BG18-5)*0.29,IF(BF18=1,3.91+(BG18-6)*0.29,IF(BG18=0,0,1.88+(BG18-7)*0.29))))))))</f>
        <v>0.14000000000000012</v>
      </c>
      <c r="BL18" s="24">
        <f t="shared" ref="BL18:BL19" si="39">IF(BH18=7,10,IF(BH18=6,9.71+(BI18-1)*0.29,IF(BH18=5,9.13+(BI18-2)*0.29,IF(BH18=4,8.26+(BI18-3)*0.29,IF(BH18=3,7.1+(BI18-4)*0.29,IF(BH18=2,5.65+(BI18-5)*0.29,IF(BH18=1,3.91+(BI18-6)*0.29,IF(BI18=0,0,1.88+(BI18-7)*0.29))))))))</f>
        <v>0.72</v>
      </c>
      <c r="BM18" s="14">
        <v>0</v>
      </c>
      <c r="BN18" s="15">
        <v>0</v>
      </c>
      <c r="BO18" s="16">
        <f>3*1+2+5*1.5+3</f>
        <v>15.5</v>
      </c>
      <c r="BP18" s="24">
        <f t="shared" ref="BP18:BP19" si="40">(0.75*AD18+AE18+0.25*AF18+1.4*AG18+1.6*AH18)+(0.75*BJ18+BK18+0.25*BL18+1.4*BM18+1.6*BN18)+BO18</f>
        <v>48.015000000000001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21"/>
        <v>11</v>
      </c>
      <c r="B19" s="80" t="s">
        <v>243</v>
      </c>
      <c r="C19" s="11" t="s">
        <v>455</v>
      </c>
      <c r="D19" s="12" t="s">
        <v>456</v>
      </c>
      <c r="E19" s="25" t="s">
        <v>456</v>
      </c>
      <c r="F19" s="11" t="s">
        <v>455</v>
      </c>
      <c r="G19" s="12" t="s">
        <v>456</v>
      </c>
      <c r="H19" s="25" t="s">
        <v>456</v>
      </c>
      <c r="I19" s="11" t="s">
        <v>455</v>
      </c>
      <c r="J19" s="12" t="s">
        <v>456</v>
      </c>
      <c r="K19" s="25" t="s">
        <v>456</v>
      </c>
      <c r="L19" s="11" t="s">
        <v>455</v>
      </c>
      <c r="M19" s="12" t="s">
        <v>459</v>
      </c>
      <c r="N19" s="25" t="s">
        <v>456</v>
      </c>
      <c r="O19" s="11" t="s">
        <v>455</v>
      </c>
      <c r="P19" s="12" t="s">
        <v>457</v>
      </c>
      <c r="Q19" s="25" t="s">
        <v>456</v>
      </c>
      <c r="R19" s="11" t="s">
        <v>455</v>
      </c>
      <c r="S19" s="12" t="s">
        <v>456</v>
      </c>
      <c r="T19" s="25" t="s">
        <v>456</v>
      </c>
      <c r="U19" s="146" t="s">
        <v>455</v>
      </c>
      <c r="V19" s="147" t="s">
        <v>456</v>
      </c>
      <c r="W19" s="25" t="s">
        <v>456</v>
      </c>
      <c r="X19" s="5">
        <f t="shared" si="22"/>
        <v>7</v>
      </c>
      <c r="Y19" s="6">
        <f t="shared" si="23"/>
        <v>0</v>
      </c>
      <c r="Z19" s="6">
        <f t="shared" si="24"/>
        <v>1</v>
      </c>
      <c r="AA19" s="6">
        <f t="shared" si="25"/>
        <v>1</v>
      </c>
      <c r="AB19" s="6">
        <f t="shared" si="26"/>
        <v>0</v>
      </c>
      <c r="AC19" s="7">
        <f t="shared" si="27"/>
        <v>7</v>
      </c>
      <c r="AD19" s="36">
        <f t="shared" si="28"/>
        <v>10</v>
      </c>
      <c r="AE19" s="14">
        <f t="shared" si="29"/>
        <v>2.46</v>
      </c>
      <c r="AF19" s="24">
        <f t="shared" si="30"/>
        <v>1.88</v>
      </c>
      <c r="AG19" s="14">
        <v>4</v>
      </c>
      <c r="AH19" s="15">
        <v>2.1</v>
      </c>
      <c r="AI19" s="153" t="s">
        <v>455</v>
      </c>
      <c r="AJ19" s="154" t="s">
        <v>456</v>
      </c>
      <c r="AK19" s="25" t="s">
        <v>456</v>
      </c>
      <c r="AL19" s="153" t="s">
        <v>455</v>
      </c>
      <c r="AM19" s="154" t="s">
        <v>457</v>
      </c>
      <c r="AN19" s="25" t="s">
        <v>456</v>
      </c>
      <c r="AO19" s="153" t="s">
        <v>455</v>
      </c>
      <c r="AP19" s="154" t="s">
        <v>456</v>
      </c>
      <c r="AQ19" s="25" t="s">
        <v>456</v>
      </c>
      <c r="AR19" s="11" t="str">
        <f t="shared" si="9"/>
        <v xml:space="preserve"> </v>
      </c>
      <c r="AS19" s="12" t="str">
        <f t="shared" si="10"/>
        <v xml:space="preserve"> </v>
      </c>
      <c r="AT19" s="25" t="str">
        <f t="shared" si="10"/>
        <v xml:space="preserve"> </v>
      </c>
      <c r="AU19" s="11" t="str">
        <f t="shared" si="10"/>
        <v xml:space="preserve"> </v>
      </c>
      <c r="AV19" s="12" t="str">
        <f t="shared" si="10"/>
        <v xml:space="preserve"> </v>
      </c>
      <c r="AW19" s="25" t="str">
        <f t="shared" si="10"/>
        <v xml:space="preserve"> </v>
      </c>
      <c r="AX19" s="11" t="str">
        <f t="shared" si="10"/>
        <v xml:space="preserve"> </v>
      </c>
      <c r="AY19" s="12" t="str">
        <f t="shared" si="10"/>
        <v xml:space="preserve"> </v>
      </c>
      <c r="AZ19" s="25" t="str">
        <f t="shared" si="10"/>
        <v xml:space="preserve"> </v>
      </c>
      <c r="BA19" s="11" t="str">
        <f t="shared" si="10"/>
        <v xml:space="preserve"> </v>
      </c>
      <c r="BB19" s="12" t="str">
        <f t="shared" si="10"/>
        <v xml:space="preserve"> </v>
      </c>
      <c r="BC19" s="25" t="str">
        <f t="shared" si="10"/>
        <v xml:space="preserve"> </v>
      </c>
      <c r="BD19" s="5">
        <f t="shared" si="31"/>
        <v>3</v>
      </c>
      <c r="BE19" s="6">
        <f t="shared" si="32"/>
        <v>0</v>
      </c>
      <c r="BF19" s="6">
        <f t="shared" si="33"/>
        <v>1</v>
      </c>
      <c r="BG19" s="6">
        <f t="shared" si="34"/>
        <v>0</v>
      </c>
      <c r="BH19" s="6">
        <f t="shared" si="35"/>
        <v>0</v>
      </c>
      <c r="BI19" s="7">
        <f t="shared" si="36"/>
        <v>3</v>
      </c>
      <c r="BJ19" s="36">
        <f t="shared" si="37"/>
        <v>5.9399999999999995</v>
      </c>
      <c r="BK19" s="14">
        <f t="shared" si="38"/>
        <v>2.1700000000000004</v>
      </c>
      <c r="BL19" s="24">
        <f t="shared" si="39"/>
        <v>0.72</v>
      </c>
      <c r="BM19" s="14">
        <v>0</v>
      </c>
      <c r="BN19" s="15">
        <v>0</v>
      </c>
      <c r="BO19" s="16">
        <f>2*1+2+1+3+0.14</f>
        <v>8.14</v>
      </c>
      <c r="BP19" s="24">
        <f t="shared" si="40"/>
        <v>34.335000000000001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21"/>
        <v>12</v>
      </c>
      <c r="B20" s="80" t="s">
        <v>261</v>
      </c>
      <c r="C20" s="85" t="s">
        <v>450</v>
      </c>
      <c r="D20" s="86" t="s">
        <v>450</v>
      </c>
      <c r="E20" s="87" t="s">
        <v>450</v>
      </c>
      <c r="F20" s="85" t="s">
        <v>450</v>
      </c>
      <c r="G20" s="86" t="s">
        <v>450</v>
      </c>
      <c r="H20" s="87" t="s">
        <v>450</v>
      </c>
      <c r="I20" s="85" t="s">
        <v>450</v>
      </c>
      <c r="J20" s="86" t="s">
        <v>450</v>
      </c>
      <c r="K20" s="87" t="s">
        <v>450</v>
      </c>
      <c r="L20" s="85" t="s">
        <v>450</v>
      </c>
      <c r="M20" s="86" t="s">
        <v>450</v>
      </c>
      <c r="N20" s="87" t="s">
        <v>450</v>
      </c>
      <c r="O20" s="85" t="s">
        <v>450</v>
      </c>
      <c r="P20" s="86" t="s">
        <v>450</v>
      </c>
      <c r="Q20" s="87" t="s">
        <v>450</v>
      </c>
      <c r="R20" s="85" t="s">
        <v>450</v>
      </c>
      <c r="S20" s="86" t="s">
        <v>450</v>
      </c>
      <c r="T20" s="142" t="s">
        <v>450</v>
      </c>
      <c r="U20" s="148" t="s">
        <v>450</v>
      </c>
      <c r="V20" s="149" t="s">
        <v>450</v>
      </c>
      <c r="W20" s="87" t="s">
        <v>450</v>
      </c>
      <c r="X20" s="88" t="s">
        <v>450</v>
      </c>
      <c r="Y20" s="89" t="s">
        <v>450</v>
      </c>
      <c r="Z20" s="89" t="s">
        <v>450</v>
      </c>
      <c r="AA20" s="89" t="s">
        <v>450</v>
      </c>
      <c r="AB20" s="89" t="s">
        <v>450</v>
      </c>
      <c r="AC20" s="90" t="s">
        <v>450</v>
      </c>
      <c r="AD20" s="91" t="s">
        <v>450</v>
      </c>
      <c r="AE20" s="92" t="s">
        <v>450</v>
      </c>
      <c r="AF20" s="93" t="s">
        <v>450</v>
      </c>
      <c r="AG20" s="92" t="s">
        <v>450</v>
      </c>
      <c r="AH20" s="94" t="s">
        <v>450</v>
      </c>
      <c r="AI20" s="155" t="s">
        <v>450</v>
      </c>
      <c r="AJ20" s="156" t="s">
        <v>450</v>
      </c>
      <c r="AK20" s="97" t="s">
        <v>450</v>
      </c>
      <c r="AL20" s="155" t="s">
        <v>450</v>
      </c>
      <c r="AM20" s="156" t="s">
        <v>450</v>
      </c>
      <c r="AN20" s="97" t="s">
        <v>450</v>
      </c>
      <c r="AO20" s="159" t="s">
        <v>450</v>
      </c>
      <c r="AP20" s="154" t="s">
        <v>456</v>
      </c>
      <c r="AQ20" s="87" t="s">
        <v>450</v>
      </c>
      <c r="AR20" s="85" t="s">
        <v>450</v>
      </c>
      <c r="AS20" s="86" t="s">
        <v>450</v>
      </c>
      <c r="AT20" s="87" t="s">
        <v>450</v>
      </c>
      <c r="AU20" s="85" t="s">
        <v>450</v>
      </c>
      <c r="AV20" s="86" t="s">
        <v>450</v>
      </c>
      <c r="AW20" s="87" t="s">
        <v>450</v>
      </c>
      <c r="AX20" s="85" t="s">
        <v>450</v>
      </c>
      <c r="AY20" s="86" t="s">
        <v>450</v>
      </c>
      <c r="AZ20" s="87" t="s">
        <v>450</v>
      </c>
      <c r="BA20" s="85" t="s">
        <v>450</v>
      </c>
      <c r="BB20" s="86" t="s">
        <v>450</v>
      </c>
      <c r="BC20" s="87" t="s">
        <v>450</v>
      </c>
      <c r="BD20" s="88" t="s">
        <v>450</v>
      </c>
      <c r="BE20" s="89" t="s">
        <v>450</v>
      </c>
      <c r="BF20" s="89" t="s">
        <v>450</v>
      </c>
      <c r="BG20" s="89" t="s">
        <v>450</v>
      </c>
      <c r="BH20" s="89" t="s">
        <v>450</v>
      </c>
      <c r="BI20" s="90" t="s">
        <v>450</v>
      </c>
      <c r="BJ20" s="91" t="s">
        <v>450</v>
      </c>
      <c r="BK20" s="92" t="s">
        <v>450</v>
      </c>
      <c r="BL20" s="93" t="s">
        <v>450</v>
      </c>
      <c r="BM20" s="92" t="s">
        <v>450</v>
      </c>
      <c r="BN20" s="94" t="s">
        <v>450</v>
      </c>
      <c r="BO20" s="98" t="s">
        <v>450</v>
      </c>
      <c r="BP20" s="99" t="s">
        <v>450</v>
      </c>
      <c r="BQ20" s="67">
        <v>6</v>
      </c>
      <c r="BR20" s="100" t="s">
        <v>449</v>
      </c>
      <c r="BS20" s="101" t="str">
        <f>"---"</f>
        <v>---</v>
      </c>
      <c r="BT20" s="101" t="str">
        <f>"---"</f>
        <v>---</v>
      </c>
      <c r="BU20" s="102" t="s">
        <v>450</v>
      </c>
      <c r="BV20" s="79">
        <v>6</v>
      </c>
      <c r="BW20" s="100" t="s">
        <v>449</v>
      </c>
      <c r="BY20" s="18"/>
      <c r="BZ20" s="21"/>
    </row>
    <row r="21" spans="1:78" ht="12.75" customHeight="1">
      <c r="A21" s="2">
        <f t="shared" si="21"/>
        <v>13</v>
      </c>
      <c r="B21" s="80" t="s">
        <v>244</v>
      </c>
      <c r="C21" s="11" t="s">
        <v>455</v>
      </c>
      <c r="D21" s="12" t="s">
        <v>456</v>
      </c>
      <c r="E21" s="25" t="s">
        <v>456</v>
      </c>
      <c r="F21" s="11" t="s">
        <v>455</v>
      </c>
      <c r="G21" s="12" t="s">
        <v>456</v>
      </c>
      <c r="H21" s="25" t="s">
        <v>456</v>
      </c>
      <c r="I21" s="11" t="s">
        <v>455</v>
      </c>
      <c r="J21" s="12" t="s">
        <v>456</v>
      </c>
      <c r="K21" s="25" t="s">
        <v>456</v>
      </c>
      <c r="L21" s="11" t="s">
        <v>455</v>
      </c>
      <c r="M21" s="12" t="s">
        <v>459</v>
      </c>
      <c r="N21" s="25" t="s">
        <v>456</v>
      </c>
      <c r="O21" s="11" t="s">
        <v>455</v>
      </c>
      <c r="P21" s="12" t="s">
        <v>456</v>
      </c>
      <c r="Q21" s="25" t="s">
        <v>456</v>
      </c>
      <c r="R21" s="11" t="s">
        <v>455</v>
      </c>
      <c r="S21" s="12" t="s">
        <v>456</v>
      </c>
      <c r="T21" s="25" t="s">
        <v>456</v>
      </c>
      <c r="U21" s="146" t="s">
        <v>455</v>
      </c>
      <c r="V21" s="147" t="s">
        <v>456</v>
      </c>
      <c r="W21" s="25" t="s">
        <v>456</v>
      </c>
      <c r="X21" s="5">
        <f t="shared" ref="X21:X39" si="41">IF(C21=" ",0,IF(C21="p",1,0)+IF(F21="p",1,0)+IF(I21="p",1,0)+IF(L21="p",1,0)+IF(O21="p",1,0)+IF(R21="p",1,0)+IF(U21="p",1,0))</f>
        <v>7</v>
      </c>
      <c r="Y21" s="6">
        <f t="shared" ref="Y21:Y39" si="42">IF(C21=" ",0,IF(C21="am",1,0)+IF(F21="am",1,0)+IF(I21="am",1,0)+IF(L21="am",1,0)+IF(O21="am",1,0)+IF(R21="am",1,0)+IF(U21="am",1,0))</f>
        <v>0</v>
      </c>
      <c r="Z21" s="6">
        <f t="shared" ref="Z21:Z39" si="43">IF(D21=" ",0,IF(D21="+",1,0)+IF(G21="+",1,0)+IF(J21="+",1,0)+IF(M21="+",1,0)+IF(P21="+",1,0)+IF(S21="+",1,0)+IF(V21="+",1,0))</f>
        <v>0</v>
      </c>
      <c r="AA21" s="6">
        <f t="shared" ref="AA21:AA39" si="44">IF(D21=" ",0,IF(D21="!",1,0)+IF(G21="!",1,0)+IF(J21="!",1,0)+IF(M21="!",1,0)+IF(P21="!",1,0)+IF(S21="!",1,0)+IF(V21="!",1,0))</f>
        <v>1</v>
      </c>
      <c r="AB21" s="6">
        <f t="shared" ref="AB21:AB39" si="45">IF(E21=" ",0,IF(E21="!",1,0)+IF(H21="!",1,0)+IF(K21="!",1,0)+IF(N21="!",1,0)+IF(Q21="!",1,0)+IF(T21="!",1,0)+IF(W21="!",1,0))</f>
        <v>0</v>
      </c>
      <c r="AC21" s="7">
        <f t="shared" ref="AC21:AC39" si="46">IF(E21=" ",0,IF(E21="~",1,0)+IF(H21="~",1,0)+IF(K21="~",1,0)+IF(N21="~",1,0)+IF(Q21="~",1,0)+IF(T21="~",1,0)+IF(W21="~",1,0))</f>
        <v>7</v>
      </c>
      <c r="AD21" s="36">
        <f t="shared" ref="AD21:AD39" si="47">IF(X21=7,10,IF(X21=6,9.71+(Y21-1)*0.29,IF(X21=5,9.13+(Y21-2)*0.29,IF(X21=4,8.26+(Y21-3)*0.29,IF(X21=3,7.1+(Y21-4)*0.29,IF(X21=2,5.65+(Y21-5)*0.29,IF(X21=1,3.91+(Y21-6)*0.29,IF(Y21=0,0,1.88+(Y21-7)*0.29))))))))</f>
        <v>10</v>
      </c>
      <c r="AE21" s="14">
        <f t="shared" ref="AE21:AE39" si="48">IF(Z21=7,10,IF(Z21=6,9.71+(AA21-1)*0.29,IF(Z21=5,9.13+(AA21-2)*0.29,IF(Z21=4,8.26+(AA21-3)*0.29,IF(Z21=3,7.1+(AA21-4)*0.29,IF(Z21=2,5.65+(AA21-5)*0.29,IF(Z21=1,3.91+(AA21-6)*0.29,IF(AA21=0,0,1.88+(AA21-7)*0.29))))))))</f>
        <v>0.14000000000000012</v>
      </c>
      <c r="AF21" s="24">
        <f t="shared" ref="AF21:AF39" si="49">IF(AB21=7,10,IF(AB21=6,9.71+(AC21-1)*0.29,IF(AB21=5,9.13+(AC21-2)*0.29,IF(AB21=4,8.26+(AC21-3)*0.29,IF(AB21=3,7.1+(AC21-4)*0.29,IF(AB21=2,5.65+(AC21-5)*0.29,IF(AB21=1,3.91+(AC21-6)*0.29,IF(AC21=0,0,1.88+(AC21-7)*0.29))))))))</f>
        <v>1.88</v>
      </c>
      <c r="AG21" s="14">
        <v>5.8</v>
      </c>
      <c r="AH21" s="15">
        <v>2</v>
      </c>
      <c r="AI21" s="153" t="s">
        <v>455</v>
      </c>
      <c r="AJ21" s="154" t="s">
        <v>456</v>
      </c>
      <c r="AK21" s="25" t="s">
        <v>456</v>
      </c>
      <c r="AL21" s="153" t="s">
        <v>455</v>
      </c>
      <c r="AM21" s="154" t="s">
        <v>456</v>
      </c>
      <c r="AN21" s="25" t="s">
        <v>456</v>
      </c>
      <c r="AO21" s="153" t="s">
        <v>455</v>
      </c>
      <c r="AP21" s="154" t="s">
        <v>456</v>
      </c>
      <c r="AQ21" s="25" t="s">
        <v>456</v>
      </c>
      <c r="AR21" s="11" t="str">
        <f t="shared" ref="AQ21:AR30" si="50">" "</f>
        <v xml:space="preserve"> </v>
      </c>
      <c r="AS21" s="12" t="str">
        <f t="shared" ref="AS21:BC30" si="51">" "</f>
        <v xml:space="preserve"> </v>
      </c>
      <c r="AT21" s="25" t="str">
        <f t="shared" si="51"/>
        <v xml:space="preserve"> </v>
      </c>
      <c r="AU21" s="11" t="str">
        <f t="shared" si="51"/>
        <v xml:space="preserve"> </v>
      </c>
      <c r="AV21" s="12" t="str">
        <f t="shared" si="51"/>
        <v xml:space="preserve"> </v>
      </c>
      <c r="AW21" s="25" t="str">
        <f t="shared" si="51"/>
        <v xml:space="preserve"> </v>
      </c>
      <c r="AX21" s="11" t="str">
        <f t="shared" si="51"/>
        <v xml:space="preserve"> </v>
      </c>
      <c r="AY21" s="12" t="str">
        <f t="shared" si="51"/>
        <v xml:space="preserve"> </v>
      </c>
      <c r="AZ21" s="25" t="str">
        <f t="shared" si="51"/>
        <v xml:space="preserve"> </v>
      </c>
      <c r="BA21" s="11" t="str">
        <f t="shared" si="51"/>
        <v xml:space="preserve"> </v>
      </c>
      <c r="BB21" s="12" t="str">
        <f t="shared" si="51"/>
        <v xml:space="preserve"> </v>
      </c>
      <c r="BC21" s="25" t="str">
        <f t="shared" si="51"/>
        <v xml:space="preserve"> </v>
      </c>
      <c r="BD21" s="5">
        <f t="shared" ref="BD21:BD39" si="52">IF(AI21=" ",0,IF(AI21="p",1,0)+IF(AL21="p",1,0)+IF(AO21="p",1,0)+IF(AR21="p",1,0)+IF(AU21="p",1,0)+IF(AX21="p",1,0)+IF(BA21="p",1,0))</f>
        <v>3</v>
      </c>
      <c r="BE21" s="6">
        <f t="shared" ref="BE21:BE39" si="53">IF(AI21=" ",0,IF(AI21="am",1,0)+IF(AL21="am",1,0)+IF(AO21="am",1,0)+IF(AR21="am",1,0)+IF(AU21="am",1,0)+IF(AX21="am",1,0)+IF(BA21="am",1,0))</f>
        <v>0</v>
      </c>
      <c r="BF21" s="6">
        <f t="shared" ref="BF21:BF39" si="54">IF(AJ21=" ",0,IF(AJ21="+",1,0)+IF(AM21="+",1,0)+IF(AP21="+",1,0)+IF(AS21="+",1,0)+IF(AV21="+",1,0)+IF(AY21="+",1,0)+IF(BB21="+",1,0))</f>
        <v>0</v>
      </c>
      <c r="BG21" s="6">
        <f t="shared" ref="BG21:BG39" si="55">IF(AJ21=" ",0,IF(AJ21="!",1,0)+IF(AM21="!",1,0)+IF(AP21="!",1,0)+IF(AS21="!",1,0)+IF(AV21="!",1,0)+IF(AY21="!",1,0)+IF(BB21="!",1,0))</f>
        <v>0</v>
      </c>
      <c r="BH21" s="6">
        <f t="shared" ref="BH21:BH39" si="56">IF(AK21=" ",0,IF(AK21="!",1,0)+IF(AN21="!",1,0)+IF(AQ21="!",1,0)+IF(AT21="!",1,0)+IF(AW21="!",1,0)+IF(AZ21="!",1,0)+IF(BC21="!",1,0))</f>
        <v>0</v>
      </c>
      <c r="BI21" s="7">
        <f t="shared" ref="BI21:BI39" si="57">IF(AK21=" ",0,IF(AK21="~",1,0)+IF(AN21="~",1,0)+IF(AQ21="~",1,0)+IF(AT21="~",1,0)+IF(AW21="~",1,0)+IF(AZ21="~",1,0)+IF(BC21="~",1,0))</f>
        <v>3</v>
      </c>
      <c r="BJ21" s="36">
        <f t="shared" ref="BJ21:BJ39" si="58">IF(BD21=7,10,IF(BD21=6,9.71+(BE21-1)*0.29,IF(BD21=5,9.13+(BE21-2)*0.29,IF(BD21=4,8.26+(BE21-3)*0.29,IF(BD21=3,7.1+(BE21-4)*0.29,IF(BD21=2,5.65+(BE21-5)*0.29,IF(BD21=1,3.91+(BE21-6)*0.29,IF(BE21=0,0,1.88+(BE21-7)*0.29))))))))</f>
        <v>5.9399999999999995</v>
      </c>
      <c r="BK21" s="14">
        <f t="shared" ref="BK21:BK39" si="59">IF(BF21=7,10,IF(BF21=6,9.71+(BG21-1)*0.29,IF(BF21=5,9.13+(BG21-2)*0.29,IF(BF21=4,8.26+(BG21-3)*0.29,IF(BF21=3,7.1+(BG21-4)*0.29,IF(BF21=2,5.65+(BG21-5)*0.29,IF(BF21=1,3.91+(BG21-6)*0.29,IF(BG21=0,0,1.88+(BG21-7)*0.29))))))))</f>
        <v>0</v>
      </c>
      <c r="BL21" s="24">
        <f t="shared" ref="BL21:BL39" si="60">IF(BH21=7,10,IF(BH21=6,9.71+(BI21-1)*0.29,IF(BH21=5,9.13+(BI21-2)*0.29,IF(BH21=4,8.26+(BI21-3)*0.29,IF(BH21=3,7.1+(BI21-4)*0.29,IF(BH21=2,5.65+(BI21-5)*0.29,IF(BH21=1,3.91+(BI21-6)*0.29,IF(BI21=0,0,1.88+(BI21-7)*0.29))))))))</f>
        <v>0.72</v>
      </c>
      <c r="BM21" s="14">
        <v>0</v>
      </c>
      <c r="BN21" s="15">
        <v>0</v>
      </c>
      <c r="BO21" s="16">
        <f>2*1+2+1.5+3+0.14</f>
        <v>8.64</v>
      </c>
      <c r="BP21" s="24">
        <f t="shared" ref="BP21:BP39" si="61">(0.75*AD21+AE21+0.25*AF21+1.4*AG21+1.6*AH21)+(0.75*BJ21+BK21+0.25*BL21+1.4*BM21+1.6*BN21)+BO21</f>
        <v>32.704999999999998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21"/>
        <v>14</v>
      </c>
      <c r="B22" s="80" t="s">
        <v>475</v>
      </c>
      <c r="C22" s="11" t="s">
        <v>455</v>
      </c>
      <c r="D22" s="12" t="s">
        <v>456</v>
      </c>
      <c r="E22" s="25" t="s">
        <v>456</v>
      </c>
      <c r="F22" s="11" t="s">
        <v>455</v>
      </c>
      <c r="G22" s="12" t="s">
        <v>456</v>
      </c>
      <c r="H22" s="25" t="s">
        <v>456</v>
      </c>
      <c r="I22" s="11" t="s">
        <v>455</v>
      </c>
      <c r="J22" s="12" t="s">
        <v>456</v>
      </c>
      <c r="K22" s="25" t="s">
        <v>456</v>
      </c>
      <c r="L22" s="11" t="s">
        <v>455</v>
      </c>
      <c r="M22" s="12" t="s">
        <v>456</v>
      </c>
      <c r="N22" s="25" t="s">
        <v>456</v>
      </c>
      <c r="O22" s="11" t="s">
        <v>455</v>
      </c>
      <c r="P22" s="12" t="s">
        <v>456</v>
      </c>
      <c r="Q22" s="25" t="s">
        <v>456</v>
      </c>
      <c r="R22" s="11" t="s">
        <v>455</v>
      </c>
      <c r="S22" s="12" t="s">
        <v>456</v>
      </c>
      <c r="T22" s="25" t="s">
        <v>456</v>
      </c>
      <c r="U22" s="146" t="s">
        <v>455</v>
      </c>
      <c r="V22" s="147" t="s">
        <v>456</v>
      </c>
      <c r="W22" s="25" t="s">
        <v>456</v>
      </c>
      <c r="X22" s="5">
        <f t="shared" si="41"/>
        <v>7</v>
      </c>
      <c r="Y22" s="6">
        <f t="shared" si="42"/>
        <v>0</v>
      </c>
      <c r="Z22" s="6">
        <f t="shared" si="43"/>
        <v>0</v>
      </c>
      <c r="AA22" s="6">
        <f t="shared" si="44"/>
        <v>0</v>
      </c>
      <c r="AB22" s="6">
        <f t="shared" si="45"/>
        <v>0</v>
      </c>
      <c r="AC22" s="7">
        <f t="shared" si="46"/>
        <v>7</v>
      </c>
      <c r="AD22" s="36">
        <f t="shared" si="47"/>
        <v>10</v>
      </c>
      <c r="AE22" s="14">
        <f t="shared" si="48"/>
        <v>0</v>
      </c>
      <c r="AF22" s="24">
        <f t="shared" si="49"/>
        <v>1.88</v>
      </c>
      <c r="AG22" s="14">
        <v>4.2</v>
      </c>
      <c r="AH22" s="15">
        <v>1.7</v>
      </c>
      <c r="AI22" s="153" t="s">
        <v>455</v>
      </c>
      <c r="AJ22" s="154" t="s">
        <v>456</v>
      </c>
      <c r="AK22" s="25" t="s">
        <v>456</v>
      </c>
      <c r="AL22" s="153" t="s">
        <v>455</v>
      </c>
      <c r="AM22" s="154" t="s">
        <v>456</v>
      </c>
      <c r="AN22" s="25" t="s">
        <v>456</v>
      </c>
      <c r="AO22" s="153" t="s">
        <v>455</v>
      </c>
      <c r="AP22" s="154" t="s">
        <v>456</v>
      </c>
      <c r="AQ22" s="25" t="s">
        <v>456</v>
      </c>
      <c r="AR22" s="11" t="str">
        <f t="shared" si="50"/>
        <v xml:space="preserve"> </v>
      </c>
      <c r="AS22" s="12" t="str">
        <f t="shared" si="51"/>
        <v xml:space="preserve"> </v>
      </c>
      <c r="AT22" s="25" t="str">
        <f t="shared" si="51"/>
        <v xml:space="preserve"> </v>
      </c>
      <c r="AU22" s="11" t="str">
        <f t="shared" si="51"/>
        <v xml:space="preserve"> </v>
      </c>
      <c r="AV22" s="12" t="str">
        <f t="shared" si="51"/>
        <v xml:space="preserve"> </v>
      </c>
      <c r="AW22" s="25" t="str">
        <f t="shared" si="51"/>
        <v xml:space="preserve"> </v>
      </c>
      <c r="AX22" s="11" t="str">
        <f t="shared" si="51"/>
        <v xml:space="preserve"> </v>
      </c>
      <c r="AY22" s="12" t="str">
        <f t="shared" si="51"/>
        <v xml:space="preserve"> </v>
      </c>
      <c r="AZ22" s="25" t="str">
        <f t="shared" si="51"/>
        <v xml:space="preserve"> </v>
      </c>
      <c r="BA22" s="11" t="str">
        <f t="shared" si="51"/>
        <v xml:space="preserve"> </v>
      </c>
      <c r="BB22" s="12" t="str">
        <f t="shared" si="51"/>
        <v xml:space="preserve"> </v>
      </c>
      <c r="BC22" s="25" t="str">
        <f t="shared" si="51"/>
        <v xml:space="preserve"> </v>
      </c>
      <c r="BD22" s="5">
        <f t="shared" si="52"/>
        <v>3</v>
      </c>
      <c r="BE22" s="6">
        <f t="shared" si="53"/>
        <v>0</v>
      </c>
      <c r="BF22" s="6">
        <f t="shared" si="54"/>
        <v>0</v>
      </c>
      <c r="BG22" s="6">
        <f t="shared" si="55"/>
        <v>0</v>
      </c>
      <c r="BH22" s="6">
        <f t="shared" si="56"/>
        <v>0</v>
      </c>
      <c r="BI22" s="7">
        <f t="shared" si="57"/>
        <v>3</v>
      </c>
      <c r="BJ22" s="36">
        <f t="shared" si="58"/>
        <v>5.9399999999999995</v>
      </c>
      <c r="BK22" s="14">
        <f t="shared" si="59"/>
        <v>0</v>
      </c>
      <c r="BL22" s="24">
        <f t="shared" si="60"/>
        <v>0.72</v>
      </c>
      <c r="BM22" s="14">
        <v>0</v>
      </c>
      <c r="BN22" s="15">
        <v>0</v>
      </c>
      <c r="BO22" s="16">
        <f>1+2+1.5+3+0.14</f>
        <v>7.64</v>
      </c>
      <c r="BP22" s="24">
        <f t="shared" si="61"/>
        <v>28.844999999999999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21"/>
        <v>15</v>
      </c>
      <c r="B23" s="80" t="s">
        <v>245</v>
      </c>
      <c r="C23" s="11" t="s">
        <v>455</v>
      </c>
      <c r="D23" s="12" t="s">
        <v>456</v>
      </c>
      <c r="E23" s="25" t="s">
        <v>456</v>
      </c>
      <c r="F23" s="11" t="s">
        <v>455</v>
      </c>
      <c r="G23" s="12" t="s">
        <v>456</v>
      </c>
      <c r="H23" s="25" t="s">
        <v>456</v>
      </c>
      <c r="I23" s="11" t="s">
        <v>455</v>
      </c>
      <c r="J23" s="12" t="s">
        <v>457</v>
      </c>
      <c r="K23" s="25" t="s">
        <v>456</v>
      </c>
      <c r="L23" s="11" t="s">
        <v>455</v>
      </c>
      <c r="M23" s="12" t="s">
        <v>459</v>
      </c>
      <c r="N23" s="25" t="s">
        <v>456</v>
      </c>
      <c r="O23" s="11" t="s">
        <v>455</v>
      </c>
      <c r="P23" s="12" t="s">
        <v>456</v>
      </c>
      <c r="Q23" s="25" t="s">
        <v>456</v>
      </c>
      <c r="R23" s="11" t="s">
        <v>455</v>
      </c>
      <c r="S23" s="12" t="s">
        <v>457</v>
      </c>
      <c r="T23" s="25">
        <v>0</v>
      </c>
      <c r="U23" s="146" t="s">
        <v>455</v>
      </c>
      <c r="V23" s="147" t="s">
        <v>459</v>
      </c>
      <c r="W23" s="25" t="s">
        <v>456</v>
      </c>
      <c r="X23" s="5">
        <f t="shared" si="41"/>
        <v>7</v>
      </c>
      <c r="Y23" s="6">
        <f t="shared" si="42"/>
        <v>0</v>
      </c>
      <c r="Z23" s="6">
        <f t="shared" si="43"/>
        <v>2</v>
      </c>
      <c r="AA23" s="6">
        <f t="shared" si="44"/>
        <v>2</v>
      </c>
      <c r="AB23" s="6">
        <f t="shared" si="45"/>
        <v>0</v>
      </c>
      <c r="AC23" s="7">
        <f t="shared" si="46"/>
        <v>6</v>
      </c>
      <c r="AD23" s="36">
        <f t="shared" si="47"/>
        <v>10</v>
      </c>
      <c r="AE23" s="14">
        <f t="shared" si="48"/>
        <v>4.78</v>
      </c>
      <c r="AF23" s="24">
        <f t="shared" si="49"/>
        <v>1.5899999999999999</v>
      </c>
      <c r="AG23" s="14">
        <v>7.9</v>
      </c>
      <c r="AH23" s="15">
        <v>3.8</v>
      </c>
      <c r="AI23" s="153" t="s">
        <v>455</v>
      </c>
      <c r="AJ23" s="154" t="s">
        <v>456</v>
      </c>
      <c r="AK23" s="25" t="s">
        <v>456</v>
      </c>
      <c r="AL23" s="153" t="s">
        <v>455</v>
      </c>
      <c r="AM23" s="154" t="s">
        <v>459</v>
      </c>
      <c r="AN23" s="25" t="s">
        <v>456</v>
      </c>
      <c r="AO23" s="153" t="s">
        <v>455</v>
      </c>
      <c r="AP23" s="154" t="s">
        <v>456</v>
      </c>
      <c r="AQ23" s="25">
        <v>0</v>
      </c>
      <c r="AR23" s="11" t="str">
        <f t="shared" si="50"/>
        <v xml:space="preserve"> </v>
      </c>
      <c r="AS23" s="12" t="str">
        <f t="shared" si="51"/>
        <v xml:space="preserve"> </v>
      </c>
      <c r="AT23" s="25" t="str">
        <f t="shared" si="51"/>
        <v xml:space="preserve"> </v>
      </c>
      <c r="AU23" s="11" t="str">
        <f t="shared" si="51"/>
        <v xml:space="preserve"> </v>
      </c>
      <c r="AV23" s="12" t="str">
        <f t="shared" si="51"/>
        <v xml:space="preserve"> </v>
      </c>
      <c r="AW23" s="25" t="str">
        <f t="shared" si="51"/>
        <v xml:space="preserve"> </v>
      </c>
      <c r="AX23" s="11" t="str">
        <f t="shared" si="51"/>
        <v xml:space="preserve"> </v>
      </c>
      <c r="AY23" s="12" t="str">
        <f t="shared" si="51"/>
        <v xml:space="preserve"> </v>
      </c>
      <c r="AZ23" s="25" t="str">
        <f t="shared" si="51"/>
        <v xml:space="preserve"> </v>
      </c>
      <c r="BA23" s="11" t="str">
        <f t="shared" si="51"/>
        <v xml:space="preserve"> </v>
      </c>
      <c r="BB23" s="12" t="str">
        <f t="shared" si="51"/>
        <v xml:space="preserve"> </v>
      </c>
      <c r="BC23" s="25" t="str">
        <f t="shared" si="51"/>
        <v xml:space="preserve"> </v>
      </c>
      <c r="BD23" s="5">
        <f t="shared" si="52"/>
        <v>3</v>
      </c>
      <c r="BE23" s="6">
        <f t="shared" si="53"/>
        <v>0</v>
      </c>
      <c r="BF23" s="6">
        <f t="shared" si="54"/>
        <v>0</v>
      </c>
      <c r="BG23" s="6">
        <f t="shared" si="55"/>
        <v>1</v>
      </c>
      <c r="BH23" s="6">
        <f t="shared" si="56"/>
        <v>0</v>
      </c>
      <c r="BI23" s="7">
        <f t="shared" si="57"/>
        <v>2</v>
      </c>
      <c r="BJ23" s="36">
        <f t="shared" si="58"/>
        <v>5.9399999999999995</v>
      </c>
      <c r="BK23" s="14">
        <f t="shared" si="59"/>
        <v>0.14000000000000012</v>
      </c>
      <c r="BL23" s="24">
        <f t="shared" si="60"/>
        <v>0.42999999999999994</v>
      </c>
      <c r="BM23" s="14">
        <v>0</v>
      </c>
      <c r="BN23" s="15">
        <v>0</v>
      </c>
      <c r="BO23" s="16">
        <f>3*1+2+5*1.5</f>
        <v>12.5</v>
      </c>
      <c r="BP23" s="24">
        <f t="shared" si="61"/>
        <v>47.02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21"/>
        <v>16</v>
      </c>
      <c r="B24" s="80" t="s">
        <v>246</v>
      </c>
      <c r="C24" s="11" t="s">
        <v>455</v>
      </c>
      <c r="D24" s="12" t="s">
        <v>456</v>
      </c>
      <c r="E24" s="25" t="s">
        <v>456</v>
      </c>
      <c r="F24" s="11" t="s">
        <v>455</v>
      </c>
      <c r="G24" s="12" t="s">
        <v>456</v>
      </c>
      <c r="H24" s="25" t="s">
        <v>456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456</v>
      </c>
      <c r="N24" s="25" t="s">
        <v>456</v>
      </c>
      <c r="O24" s="11" t="s">
        <v>455</v>
      </c>
      <c r="P24" s="12" t="s">
        <v>456</v>
      </c>
      <c r="Q24" s="25" t="s">
        <v>456</v>
      </c>
      <c r="R24" s="11" t="s">
        <v>455</v>
      </c>
      <c r="S24" s="12" t="s">
        <v>456</v>
      </c>
      <c r="T24" s="25">
        <v>0</v>
      </c>
      <c r="U24" s="146" t="s">
        <v>455</v>
      </c>
      <c r="V24" s="147" t="s">
        <v>456</v>
      </c>
      <c r="W24" s="25">
        <v>0</v>
      </c>
      <c r="X24" s="5">
        <f t="shared" si="41"/>
        <v>7</v>
      </c>
      <c r="Y24" s="6">
        <f t="shared" si="42"/>
        <v>0</v>
      </c>
      <c r="Z24" s="6">
        <f t="shared" si="43"/>
        <v>0</v>
      </c>
      <c r="AA24" s="6">
        <f t="shared" si="44"/>
        <v>0</v>
      </c>
      <c r="AB24" s="6">
        <f t="shared" si="45"/>
        <v>0</v>
      </c>
      <c r="AC24" s="7">
        <f t="shared" si="46"/>
        <v>5</v>
      </c>
      <c r="AD24" s="36">
        <f t="shared" si="47"/>
        <v>10</v>
      </c>
      <c r="AE24" s="14">
        <f t="shared" si="48"/>
        <v>0</v>
      </c>
      <c r="AF24" s="24">
        <f t="shared" si="49"/>
        <v>1.2999999999999998</v>
      </c>
      <c r="AG24" s="14">
        <v>4.2</v>
      </c>
      <c r="AH24" s="15">
        <v>2.6</v>
      </c>
      <c r="AI24" s="153" t="s">
        <v>455</v>
      </c>
      <c r="AJ24" s="154" t="s">
        <v>456</v>
      </c>
      <c r="AK24" s="25" t="s">
        <v>456</v>
      </c>
      <c r="AL24" s="153" t="s">
        <v>455</v>
      </c>
      <c r="AM24" s="154" t="s">
        <v>456</v>
      </c>
      <c r="AN24" s="25" t="s">
        <v>456</v>
      </c>
      <c r="AO24" s="153" t="s">
        <v>455</v>
      </c>
      <c r="AP24" s="154" t="s">
        <v>456</v>
      </c>
      <c r="AQ24" s="25" t="s">
        <v>456</v>
      </c>
      <c r="AR24" s="11" t="str">
        <f t="shared" si="50"/>
        <v xml:space="preserve"> </v>
      </c>
      <c r="AS24" s="12" t="str">
        <f t="shared" si="51"/>
        <v xml:space="preserve"> </v>
      </c>
      <c r="AT24" s="25" t="str">
        <f t="shared" si="51"/>
        <v xml:space="preserve"> </v>
      </c>
      <c r="AU24" s="11" t="str">
        <f t="shared" si="51"/>
        <v xml:space="preserve"> </v>
      </c>
      <c r="AV24" s="12" t="str">
        <f t="shared" si="51"/>
        <v xml:space="preserve"> </v>
      </c>
      <c r="AW24" s="25" t="str">
        <f t="shared" si="51"/>
        <v xml:space="preserve"> </v>
      </c>
      <c r="AX24" s="11" t="str">
        <f t="shared" si="51"/>
        <v xml:space="preserve"> </v>
      </c>
      <c r="AY24" s="12" t="str">
        <f t="shared" si="51"/>
        <v xml:space="preserve"> </v>
      </c>
      <c r="AZ24" s="25" t="str">
        <f t="shared" si="51"/>
        <v xml:space="preserve"> </v>
      </c>
      <c r="BA24" s="11" t="str">
        <f t="shared" si="51"/>
        <v xml:space="preserve"> </v>
      </c>
      <c r="BB24" s="12" t="str">
        <f t="shared" si="51"/>
        <v xml:space="preserve"> </v>
      </c>
      <c r="BC24" s="25" t="str">
        <f t="shared" si="51"/>
        <v xml:space="preserve"> </v>
      </c>
      <c r="BD24" s="5">
        <f t="shared" si="52"/>
        <v>3</v>
      </c>
      <c r="BE24" s="6">
        <f t="shared" si="53"/>
        <v>0</v>
      </c>
      <c r="BF24" s="6">
        <f t="shared" si="54"/>
        <v>0</v>
      </c>
      <c r="BG24" s="6">
        <f t="shared" si="55"/>
        <v>0</v>
      </c>
      <c r="BH24" s="6">
        <f t="shared" si="56"/>
        <v>0</v>
      </c>
      <c r="BI24" s="7">
        <f t="shared" si="57"/>
        <v>3</v>
      </c>
      <c r="BJ24" s="36">
        <f t="shared" si="58"/>
        <v>5.9399999999999995</v>
      </c>
      <c r="BK24" s="14">
        <f t="shared" si="59"/>
        <v>0</v>
      </c>
      <c r="BL24" s="24">
        <f t="shared" si="60"/>
        <v>0.72</v>
      </c>
      <c r="BM24" s="14">
        <v>0</v>
      </c>
      <c r="BN24" s="15">
        <v>0</v>
      </c>
      <c r="BO24" s="16">
        <f>3*1+2+1.5+3+0.14</f>
        <v>9.64</v>
      </c>
      <c r="BP24" s="24">
        <f t="shared" si="61"/>
        <v>32.14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21"/>
        <v>17</v>
      </c>
      <c r="B25" s="80" t="s">
        <v>247</v>
      </c>
      <c r="C25" s="11" t="s">
        <v>455</v>
      </c>
      <c r="D25" s="12" t="s">
        <v>456</v>
      </c>
      <c r="E25" s="25" t="s">
        <v>456</v>
      </c>
      <c r="F25" s="11" t="s">
        <v>455</v>
      </c>
      <c r="G25" s="12" t="s">
        <v>457</v>
      </c>
      <c r="H25" s="25" t="s">
        <v>456</v>
      </c>
      <c r="I25" s="11" t="s">
        <v>455</v>
      </c>
      <c r="J25" s="12" t="s">
        <v>456</v>
      </c>
      <c r="K25" s="25" t="s">
        <v>456</v>
      </c>
      <c r="L25" s="11" t="s">
        <v>455</v>
      </c>
      <c r="M25" s="12" t="s">
        <v>456</v>
      </c>
      <c r="N25" s="25" t="s">
        <v>456</v>
      </c>
      <c r="O25" s="11" t="s">
        <v>454</v>
      </c>
      <c r="P25" s="12">
        <v>0</v>
      </c>
      <c r="Q25" s="25" t="s">
        <v>456</v>
      </c>
      <c r="R25" s="11" t="s">
        <v>455</v>
      </c>
      <c r="S25" s="12" t="s">
        <v>456</v>
      </c>
      <c r="T25" s="25" t="s">
        <v>456</v>
      </c>
      <c r="U25" s="146" t="s">
        <v>455</v>
      </c>
      <c r="V25" s="147" t="s">
        <v>456</v>
      </c>
      <c r="W25" s="25" t="s">
        <v>456</v>
      </c>
      <c r="X25" s="5">
        <f t="shared" si="41"/>
        <v>6</v>
      </c>
      <c r="Y25" s="6">
        <f t="shared" si="42"/>
        <v>0</v>
      </c>
      <c r="Z25" s="6">
        <f t="shared" si="43"/>
        <v>1</v>
      </c>
      <c r="AA25" s="6">
        <f t="shared" si="44"/>
        <v>0</v>
      </c>
      <c r="AB25" s="6">
        <f t="shared" si="45"/>
        <v>0</v>
      </c>
      <c r="AC25" s="7">
        <f t="shared" si="46"/>
        <v>7</v>
      </c>
      <c r="AD25" s="36">
        <f t="shared" si="47"/>
        <v>9.4200000000000017</v>
      </c>
      <c r="AE25" s="14">
        <f t="shared" si="48"/>
        <v>2.1700000000000004</v>
      </c>
      <c r="AF25" s="24">
        <f t="shared" si="49"/>
        <v>1.88</v>
      </c>
      <c r="AG25" s="14">
        <v>4.4000000000000004</v>
      </c>
      <c r="AH25" s="15">
        <v>2.2000000000000002</v>
      </c>
      <c r="AI25" s="153" t="s">
        <v>455</v>
      </c>
      <c r="AJ25" s="154" t="s">
        <v>457</v>
      </c>
      <c r="AK25" s="25" t="s">
        <v>461</v>
      </c>
      <c r="AL25" s="153" t="s">
        <v>461</v>
      </c>
      <c r="AM25" s="154">
        <v>0</v>
      </c>
      <c r="AN25" s="25" t="s">
        <v>456</v>
      </c>
      <c r="AO25" s="153" t="s">
        <v>455</v>
      </c>
      <c r="AP25" s="154" t="s">
        <v>457</v>
      </c>
      <c r="AQ25" s="25" t="s">
        <v>456</v>
      </c>
      <c r="AR25" s="11" t="str">
        <f t="shared" si="50"/>
        <v xml:space="preserve"> </v>
      </c>
      <c r="AS25" s="12" t="str">
        <f t="shared" si="51"/>
        <v xml:space="preserve"> </v>
      </c>
      <c r="AT25" s="25" t="str">
        <f t="shared" si="51"/>
        <v xml:space="preserve"> </v>
      </c>
      <c r="AU25" s="11" t="str">
        <f t="shared" si="51"/>
        <v xml:space="preserve"> </v>
      </c>
      <c r="AV25" s="12" t="str">
        <f t="shared" si="51"/>
        <v xml:space="preserve"> </v>
      </c>
      <c r="AW25" s="25" t="str">
        <f t="shared" si="51"/>
        <v xml:space="preserve"> </v>
      </c>
      <c r="AX25" s="11" t="str">
        <f t="shared" si="51"/>
        <v xml:space="preserve"> </v>
      </c>
      <c r="AY25" s="12" t="str">
        <f t="shared" si="51"/>
        <v xml:space="preserve"> </v>
      </c>
      <c r="AZ25" s="25" t="str">
        <f t="shared" si="51"/>
        <v xml:space="preserve"> </v>
      </c>
      <c r="BA25" s="11" t="str">
        <f t="shared" si="51"/>
        <v xml:space="preserve"> </v>
      </c>
      <c r="BB25" s="12" t="str">
        <f t="shared" si="51"/>
        <v xml:space="preserve"> </v>
      </c>
      <c r="BC25" s="25" t="str">
        <f t="shared" si="51"/>
        <v xml:space="preserve"> </v>
      </c>
      <c r="BD25" s="5">
        <f t="shared" si="52"/>
        <v>2</v>
      </c>
      <c r="BE25" s="6">
        <f t="shared" si="53"/>
        <v>1</v>
      </c>
      <c r="BF25" s="6">
        <f t="shared" si="54"/>
        <v>2</v>
      </c>
      <c r="BG25" s="6">
        <f t="shared" si="55"/>
        <v>0</v>
      </c>
      <c r="BH25" s="6">
        <f t="shared" si="56"/>
        <v>0</v>
      </c>
      <c r="BI25" s="7">
        <f t="shared" si="57"/>
        <v>2</v>
      </c>
      <c r="BJ25" s="36">
        <f t="shared" si="58"/>
        <v>4.49</v>
      </c>
      <c r="BK25" s="14">
        <f t="shared" si="59"/>
        <v>4.2</v>
      </c>
      <c r="BL25" s="24">
        <f>IF(BH25=7,10,IF(BH25=6,9.71+(BI25-1)*0.29,IF(BH25=5,9.13+(BI25-2)*0.29,IF(BH25=4,8.26+(BI25-3)*0.29,IF(BH25=3,7.1+(BI25-4)*0.29,IF(BH25=2,5.65+(BI25-5)*0.29,IF(BH25=1,3.91+(BI25-6)*0.29,IF(BI25=0,0,1.88+(BI25-7)*0.29))))))))+0.07</f>
        <v>0.49999999999999994</v>
      </c>
      <c r="BM25" s="14">
        <v>0</v>
      </c>
      <c r="BN25" s="15">
        <v>0</v>
      </c>
      <c r="BO25" s="16">
        <f>2*1+1.5+3+0.14</f>
        <v>6.64</v>
      </c>
      <c r="BP25" s="24">
        <f t="shared" si="61"/>
        <v>33.717500000000001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21"/>
        <v>18</v>
      </c>
      <c r="B26" s="80" t="s">
        <v>248</v>
      </c>
      <c r="C26" s="11" t="s">
        <v>455</v>
      </c>
      <c r="D26" s="12" t="s">
        <v>459</v>
      </c>
      <c r="E26" s="25" t="s">
        <v>456</v>
      </c>
      <c r="F26" s="11" t="s">
        <v>455</v>
      </c>
      <c r="G26" s="12" t="s">
        <v>456</v>
      </c>
      <c r="H26" s="25" t="s">
        <v>456</v>
      </c>
      <c r="I26" s="11" t="s">
        <v>455</v>
      </c>
      <c r="J26" s="12" t="s">
        <v>457</v>
      </c>
      <c r="K26" s="25" t="s">
        <v>456</v>
      </c>
      <c r="L26" s="11" t="s">
        <v>455</v>
      </c>
      <c r="M26" s="12" t="s">
        <v>459</v>
      </c>
      <c r="N26" s="25" t="s">
        <v>456</v>
      </c>
      <c r="O26" s="11" t="s">
        <v>455</v>
      </c>
      <c r="P26" s="12" t="s">
        <v>456</v>
      </c>
      <c r="Q26" s="25" t="s">
        <v>456</v>
      </c>
      <c r="R26" s="11" t="s">
        <v>455</v>
      </c>
      <c r="S26" s="12" t="s">
        <v>456</v>
      </c>
      <c r="T26" s="25" t="s">
        <v>456</v>
      </c>
      <c r="U26" s="146" t="s">
        <v>455</v>
      </c>
      <c r="V26" s="147" t="s">
        <v>459</v>
      </c>
      <c r="W26" s="25" t="s">
        <v>456</v>
      </c>
      <c r="X26" s="5">
        <f t="shared" si="41"/>
        <v>7</v>
      </c>
      <c r="Y26" s="6">
        <f t="shared" si="42"/>
        <v>0</v>
      </c>
      <c r="Z26" s="6">
        <f t="shared" si="43"/>
        <v>1</v>
      </c>
      <c r="AA26" s="6">
        <f t="shared" si="44"/>
        <v>3</v>
      </c>
      <c r="AB26" s="6">
        <f t="shared" si="45"/>
        <v>0</v>
      </c>
      <c r="AC26" s="7">
        <f t="shared" si="46"/>
        <v>7</v>
      </c>
      <c r="AD26" s="36">
        <f t="shared" si="47"/>
        <v>10</v>
      </c>
      <c r="AE26" s="14">
        <f t="shared" si="48"/>
        <v>3.04</v>
      </c>
      <c r="AF26" s="24">
        <f t="shared" si="49"/>
        <v>1.88</v>
      </c>
      <c r="AG26" s="14">
        <v>6.6</v>
      </c>
      <c r="AH26" s="15">
        <v>2.6</v>
      </c>
      <c r="AI26" s="153" t="s">
        <v>455</v>
      </c>
      <c r="AJ26" s="154" t="s">
        <v>456</v>
      </c>
      <c r="AK26" s="25" t="s">
        <v>456</v>
      </c>
      <c r="AL26" s="153" t="s">
        <v>455</v>
      </c>
      <c r="AM26" s="154" t="s">
        <v>456</v>
      </c>
      <c r="AN26" s="25" t="s">
        <v>456</v>
      </c>
      <c r="AO26" s="153" t="s">
        <v>455</v>
      </c>
      <c r="AP26" s="154" t="s">
        <v>456</v>
      </c>
      <c r="AQ26" s="25" t="s">
        <v>456</v>
      </c>
      <c r="AR26" s="11" t="str">
        <f t="shared" si="50"/>
        <v xml:space="preserve"> </v>
      </c>
      <c r="AS26" s="12" t="str">
        <f t="shared" si="51"/>
        <v xml:space="preserve"> </v>
      </c>
      <c r="AT26" s="25" t="str">
        <f t="shared" si="51"/>
        <v xml:space="preserve"> </v>
      </c>
      <c r="AU26" s="11" t="str">
        <f t="shared" si="51"/>
        <v xml:space="preserve"> </v>
      </c>
      <c r="AV26" s="12" t="str">
        <f t="shared" si="51"/>
        <v xml:space="preserve"> </v>
      </c>
      <c r="AW26" s="25" t="str">
        <f t="shared" si="51"/>
        <v xml:space="preserve"> </v>
      </c>
      <c r="AX26" s="11" t="str">
        <f t="shared" si="51"/>
        <v xml:space="preserve"> </v>
      </c>
      <c r="AY26" s="12" t="str">
        <f t="shared" si="51"/>
        <v xml:space="preserve"> </v>
      </c>
      <c r="AZ26" s="25" t="str">
        <f t="shared" si="51"/>
        <v xml:space="preserve"> </v>
      </c>
      <c r="BA26" s="11" t="str">
        <f t="shared" si="51"/>
        <v xml:space="preserve"> </v>
      </c>
      <c r="BB26" s="12" t="str">
        <f t="shared" si="51"/>
        <v xml:space="preserve"> </v>
      </c>
      <c r="BC26" s="25" t="str">
        <f t="shared" si="51"/>
        <v xml:space="preserve"> </v>
      </c>
      <c r="BD26" s="5">
        <f t="shared" si="52"/>
        <v>3</v>
      </c>
      <c r="BE26" s="6">
        <f t="shared" si="53"/>
        <v>0</v>
      </c>
      <c r="BF26" s="6">
        <f t="shared" si="54"/>
        <v>0</v>
      </c>
      <c r="BG26" s="6">
        <f t="shared" si="55"/>
        <v>0</v>
      </c>
      <c r="BH26" s="6">
        <f t="shared" si="56"/>
        <v>0</v>
      </c>
      <c r="BI26" s="7">
        <f t="shared" si="57"/>
        <v>3</v>
      </c>
      <c r="BJ26" s="36">
        <f t="shared" si="58"/>
        <v>5.9399999999999995</v>
      </c>
      <c r="BK26" s="14">
        <f t="shared" si="59"/>
        <v>0</v>
      </c>
      <c r="BL26" s="24">
        <f t="shared" si="60"/>
        <v>0.72</v>
      </c>
      <c r="BM26" s="14">
        <v>0</v>
      </c>
      <c r="BN26" s="15">
        <v>0</v>
      </c>
      <c r="BO26" s="16">
        <f>4*1+2+5*1.5+3</f>
        <v>16.5</v>
      </c>
      <c r="BP26" s="24">
        <f t="shared" si="61"/>
        <v>45.545000000000002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21"/>
        <v>19</v>
      </c>
      <c r="B27" s="80" t="s">
        <v>249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456</v>
      </c>
      <c r="H27" s="25" t="s">
        <v>456</v>
      </c>
      <c r="I27" s="11" t="s">
        <v>455</v>
      </c>
      <c r="J27" s="12" t="s">
        <v>456</v>
      </c>
      <c r="K27" s="25" t="s">
        <v>456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456</v>
      </c>
      <c r="Q27" s="25" t="s">
        <v>456</v>
      </c>
      <c r="R27" s="11" t="s">
        <v>455</v>
      </c>
      <c r="S27" s="12" t="s">
        <v>456</v>
      </c>
      <c r="T27" s="25" t="s">
        <v>456</v>
      </c>
      <c r="U27" s="146" t="s">
        <v>455</v>
      </c>
      <c r="V27" s="147" t="s">
        <v>456</v>
      </c>
      <c r="W27" s="25" t="s">
        <v>456</v>
      </c>
      <c r="X27" s="5">
        <f t="shared" si="41"/>
        <v>7</v>
      </c>
      <c r="Y27" s="6">
        <f t="shared" si="42"/>
        <v>0</v>
      </c>
      <c r="Z27" s="6">
        <f t="shared" si="43"/>
        <v>0</v>
      </c>
      <c r="AA27" s="6">
        <f t="shared" si="44"/>
        <v>0</v>
      </c>
      <c r="AB27" s="6">
        <f t="shared" si="45"/>
        <v>0</v>
      </c>
      <c r="AC27" s="7">
        <f t="shared" si="46"/>
        <v>7</v>
      </c>
      <c r="AD27" s="36">
        <f t="shared" si="47"/>
        <v>10</v>
      </c>
      <c r="AE27" s="14">
        <f t="shared" si="48"/>
        <v>0</v>
      </c>
      <c r="AF27" s="24">
        <f t="shared" si="49"/>
        <v>1.88</v>
      </c>
      <c r="AG27" s="14">
        <v>2.9</v>
      </c>
      <c r="AH27" s="15">
        <v>2</v>
      </c>
      <c r="AI27" s="153" t="s">
        <v>455</v>
      </c>
      <c r="AJ27" s="154" t="s">
        <v>457</v>
      </c>
      <c r="AK27" s="25" t="s">
        <v>456</v>
      </c>
      <c r="AL27" s="153" t="s">
        <v>455</v>
      </c>
      <c r="AM27" s="154" t="s">
        <v>457</v>
      </c>
      <c r="AN27" s="25" t="s">
        <v>456</v>
      </c>
      <c r="AO27" s="153" t="s">
        <v>455</v>
      </c>
      <c r="AP27" s="154" t="s">
        <v>456</v>
      </c>
      <c r="AQ27" s="25" t="s">
        <v>456</v>
      </c>
      <c r="AR27" s="11" t="str">
        <f t="shared" si="50"/>
        <v xml:space="preserve"> </v>
      </c>
      <c r="AS27" s="12" t="str">
        <f t="shared" si="51"/>
        <v xml:space="preserve"> </v>
      </c>
      <c r="AT27" s="25" t="str">
        <f t="shared" si="51"/>
        <v xml:space="preserve"> </v>
      </c>
      <c r="AU27" s="11" t="str">
        <f t="shared" si="51"/>
        <v xml:space="preserve"> </v>
      </c>
      <c r="AV27" s="12" t="str">
        <f t="shared" si="51"/>
        <v xml:space="preserve"> </v>
      </c>
      <c r="AW27" s="25" t="str">
        <f t="shared" si="51"/>
        <v xml:space="preserve"> </v>
      </c>
      <c r="AX27" s="11" t="str">
        <f t="shared" si="51"/>
        <v xml:space="preserve"> </v>
      </c>
      <c r="AY27" s="12" t="str">
        <f t="shared" si="51"/>
        <v xml:space="preserve"> </v>
      </c>
      <c r="AZ27" s="25" t="str">
        <f t="shared" si="51"/>
        <v xml:space="preserve"> </v>
      </c>
      <c r="BA27" s="11" t="str">
        <f t="shared" si="51"/>
        <v xml:space="preserve"> </v>
      </c>
      <c r="BB27" s="12" t="str">
        <f t="shared" si="51"/>
        <v xml:space="preserve"> </v>
      </c>
      <c r="BC27" s="25" t="str">
        <f t="shared" si="51"/>
        <v xml:space="preserve"> </v>
      </c>
      <c r="BD27" s="5">
        <f t="shared" si="52"/>
        <v>3</v>
      </c>
      <c r="BE27" s="6">
        <f t="shared" si="53"/>
        <v>0</v>
      </c>
      <c r="BF27" s="6">
        <f t="shared" si="54"/>
        <v>2</v>
      </c>
      <c r="BG27" s="6">
        <f t="shared" si="55"/>
        <v>0</v>
      </c>
      <c r="BH27" s="6">
        <f t="shared" si="56"/>
        <v>0</v>
      </c>
      <c r="BI27" s="7">
        <f t="shared" si="57"/>
        <v>3</v>
      </c>
      <c r="BJ27" s="36">
        <f t="shared" si="58"/>
        <v>5.9399999999999995</v>
      </c>
      <c r="BK27" s="14">
        <f t="shared" si="59"/>
        <v>4.2</v>
      </c>
      <c r="BL27" s="24">
        <f t="shared" si="60"/>
        <v>0.72</v>
      </c>
      <c r="BM27" s="14">
        <v>0</v>
      </c>
      <c r="BN27" s="15">
        <v>0</v>
      </c>
      <c r="BO27" s="16">
        <f>1+2+1.5+3+0.14</f>
        <v>7.64</v>
      </c>
      <c r="BP27" s="24">
        <f t="shared" si="61"/>
        <v>31.705000000000002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21"/>
        <v>20</v>
      </c>
      <c r="B28" s="80" t="s">
        <v>250</v>
      </c>
      <c r="C28" s="11" t="s">
        <v>455</v>
      </c>
      <c r="D28" s="12" t="s">
        <v>456</v>
      </c>
      <c r="E28" s="25" t="s">
        <v>456</v>
      </c>
      <c r="F28" s="11" t="s">
        <v>455</v>
      </c>
      <c r="G28" s="12" t="s">
        <v>459</v>
      </c>
      <c r="H28" s="25" t="s">
        <v>456</v>
      </c>
      <c r="I28" s="11" t="s">
        <v>455</v>
      </c>
      <c r="J28" s="12" t="s">
        <v>456</v>
      </c>
      <c r="K28" s="25" t="s">
        <v>456</v>
      </c>
      <c r="L28" s="11" t="s">
        <v>455</v>
      </c>
      <c r="M28" s="12" t="s">
        <v>456</v>
      </c>
      <c r="N28" s="25" t="s">
        <v>456</v>
      </c>
      <c r="O28" s="11" t="s">
        <v>455</v>
      </c>
      <c r="P28" s="12" t="s">
        <v>456</v>
      </c>
      <c r="Q28" s="25" t="s">
        <v>456</v>
      </c>
      <c r="R28" s="11" t="s">
        <v>455</v>
      </c>
      <c r="S28" s="12" t="s">
        <v>456</v>
      </c>
      <c r="T28" s="25" t="s">
        <v>456</v>
      </c>
      <c r="U28" s="146" t="s">
        <v>455</v>
      </c>
      <c r="V28" s="147" t="s">
        <v>456</v>
      </c>
      <c r="W28" s="25" t="s">
        <v>456</v>
      </c>
      <c r="X28" s="5">
        <f t="shared" si="41"/>
        <v>7</v>
      </c>
      <c r="Y28" s="6">
        <f t="shared" si="42"/>
        <v>0</v>
      </c>
      <c r="Z28" s="6">
        <f t="shared" si="43"/>
        <v>0</v>
      </c>
      <c r="AA28" s="6">
        <f t="shared" si="44"/>
        <v>1</v>
      </c>
      <c r="AB28" s="6">
        <f t="shared" si="45"/>
        <v>0</v>
      </c>
      <c r="AC28" s="7">
        <f t="shared" si="46"/>
        <v>7</v>
      </c>
      <c r="AD28" s="36">
        <f t="shared" si="47"/>
        <v>10</v>
      </c>
      <c r="AE28" s="14">
        <f t="shared" si="48"/>
        <v>0.14000000000000012</v>
      </c>
      <c r="AF28" s="24">
        <f t="shared" si="49"/>
        <v>1.88</v>
      </c>
      <c r="AG28" s="14">
        <v>3.6</v>
      </c>
      <c r="AH28" s="15">
        <v>1.6</v>
      </c>
      <c r="AI28" s="153" t="s">
        <v>455</v>
      </c>
      <c r="AJ28" s="154" t="s">
        <v>456</v>
      </c>
      <c r="AK28" s="25" t="s">
        <v>456</v>
      </c>
      <c r="AL28" s="153" t="s">
        <v>455</v>
      </c>
      <c r="AM28" s="154" t="s">
        <v>456</v>
      </c>
      <c r="AN28" s="25" t="s">
        <v>456</v>
      </c>
      <c r="AO28" s="153" t="s">
        <v>455</v>
      </c>
      <c r="AP28" s="154" t="s">
        <v>456</v>
      </c>
      <c r="AQ28" s="25" t="s">
        <v>456</v>
      </c>
      <c r="AR28" s="11" t="str">
        <f t="shared" si="50"/>
        <v xml:space="preserve"> </v>
      </c>
      <c r="AS28" s="12" t="str">
        <f t="shared" si="51"/>
        <v xml:space="preserve"> </v>
      </c>
      <c r="AT28" s="25" t="str">
        <f t="shared" si="51"/>
        <v xml:space="preserve"> </v>
      </c>
      <c r="AU28" s="11" t="str">
        <f t="shared" si="51"/>
        <v xml:space="preserve"> </v>
      </c>
      <c r="AV28" s="12" t="str">
        <f t="shared" si="51"/>
        <v xml:space="preserve"> </v>
      </c>
      <c r="AW28" s="25" t="str">
        <f t="shared" si="51"/>
        <v xml:space="preserve"> </v>
      </c>
      <c r="AX28" s="11" t="str">
        <f t="shared" si="51"/>
        <v xml:space="preserve"> </v>
      </c>
      <c r="AY28" s="12" t="str">
        <f t="shared" si="51"/>
        <v xml:space="preserve"> </v>
      </c>
      <c r="AZ28" s="25" t="str">
        <f t="shared" si="51"/>
        <v xml:space="preserve"> </v>
      </c>
      <c r="BA28" s="11" t="str">
        <f t="shared" si="51"/>
        <v xml:space="preserve"> </v>
      </c>
      <c r="BB28" s="12" t="str">
        <f t="shared" si="51"/>
        <v xml:space="preserve"> </v>
      </c>
      <c r="BC28" s="25" t="str">
        <f t="shared" si="51"/>
        <v xml:space="preserve"> </v>
      </c>
      <c r="BD28" s="5">
        <f t="shared" si="52"/>
        <v>3</v>
      </c>
      <c r="BE28" s="6">
        <f t="shared" si="53"/>
        <v>0</v>
      </c>
      <c r="BF28" s="6">
        <f t="shared" si="54"/>
        <v>0</v>
      </c>
      <c r="BG28" s="6">
        <f t="shared" si="55"/>
        <v>0</v>
      </c>
      <c r="BH28" s="6">
        <f t="shared" si="56"/>
        <v>0</v>
      </c>
      <c r="BI28" s="7">
        <f t="shared" si="57"/>
        <v>3</v>
      </c>
      <c r="BJ28" s="36">
        <f t="shared" si="58"/>
        <v>5.9399999999999995</v>
      </c>
      <c r="BK28" s="14">
        <f t="shared" si="59"/>
        <v>0</v>
      </c>
      <c r="BL28" s="24">
        <f t="shared" si="60"/>
        <v>0.72</v>
      </c>
      <c r="BM28" s="14">
        <v>0</v>
      </c>
      <c r="BN28" s="15">
        <v>0</v>
      </c>
      <c r="BO28" s="16">
        <f>1+1.5+3+0.14</f>
        <v>5.64</v>
      </c>
      <c r="BP28" s="24">
        <f t="shared" si="61"/>
        <v>25.985000000000003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21"/>
        <v>21</v>
      </c>
      <c r="B29" s="80" t="s">
        <v>251</v>
      </c>
      <c r="C29" s="11" t="s">
        <v>455</v>
      </c>
      <c r="D29" s="12" t="s">
        <v>459</v>
      </c>
      <c r="E29" s="25" t="s">
        <v>456</v>
      </c>
      <c r="F29" s="11" t="s">
        <v>455</v>
      </c>
      <c r="G29" s="12" t="s">
        <v>456</v>
      </c>
      <c r="H29" s="25" t="s">
        <v>456</v>
      </c>
      <c r="I29" s="11" t="s">
        <v>455</v>
      </c>
      <c r="J29" s="12" t="s">
        <v>457</v>
      </c>
      <c r="K29" s="25" t="s">
        <v>456</v>
      </c>
      <c r="L29" s="11" t="s">
        <v>455</v>
      </c>
      <c r="M29" s="12" t="s">
        <v>459</v>
      </c>
      <c r="N29" s="25" t="s">
        <v>456</v>
      </c>
      <c r="O29" s="11" t="s">
        <v>455</v>
      </c>
      <c r="P29" s="12" t="s">
        <v>457</v>
      </c>
      <c r="Q29" s="25" t="s">
        <v>456</v>
      </c>
      <c r="R29" s="11" t="s">
        <v>455</v>
      </c>
      <c r="S29" s="12" t="s">
        <v>459</v>
      </c>
      <c r="T29" s="25" t="s">
        <v>456</v>
      </c>
      <c r="U29" s="146" t="s">
        <v>455</v>
      </c>
      <c r="V29" s="147" t="s">
        <v>456</v>
      </c>
      <c r="W29" s="25" t="s">
        <v>456</v>
      </c>
      <c r="X29" s="5">
        <f t="shared" si="41"/>
        <v>7</v>
      </c>
      <c r="Y29" s="6">
        <f t="shared" si="42"/>
        <v>0</v>
      </c>
      <c r="Z29" s="6">
        <f t="shared" si="43"/>
        <v>2</v>
      </c>
      <c r="AA29" s="6">
        <f t="shared" si="44"/>
        <v>3</v>
      </c>
      <c r="AB29" s="6">
        <f t="shared" si="45"/>
        <v>0</v>
      </c>
      <c r="AC29" s="7">
        <f t="shared" si="46"/>
        <v>7</v>
      </c>
      <c r="AD29" s="36">
        <f t="shared" si="47"/>
        <v>10</v>
      </c>
      <c r="AE29" s="14">
        <f t="shared" si="48"/>
        <v>5.07</v>
      </c>
      <c r="AF29" s="24">
        <f t="shared" si="49"/>
        <v>1.88</v>
      </c>
      <c r="AG29" s="14">
        <v>3</v>
      </c>
      <c r="AH29" s="15">
        <v>1.7</v>
      </c>
      <c r="AI29" s="153" t="s">
        <v>455</v>
      </c>
      <c r="AJ29" s="154" t="s">
        <v>456</v>
      </c>
      <c r="AK29" s="25" t="s">
        <v>456</v>
      </c>
      <c r="AL29" s="153" t="s">
        <v>455</v>
      </c>
      <c r="AM29" s="154" t="s">
        <v>456</v>
      </c>
      <c r="AN29" s="25" t="s">
        <v>456</v>
      </c>
      <c r="AO29" s="153" t="s">
        <v>455</v>
      </c>
      <c r="AP29" s="154" t="s">
        <v>457</v>
      </c>
      <c r="AQ29" s="25" t="s">
        <v>456</v>
      </c>
      <c r="AR29" s="11" t="str">
        <f t="shared" si="50"/>
        <v xml:space="preserve"> </v>
      </c>
      <c r="AS29" s="12" t="str">
        <f t="shared" si="51"/>
        <v xml:space="preserve"> </v>
      </c>
      <c r="AT29" s="25" t="str">
        <f t="shared" si="51"/>
        <v xml:space="preserve"> </v>
      </c>
      <c r="AU29" s="11" t="str">
        <f t="shared" si="51"/>
        <v xml:space="preserve"> </v>
      </c>
      <c r="AV29" s="12" t="str">
        <f t="shared" si="51"/>
        <v xml:space="preserve"> </v>
      </c>
      <c r="AW29" s="25" t="str">
        <f t="shared" si="51"/>
        <v xml:space="preserve"> </v>
      </c>
      <c r="AX29" s="11" t="str">
        <f t="shared" si="51"/>
        <v xml:space="preserve"> </v>
      </c>
      <c r="AY29" s="12" t="str">
        <f t="shared" si="51"/>
        <v xml:space="preserve"> </v>
      </c>
      <c r="AZ29" s="25" t="str">
        <f t="shared" si="51"/>
        <v xml:space="preserve"> </v>
      </c>
      <c r="BA29" s="11" t="str">
        <f t="shared" si="51"/>
        <v xml:space="preserve"> </v>
      </c>
      <c r="BB29" s="12" t="str">
        <f t="shared" si="51"/>
        <v xml:space="preserve"> </v>
      </c>
      <c r="BC29" s="25" t="str">
        <f t="shared" si="51"/>
        <v xml:space="preserve"> </v>
      </c>
      <c r="BD29" s="5">
        <f t="shared" si="52"/>
        <v>3</v>
      </c>
      <c r="BE29" s="6">
        <f t="shared" si="53"/>
        <v>0</v>
      </c>
      <c r="BF29" s="6">
        <f t="shared" si="54"/>
        <v>1</v>
      </c>
      <c r="BG29" s="6">
        <f t="shared" si="55"/>
        <v>0</v>
      </c>
      <c r="BH29" s="6">
        <f t="shared" si="56"/>
        <v>0</v>
      </c>
      <c r="BI29" s="7">
        <f t="shared" si="57"/>
        <v>3</v>
      </c>
      <c r="BJ29" s="36">
        <f t="shared" si="58"/>
        <v>5.9399999999999995</v>
      </c>
      <c r="BK29" s="14">
        <f t="shared" si="59"/>
        <v>2.1700000000000004</v>
      </c>
      <c r="BL29" s="24">
        <f t="shared" si="60"/>
        <v>0.72</v>
      </c>
      <c r="BM29" s="14">
        <v>0</v>
      </c>
      <c r="BN29" s="15">
        <v>0</v>
      </c>
      <c r="BO29" s="16">
        <f>1+2+1.5+3</f>
        <v>7.5</v>
      </c>
      <c r="BP29" s="24">
        <f t="shared" si="61"/>
        <v>34.265000000000001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21"/>
        <v>22</v>
      </c>
      <c r="B30" s="80" t="s">
        <v>252</v>
      </c>
      <c r="C30" s="11" t="s">
        <v>455</v>
      </c>
      <c r="D30" s="12" t="s">
        <v>456</v>
      </c>
      <c r="E30" s="25" t="s">
        <v>456</v>
      </c>
      <c r="F30" s="11" t="s">
        <v>455</v>
      </c>
      <c r="G30" s="12" t="s">
        <v>456</v>
      </c>
      <c r="H30" s="25" t="s">
        <v>456</v>
      </c>
      <c r="I30" s="11" t="s">
        <v>455</v>
      </c>
      <c r="J30" s="12" t="s">
        <v>456</v>
      </c>
      <c r="K30" s="25" t="s">
        <v>456</v>
      </c>
      <c r="L30" s="11" t="s">
        <v>455</v>
      </c>
      <c r="M30" s="12" t="s">
        <v>456</v>
      </c>
      <c r="N30" s="25" t="s">
        <v>456</v>
      </c>
      <c r="O30" s="11" t="s">
        <v>455</v>
      </c>
      <c r="P30" s="12" t="s">
        <v>456</v>
      </c>
      <c r="Q30" s="25" t="s">
        <v>456</v>
      </c>
      <c r="R30" s="11" t="s">
        <v>455</v>
      </c>
      <c r="S30" s="12" t="s">
        <v>456</v>
      </c>
      <c r="T30" s="25" t="s">
        <v>456</v>
      </c>
      <c r="U30" s="146" t="s">
        <v>455</v>
      </c>
      <c r="V30" s="147" t="s">
        <v>456</v>
      </c>
      <c r="W30" s="25" t="s">
        <v>456</v>
      </c>
      <c r="X30" s="5">
        <f t="shared" si="41"/>
        <v>7</v>
      </c>
      <c r="Y30" s="6">
        <f t="shared" si="42"/>
        <v>0</v>
      </c>
      <c r="Z30" s="6">
        <f t="shared" si="43"/>
        <v>0</v>
      </c>
      <c r="AA30" s="6">
        <f t="shared" si="44"/>
        <v>0</v>
      </c>
      <c r="AB30" s="6">
        <f t="shared" si="45"/>
        <v>0</v>
      </c>
      <c r="AC30" s="7">
        <f t="shared" si="46"/>
        <v>7</v>
      </c>
      <c r="AD30" s="36">
        <f t="shared" si="47"/>
        <v>10</v>
      </c>
      <c r="AE30" s="14">
        <f t="shared" si="48"/>
        <v>0</v>
      </c>
      <c r="AF30" s="24">
        <f t="shared" si="49"/>
        <v>1.88</v>
      </c>
      <c r="AG30" s="14">
        <v>2</v>
      </c>
      <c r="AH30" s="15">
        <v>1.7</v>
      </c>
      <c r="AI30" s="153" t="s">
        <v>455</v>
      </c>
      <c r="AJ30" s="154" t="s">
        <v>457</v>
      </c>
      <c r="AK30" s="25" t="s">
        <v>456</v>
      </c>
      <c r="AL30" s="153" t="s">
        <v>455</v>
      </c>
      <c r="AM30" s="154" t="s">
        <v>456</v>
      </c>
      <c r="AN30" s="25">
        <v>0</v>
      </c>
      <c r="AO30" s="153" t="s">
        <v>455</v>
      </c>
      <c r="AP30" s="154" t="s">
        <v>456</v>
      </c>
      <c r="AQ30" s="25" t="s">
        <v>456</v>
      </c>
      <c r="AR30" s="11" t="str">
        <f t="shared" si="50"/>
        <v xml:space="preserve"> </v>
      </c>
      <c r="AS30" s="12" t="str">
        <f t="shared" si="51"/>
        <v xml:space="preserve"> </v>
      </c>
      <c r="AT30" s="25" t="str">
        <f t="shared" si="51"/>
        <v xml:space="preserve"> </v>
      </c>
      <c r="AU30" s="11" t="str">
        <f t="shared" si="51"/>
        <v xml:space="preserve"> </v>
      </c>
      <c r="AV30" s="12" t="str">
        <f t="shared" si="51"/>
        <v xml:space="preserve"> </v>
      </c>
      <c r="AW30" s="25" t="str">
        <f t="shared" si="51"/>
        <v xml:space="preserve"> </v>
      </c>
      <c r="AX30" s="11" t="str">
        <f t="shared" si="51"/>
        <v xml:space="preserve"> </v>
      </c>
      <c r="AY30" s="12" t="str">
        <f t="shared" si="51"/>
        <v xml:space="preserve"> </v>
      </c>
      <c r="AZ30" s="25" t="str">
        <f t="shared" si="51"/>
        <v xml:space="preserve"> </v>
      </c>
      <c r="BA30" s="11" t="str">
        <f t="shared" si="51"/>
        <v xml:space="preserve"> </v>
      </c>
      <c r="BB30" s="12" t="str">
        <f t="shared" si="51"/>
        <v xml:space="preserve"> </v>
      </c>
      <c r="BC30" s="25" t="str">
        <f t="shared" si="51"/>
        <v xml:space="preserve"> </v>
      </c>
      <c r="BD30" s="5">
        <f t="shared" si="52"/>
        <v>3</v>
      </c>
      <c r="BE30" s="6">
        <f t="shared" si="53"/>
        <v>0</v>
      </c>
      <c r="BF30" s="6">
        <f t="shared" si="54"/>
        <v>1</v>
      </c>
      <c r="BG30" s="6">
        <f t="shared" si="55"/>
        <v>0</v>
      </c>
      <c r="BH30" s="6">
        <f t="shared" si="56"/>
        <v>0</v>
      </c>
      <c r="BI30" s="7">
        <f t="shared" si="57"/>
        <v>2</v>
      </c>
      <c r="BJ30" s="36">
        <f t="shared" si="58"/>
        <v>5.9399999999999995</v>
      </c>
      <c r="BK30" s="14">
        <f t="shared" si="59"/>
        <v>2.1700000000000004</v>
      </c>
      <c r="BL30" s="24">
        <f t="shared" si="60"/>
        <v>0.42999999999999994</v>
      </c>
      <c r="BM30" s="14">
        <v>0</v>
      </c>
      <c r="BN30" s="15">
        <v>0</v>
      </c>
      <c r="BO30" s="16">
        <f>1+2+1.5+3+0.14</f>
        <v>7.64</v>
      </c>
      <c r="BP30" s="24">
        <f t="shared" si="61"/>
        <v>27.862500000000001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21"/>
        <v>23</v>
      </c>
      <c r="B31" s="80" t="s">
        <v>253</v>
      </c>
      <c r="C31" s="11" t="s">
        <v>455</v>
      </c>
      <c r="D31" s="12" t="s">
        <v>459</v>
      </c>
      <c r="E31" s="25" t="s">
        <v>456</v>
      </c>
      <c r="F31" s="11" t="s">
        <v>455</v>
      </c>
      <c r="G31" s="12" t="s">
        <v>459</v>
      </c>
      <c r="H31" s="25" t="s">
        <v>456</v>
      </c>
      <c r="I31" s="11" t="s">
        <v>455</v>
      </c>
      <c r="J31" s="12" t="s">
        <v>457</v>
      </c>
      <c r="K31" s="25" t="s">
        <v>456</v>
      </c>
      <c r="L31" s="11" t="s">
        <v>455</v>
      </c>
      <c r="M31" s="12" t="s">
        <v>456</v>
      </c>
      <c r="N31" s="25" t="s">
        <v>456</v>
      </c>
      <c r="O31" s="11" t="s">
        <v>455</v>
      </c>
      <c r="P31" s="12" t="s">
        <v>456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46" t="s">
        <v>455</v>
      </c>
      <c r="V31" s="147" t="s">
        <v>459</v>
      </c>
      <c r="W31" s="25" t="s">
        <v>456</v>
      </c>
      <c r="X31" s="5">
        <f t="shared" si="41"/>
        <v>7</v>
      </c>
      <c r="Y31" s="6">
        <f t="shared" si="42"/>
        <v>0</v>
      </c>
      <c r="Z31" s="6">
        <f t="shared" si="43"/>
        <v>1</v>
      </c>
      <c r="AA31" s="6">
        <f t="shared" si="44"/>
        <v>3</v>
      </c>
      <c r="AB31" s="6">
        <f t="shared" si="45"/>
        <v>0</v>
      </c>
      <c r="AC31" s="7">
        <f t="shared" si="46"/>
        <v>7</v>
      </c>
      <c r="AD31" s="36">
        <f t="shared" si="47"/>
        <v>10</v>
      </c>
      <c r="AE31" s="14">
        <f t="shared" si="48"/>
        <v>3.04</v>
      </c>
      <c r="AF31" s="24">
        <f t="shared" si="49"/>
        <v>1.88</v>
      </c>
      <c r="AG31" s="14">
        <v>6</v>
      </c>
      <c r="AH31" s="15">
        <v>3.1</v>
      </c>
      <c r="AI31" s="153" t="s">
        <v>455</v>
      </c>
      <c r="AJ31" s="154" t="s">
        <v>456</v>
      </c>
      <c r="AK31" s="25" t="s">
        <v>456</v>
      </c>
      <c r="AL31" s="153" t="s">
        <v>455</v>
      </c>
      <c r="AM31" s="154" t="s">
        <v>459</v>
      </c>
      <c r="AN31" s="25" t="s">
        <v>456</v>
      </c>
      <c r="AO31" s="153" t="s">
        <v>455</v>
      </c>
      <c r="AP31" s="154" t="s">
        <v>456</v>
      </c>
      <c r="AQ31" s="25" t="s">
        <v>456</v>
      </c>
      <c r="AR31" s="11" t="str">
        <f t="shared" ref="AQ31:AR38" si="62">" "</f>
        <v xml:space="preserve"> </v>
      </c>
      <c r="AS31" s="12" t="str">
        <f t="shared" ref="AS31:BC38" si="63">" "</f>
        <v xml:space="preserve"> </v>
      </c>
      <c r="AT31" s="25" t="str">
        <f t="shared" si="63"/>
        <v xml:space="preserve"> </v>
      </c>
      <c r="AU31" s="11" t="str">
        <f t="shared" si="63"/>
        <v xml:space="preserve"> </v>
      </c>
      <c r="AV31" s="12" t="str">
        <f t="shared" si="63"/>
        <v xml:space="preserve"> </v>
      </c>
      <c r="AW31" s="25" t="str">
        <f t="shared" si="63"/>
        <v xml:space="preserve"> </v>
      </c>
      <c r="AX31" s="11" t="str">
        <f t="shared" si="63"/>
        <v xml:space="preserve"> </v>
      </c>
      <c r="AY31" s="12" t="str">
        <f t="shared" si="63"/>
        <v xml:space="preserve"> </v>
      </c>
      <c r="AZ31" s="25" t="str">
        <f t="shared" si="63"/>
        <v xml:space="preserve"> </v>
      </c>
      <c r="BA31" s="11" t="str">
        <f t="shared" si="63"/>
        <v xml:space="preserve"> </v>
      </c>
      <c r="BB31" s="12" t="str">
        <f t="shared" si="63"/>
        <v xml:space="preserve"> </v>
      </c>
      <c r="BC31" s="25" t="str">
        <f t="shared" si="63"/>
        <v xml:space="preserve"> </v>
      </c>
      <c r="BD31" s="5">
        <f t="shared" si="52"/>
        <v>3</v>
      </c>
      <c r="BE31" s="6">
        <f t="shared" si="53"/>
        <v>0</v>
      </c>
      <c r="BF31" s="6">
        <f t="shared" si="54"/>
        <v>0</v>
      </c>
      <c r="BG31" s="6">
        <f t="shared" si="55"/>
        <v>1</v>
      </c>
      <c r="BH31" s="6">
        <f t="shared" si="56"/>
        <v>0</v>
      </c>
      <c r="BI31" s="7">
        <f t="shared" si="57"/>
        <v>3</v>
      </c>
      <c r="BJ31" s="36">
        <f t="shared" si="58"/>
        <v>5.9399999999999995</v>
      </c>
      <c r="BK31" s="14">
        <f t="shared" si="59"/>
        <v>0.14000000000000012</v>
      </c>
      <c r="BL31" s="24">
        <f t="shared" si="60"/>
        <v>0.72</v>
      </c>
      <c r="BM31" s="14">
        <v>0</v>
      </c>
      <c r="BN31" s="15">
        <v>0</v>
      </c>
      <c r="BO31" s="16">
        <f>4*1+2+5*1.5+3+0.14</f>
        <v>16.64</v>
      </c>
      <c r="BP31" s="24">
        <f t="shared" si="61"/>
        <v>45.784999999999997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21"/>
        <v>24</v>
      </c>
      <c r="B32" s="80" t="s">
        <v>254</v>
      </c>
      <c r="C32" s="11" t="s">
        <v>455</v>
      </c>
      <c r="D32" s="12" t="s">
        <v>456</v>
      </c>
      <c r="E32" s="25" t="s">
        <v>456</v>
      </c>
      <c r="F32" s="11" t="s">
        <v>455</v>
      </c>
      <c r="G32" s="12" t="s">
        <v>457</v>
      </c>
      <c r="H32" s="25" t="s">
        <v>456</v>
      </c>
      <c r="I32" s="11" t="s">
        <v>455</v>
      </c>
      <c r="J32" s="12" t="s">
        <v>459</v>
      </c>
      <c r="K32" s="25" t="s">
        <v>456</v>
      </c>
      <c r="L32" s="11" t="s">
        <v>455</v>
      </c>
      <c r="M32" s="12" t="s">
        <v>456</v>
      </c>
      <c r="N32" s="25" t="s">
        <v>456</v>
      </c>
      <c r="O32" s="11" t="s">
        <v>455</v>
      </c>
      <c r="P32" s="12" t="s">
        <v>456</v>
      </c>
      <c r="Q32" s="25" t="s">
        <v>456</v>
      </c>
      <c r="R32" s="11" t="s">
        <v>455</v>
      </c>
      <c r="S32" s="12" t="s">
        <v>456</v>
      </c>
      <c r="T32" s="25" t="s">
        <v>456</v>
      </c>
      <c r="U32" s="146" t="s">
        <v>455</v>
      </c>
      <c r="V32" s="147" t="s">
        <v>456</v>
      </c>
      <c r="W32" s="25" t="s">
        <v>456</v>
      </c>
      <c r="X32" s="5">
        <f t="shared" si="41"/>
        <v>7</v>
      </c>
      <c r="Y32" s="6">
        <f t="shared" si="42"/>
        <v>0</v>
      </c>
      <c r="Z32" s="6">
        <f t="shared" si="43"/>
        <v>1</v>
      </c>
      <c r="AA32" s="6">
        <f t="shared" si="44"/>
        <v>1</v>
      </c>
      <c r="AB32" s="6">
        <f t="shared" si="45"/>
        <v>0</v>
      </c>
      <c r="AC32" s="7">
        <f t="shared" si="46"/>
        <v>7</v>
      </c>
      <c r="AD32" s="36">
        <f t="shared" si="47"/>
        <v>10</v>
      </c>
      <c r="AE32" s="14">
        <f t="shared" si="48"/>
        <v>2.46</v>
      </c>
      <c r="AF32" s="24">
        <f t="shared" si="49"/>
        <v>1.88</v>
      </c>
      <c r="AG32" s="14">
        <v>7.4</v>
      </c>
      <c r="AH32" s="15">
        <v>3.7</v>
      </c>
      <c r="AI32" s="153" t="s">
        <v>455</v>
      </c>
      <c r="AJ32" s="154" t="s">
        <v>457</v>
      </c>
      <c r="AK32" s="25" t="s">
        <v>456</v>
      </c>
      <c r="AL32" s="153" t="s">
        <v>455</v>
      </c>
      <c r="AM32" s="154" t="s">
        <v>456</v>
      </c>
      <c r="AN32" s="25" t="s">
        <v>456</v>
      </c>
      <c r="AO32" s="153" t="s">
        <v>455</v>
      </c>
      <c r="AP32" s="154" t="s">
        <v>457</v>
      </c>
      <c r="AQ32" s="25" t="s">
        <v>456</v>
      </c>
      <c r="AR32" s="11" t="str">
        <f t="shared" si="62"/>
        <v xml:space="preserve"> </v>
      </c>
      <c r="AS32" s="12" t="str">
        <f t="shared" si="63"/>
        <v xml:space="preserve"> </v>
      </c>
      <c r="AT32" s="25" t="str">
        <f t="shared" si="63"/>
        <v xml:space="preserve"> </v>
      </c>
      <c r="AU32" s="11" t="str">
        <f t="shared" si="63"/>
        <v xml:space="preserve"> </v>
      </c>
      <c r="AV32" s="12" t="str">
        <f t="shared" si="63"/>
        <v xml:space="preserve"> </v>
      </c>
      <c r="AW32" s="25" t="str">
        <f t="shared" si="63"/>
        <v xml:space="preserve"> </v>
      </c>
      <c r="AX32" s="11" t="str">
        <f t="shared" si="63"/>
        <v xml:space="preserve"> </v>
      </c>
      <c r="AY32" s="12" t="str">
        <f t="shared" si="63"/>
        <v xml:space="preserve"> </v>
      </c>
      <c r="AZ32" s="25" t="str">
        <f t="shared" si="63"/>
        <v xml:space="preserve"> </v>
      </c>
      <c r="BA32" s="11" t="str">
        <f t="shared" si="63"/>
        <v xml:space="preserve"> </v>
      </c>
      <c r="BB32" s="12" t="str">
        <f t="shared" si="63"/>
        <v xml:space="preserve"> </v>
      </c>
      <c r="BC32" s="25" t="str">
        <f t="shared" si="63"/>
        <v xml:space="preserve"> </v>
      </c>
      <c r="BD32" s="5">
        <f t="shared" si="52"/>
        <v>3</v>
      </c>
      <c r="BE32" s="6">
        <f t="shared" si="53"/>
        <v>0</v>
      </c>
      <c r="BF32" s="6">
        <f t="shared" si="54"/>
        <v>2</v>
      </c>
      <c r="BG32" s="6">
        <f t="shared" si="55"/>
        <v>0</v>
      </c>
      <c r="BH32" s="6">
        <f t="shared" si="56"/>
        <v>0</v>
      </c>
      <c r="BI32" s="7">
        <f t="shared" si="57"/>
        <v>3</v>
      </c>
      <c r="BJ32" s="36">
        <f t="shared" si="58"/>
        <v>5.9399999999999995</v>
      </c>
      <c r="BK32" s="14">
        <f t="shared" si="59"/>
        <v>4.2</v>
      </c>
      <c r="BL32" s="24">
        <f t="shared" si="60"/>
        <v>0.72</v>
      </c>
      <c r="BM32" s="14">
        <v>0</v>
      </c>
      <c r="BN32" s="15">
        <v>0</v>
      </c>
      <c r="BO32" s="16">
        <f>2*1+2+1.5+3</f>
        <v>8.5</v>
      </c>
      <c r="BP32" s="24">
        <f t="shared" si="61"/>
        <v>44.045000000000002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21"/>
        <v>25</v>
      </c>
      <c r="B33" s="80" t="s">
        <v>255</v>
      </c>
      <c r="C33" s="11" t="s">
        <v>455</v>
      </c>
      <c r="D33" s="12" t="s">
        <v>456</v>
      </c>
      <c r="E33" s="25" t="s">
        <v>456</v>
      </c>
      <c r="F33" s="11" t="s">
        <v>455</v>
      </c>
      <c r="G33" s="12" t="s">
        <v>456</v>
      </c>
      <c r="H33" s="25" t="s">
        <v>456</v>
      </c>
      <c r="I33" s="11" t="s">
        <v>455</v>
      </c>
      <c r="J33" s="12" t="s">
        <v>456</v>
      </c>
      <c r="K33" s="25" t="s">
        <v>456</v>
      </c>
      <c r="L33" s="11" t="s">
        <v>455</v>
      </c>
      <c r="M33" s="12" t="s">
        <v>456</v>
      </c>
      <c r="N33" s="25" t="s">
        <v>456</v>
      </c>
      <c r="O33" s="11" t="s">
        <v>455</v>
      </c>
      <c r="P33" s="12" t="s">
        <v>456</v>
      </c>
      <c r="Q33" s="25" t="s">
        <v>456</v>
      </c>
      <c r="R33" s="11" t="s">
        <v>455</v>
      </c>
      <c r="S33" s="12" t="s">
        <v>456</v>
      </c>
      <c r="T33" s="25" t="s">
        <v>456</v>
      </c>
      <c r="U33" s="146" t="s">
        <v>455</v>
      </c>
      <c r="V33" s="147" t="s">
        <v>456</v>
      </c>
      <c r="W33" s="25" t="s">
        <v>456</v>
      </c>
      <c r="X33" s="5">
        <f t="shared" si="41"/>
        <v>7</v>
      </c>
      <c r="Y33" s="6">
        <f t="shared" si="42"/>
        <v>0</v>
      </c>
      <c r="Z33" s="6">
        <f t="shared" si="43"/>
        <v>0</v>
      </c>
      <c r="AA33" s="6">
        <f t="shared" si="44"/>
        <v>0</v>
      </c>
      <c r="AB33" s="6">
        <f t="shared" si="45"/>
        <v>0</v>
      </c>
      <c r="AC33" s="7">
        <f t="shared" si="46"/>
        <v>7</v>
      </c>
      <c r="AD33" s="36">
        <f t="shared" si="47"/>
        <v>10</v>
      </c>
      <c r="AE33" s="14">
        <f t="shared" si="48"/>
        <v>0</v>
      </c>
      <c r="AF33" s="24">
        <f t="shared" si="49"/>
        <v>1.88</v>
      </c>
      <c r="AG33" s="14">
        <v>2.4</v>
      </c>
      <c r="AH33" s="15">
        <v>1.6</v>
      </c>
      <c r="AI33" s="153" t="s">
        <v>455</v>
      </c>
      <c r="AJ33" s="154" t="s">
        <v>456</v>
      </c>
      <c r="AK33" s="25" t="s">
        <v>456</v>
      </c>
      <c r="AL33" s="153" t="s">
        <v>455</v>
      </c>
      <c r="AM33" s="154" t="s">
        <v>456</v>
      </c>
      <c r="AN33" s="25" t="s">
        <v>456</v>
      </c>
      <c r="AO33" s="153" t="s">
        <v>455</v>
      </c>
      <c r="AP33" s="154" t="s">
        <v>456</v>
      </c>
      <c r="AQ33" s="25" t="s">
        <v>456</v>
      </c>
      <c r="AR33" s="11" t="str">
        <f t="shared" si="62"/>
        <v xml:space="preserve"> </v>
      </c>
      <c r="AS33" s="12" t="str">
        <f t="shared" si="63"/>
        <v xml:space="preserve"> </v>
      </c>
      <c r="AT33" s="25" t="str">
        <f t="shared" si="63"/>
        <v xml:space="preserve"> </v>
      </c>
      <c r="AU33" s="11" t="str">
        <f t="shared" si="63"/>
        <v xml:space="preserve"> </v>
      </c>
      <c r="AV33" s="12" t="str">
        <f t="shared" si="63"/>
        <v xml:space="preserve"> </v>
      </c>
      <c r="AW33" s="25" t="str">
        <f t="shared" si="63"/>
        <v xml:space="preserve"> </v>
      </c>
      <c r="AX33" s="11" t="str">
        <f t="shared" si="63"/>
        <v xml:space="preserve"> </v>
      </c>
      <c r="AY33" s="12" t="str">
        <f t="shared" si="63"/>
        <v xml:space="preserve"> </v>
      </c>
      <c r="AZ33" s="25" t="str">
        <f t="shared" si="63"/>
        <v xml:space="preserve"> </v>
      </c>
      <c r="BA33" s="11" t="str">
        <f t="shared" si="63"/>
        <v xml:space="preserve"> </v>
      </c>
      <c r="BB33" s="12" t="str">
        <f t="shared" si="63"/>
        <v xml:space="preserve"> </v>
      </c>
      <c r="BC33" s="25" t="str">
        <f t="shared" si="63"/>
        <v xml:space="preserve"> </v>
      </c>
      <c r="BD33" s="5">
        <f t="shared" si="52"/>
        <v>3</v>
      </c>
      <c r="BE33" s="6">
        <f t="shared" si="53"/>
        <v>0</v>
      </c>
      <c r="BF33" s="6">
        <f t="shared" si="54"/>
        <v>0</v>
      </c>
      <c r="BG33" s="6">
        <f t="shared" si="55"/>
        <v>0</v>
      </c>
      <c r="BH33" s="6">
        <f t="shared" si="56"/>
        <v>0</v>
      </c>
      <c r="BI33" s="7">
        <f t="shared" si="57"/>
        <v>3</v>
      </c>
      <c r="BJ33" s="36">
        <f t="shared" si="58"/>
        <v>5.9399999999999995</v>
      </c>
      <c r="BK33" s="14">
        <f t="shared" si="59"/>
        <v>0</v>
      </c>
      <c r="BL33" s="24">
        <f t="shared" si="60"/>
        <v>0.72</v>
      </c>
      <c r="BM33" s="14">
        <v>0</v>
      </c>
      <c r="BN33" s="15">
        <v>0</v>
      </c>
      <c r="BO33" s="16">
        <f>2*1+1.5+3+0.14</f>
        <v>6.64</v>
      </c>
      <c r="BP33" s="24">
        <f t="shared" si="61"/>
        <v>25.164999999999999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21"/>
        <v>26</v>
      </c>
      <c r="B34" s="80" t="s">
        <v>256</v>
      </c>
      <c r="C34" s="11" t="s">
        <v>455</v>
      </c>
      <c r="D34" s="12" t="s">
        <v>456</v>
      </c>
      <c r="E34" s="25" t="s">
        <v>456</v>
      </c>
      <c r="F34" s="11" t="s">
        <v>455</v>
      </c>
      <c r="G34" s="12" t="s">
        <v>456</v>
      </c>
      <c r="H34" s="25" t="s">
        <v>456</v>
      </c>
      <c r="I34" s="11" t="s">
        <v>455</v>
      </c>
      <c r="J34" s="12" t="s">
        <v>456</v>
      </c>
      <c r="K34" s="25" t="s">
        <v>456</v>
      </c>
      <c r="L34" s="11" t="s">
        <v>455</v>
      </c>
      <c r="M34" s="12" t="s">
        <v>459</v>
      </c>
      <c r="N34" s="25" t="s">
        <v>456</v>
      </c>
      <c r="O34" s="11" t="s">
        <v>455</v>
      </c>
      <c r="P34" s="12" t="s">
        <v>456</v>
      </c>
      <c r="Q34" s="25" t="s">
        <v>456</v>
      </c>
      <c r="R34" s="11" t="s">
        <v>455</v>
      </c>
      <c r="S34" s="12" t="s">
        <v>456</v>
      </c>
      <c r="T34" s="25" t="s">
        <v>456</v>
      </c>
      <c r="U34" s="146" t="s">
        <v>455</v>
      </c>
      <c r="V34" s="147" t="s">
        <v>456</v>
      </c>
      <c r="W34" s="25" t="s">
        <v>456</v>
      </c>
      <c r="X34" s="5">
        <f t="shared" si="41"/>
        <v>7</v>
      </c>
      <c r="Y34" s="6">
        <f t="shared" si="42"/>
        <v>0</v>
      </c>
      <c r="Z34" s="6">
        <f t="shared" si="43"/>
        <v>0</v>
      </c>
      <c r="AA34" s="6">
        <f t="shared" si="44"/>
        <v>1</v>
      </c>
      <c r="AB34" s="6">
        <f t="shared" si="45"/>
        <v>0</v>
      </c>
      <c r="AC34" s="7">
        <f t="shared" si="46"/>
        <v>7</v>
      </c>
      <c r="AD34" s="36">
        <f t="shared" si="47"/>
        <v>10</v>
      </c>
      <c r="AE34" s="14">
        <f t="shared" si="48"/>
        <v>0.14000000000000012</v>
      </c>
      <c r="AF34" s="24">
        <f t="shared" si="49"/>
        <v>1.88</v>
      </c>
      <c r="AG34" s="14">
        <v>5.2</v>
      </c>
      <c r="AH34" s="15">
        <v>2.7</v>
      </c>
      <c r="AI34" s="153" t="s">
        <v>455</v>
      </c>
      <c r="AJ34" s="154" t="s">
        <v>456</v>
      </c>
      <c r="AK34" s="25" t="s">
        <v>456</v>
      </c>
      <c r="AL34" s="153" t="s">
        <v>455</v>
      </c>
      <c r="AM34" s="154" t="s">
        <v>456</v>
      </c>
      <c r="AN34" s="25" t="s">
        <v>456</v>
      </c>
      <c r="AO34" s="153" t="s">
        <v>455</v>
      </c>
      <c r="AP34" s="154" t="s">
        <v>456</v>
      </c>
      <c r="AQ34" s="25" t="s">
        <v>456</v>
      </c>
      <c r="AR34" s="11" t="str">
        <f t="shared" si="62"/>
        <v xml:space="preserve"> </v>
      </c>
      <c r="AS34" s="12" t="str">
        <f t="shared" si="63"/>
        <v xml:space="preserve"> </v>
      </c>
      <c r="AT34" s="25" t="str">
        <f t="shared" si="63"/>
        <v xml:space="preserve"> </v>
      </c>
      <c r="AU34" s="11" t="str">
        <f t="shared" si="63"/>
        <v xml:space="preserve"> </v>
      </c>
      <c r="AV34" s="12" t="str">
        <f t="shared" si="63"/>
        <v xml:space="preserve"> </v>
      </c>
      <c r="AW34" s="25" t="str">
        <f t="shared" si="63"/>
        <v xml:space="preserve"> </v>
      </c>
      <c r="AX34" s="11" t="str">
        <f t="shared" si="63"/>
        <v xml:space="preserve"> </v>
      </c>
      <c r="AY34" s="12" t="str">
        <f t="shared" si="63"/>
        <v xml:space="preserve"> </v>
      </c>
      <c r="AZ34" s="25" t="str">
        <f t="shared" si="63"/>
        <v xml:space="preserve"> </v>
      </c>
      <c r="BA34" s="11" t="str">
        <f t="shared" si="63"/>
        <v xml:space="preserve"> </v>
      </c>
      <c r="BB34" s="12" t="str">
        <f t="shared" si="63"/>
        <v xml:space="preserve"> </v>
      </c>
      <c r="BC34" s="25" t="str">
        <f t="shared" si="63"/>
        <v xml:space="preserve"> </v>
      </c>
      <c r="BD34" s="5">
        <f t="shared" si="52"/>
        <v>3</v>
      </c>
      <c r="BE34" s="6">
        <f t="shared" si="53"/>
        <v>0</v>
      </c>
      <c r="BF34" s="6">
        <f t="shared" si="54"/>
        <v>0</v>
      </c>
      <c r="BG34" s="6">
        <f t="shared" si="55"/>
        <v>0</v>
      </c>
      <c r="BH34" s="6">
        <f t="shared" si="56"/>
        <v>0</v>
      </c>
      <c r="BI34" s="7">
        <f t="shared" si="57"/>
        <v>3</v>
      </c>
      <c r="BJ34" s="36">
        <f t="shared" si="58"/>
        <v>5.9399999999999995</v>
      </c>
      <c r="BK34" s="14">
        <f t="shared" si="59"/>
        <v>0</v>
      </c>
      <c r="BL34" s="24">
        <f t="shared" si="60"/>
        <v>0.72</v>
      </c>
      <c r="BM34" s="14">
        <v>0</v>
      </c>
      <c r="BN34" s="15">
        <v>0</v>
      </c>
      <c r="BO34" s="16">
        <f>3*1+2+5*1.5+3</f>
        <v>15.5</v>
      </c>
      <c r="BP34" s="24">
        <f t="shared" si="61"/>
        <v>39.844999999999999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21"/>
        <v>27</v>
      </c>
      <c r="B35" s="80" t="s">
        <v>257</v>
      </c>
      <c r="C35" s="11" t="s">
        <v>455</v>
      </c>
      <c r="D35" s="12" t="s">
        <v>456</v>
      </c>
      <c r="E35" s="25" t="s">
        <v>456</v>
      </c>
      <c r="F35" s="11" t="s">
        <v>455</v>
      </c>
      <c r="G35" s="12" t="s">
        <v>456</v>
      </c>
      <c r="H35" s="25" t="s">
        <v>456</v>
      </c>
      <c r="I35" s="11" t="s">
        <v>455</v>
      </c>
      <c r="J35" s="12" t="s">
        <v>457</v>
      </c>
      <c r="K35" s="25" t="s">
        <v>456</v>
      </c>
      <c r="L35" s="11" t="s">
        <v>455</v>
      </c>
      <c r="M35" s="12" t="s">
        <v>459</v>
      </c>
      <c r="N35" s="25" t="s">
        <v>456</v>
      </c>
      <c r="O35" s="11" t="s">
        <v>455</v>
      </c>
      <c r="P35" s="12" t="s">
        <v>456</v>
      </c>
      <c r="Q35" s="25" t="s">
        <v>456</v>
      </c>
      <c r="R35" s="11" t="s">
        <v>455</v>
      </c>
      <c r="S35" s="12" t="s">
        <v>456</v>
      </c>
      <c r="T35" s="25" t="s">
        <v>456</v>
      </c>
      <c r="U35" s="146" t="s">
        <v>455</v>
      </c>
      <c r="V35" s="147" t="s">
        <v>456</v>
      </c>
      <c r="W35" s="25" t="s">
        <v>456</v>
      </c>
      <c r="X35" s="5">
        <f t="shared" si="41"/>
        <v>7</v>
      </c>
      <c r="Y35" s="6">
        <f t="shared" si="42"/>
        <v>0</v>
      </c>
      <c r="Z35" s="6">
        <f t="shared" si="43"/>
        <v>1</v>
      </c>
      <c r="AA35" s="6">
        <f t="shared" si="44"/>
        <v>1</v>
      </c>
      <c r="AB35" s="6">
        <f t="shared" si="45"/>
        <v>0</v>
      </c>
      <c r="AC35" s="7">
        <f t="shared" si="46"/>
        <v>7</v>
      </c>
      <c r="AD35" s="36">
        <f t="shared" si="47"/>
        <v>10</v>
      </c>
      <c r="AE35" s="14">
        <f t="shared" si="48"/>
        <v>2.46</v>
      </c>
      <c r="AF35" s="24">
        <f t="shared" si="49"/>
        <v>1.88</v>
      </c>
      <c r="AG35" s="14">
        <v>5.5</v>
      </c>
      <c r="AH35" s="15">
        <v>3.3</v>
      </c>
      <c r="AI35" s="153" t="s">
        <v>455</v>
      </c>
      <c r="AJ35" s="154" t="s">
        <v>456</v>
      </c>
      <c r="AK35" s="25" t="s">
        <v>456</v>
      </c>
      <c r="AL35" s="153" t="s">
        <v>455</v>
      </c>
      <c r="AM35" s="154" t="s">
        <v>456</v>
      </c>
      <c r="AN35" s="25" t="s">
        <v>456</v>
      </c>
      <c r="AO35" s="153" t="s">
        <v>455</v>
      </c>
      <c r="AP35" s="154" t="s">
        <v>457</v>
      </c>
      <c r="AQ35" s="25" t="s">
        <v>456</v>
      </c>
      <c r="AR35" s="11" t="str">
        <f t="shared" si="62"/>
        <v xml:space="preserve"> </v>
      </c>
      <c r="AS35" s="12" t="str">
        <f t="shared" si="63"/>
        <v xml:space="preserve"> </v>
      </c>
      <c r="AT35" s="25" t="str">
        <f t="shared" si="63"/>
        <v xml:space="preserve"> </v>
      </c>
      <c r="AU35" s="11" t="str">
        <f t="shared" si="63"/>
        <v xml:space="preserve"> </v>
      </c>
      <c r="AV35" s="12" t="str">
        <f t="shared" si="63"/>
        <v xml:space="preserve"> </v>
      </c>
      <c r="AW35" s="25" t="str">
        <f t="shared" si="63"/>
        <v xml:space="preserve"> </v>
      </c>
      <c r="AX35" s="11" t="str">
        <f t="shared" si="63"/>
        <v xml:space="preserve"> </v>
      </c>
      <c r="AY35" s="12" t="str">
        <f t="shared" si="63"/>
        <v xml:space="preserve"> </v>
      </c>
      <c r="AZ35" s="25" t="str">
        <f t="shared" si="63"/>
        <v xml:space="preserve"> </v>
      </c>
      <c r="BA35" s="11" t="str">
        <f t="shared" si="63"/>
        <v xml:space="preserve"> </v>
      </c>
      <c r="BB35" s="12" t="str">
        <f t="shared" si="63"/>
        <v xml:space="preserve"> </v>
      </c>
      <c r="BC35" s="25" t="str">
        <f t="shared" si="63"/>
        <v xml:space="preserve"> </v>
      </c>
      <c r="BD35" s="5">
        <f t="shared" si="52"/>
        <v>3</v>
      </c>
      <c r="BE35" s="6">
        <f t="shared" si="53"/>
        <v>0</v>
      </c>
      <c r="BF35" s="6">
        <f t="shared" si="54"/>
        <v>1</v>
      </c>
      <c r="BG35" s="6">
        <f t="shared" si="55"/>
        <v>0</v>
      </c>
      <c r="BH35" s="6">
        <f t="shared" si="56"/>
        <v>0</v>
      </c>
      <c r="BI35" s="7">
        <f t="shared" si="57"/>
        <v>3</v>
      </c>
      <c r="BJ35" s="36">
        <f t="shared" si="58"/>
        <v>5.9399999999999995</v>
      </c>
      <c r="BK35" s="14">
        <f t="shared" si="59"/>
        <v>2.1700000000000004</v>
      </c>
      <c r="BL35" s="24">
        <f t="shared" si="60"/>
        <v>0.72</v>
      </c>
      <c r="BM35" s="14">
        <v>0</v>
      </c>
      <c r="BN35" s="15">
        <v>0</v>
      </c>
      <c r="BO35" s="16">
        <f>3*1+2+2*1.5+3+0.14</f>
        <v>11.14</v>
      </c>
      <c r="BP35" s="24">
        <f t="shared" si="61"/>
        <v>41.355000000000004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21"/>
        <v>28</v>
      </c>
      <c r="B36" s="80" t="s">
        <v>258</v>
      </c>
      <c r="C36" s="11" t="s">
        <v>455</v>
      </c>
      <c r="D36" s="12" t="s">
        <v>456</v>
      </c>
      <c r="E36" s="25">
        <v>0</v>
      </c>
      <c r="F36" s="11" t="s">
        <v>455</v>
      </c>
      <c r="G36" s="12" t="s">
        <v>456</v>
      </c>
      <c r="H36" s="25" t="s">
        <v>456</v>
      </c>
      <c r="I36" s="11" t="s">
        <v>454</v>
      </c>
      <c r="J36" s="12" t="s">
        <v>456</v>
      </c>
      <c r="K36" s="25" t="s">
        <v>456</v>
      </c>
      <c r="L36" s="11" t="s">
        <v>455</v>
      </c>
      <c r="M36" s="12" t="s">
        <v>456</v>
      </c>
      <c r="N36" s="25" t="s">
        <v>456</v>
      </c>
      <c r="O36" s="11" t="s">
        <v>455</v>
      </c>
      <c r="P36" s="12" t="s">
        <v>456</v>
      </c>
      <c r="Q36" s="25" t="s">
        <v>456</v>
      </c>
      <c r="R36" s="11" t="s">
        <v>455</v>
      </c>
      <c r="S36" s="12" t="s">
        <v>456</v>
      </c>
      <c r="T36" s="25" t="s">
        <v>456</v>
      </c>
      <c r="U36" s="146" t="s">
        <v>455</v>
      </c>
      <c r="V36" s="147" t="s">
        <v>456</v>
      </c>
      <c r="W36" s="25" t="s">
        <v>456</v>
      </c>
      <c r="X36" s="5">
        <f t="shared" si="41"/>
        <v>6</v>
      </c>
      <c r="Y36" s="6">
        <f t="shared" si="42"/>
        <v>0</v>
      </c>
      <c r="Z36" s="6">
        <f t="shared" si="43"/>
        <v>0</v>
      </c>
      <c r="AA36" s="6">
        <f t="shared" si="44"/>
        <v>0</v>
      </c>
      <c r="AB36" s="6">
        <f t="shared" si="45"/>
        <v>0</v>
      </c>
      <c r="AC36" s="7">
        <f t="shared" si="46"/>
        <v>6</v>
      </c>
      <c r="AD36" s="36">
        <f t="shared" si="47"/>
        <v>9.4200000000000017</v>
      </c>
      <c r="AE36" s="14">
        <f t="shared" si="48"/>
        <v>0</v>
      </c>
      <c r="AF36" s="24">
        <f t="shared" si="49"/>
        <v>1.5899999999999999</v>
      </c>
      <c r="AG36" s="14">
        <v>3.5</v>
      </c>
      <c r="AH36" s="15">
        <v>1.7</v>
      </c>
      <c r="AI36" s="153" t="s">
        <v>455</v>
      </c>
      <c r="AJ36" s="154" t="s">
        <v>456</v>
      </c>
      <c r="AK36" s="25" t="s">
        <v>456</v>
      </c>
      <c r="AL36" s="153" t="s">
        <v>455</v>
      </c>
      <c r="AM36" s="154" t="s">
        <v>456</v>
      </c>
      <c r="AN36" s="25" t="s">
        <v>456</v>
      </c>
      <c r="AO36" s="153" t="s">
        <v>455</v>
      </c>
      <c r="AP36" s="154" t="s">
        <v>456</v>
      </c>
      <c r="AQ36" s="25" t="s">
        <v>456</v>
      </c>
      <c r="AR36" s="11" t="str">
        <f t="shared" si="62"/>
        <v xml:space="preserve"> </v>
      </c>
      <c r="AS36" s="12" t="str">
        <f t="shared" si="63"/>
        <v xml:space="preserve"> </v>
      </c>
      <c r="AT36" s="25" t="str">
        <f t="shared" si="63"/>
        <v xml:space="preserve"> </v>
      </c>
      <c r="AU36" s="11" t="str">
        <f t="shared" si="63"/>
        <v xml:space="preserve"> </v>
      </c>
      <c r="AV36" s="12" t="str">
        <f t="shared" si="63"/>
        <v xml:space="preserve"> </v>
      </c>
      <c r="AW36" s="25" t="str">
        <f t="shared" si="63"/>
        <v xml:space="preserve"> </v>
      </c>
      <c r="AX36" s="11" t="str">
        <f t="shared" si="63"/>
        <v xml:space="preserve"> </v>
      </c>
      <c r="AY36" s="12" t="str">
        <f t="shared" si="63"/>
        <v xml:space="preserve"> </v>
      </c>
      <c r="AZ36" s="25" t="str">
        <f t="shared" si="63"/>
        <v xml:space="preserve"> </v>
      </c>
      <c r="BA36" s="11" t="str">
        <f t="shared" si="63"/>
        <v xml:space="preserve"> </v>
      </c>
      <c r="BB36" s="12" t="str">
        <f t="shared" si="63"/>
        <v xml:space="preserve"> </v>
      </c>
      <c r="BC36" s="25" t="str">
        <f t="shared" si="63"/>
        <v xml:space="preserve"> </v>
      </c>
      <c r="BD36" s="5">
        <f t="shared" si="52"/>
        <v>3</v>
      </c>
      <c r="BE36" s="6">
        <f t="shared" si="53"/>
        <v>0</v>
      </c>
      <c r="BF36" s="6">
        <f t="shared" si="54"/>
        <v>0</v>
      </c>
      <c r="BG36" s="6">
        <f t="shared" si="55"/>
        <v>0</v>
      </c>
      <c r="BH36" s="6">
        <f t="shared" si="56"/>
        <v>0</v>
      </c>
      <c r="BI36" s="7">
        <f t="shared" si="57"/>
        <v>3</v>
      </c>
      <c r="BJ36" s="36">
        <f t="shared" si="58"/>
        <v>5.9399999999999995</v>
      </c>
      <c r="BK36" s="14">
        <f t="shared" si="59"/>
        <v>0</v>
      </c>
      <c r="BL36" s="24">
        <f t="shared" si="60"/>
        <v>0.72</v>
      </c>
      <c r="BM36" s="14">
        <v>0</v>
      </c>
      <c r="BN36" s="15">
        <v>0</v>
      </c>
      <c r="BO36" s="16">
        <f>3*1+2+1.5+3+0.14</f>
        <v>9.64</v>
      </c>
      <c r="BP36" s="24">
        <f t="shared" si="61"/>
        <v>29.357500000000002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21"/>
        <v>29</v>
      </c>
      <c r="B37" s="80" t="s">
        <v>259</v>
      </c>
      <c r="C37" s="11" t="s">
        <v>455</v>
      </c>
      <c r="D37" s="12" t="s">
        <v>456</v>
      </c>
      <c r="E37" s="25" t="s">
        <v>456</v>
      </c>
      <c r="F37" s="11" t="s">
        <v>455</v>
      </c>
      <c r="G37" s="12" t="s">
        <v>456</v>
      </c>
      <c r="H37" s="25" t="s">
        <v>456</v>
      </c>
      <c r="I37" s="11" t="s">
        <v>455</v>
      </c>
      <c r="J37" s="12" t="s">
        <v>456</v>
      </c>
      <c r="K37" s="25" t="s">
        <v>456</v>
      </c>
      <c r="L37" s="11" t="s">
        <v>455</v>
      </c>
      <c r="M37" s="12" t="s">
        <v>456</v>
      </c>
      <c r="N37" s="25" t="s">
        <v>456</v>
      </c>
      <c r="O37" s="11" t="s">
        <v>455</v>
      </c>
      <c r="P37" s="12" t="s">
        <v>456</v>
      </c>
      <c r="Q37" s="25" t="s">
        <v>456</v>
      </c>
      <c r="R37" s="11" t="s">
        <v>455</v>
      </c>
      <c r="S37" s="12" t="s">
        <v>456</v>
      </c>
      <c r="T37" s="25" t="s">
        <v>456</v>
      </c>
      <c r="U37" s="146" t="s">
        <v>455</v>
      </c>
      <c r="V37" s="147" t="s">
        <v>456</v>
      </c>
      <c r="W37" s="25" t="s">
        <v>456</v>
      </c>
      <c r="X37" s="5">
        <f t="shared" si="41"/>
        <v>7</v>
      </c>
      <c r="Y37" s="6">
        <f t="shared" si="42"/>
        <v>0</v>
      </c>
      <c r="Z37" s="6">
        <f t="shared" si="43"/>
        <v>0</v>
      </c>
      <c r="AA37" s="6">
        <f t="shared" si="44"/>
        <v>0</v>
      </c>
      <c r="AB37" s="6">
        <f t="shared" si="45"/>
        <v>0</v>
      </c>
      <c r="AC37" s="7">
        <f t="shared" si="46"/>
        <v>7</v>
      </c>
      <c r="AD37" s="36">
        <f t="shared" si="47"/>
        <v>10</v>
      </c>
      <c r="AE37" s="14">
        <f t="shared" si="48"/>
        <v>0</v>
      </c>
      <c r="AF37" s="24">
        <f t="shared" si="49"/>
        <v>1.88</v>
      </c>
      <c r="AG37" s="14">
        <v>6.3</v>
      </c>
      <c r="AH37" s="15">
        <v>2.9</v>
      </c>
      <c r="AI37" s="153" t="s">
        <v>455</v>
      </c>
      <c r="AJ37" s="154" t="s">
        <v>456</v>
      </c>
      <c r="AK37" s="25" t="s">
        <v>456</v>
      </c>
      <c r="AL37" s="153" t="s">
        <v>455</v>
      </c>
      <c r="AM37" s="154" t="s">
        <v>456</v>
      </c>
      <c r="AN37" s="25" t="s">
        <v>456</v>
      </c>
      <c r="AO37" s="153" t="s">
        <v>455</v>
      </c>
      <c r="AP37" s="154" t="s">
        <v>456</v>
      </c>
      <c r="AQ37" s="25" t="s">
        <v>456</v>
      </c>
      <c r="AR37" s="11" t="str">
        <f t="shared" si="62"/>
        <v xml:space="preserve"> </v>
      </c>
      <c r="AS37" s="12" t="str">
        <f t="shared" si="63"/>
        <v xml:space="preserve"> </v>
      </c>
      <c r="AT37" s="25" t="str">
        <f t="shared" si="63"/>
        <v xml:space="preserve"> </v>
      </c>
      <c r="AU37" s="11" t="str">
        <f t="shared" si="63"/>
        <v xml:space="preserve"> </v>
      </c>
      <c r="AV37" s="12" t="str">
        <f t="shared" si="63"/>
        <v xml:space="preserve"> </v>
      </c>
      <c r="AW37" s="25" t="str">
        <f t="shared" si="63"/>
        <v xml:space="preserve"> </v>
      </c>
      <c r="AX37" s="11" t="str">
        <f t="shared" si="63"/>
        <v xml:space="preserve"> </v>
      </c>
      <c r="AY37" s="12" t="str">
        <f t="shared" si="63"/>
        <v xml:space="preserve"> </v>
      </c>
      <c r="AZ37" s="25" t="str">
        <f t="shared" si="63"/>
        <v xml:space="preserve"> </v>
      </c>
      <c r="BA37" s="11" t="str">
        <f t="shared" si="63"/>
        <v xml:space="preserve"> </v>
      </c>
      <c r="BB37" s="12" t="str">
        <f t="shared" si="63"/>
        <v xml:space="preserve"> </v>
      </c>
      <c r="BC37" s="25" t="str">
        <f t="shared" si="63"/>
        <v xml:space="preserve"> </v>
      </c>
      <c r="BD37" s="5">
        <f t="shared" si="52"/>
        <v>3</v>
      </c>
      <c r="BE37" s="6">
        <f t="shared" si="53"/>
        <v>0</v>
      </c>
      <c r="BF37" s="6">
        <f t="shared" si="54"/>
        <v>0</v>
      </c>
      <c r="BG37" s="6">
        <f t="shared" si="55"/>
        <v>0</v>
      </c>
      <c r="BH37" s="6">
        <f t="shared" si="56"/>
        <v>0</v>
      </c>
      <c r="BI37" s="7">
        <f t="shared" si="57"/>
        <v>3</v>
      </c>
      <c r="BJ37" s="36">
        <f t="shared" si="58"/>
        <v>5.9399999999999995</v>
      </c>
      <c r="BK37" s="14">
        <f t="shared" si="59"/>
        <v>0</v>
      </c>
      <c r="BL37" s="24">
        <f t="shared" si="60"/>
        <v>0.72</v>
      </c>
      <c r="BM37" s="14">
        <v>0</v>
      </c>
      <c r="BN37" s="15">
        <v>0</v>
      </c>
      <c r="BO37" s="16">
        <f>3*1+2+1.5+3+0.14</f>
        <v>9.64</v>
      </c>
      <c r="BP37" s="24">
        <f t="shared" si="61"/>
        <v>35.704999999999998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21"/>
        <v>30</v>
      </c>
      <c r="B38" s="80" t="s">
        <v>260</v>
      </c>
      <c r="C38" s="11" t="s">
        <v>455</v>
      </c>
      <c r="D38" s="12" t="s">
        <v>456</v>
      </c>
      <c r="E38" s="25" t="s">
        <v>456</v>
      </c>
      <c r="F38" s="11" t="s">
        <v>455</v>
      </c>
      <c r="G38" s="12" t="s">
        <v>456</v>
      </c>
      <c r="H38" s="25" t="s">
        <v>456</v>
      </c>
      <c r="I38" s="11" t="s">
        <v>455</v>
      </c>
      <c r="J38" s="12" t="s">
        <v>456</v>
      </c>
      <c r="K38" s="25" t="s">
        <v>456</v>
      </c>
      <c r="L38" s="11" t="s">
        <v>455</v>
      </c>
      <c r="M38" s="12" t="s">
        <v>459</v>
      </c>
      <c r="N38" s="25" t="s">
        <v>456</v>
      </c>
      <c r="O38" s="11" t="s">
        <v>455</v>
      </c>
      <c r="P38" s="12" t="s">
        <v>456</v>
      </c>
      <c r="Q38" s="25" t="s">
        <v>456</v>
      </c>
      <c r="R38" s="11" t="s">
        <v>455</v>
      </c>
      <c r="S38" s="12" t="s">
        <v>456</v>
      </c>
      <c r="T38" s="25" t="s">
        <v>456</v>
      </c>
      <c r="U38" s="146" t="s">
        <v>455</v>
      </c>
      <c r="V38" s="147" t="s">
        <v>456</v>
      </c>
      <c r="W38" s="25" t="s">
        <v>456</v>
      </c>
      <c r="X38" s="5">
        <f t="shared" si="41"/>
        <v>7</v>
      </c>
      <c r="Y38" s="6">
        <f t="shared" si="42"/>
        <v>0</v>
      </c>
      <c r="Z38" s="6">
        <f t="shared" si="43"/>
        <v>0</v>
      </c>
      <c r="AA38" s="6">
        <f t="shared" si="44"/>
        <v>1</v>
      </c>
      <c r="AB38" s="6">
        <f t="shared" si="45"/>
        <v>0</v>
      </c>
      <c r="AC38" s="7">
        <f t="shared" si="46"/>
        <v>7</v>
      </c>
      <c r="AD38" s="36">
        <f t="shared" si="47"/>
        <v>10</v>
      </c>
      <c r="AE38" s="14">
        <f t="shared" si="48"/>
        <v>0.14000000000000012</v>
      </c>
      <c r="AF38" s="24">
        <f t="shared" si="49"/>
        <v>1.88</v>
      </c>
      <c r="AG38" s="14">
        <v>4.2</v>
      </c>
      <c r="AH38" s="15">
        <v>2</v>
      </c>
      <c r="AI38" s="153" t="s">
        <v>455</v>
      </c>
      <c r="AJ38" s="154" t="s">
        <v>456</v>
      </c>
      <c r="AK38" s="25" t="s">
        <v>456</v>
      </c>
      <c r="AL38" s="153" t="s">
        <v>455</v>
      </c>
      <c r="AM38" s="154" t="s">
        <v>457</v>
      </c>
      <c r="AN38" s="25" t="s">
        <v>456</v>
      </c>
      <c r="AO38" s="153" t="s">
        <v>455</v>
      </c>
      <c r="AP38" s="154" t="s">
        <v>456</v>
      </c>
      <c r="AQ38" s="25" t="s">
        <v>456</v>
      </c>
      <c r="AR38" s="11" t="str">
        <f t="shared" si="62"/>
        <v xml:space="preserve"> </v>
      </c>
      <c r="AS38" s="12" t="str">
        <f t="shared" si="63"/>
        <v xml:space="preserve"> </v>
      </c>
      <c r="AT38" s="25" t="str">
        <f t="shared" si="63"/>
        <v xml:space="preserve"> </v>
      </c>
      <c r="AU38" s="11" t="str">
        <f t="shared" si="63"/>
        <v xml:space="preserve"> </v>
      </c>
      <c r="AV38" s="12" t="str">
        <f t="shared" si="63"/>
        <v xml:space="preserve"> </v>
      </c>
      <c r="AW38" s="25" t="str">
        <f t="shared" si="63"/>
        <v xml:space="preserve"> </v>
      </c>
      <c r="AX38" s="11" t="str">
        <f t="shared" si="63"/>
        <v xml:space="preserve"> </v>
      </c>
      <c r="AY38" s="12" t="str">
        <f t="shared" si="63"/>
        <v xml:space="preserve"> </v>
      </c>
      <c r="AZ38" s="25" t="str">
        <f t="shared" si="63"/>
        <v xml:space="preserve"> </v>
      </c>
      <c r="BA38" s="11" t="str">
        <f t="shared" si="63"/>
        <v xml:space="preserve"> </v>
      </c>
      <c r="BB38" s="12" t="str">
        <f t="shared" si="63"/>
        <v xml:space="preserve"> </v>
      </c>
      <c r="BC38" s="25" t="str">
        <f t="shared" si="63"/>
        <v xml:space="preserve"> </v>
      </c>
      <c r="BD38" s="5">
        <f t="shared" si="52"/>
        <v>3</v>
      </c>
      <c r="BE38" s="6">
        <f t="shared" si="53"/>
        <v>0</v>
      </c>
      <c r="BF38" s="6">
        <f t="shared" si="54"/>
        <v>1</v>
      </c>
      <c r="BG38" s="6">
        <f t="shared" si="55"/>
        <v>0</v>
      </c>
      <c r="BH38" s="6">
        <f t="shared" si="56"/>
        <v>0</v>
      </c>
      <c r="BI38" s="7">
        <f t="shared" si="57"/>
        <v>3</v>
      </c>
      <c r="BJ38" s="36">
        <f t="shared" si="58"/>
        <v>5.9399999999999995</v>
      </c>
      <c r="BK38" s="14">
        <f t="shared" si="59"/>
        <v>2.1700000000000004</v>
      </c>
      <c r="BL38" s="24">
        <f t="shared" si="60"/>
        <v>0.72</v>
      </c>
      <c r="BM38" s="14">
        <v>0</v>
      </c>
      <c r="BN38" s="15">
        <v>0</v>
      </c>
      <c r="BO38" s="16">
        <f>2*1+2+1.5+3+0.14</f>
        <v>8.64</v>
      </c>
      <c r="BP38" s="24">
        <f t="shared" si="61"/>
        <v>32.635000000000005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21"/>
        <v>31</v>
      </c>
      <c r="B39" s="80" t="str">
        <f t="shared" ref="B39:Q43" si="64">" "</f>
        <v xml:space="preserve"> </v>
      </c>
      <c r="C39" s="11" t="str">
        <f t="shared" si="64"/>
        <v xml:space="preserve"> </v>
      </c>
      <c r="D39" s="12" t="str">
        <f t="shared" si="64"/>
        <v xml:space="preserve"> </v>
      </c>
      <c r="E39" s="25" t="str">
        <f t="shared" si="64"/>
        <v xml:space="preserve"> </v>
      </c>
      <c r="F39" s="11" t="str">
        <f t="shared" si="64"/>
        <v xml:space="preserve"> </v>
      </c>
      <c r="G39" s="12" t="str">
        <f t="shared" si="64"/>
        <v xml:space="preserve"> </v>
      </c>
      <c r="H39" s="25" t="str">
        <f t="shared" si="64"/>
        <v xml:space="preserve"> </v>
      </c>
      <c r="I39" s="11" t="str">
        <f t="shared" si="64"/>
        <v xml:space="preserve"> </v>
      </c>
      <c r="J39" s="12" t="str">
        <f t="shared" si="64"/>
        <v xml:space="preserve"> </v>
      </c>
      <c r="K39" s="25" t="str">
        <f t="shared" si="64"/>
        <v xml:space="preserve"> </v>
      </c>
      <c r="L39" s="11" t="str">
        <f t="shared" si="64"/>
        <v xml:space="preserve"> </v>
      </c>
      <c r="M39" s="12" t="str">
        <f t="shared" si="64"/>
        <v xml:space="preserve"> </v>
      </c>
      <c r="N39" s="25" t="str">
        <f t="shared" si="64"/>
        <v xml:space="preserve"> </v>
      </c>
      <c r="O39" s="11" t="str">
        <f t="shared" si="64"/>
        <v xml:space="preserve"> </v>
      </c>
      <c r="P39" s="12" t="str">
        <f t="shared" si="64"/>
        <v xml:space="preserve"> </v>
      </c>
      <c r="Q39" s="25" t="str">
        <f t="shared" si="64"/>
        <v xml:space="preserve"> </v>
      </c>
      <c r="R39" s="11" t="str">
        <f t="shared" ref="R39:W43" si="65">" "</f>
        <v xml:space="preserve"> </v>
      </c>
      <c r="S39" s="12" t="str">
        <f t="shared" si="65"/>
        <v xml:space="preserve"> </v>
      </c>
      <c r="T39" s="25" t="str">
        <f t="shared" si="65"/>
        <v xml:space="preserve"> </v>
      </c>
      <c r="U39" s="11" t="str">
        <f t="shared" si="65"/>
        <v xml:space="preserve"> </v>
      </c>
      <c r="V39" s="12" t="str">
        <f t="shared" si="65"/>
        <v xml:space="preserve"> </v>
      </c>
      <c r="W39" s="25" t="str">
        <f t="shared" si="65"/>
        <v xml:space="preserve"> </v>
      </c>
      <c r="X39" s="5">
        <f t="shared" si="41"/>
        <v>0</v>
      </c>
      <c r="Y39" s="6">
        <f t="shared" si="42"/>
        <v>0</v>
      </c>
      <c r="Z39" s="6">
        <f t="shared" si="43"/>
        <v>0</v>
      </c>
      <c r="AA39" s="6">
        <f t="shared" si="44"/>
        <v>0</v>
      </c>
      <c r="AB39" s="6">
        <f t="shared" si="45"/>
        <v>0</v>
      </c>
      <c r="AC39" s="7">
        <f t="shared" si="46"/>
        <v>0</v>
      </c>
      <c r="AD39" s="36">
        <f t="shared" si="47"/>
        <v>0</v>
      </c>
      <c r="AE39" s="14">
        <f t="shared" si="48"/>
        <v>0</v>
      </c>
      <c r="AF39" s="24">
        <f t="shared" si="49"/>
        <v>0</v>
      </c>
      <c r="AG39" s="14">
        <v>0</v>
      </c>
      <c r="AH39" s="15">
        <v>0</v>
      </c>
      <c r="AI39" s="11" t="str">
        <f t="shared" ref="AI39:AX43" si="66">" "</f>
        <v xml:space="preserve"> </v>
      </c>
      <c r="AJ39" s="12" t="str">
        <f t="shared" si="66"/>
        <v xml:space="preserve"> </v>
      </c>
      <c r="AK39" s="25" t="str">
        <f t="shared" si="66"/>
        <v xml:space="preserve"> </v>
      </c>
      <c r="AL39" s="11" t="str">
        <f t="shared" si="66"/>
        <v xml:space="preserve"> </v>
      </c>
      <c r="AM39" s="12" t="str">
        <f t="shared" si="66"/>
        <v xml:space="preserve"> </v>
      </c>
      <c r="AN39" s="25" t="str">
        <f t="shared" si="66"/>
        <v xml:space="preserve"> </v>
      </c>
      <c r="AO39" s="11" t="str">
        <f t="shared" si="66"/>
        <v xml:space="preserve"> </v>
      </c>
      <c r="AP39" s="12" t="str">
        <f t="shared" si="66"/>
        <v xml:space="preserve"> </v>
      </c>
      <c r="AQ39" s="25" t="str">
        <f t="shared" si="66"/>
        <v xml:space="preserve"> </v>
      </c>
      <c r="AR39" s="11" t="str">
        <f t="shared" si="66"/>
        <v xml:space="preserve"> </v>
      </c>
      <c r="AS39" s="12" t="str">
        <f t="shared" si="66"/>
        <v xml:space="preserve"> </v>
      </c>
      <c r="AT39" s="25" t="str">
        <f t="shared" si="66"/>
        <v xml:space="preserve"> </v>
      </c>
      <c r="AU39" s="11" t="str">
        <f t="shared" si="66"/>
        <v xml:space="preserve"> </v>
      </c>
      <c r="AV39" s="12" t="str">
        <f t="shared" si="66"/>
        <v xml:space="preserve"> </v>
      </c>
      <c r="AW39" s="25" t="str">
        <f t="shared" si="66"/>
        <v xml:space="preserve"> </v>
      </c>
      <c r="AX39" s="11" t="str">
        <f t="shared" si="66"/>
        <v xml:space="preserve"> </v>
      </c>
      <c r="AY39" s="12" t="str">
        <f t="shared" ref="AY39:BC43" si="67">" "</f>
        <v xml:space="preserve"> </v>
      </c>
      <c r="AZ39" s="25" t="str">
        <f t="shared" si="67"/>
        <v xml:space="preserve"> </v>
      </c>
      <c r="BA39" s="11" t="str">
        <f t="shared" si="67"/>
        <v xml:space="preserve"> </v>
      </c>
      <c r="BB39" s="12" t="str">
        <f t="shared" si="67"/>
        <v xml:space="preserve"> </v>
      </c>
      <c r="BC39" s="25" t="str">
        <f t="shared" si="67"/>
        <v xml:space="preserve"> </v>
      </c>
      <c r="BD39" s="5">
        <f t="shared" si="52"/>
        <v>0</v>
      </c>
      <c r="BE39" s="6">
        <f t="shared" si="53"/>
        <v>0</v>
      </c>
      <c r="BF39" s="6">
        <f t="shared" si="54"/>
        <v>0</v>
      </c>
      <c r="BG39" s="6">
        <f t="shared" si="55"/>
        <v>0</v>
      </c>
      <c r="BH39" s="6">
        <f t="shared" si="56"/>
        <v>0</v>
      </c>
      <c r="BI39" s="7">
        <f t="shared" si="57"/>
        <v>0</v>
      </c>
      <c r="BJ39" s="36">
        <f t="shared" si="58"/>
        <v>0</v>
      </c>
      <c r="BK39" s="14">
        <f t="shared" si="59"/>
        <v>0</v>
      </c>
      <c r="BL39" s="24">
        <f t="shared" si="60"/>
        <v>0</v>
      </c>
      <c r="BM39" s="14">
        <v>0</v>
      </c>
      <c r="BN39" s="15">
        <v>0</v>
      </c>
      <c r="BO39" s="16"/>
      <c r="BP39" s="24">
        <f t="shared" si="61"/>
        <v>0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21"/>
        <v>32</v>
      </c>
      <c r="B40" s="80" t="str">
        <f t="shared" si="64"/>
        <v xml:space="preserve"> </v>
      </c>
      <c r="C40" s="11" t="str">
        <f t="shared" si="64"/>
        <v xml:space="preserve"> </v>
      </c>
      <c r="D40" s="12" t="str">
        <f t="shared" si="64"/>
        <v xml:space="preserve"> </v>
      </c>
      <c r="E40" s="25" t="str">
        <f t="shared" si="64"/>
        <v xml:space="preserve"> </v>
      </c>
      <c r="F40" s="11" t="str">
        <f t="shared" si="64"/>
        <v xml:space="preserve"> </v>
      </c>
      <c r="G40" s="12" t="str">
        <f t="shared" si="64"/>
        <v xml:space="preserve"> </v>
      </c>
      <c r="H40" s="25" t="str">
        <f t="shared" si="64"/>
        <v xml:space="preserve"> </v>
      </c>
      <c r="I40" s="11" t="str">
        <f t="shared" si="64"/>
        <v xml:space="preserve"> </v>
      </c>
      <c r="J40" s="12" t="str">
        <f t="shared" si="64"/>
        <v xml:space="preserve"> </v>
      </c>
      <c r="K40" s="25" t="str">
        <f t="shared" si="64"/>
        <v xml:space="preserve"> </v>
      </c>
      <c r="L40" s="11" t="str">
        <f t="shared" si="64"/>
        <v xml:space="preserve"> </v>
      </c>
      <c r="M40" s="12" t="str">
        <f t="shared" si="64"/>
        <v xml:space="preserve"> </v>
      </c>
      <c r="N40" s="25" t="str">
        <f t="shared" si="64"/>
        <v xml:space="preserve"> </v>
      </c>
      <c r="O40" s="11" t="str">
        <f t="shared" si="64"/>
        <v xml:space="preserve"> </v>
      </c>
      <c r="P40" s="12" t="str">
        <f t="shared" si="64"/>
        <v xml:space="preserve"> </v>
      </c>
      <c r="Q40" s="25" t="str">
        <f t="shared" si="64"/>
        <v xml:space="preserve"> </v>
      </c>
      <c r="R40" s="11" t="str">
        <f t="shared" si="65"/>
        <v xml:space="preserve"> </v>
      </c>
      <c r="S40" s="12" t="str">
        <f t="shared" si="65"/>
        <v xml:space="preserve"> </v>
      </c>
      <c r="T40" s="25" t="str">
        <f t="shared" si="65"/>
        <v xml:space="preserve"> </v>
      </c>
      <c r="U40" s="11" t="str">
        <f t="shared" si="65"/>
        <v xml:space="preserve"> </v>
      </c>
      <c r="V40" s="12" t="str">
        <f t="shared" si="65"/>
        <v xml:space="preserve"> </v>
      </c>
      <c r="W40" s="25" t="str">
        <f t="shared" si="65"/>
        <v xml:space="preserve"> </v>
      </c>
      <c r="X40" s="5">
        <f t="shared" ref="X40" si="68">IF(C40=" ",0,IF(C40="p",1,0)+IF(F40="p",1,0)+IF(I40="p",1,0)+IF(L40="p",1,0)+IF(O40="p",1,0)+IF(R40="p",1,0)+IF(U40="p",1,0))</f>
        <v>0</v>
      </c>
      <c r="Y40" s="6">
        <f t="shared" ref="Y40" si="69">IF(C40=" ",0,IF(C40="am",1,0)+IF(F40="am",1,0)+IF(I40="am",1,0)+IF(L40="am",1,0)+IF(O40="am",1,0)+IF(R40="am",1,0)+IF(U40="am",1,0))</f>
        <v>0</v>
      </c>
      <c r="Z40" s="6">
        <f t="shared" ref="Z40" si="70">IF(D40=" ",0,IF(D40="+",1,0)+IF(G40="+",1,0)+IF(J40="+",1,0)+IF(M40="+",1,0)+IF(P40="+",1,0)+IF(S40="+",1,0)+IF(V40="+",1,0))</f>
        <v>0</v>
      </c>
      <c r="AA40" s="6">
        <f t="shared" ref="AA40" si="71">IF(D40=" ",0,IF(D40="!",1,0)+IF(G40="!",1,0)+IF(J40="!",1,0)+IF(M40="!",1,0)+IF(P40="!",1,0)+IF(S40="!",1,0)+IF(V40="!",1,0))</f>
        <v>0</v>
      </c>
      <c r="AB40" s="6">
        <f t="shared" ref="AB40" si="72">IF(E40=" ",0,IF(E40="!",1,0)+IF(H40="!",1,0)+IF(K40="!",1,0)+IF(N40="!",1,0)+IF(Q40="!",1,0)+IF(T40="!",1,0)+IF(W40="!",1,0))</f>
        <v>0</v>
      </c>
      <c r="AC40" s="7">
        <f t="shared" ref="AC40" si="73">IF(E40=" ",0,IF(E40="~",1,0)+IF(H40="~",1,0)+IF(K40="~",1,0)+IF(N40="~",1,0)+IF(Q40="~",1,0)+IF(T40="~",1,0)+IF(W40="~",1,0))</f>
        <v>0</v>
      </c>
      <c r="AD40" s="36">
        <f t="shared" ref="AD40" si="74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" si="75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" si="76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si="66"/>
        <v xml:space="preserve"> </v>
      </c>
      <c r="AJ40" s="12" t="str">
        <f t="shared" si="66"/>
        <v xml:space="preserve"> </v>
      </c>
      <c r="AK40" s="25" t="str">
        <f t="shared" si="66"/>
        <v xml:space="preserve"> </v>
      </c>
      <c r="AL40" s="11" t="str">
        <f t="shared" si="66"/>
        <v xml:space="preserve"> </v>
      </c>
      <c r="AM40" s="12" t="str">
        <f t="shared" si="66"/>
        <v xml:space="preserve"> </v>
      </c>
      <c r="AN40" s="25" t="str">
        <f t="shared" si="66"/>
        <v xml:space="preserve"> </v>
      </c>
      <c r="AO40" s="11" t="str">
        <f t="shared" si="66"/>
        <v xml:space="preserve"> </v>
      </c>
      <c r="AP40" s="12" t="str">
        <f t="shared" si="66"/>
        <v xml:space="preserve"> </v>
      </c>
      <c r="AQ40" s="25" t="str">
        <f t="shared" si="66"/>
        <v xml:space="preserve"> </v>
      </c>
      <c r="AR40" s="11" t="str">
        <f t="shared" si="66"/>
        <v xml:space="preserve"> </v>
      </c>
      <c r="AS40" s="12" t="str">
        <f t="shared" si="66"/>
        <v xml:space="preserve"> </v>
      </c>
      <c r="AT40" s="25" t="str">
        <f t="shared" si="66"/>
        <v xml:space="preserve"> </v>
      </c>
      <c r="AU40" s="11" t="str">
        <f t="shared" si="66"/>
        <v xml:space="preserve"> </v>
      </c>
      <c r="AV40" s="12" t="str">
        <f t="shared" si="66"/>
        <v xml:space="preserve"> </v>
      </c>
      <c r="AW40" s="25" t="str">
        <f t="shared" si="66"/>
        <v xml:space="preserve"> </v>
      </c>
      <c r="AX40" s="11" t="str">
        <f t="shared" si="66"/>
        <v xml:space="preserve"> </v>
      </c>
      <c r="AY40" s="12" t="str">
        <f t="shared" si="67"/>
        <v xml:space="preserve"> </v>
      </c>
      <c r="AZ40" s="25" t="str">
        <f t="shared" si="67"/>
        <v xml:space="preserve"> </v>
      </c>
      <c r="BA40" s="11" t="str">
        <f t="shared" si="67"/>
        <v xml:space="preserve"> </v>
      </c>
      <c r="BB40" s="12" t="str">
        <f t="shared" si="67"/>
        <v xml:space="preserve"> </v>
      </c>
      <c r="BC40" s="25" t="str">
        <f t="shared" si="67"/>
        <v xml:space="preserve"> </v>
      </c>
      <c r="BD40" s="5">
        <f t="shared" ref="BD40" si="77">IF(AI40=" ",0,IF(AI40="p",1,0)+IF(AL40="p",1,0)+IF(AO40="p",1,0)+IF(AR40="p",1,0)+IF(AU40="p",1,0)+IF(AX40="p",1,0)+IF(BA40="p",1,0))</f>
        <v>0</v>
      </c>
      <c r="BE40" s="6">
        <f t="shared" ref="BE40" si="78">IF(AI40=" ",0,IF(AI40="am",1,0)+IF(AL40="am",1,0)+IF(AO40="am",1,0)+IF(AR40="am",1,0)+IF(AU40="am",1,0)+IF(AX40="am",1,0)+IF(BA40="am",1,0))</f>
        <v>0</v>
      </c>
      <c r="BF40" s="6">
        <f t="shared" ref="BF40" si="79">IF(AJ40=" ",0,IF(AJ40="+",1,0)+IF(AM40="+",1,0)+IF(AP40="+",1,0)+IF(AS40="+",1,0)+IF(AV40="+",1,0)+IF(AY40="+",1,0)+IF(BB40="+",1,0))</f>
        <v>0</v>
      </c>
      <c r="BG40" s="6">
        <f t="shared" ref="BG40" si="80">IF(AJ40=" ",0,IF(AJ40="!",1,0)+IF(AM40="!",1,0)+IF(AP40="!",1,0)+IF(AS40="!",1,0)+IF(AV40="!",1,0)+IF(AY40="!",1,0)+IF(BB40="!",1,0))</f>
        <v>0</v>
      </c>
      <c r="BH40" s="6">
        <f t="shared" ref="BH40" si="81">IF(AK40=" ",0,IF(AK40="!",1,0)+IF(AN40="!",1,0)+IF(AQ40="!",1,0)+IF(AT40="!",1,0)+IF(AW40="!",1,0)+IF(AZ40="!",1,0)+IF(BC40="!",1,0))</f>
        <v>0</v>
      </c>
      <c r="BI40" s="7">
        <f t="shared" ref="BI40" si="82">IF(AK40=" ",0,IF(AK40="~",1,0)+IF(AN40="~",1,0)+IF(AQ40="~",1,0)+IF(AT40="~",1,0)+IF(AW40="~",1,0)+IF(AZ40="~",1,0)+IF(BC40="~",1,0))</f>
        <v>0</v>
      </c>
      <c r="BJ40" s="36">
        <f t="shared" ref="BJ40" si="83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" si="84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" si="85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24">
        <f t="shared" ref="BP40" si="86">(0.75*AD40+AE40+0.25*AF40+1.4*AG40+1.6*AH40)+(0.75*BJ40+BK40+0.25*BL40+1.4*BM40+1.6*BN40)+BO40</f>
        <v>0</v>
      </c>
      <c r="BQ40" s="63"/>
      <c r="BR40" s="63"/>
      <c r="BS40" s="63"/>
      <c r="BT40" s="63"/>
      <c r="BU40" s="63"/>
      <c r="BV40" s="63"/>
      <c r="BW40" s="63"/>
    </row>
    <row r="41" spans="1:75" ht="12.75" customHeight="1">
      <c r="A41" s="2">
        <f t="shared" si="21"/>
        <v>33</v>
      </c>
      <c r="B41" s="80" t="str">
        <f t="shared" si="64"/>
        <v xml:space="preserve"> </v>
      </c>
      <c r="C41" s="11" t="str">
        <f t="shared" si="64"/>
        <v xml:space="preserve"> </v>
      </c>
      <c r="D41" s="12" t="str">
        <f t="shared" si="64"/>
        <v xml:space="preserve"> </v>
      </c>
      <c r="E41" s="25" t="str">
        <f t="shared" si="64"/>
        <v xml:space="preserve"> </v>
      </c>
      <c r="F41" s="11" t="str">
        <f t="shared" si="64"/>
        <v xml:space="preserve"> </v>
      </c>
      <c r="G41" s="12" t="str">
        <f t="shared" si="64"/>
        <v xml:space="preserve"> </v>
      </c>
      <c r="H41" s="25" t="str">
        <f t="shared" si="64"/>
        <v xml:space="preserve"> </v>
      </c>
      <c r="I41" s="11" t="str">
        <f t="shared" si="64"/>
        <v xml:space="preserve"> </v>
      </c>
      <c r="J41" s="12" t="str">
        <f t="shared" si="64"/>
        <v xml:space="preserve"> </v>
      </c>
      <c r="K41" s="25" t="str">
        <f t="shared" si="64"/>
        <v xml:space="preserve"> </v>
      </c>
      <c r="L41" s="11" t="str">
        <f t="shared" si="64"/>
        <v xml:space="preserve"> </v>
      </c>
      <c r="M41" s="12" t="str">
        <f t="shared" si="64"/>
        <v xml:space="preserve"> </v>
      </c>
      <c r="N41" s="25" t="str">
        <f t="shared" si="64"/>
        <v xml:space="preserve"> </v>
      </c>
      <c r="O41" s="11" t="str">
        <f t="shared" si="64"/>
        <v xml:space="preserve"> </v>
      </c>
      <c r="P41" s="12" t="str">
        <f t="shared" si="64"/>
        <v xml:space="preserve"> </v>
      </c>
      <c r="Q41" s="25" t="str">
        <f t="shared" si="64"/>
        <v xml:space="preserve"> </v>
      </c>
      <c r="R41" s="11" t="str">
        <f t="shared" si="65"/>
        <v xml:space="preserve"> </v>
      </c>
      <c r="S41" s="12" t="str">
        <f t="shared" si="65"/>
        <v xml:space="preserve"> </v>
      </c>
      <c r="T41" s="25" t="str">
        <f t="shared" si="65"/>
        <v xml:space="preserve"> </v>
      </c>
      <c r="U41" s="11" t="str">
        <f t="shared" si="65"/>
        <v xml:space="preserve"> </v>
      </c>
      <c r="V41" s="12" t="str">
        <f t="shared" si="65"/>
        <v xml:space="preserve"> </v>
      </c>
      <c r="W41" s="25" t="str">
        <f t="shared" si="65"/>
        <v xml:space="preserve"> </v>
      </c>
      <c r="X41" s="5">
        <f t="shared" ref="X41:X42" si="87">IF(C41=" ",0,IF(C41="p",1,0)+IF(F41="p",1,0)+IF(I41="p",1,0)+IF(L41="p",1,0)+IF(O41="p",1,0)+IF(R41="p",1,0)+IF(U41="p",1,0))</f>
        <v>0</v>
      </c>
      <c r="Y41" s="6">
        <f t="shared" ref="Y41:Y42" si="88">IF(C41=" ",0,IF(C41="am",1,0)+IF(F41="am",1,0)+IF(I41="am",1,0)+IF(L41="am",1,0)+IF(O41="am",1,0)+IF(R41="am",1,0)+IF(U41="am",1,0))</f>
        <v>0</v>
      </c>
      <c r="Z41" s="6">
        <f t="shared" ref="Z41:Z42" si="89">IF(D41=" ",0,IF(D41="+",1,0)+IF(G41="+",1,0)+IF(J41="+",1,0)+IF(M41="+",1,0)+IF(P41="+",1,0)+IF(S41="+",1,0)+IF(V41="+",1,0))</f>
        <v>0</v>
      </c>
      <c r="AA41" s="6">
        <f t="shared" ref="AA41:AB42" si="90">IF(D41=" ",0,IF(D41="!",1,0)+IF(G41="!",1,0)+IF(J41="!",1,0)+IF(M41="!",1,0)+IF(P41="!",1,0)+IF(S41="!",1,0)+IF(V41="!",1,0))</f>
        <v>0</v>
      </c>
      <c r="AB41" s="6">
        <f t="shared" si="90"/>
        <v>0</v>
      </c>
      <c r="AC41" s="7">
        <f t="shared" ref="AC41:AC42" si="91">IF(E41=" ",0,IF(E41="~",1,0)+IF(H41="~",1,0)+IF(K41="~",1,0)+IF(N41="~",1,0)+IF(Q41="~",1,0)+IF(T41="~",1,0)+IF(W41="~",1,0))</f>
        <v>0</v>
      </c>
      <c r="AD41" s="36">
        <f t="shared" ref="AD41:AD42" si="92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:AE42" si="93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:AF42" si="94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si="66"/>
        <v xml:space="preserve"> </v>
      </c>
      <c r="AJ41" s="12" t="str">
        <f t="shared" si="66"/>
        <v xml:space="preserve"> </v>
      </c>
      <c r="AK41" s="25" t="str">
        <f t="shared" si="66"/>
        <v xml:space="preserve"> </v>
      </c>
      <c r="AL41" s="11" t="str">
        <f t="shared" si="66"/>
        <v xml:space="preserve"> </v>
      </c>
      <c r="AM41" s="12" t="str">
        <f t="shared" si="66"/>
        <v xml:space="preserve"> </v>
      </c>
      <c r="AN41" s="25" t="str">
        <f t="shared" si="66"/>
        <v xml:space="preserve"> </v>
      </c>
      <c r="AO41" s="11" t="str">
        <f t="shared" si="66"/>
        <v xml:space="preserve"> </v>
      </c>
      <c r="AP41" s="12" t="str">
        <f t="shared" si="66"/>
        <v xml:space="preserve"> </v>
      </c>
      <c r="AQ41" s="25" t="str">
        <f t="shared" si="66"/>
        <v xml:space="preserve"> </v>
      </c>
      <c r="AR41" s="11" t="str">
        <f t="shared" si="66"/>
        <v xml:space="preserve"> </v>
      </c>
      <c r="AS41" s="12" t="str">
        <f t="shared" si="66"/>
        <v xml:space="preserve"> </v>
      </c>
      <c r="AT41" s="25" t="str">
        <f t="shared" si="66"/>
        <v xml:space="preserve"> </v>
      </c>
      <c r="AU41" s="11" t="str">
        <f t="shared" si="66"/>
        <v xml:space="preserve"> </v>
      </c>
      <c r="AV41" s="12" t="str">
        <f t="shared" si="66"/>
        <v xml:space="preserve"> </v>
      </c>
      <c r="AW41" s="25" t="str">
        <f t="shared" si="66"/>
        <v xml:space="preserve"> </v>
      </c>
      <c r="AX41" s="11" t="str">
        <f t="shared" si="66"/>
        <v xml:space="preserve"> </v>
      </c>
      <c r="AY41" s="12" t="str">
        <f t="shared" si="67"/>
        <v xml:space="preserve"> </v>
      </c>
      <c r="AZ41" s="25" t="str">
        <f t="shared" si="67"/>
        <v xml:space="preserve"> </v>
      </c>
      <c r="BA41" s="11" t="str">
        <f t="shared" si="67"/>
        <v xml:space="preserve"> </v>
      </c>
      <c r="BB41" s="12" t="str">
        <f t="shared" si="67"/>
        <v xml:space="preserve"> </v>
      </c>
      <c r="BC41" s="25" t="str">
        <f t="shared" si="67"/>
        <v xml:space="preserve"> </v>
      </c>
      <c r="BD41" s="5">
        <f t="shared" ref="BD41:BD42" si="95">IF(AI41=" ",0,IF(AI41="p",1,0)+IF(AL41="p",1,0)+IF(AO41="p",1,0)+IF(AR41="p",1,0)+IF(AU41="p",1,0)+IF(AX41="p",1,0)+IF(BA41="p",1,0))</f>
        <v>0</v>
      </c>
      <c r="BE41" s="6">
        <f t="shared" ref="BE41:BE42" si="96">IF(AI41=" ",0,IF(AI41="am",1,0)+IF(AL41="am",1,0)+IF(AO41="am",1,0)+IF(AR41="am",1,0)+IF(AU41="am",1,0)+IF(AX41="am",1,0)+IF(BA41="am",1,0))</f>
        <v>0</v>
      </c>
      <c r="BF41" s="6">
        <f t="shared" ref="BF41:BF42" si="97">IF(AJ41=" ",0,IF(AJ41="+",1,0)+IF(AM41="+",1,0)+IF(AP41="+",1,0)+IF(AS41="+",1,0)+IF(AV41="+",1,0)+IF(AY41="+",1,0)+IF(BB41="+",1,0))</f>
        <v>0</v>
      </c>
      <c r="BG41" s="6">
        <f t="shared" ref="BG41:BH42" si="98">IF(AJ41=" ",0,IF(AJ41="!",1,0)+IF(AM41="!",1,0)+IF(AP41="!",1,0)+IF(AS41="!",1,0)+IF(AV41="!",1,0)+IF(AY41="!",1,0)+IF(BB41="!",1,0))</f>
        <v>0</v>
      </c>
      <c r="BH41" s="6">
        <f t="shared" si="98"/>
        <v>0</v>
      </c>
      <c r="BI41" s="7">
        <f t="shared" ref="BI41:BI42" si="99">IF(AK41=" ",0,IF(AK41="~",1,0)+IF(AN41="~",1,0)+IF(AQ41="~",1,0)+IF(AT41="~",1,0)+IF(AW41="~",1,0)+IF(AZ41="~",1,0)+IF(BC41="~",1,0))</f>
        <v>0</v>
      </c>
      <c r="BJ41" s="36">
        <f t="shared" ref="BJ41:BJ43" si="100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:BK43" si="101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:BL43" si="102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24">
        <f t="shared" ref="BP41:BP43" si="103">(0.75*AD41+AE41+0.25*AF41+1.4*AG41+1.6*AH41)+(0.75*BJ41+BK41+0.25*BL41+1.4*BM41+1.6*BN41)+BO41</f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21"/>
        <v>34</v>
      </c>
      <c r="B42" s="80" t="str">
        <f t="shared" si="64"/>
        <v xml:space="preserve"> </v>
      </c>
      <c r="C42" s="11" t="str">
        <f t="shared" si="64"/>
        <v xml:space="preserve"> </v>
      </c>
      <c r="D42" s="12" t="str">
        <f t="shared" si="64"/>
        <v xml:space="preserve"> </v>
      </c>
      <c r="E42" s="25" t="str">
        <f t="shared" si="64"/>
        <v xml:space="preserve"> </v>
      </c>
      <c r="F42" s="11" t="str">
        <f t="shared" si="64"/>
        <v xml:space="preserve"> </v>
      </c>
      <c r="G42" s="12" t="str">
        <f t="shared" si="64"/>
        <v xml:space="preserve"> </v>
      </c>
      <c r="H42" s="25" t="str">
        <f t="shared" si="64"/>
        <v xml:space="preserve"> </v>
      </c>
      <c r="I42" s="11" t="str">
        <f t="shared" si="64"/>
        <v xml:space="preserve"> </v>
      </c>
      <c r="J42" s="12" t="str">
        <f t="shared" si="64"/>
        <v xml:space="preserve"> </v>
      </c>
      <c r="K42" s="25" t="str">
        <f t="shared" si="64"/>
        <v xml:space="preserve"> </v>
      </c>
      <c r="L42" s="11" t="str">
        <f t="shared" si="64"/>
        <v xml:space="preserve"> </v>
      </c>
      <c r="M42" s="12" t="str">
        <f t="shared" si="64"/>
        <v xml:space="preserve"> </v>
      </c>
      <c r="N42" s="25" t="str">
        <f t="shared" si="64"/>
        <v xml:space="preserve"> </v>
      </c>
      <c r="O42" s="11" t="str">
        <f t="shared" si="64"/>
        <v xml:space="preserve"> </v>
      </c>
      <c r="P42" s="12" t="str">
        <f t="shared" si="64"/>
        <v xml:space="preserve"> </v>
      </c>
      <c r="Q42" s="25" t="str">
        <f t="shared" si="64"/>
        <v xml:space="preserve"> </v>
      </c>
      <c r="R42" s="11" t="str">
        <f t="shared" si="65"/>
        <v xml:space="preserve"> </v>
      </c>
      <c r="S42" s="12" t="str">
        <f t="shared" si="65"/>
        <v xml:space="preserve"> </v>
      </c>
      <c r="T42" s="25" t="str">
        <f t="shared" si="65"/>
        <v xml:space="preserve"> </v>
      </c>
      <c r="U42" s="11" t="str">
        <f t="shared" si="65"/>
        <v xml:space="preserve"> </v>
      </c>
      <c r="V42" s="12" t="str">
        <f t="shared" si="65"/>
        <v xml:space="preserve"> </v>
      </c>
      <c r="W42" s="25" t="str">
        <f t="shared" si="65"/>
        <v xml:space="preserve"> </v>
      </c>
      <c r="X42" s="5">
        <f t="shared" si="87"/>
        <v>0</v>
      </c>
      <c r="Y42" s="6">
        <f t="shared" si="88"/>
        <v>0</v>
      </c>
      <c r="Z42" s="6">
        <f t="shared" si="89"/>
        <v>0</v>
      </c>
      <c r="AA42" s="6">
        <f t="shared" si="90"/>
        <v>0</v>
      </c>
      <c r="AB42" s="6">
        <f t="shared" si="90"/>
        <v>0</v>
      </c>
      <c r="AC42" s="7">
        <f t="shared" si="91"/>
        <v>0</v>
      </c>
      <c r="AD42" s="36">
        <f t="shared" si="92"/>
        <v>0</v>
      </c>
      <c r="AE42" s="14">
        <f t="shared" si="93"/>
        <v>0</v>
      </c>
      <c r="AF42" s="24">
        <f t="shared" si="94"/>
        <v>0</v>
      </c>
      <c r="AG42" s="14">
        <v>0</v>
      </c>
      <c r="AH42" s="15">
        <v>0</v>
      </c>
      <c r="AI42" s="11" t="str">
        <f t="shared" si="66"/>
        <v xml:space="preserve"> </v>
      </c>
      <c r="AJ42" s="12" t="str">
        <f t="shared" si="66"/>
        <v xml:space="preserve"> </v>
      </c>
      <c r="AK42" s="25" t="str">
        <f t="shared" si="66"/>
        <v xml:space="preserve"> </v>
      </c>
      <c r="AL42" s="11" t="str">
        <f t="shared" si="66"/>
        <v xml:space="preserve"> </v>
      </c>
      <c r="AM42" s="12" t="str">
        <f t="shared" si="66"/>
        <v xml:space="preserve"> </v>
      </c>
      <c r="AN42" s="25" t="str">
        <f t="shared" si="66"/>
        <v xml:space="preserve"> </v>
      </c>
      <c r="AO42" s="11" t="str">
        <f t="shared" si="66"/>
        <v xml:space="preserve"> </v>
      </c>
      <c r="AP42" s="12" t="str">
        <f t="shared" si="66"/>
        <v xml:space="preserve"> </v>
      </c>
      <c r="AQ42" s="25" t="str">
        <f t="shared" si="66"/>
        <v xml:space="preserve"> </v>
      </c>
      <c r="AR42" s="11" t="str">
        <f t="shared" si="66"/>
        <v xml:space="preserve"> </v>
      </c>
      <c r="AS42" s="12" t="str">
        <f t="shared" si="66"/>
        <v xml:space="preserve"> </v>
      </c>
      <c r="AT42" s="25" t="str">
        <f t="shared" si="66"/>
        <v xml:space="preserve"> </v>
      </c>
      <c r="AU42" s="11" t="str">
        <f t="shared" si="66"/>
        <v xml:space="preserve"> </v>
      </c>
      <c r="AV42" s="12" t="str">
        <f t="shared" si="66"/>
        <v xml:space="preserve"> </v>
      </c>
      <c r="AW42" s="25" t="str">
        <f t="shared" si="66"/>
        <v xml:space="preserve"> </v>
      </c>
      <c r="AX42" s="11" t="str">
        <f t="shared" si="66"/>
        <v xml:space="preserve"> </v>
      </c>
      <c r="AY42" s="12" t="str">
        <f t="shared" si="67"/>
        <v xml:space="preserve"> </v>
      </c>
      <c r="AZ42" s="25" t="str">
        <f t="shared" si="67"/>
        <v xml:space="preserve"> </v>
      </c>
      <c r="BA42" s="11" t="str">
        <f t="shared" si="67"/>
        <v xml:space="preserve"> </v>
      </c>
      <c r="BB42" s="12" t="str">
        <f t="shared" si="67"/>
        <v xml:space="preserve"> </v>
      </c>
      <c r="BC42" s="25" t="str">
        <f t="shared" si="67"/>
        <v xml:space="preserve"> </v>
      </c>
      <c r="BD42" s="5">
        <f t="shared" si="95"/>
        <v>0</v>
      </c>
      <c r="BE42" s="6">
        <f t="shared" si="96"/>
        <v>0</v>
      </c>
      <c r="BF42" s="6">
        <f t="shared" si="97"/>
        <v>0</v>
      </c>
      <c r="BG42" s="6">
        <f t="shared" si="98"/>
        <v>0</v>
      </c>
      <c r="BH42" s="6">
        <f t="shared" si="98"/>
        <v>0</v>
      </c>
      <c r="BI42" s="7">
        <f t="shared" si="99"/>
        <v>0</v>
      </c>
      <c r="BJ42" s="36">
        <f t="shared" si="100"/>
        <v>0</v>
      </c>
      <c r="BK42" s="14">
        <f t="shared" si="101"/>
        <v>0</v>
      </c>
      <c r="BL42" s="24">
        <f t="shared" si="102"/>
        <v>0</v>
      </c>
      <c r="BM42" s="14">
        <v>0</v>
      </c>
      <c r="BN42" s="15">
        <v>0</v>
      </c>
      <c r="BO42" s="16"/>
      <c r="BP42" s="24">
        <f t="shared" si="103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21"/>
        <v>35</v>
      </c>
      <c r="B43" s="80" t="str">
        <f t="shared" si="64"/>
        <v xml:space="preserve"> </v>
      </c>
      <c r="C43" s="11" t="str">
        <f t="shared" si="64"/>
        <v xml:space="preserve"> </v>
      </c>
      <c r="D43" s="12" t="str">
        <f t="shared" si="64"/>
        <v xml:space="preserve"> </v>
      </c>
      <c r="E43" s="25" t="str">
        <f t="shared" si="64"/>
        <v xml:space="preserve"> </v>
      </c>
      <c r="F43" s="11" t="str">
        <f t="shared" si="64"/>
        <v xml:space="preserve"> </v>
      </c>
      <c r="G43" s="12" t="str">
        <f t="shared" si="64"/>
        <v xml:space="preserve"> </v>
      </c>
      <c r="H43" s="25" t="str">
        <f t="shared" si="64"/>
        <v xml:space="preserve"> </v>
      </c>
      <c r="I43" s="11" t="str">
        <f t="shared" si="64"/>
        <v xml:space="preserve"> </v>
      </c>
      <c r="J43" s="12" t="str">
        <f t="shared" si="64"/>
        <v xml:space="preserve"> </v>
      </c>
      <c r="K43" s="25" t="str">
        <f t="shared" si="64"/>
        <v xml:space="preserve"> </v>
      </c>
      <c r="L43" s="11" t="str">
        <f t="shared" si="64"/>
        <v xml:space="preserve"> </v>
      </c>
      <c r="M43" s="12" t="str">
        <f t="shared" si="64"/>
        <v xml:space="preserve"> </v>
      </c>
      <c r="N43" s="25" t="str">
        <f t="shared" si="64"/>
        <v xml:space="preserve"> </v>
      </c>
      <c r="O43" s="11" t="str">
        <f t="shared" si="64"/>
        <v xml:space="preserve"> </v>
      </c>
      <c r="P43" s="12" t="str">
        <f t="shared" si="64"/>
        <v xml:space="preserve"> </v>
      </c>
      <c r="Q43" s="25" t="str">
        <f t="shared" si="64"/>
        <v xml:space="preserve"> </v>
      </c>
      <c r="R43" s="11" t="str">
        <f t="shared" si="65"/>
        <v xml:space="preserve"> </v>
      </c>
      <c r="S43" s="12" t="str">
        <f t="shared" si="65"/>
        <v xml:space="preserve"> </v>
      </c>
      <c r="T43" s="25" t="str">
        <f t="shared" si="65"/>
        <v xml:space="preserve"> </v>
      </c>
      <c r="U43" s="11" t="str">
        <f t="shared" si="65"/>
        <v xml:space="preserve"> </v>
      </c>
      <c r="V43" s="12" t="str">
        <f t="shared" si="65"/>
        <v xml:space="preserve"> </v>
      </c>
      <c r="W43" s="25" t="str">
        <f t="shared" si="65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104">IF(D43=" ",0,IF(D43="!",1,0)+IF(G43="!",1,0)+IF(J43="!",1,0)+IF(M43="!",1,0)+IF(P43="!",1,0)+IF(S43="!",1,0)+IF(V43="!",1,0))</f>
        <v>0</v>
      </c>
      <c r="AB43" s="6">
        <f t="shared" si="104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66"/>
        <v xml:space="preserve"> </v>
      </c>
      <c r="AJ43" s="12" t="str">
        <f t="shared" si="66"/>
        <v xml:space="preserve"> </v>
      </c>
      <c r="AK43" s="25" t="str">
        <f t="shared" si="66"/>
        <v xml:space="preserve"> </v>
      </c>
      <c r="AL43" s="11" t="str">
        <f t="shared" si="66"/>
        <v xml:space="preserve"> </v>
      </c>
      <c r="AM43" s="12" t="str">
        <f t="shared" si="66"/>
        <v xml:space="preserve"> </v>
      </c>
      <c r="AN43" s="25" t="str">
        <f t="shared" si="66"/>
        <v xml:space="preserve"> </v>
      </c>
      <c r="AO43" s="11" t="str">
        <f t="shared" si="66"/>
        <v xml:space="preserve"> </v>
      </c>
      <c r="AP43" s="12" t="str">
        <f t="shared" si="66"/>
        <v xml:space="preserve"> </v>
      </c>
      <c r="AQ43" s="25" t="str">
        <f t="shared" si="66"/>
        <v xml:space="preserve"> </v>
      </c>
      <c r="AR43" s="11" t="str">
        <f t="shared" si="66"/>
        <v xml:space="preserve"> </v>
      </c>
      <c r="AS43" s="12" t="str">
        <f t="shared" si="66"/>
        <v xml:space="preserve"> </v>
      </c>
      <c r="AT43" s="25" t="str">
        <f t="shared" si="66"/>
        <v xml:space="preserve"> </v>
      </c>
      <c r="AU43" s="11" t="str">
        <f t="shared" si="66"/>
        <v xml:space="preserve"> </v>
      </c>
      <c r="AV43" s="12" t="str">
        <f t="shared" si="66"/>
        <v xml:space="preserve"> </v>
      </c>
      <c r="AW43" s="25" t="str">
        <f t="shared" si="66"/>
        <v xml:space="preserve"> </v>
      </c>
      <c r="AX43" s="11" t="str">
        <f t="shared" si="66"/>
        <v xml:space="preserve"> </v>
      </c>
      <c r="AY43" s="12" t="str">
        <f t="shared" si="67"/>
        <v xml:space="preserve"> </v>
      </c>
      <c r="AZ43" s="25" t="str">
        <f t="shared" si="67"/>
        <v xml:space="preserve"> </v>
      </c>
      <c r="BA43" s="11" t="str">
        <f t="shared" si="67"/>
        <v xml:space="preserve"> </v>
      </c>
      <c r="BB43" s="12" t="str">
        <f t="shared" si="67"/>
        <v xml:space="preserve"> </v>
      </c>
      <c r="BC43" s="25" t="str">
        <f t="shared" si="67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105">IF(AJ43=" ",0,IF(AJ43="!",1,0)+IF(AM43="!",1,0)+IF(AP43="!",1,0)+IF(AS43="!",1,0)+IF(AV43="!",1,0)+IF(AY43="!",1,0)+IF(BB43="!",1,0))</f>
        <v>0</v>
      </c>
      <c r="BH43" s="6">
        <f t="shared" si="105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100"/>
        <v>0</v>
      </c>
      <c r="BK43" s="14">
        <f t="shared" si="101"/>
        <v>0</v>
      </c>
      <c r="BL43" s="24">
        <f t="shared" si="102"/>
        <v>0</v>
      </c>
      <c r="BM43" s="14">
        <v>0</v>
      </c>
      <c r="BN43" s="15">
        <v>0</v>
      </c>
      <c r="BO43" s="16"/>
      <c r="BP43" s="24">
        <f t="shared" si="103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9">
    <sortCondition ref="B9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84" customWidth="1"/>
    <col min="2" max="2" width="36.28515625" style="84" customWidth="1"/>
    <col min="3" max="23" width="3.28515625" style="84" customWidth="1"/>
    <col min="24" max="29" width="3.7109375" style="84" customWidth="1"/>
    <col min="30" max="34" width="6.7109375" style="84" customWidth="1"/>
    <col min="35" max="55" width="3.28515625" style="84" customWidth="1"/>
    <col min="56" max="61" width="3.7109375" style="84" customWidth="1"/>
    <col min="62" max="66" width="6.140625" style="84" customWidth="1"/>
    <col min="67" max="67" width="6.7109375" style="84" customWidth="1"/>
    <col min="68" max="68" width="8.7109375" style="84" customWidth="1"/>
    <col min="69" max="69" width="8" style="84" customWidth="1"/>
    <col min="70" max="70" width="18.7109375" style="84" customWidth="1"/>
    <col min="71" max="74" width="8.28515625" style="84" customWidth="1"/>
    <col min="75" max="75" width="18.7109375" style="84" customWidth="1"/>
    <col min="76" max="76" width="3.85546875" style="84" customWidth="1"/>
    <col min="77" max="77" width="30.7109375" style="84" customWidth="1"/>
    <col min="78" max="78" width="12.7109375" style="84" customWidth="1"/>
    <col min="79" max="87" width="3.85546875" style="84" customWidth="1"/>
    <col min="88" max="16384" width="9.140625" style="84"/>
  </cols>
  <sheetData>
    <row r="1" spans="1:78" ht="29.25" customHeight="1">
      <c r="A1" s="8"/>
      <c r="B1" s="163" t="s">
        <v>559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182" t="s">
        <v>0</v>
      </c>
      <c r="B3" s="183" t="s">
        <v>1</v>
      </c>
      <c r="C3" s="168" t="s">
        <v>2</v>
      </c>
      <c r="D3" s="169"/>
      <c r="E3" s="170"/>
      <c r="F3" s="168" t="s">
        <v>3</v>
      </c>
      <c r="G3" s="169"/>
      <c r="H3" s="170"/>
      <c r="I3" s="168" t="s">
        <v>4</v>
      </c>
      <c r="J3" s="169"/>
      <c r="K3" s="170"/>
      <c r="L3" s="168" t="s">
        <v>5</v>
      </c>
      <c r="M3" s="169"/>
      <c r="N3" s="170"/>
      <c r="O3" s="168" t="s">
        <v>6</v>
      </c>
      <c r="P3" s="169"/>
      <c r="Q3" s="170"/>
      <c r="R3" s="168" t="s">
        <v>7</v>
      </c>
      <c r="S3" s="169"/>
      <c r="T3" s="170"/>
      <c r="U3" s="168" t="s">
        <v>8</v>
      </c>
      <c r="V3" s="169"/>
      <c r="W3" s="170"/>
      <c r="X3" s="168" t="s">
        <v>32</v>
      </c>
      <c r="Y3" s="169"/>
      <c r="Z3" s="169"/>
      <c r="AA3" s="169"/>
      <c r="AB3" s="169"/>
      <c r="AC3" s="170"/>
      <c r="AD3" s="168" t="s">
        <v>9</v>
      </c>
      <c r="AE3" s="169"/>
      <c r="AF3" s="203"/>
      <c r="AG3" s="203"/>
      <c r="AH3" s="204"/>
      <c r="AI3" s="168" t="s">
        <v>10</v>
      </c>
      <c r="AJ3" s="169"/>
      <c r="AK3" s="170"/>
      <c r="AL3" s="168" t="s">
        <v>11</v>
      </c>
      <c r="AM3" s="169"/>
      <c r="AN3" s="170"/>
      <c r="AO3" s="168" t="s">
        <v>12</v>
      </c>
      <c r="AP3" s="169"/>
      <c r="AQ3" s="170"/>
      <c r="AR3" s="168" t="s">
        <v>13</v>
      </c>
      <c r="AS3" s="169"/>
      <c r="AT3" s="170"/>
      <c r="AU3" s="168" t="s">
        <v>14</v>
      </c>
      <c r="AV3" s="169"/>
      <c r="AW3" s="170"/>
      <c r="AX3" s="168" t="s">
        <v>15</v>
      </c>
      <c r="AY3" s="169"/>
      <c r="AZ3" s="170"/>
      <c r="BA3" s="168" t="s">
        <v>33</v>
      </c>
      <c r="BB3" s="169"/>
      <c r="BC3" s="170"/>
      <c r="BD3" s="168" t="s">
        <v>36</v>
      </c>
      <c r="BE3" s="169"/>
      <c r="BF3" s="169"/>
      <c r="BG3" s="169"/>
      <c r="BH3" s="169"/>
      <c r="BI3" s="170"/>
      <c r="BJ3" s="168" t="s">
        <v>34</v>
      </c>
      <c r="BK3" s="169"/>
      <c r="BL3" s="169"/>
      <c r="BM3" s="169"/>
      <c r="BN3" s="186"/>
      <c r="BO3" s="184" t="s">
        <v>63</v>
      </c>
      <c r="BP3" s="185"/>
      <c r="BQ3" s="186"/>
      <c r="BR3" s="165" t="s">
        <v>64</v>
      </c>
      <c r="BS3" s="207" t="s">
        <v>65</v>
      </c>
      <c r="BT3" s="208"/>
      <c r="BU3" s="207" t="s">
        <v>66</v>
      </c>
      <c r="BV3" s="213"/>
      <c r="BW3" s="165" t="s">
        <v>67</v>
      </c>
    </row>
    <row r="4" spans="1:78" ht="12.75" customHeight="1">
      <c r="A4" s="166"/>
      <c r="B4" s="166"/>
      <c r="C4" s="173" t="s">
        <v>16</v>
      </c>
      <c r="D4" s="174" t="s">
        <v>23</v>
      </c>
      <c r="E4" s="174" t="s">
        <v>22</v>
      </c>
      <c r="F4" s="173" t="s">
        <v>16</v>
      </c>
      <c r="G4" s="174" t="s">
        <v>23</v>
      </c>
      <c r="H4" s="174" t="s">
        <v>22</v>
      </c>
      <c r="I4" s="173" t="s">
        <v>16</v>
      </c>
      <c r="J4" s="174" t="s">
        <v>23</v>
      </c>
      <c r="K4" s="174" t="s">
        <v>22</v>
      </c>
      <c r="L4" s="173" t="s">
        <v>16</v>
      </c>
      <c r="M4" s="174" t="s">
        <v>23</v>
      </c>
      <c r="N4" s="174" t="s">
        <v>22</v>
      </c>
      <c r="O4" s="173" t="s">
        <v>16</v>
      </c>
      <c r="P4" s="174" t="s">
        <v>23</v>
      </c>
      <c r="Q4" s="174" t="s">
        <v>22</v>
      </c>
      <c r="R4" s="173" t="s">
        <v>16</v>
      </c>
      <c r="S4" s="174" t="s">
        <v>23</v>
      </c>
      <c r="T4" s="175" t="s">
        <v>22</v>
      </c>
      <c r="U4" s="173" t="s">
        <v>16</v>
      </c>
      <c r="V4" s="174" t="s">
        <v>23</v>
      </c>
      <c r="W4" s="175" t="s">
        <v>22</v>
      </c>
      <c r="X4" s="171" t="s">
        <v>26</v>
      </c>
      <c r="Y4" s="187" t="s">
        <v>25</v>
      </c>
      <c r="Z4" s="187" t="s">
        <v>27</v>
      </c>
      <c r="AA4" s="187" t="s">
        <v>28</v>
      </c>
      <c r="AB4" s="187" t="s">
        <v>30</v>
      </c>
      <c r="AC4" s="199" t="s">
        <v>29</v>
      </c>
      <c r="AD4" s="192" t="s">
        <v>17</v>
      </c>
      <c r="AE4" s="194" t="s">
        <v>21</v>
      </c>
      <c r="AF4" s="176" t="s">
        <v>19</v>
      </c>
      <c r="AG4" s="179" t="s">
        <v>59</v>
      </c>
      <c r="AH4" s="196" t="s">
        <v>60</v>
      </c>
      <c r="AI4" s="173" t="s">
        <v>16</v>
      </c>
      <c r="AJ4" s="174" t="s">
        <v>23</v>
      </c>
      <c r="AK4" s="174" t="s">
        <v>22</v>
      </c>
      <c r="AL4" s="173" t="s">
        <v>16</v>
      </c>
      <c r="AM4" s="174" t="s">
        <v>23</v>
      </c>
      <c r="AN4" s="174" t="s">
        <v>22</v>
      </c>
      <c r="AO4" s="173" t="s">
        <v>16</v>
      </c>
      <c r="AP4" s="174" t="s">
        <v>23</v>
      </c>
      <c r="AQ4" s="174" t="s">
        <v>22</v>
      </c>
      <c r="AR4" s="173" t="s">
        <v>16</v>
      </c>
      <c r="AS4" s="174" t="s">
        <v>23</v>
      </c>
      <c r="AT4" s="174" t="s">
        <v>22</v>
      </c>
      <c r="AU4" s="173" t="s">
        <v>16</v>
      </c>
      <c r="AV4" s="174" t="s">
        <v>23</v>
      </c>
      <c r="AW4" s="174" t="s">
        <v>22</v>
      </c>
      <c r="AX4" s="173" t="s">
        <v>16</v>
      </c>
      <c r="AY4" s="174" t="s">
        <v>23</v>
      </c>
      <c r="AZ4" s="175" t="s">
        <v>22</v>
      </c>
      <c r="BA4" s="173" t="s">
        <v>16</v>
      </c>
      <c r="BB4" s="174" t="s">
        <v>23</v>
      </c>
      <c r="BC4" s="175" t="s">
        <v>22</v>
      </c>
      <c r="BD4" s="171" t="s">
        <v>26</v>
      </c>
      <c r="BE4" s="187" t="s">
        <v>25</v>
      </c>
      <c r="BF4" s="187" t="s">
        <v>27</v>
      </c>
      <c r="BG4" s="187" t="s">
        <v>28</v>
      </c>
      <c r="BH4" s="187" t="s">
        <v>30</v>
      </c>
      <c r="BI4" s="199" t="s">
        <v>29</v>
      </c>
      <c r="BJ4" s="192" t="s">
        <v>18</v>
      </c>
      <c r="BK4" s="194" t="s">
        <v>24</v>
      </c>
      <c r="BL4" s="176" t="s">
        <v>20</v>
      </c>
      <c r="BM4" s="179" t="s">
        <v>61</v>
      </c>
      <c r="BN4" s="196" t="s">
        <v>62</v>
      </c>
      <c r="BO4" s="189" t="s">
        <v>35</v>
      </c>
      <c r="BP4" s="189" t="s">
        <v>49</v>
      </c>
      <c r="BQ4" s="196" t="s">
        <v>51</v>
      </c>
      <c r="BR4" s="166"/>
      <c r="BS4" s="209" t="s">
        <v>47</v>
      </c>
      <c r="BT4" s="212" t="s">
        <v>48</v>
      </c>
      <c r="BU4" s="214" t="s">
        <v>50</v>
      </c>
      <c r="BV4" s="214" t="s">
        <v>52</v>
      </c>
      <c r="BW4" s="166"/>
    </row>
    <row r="5" spans="1:78" ht="12.75" customHeight="1">
      <c r="A5" s="166"/>
      <c r="B5" s="166"/>
      <c r="C5" s="173"/>
      <c r="D5" s="174"/>
      <c r="E5" s="174"/>
      <c r="F5" s="173"/>
      <c r="G5" s="174"/>
      <c r="H5" s="174"/>
      <c r="I5" s="173"/>
      <c r="J5" s="174"/>
      <c r="K5" s="174"/>
      <c r="L5" s="173"/>
      <c r="M5" s="174"/>
      <c r="N5" s="174"/>
      <c r="O5" s="173"/>
      <c r="P5" s="174"/>
      <c r="Q5" s="174"/>
      <c r="R5" s="173"/>
      <c r="S5" s="174"/>
      <c r="T5" s="175"/>
      <c r="U5" s="173"/>
      <c r="V5" s="174"/>
      <c r="W5" s="175"/>
      <c r="X5" s="171"/>
      <c r="Y5" s="187"/>
      <c r="Z5" s="187"/>
      <c r="AA5" s="187"/>
      <c r="AB5" s="187"/>
      <c r="AC5" s="199"/>
      <c r="AD5" s="192"/>
      <c r="AE5" s="194"/>
      <c r="AF5" s="177"/>
      <c r="AG5" s="180"/>
      <c r="AH5" s="197"/>
      <c r="AI5" s="173"/>
      <c r="AJ5" s="174"/>
      <c r="AK5" s="174"/>
      <c r="AL5" s="173"/>
      <c r="AM5" s="174"/>
      <c r="AN5" s="174"/>
      <c r="AO5" s="173"/>
      <c r="AP5" s="174"/>
      <c r="AQ5" s="174"/>
      <c r="AR5" s="173"/>
      <c r="AS5" s="174"/>
      <c r="AT5" s="174"/>
      <c r="AU5" s="173"/>
      <c r="AV5" s="174"/>
      <c r="AW5" s="174"/>
      <c r="AX5" s="173"/>
      <c r="AY5" s="174"/>
      <c r="AZ5" s="175"/>
      <c r="BA5" s="173"/>
      <c r="BB5" s="174"/>
      <c r="BC5" s="175"/>
      <c r="BD5" s="171"/>
      <c r="BE5" s="187"/>
      <c r="BF5" s="187"/>
      <c r="BG5" s="187"/>
      <c r="BH5" s="187"/>
      <c r="BI5" s="199"/>
      <c r="BJ5" s="192"/>
      <c r="BK5" s="194"/>
      <c r="BL5" s="177"/>
      <c r="BM5" s="180"/>
      <c r="BN5" s="197"/>
      <c r="BO5" s="190"/>
      <c r="BP5" s="190"/>
      <c r="BQ5" s="197"/>
      <c r="BR5" s="166"/>
      <c r="BS5" s="210"/>
      <c r="BT5" s="166"/>
      <c r="BU5" s="215"/>
      <c r="BV5" s="215"/>
      <c r="BW5" s="166"/>
    </row>
    <row r="6" spans="1:78">
      <c r="A6" s="166"/>
      <c r="B6" s="166"/>
      <c r="C6" s="173"/>
      <c r="D6" s="174"/>
      <c r="E6" s="174"/>
      <c r="F6" s="173"/>
      <c r="G6" s="174"/>
      <c r="H6" s="174"/>
      <c r="I6" s="173"/>
      <c r="J6" s="174"/>
      <c r="K6" s="174"/>
      <c r="L6" s="173"/>
      <c r="M6" s="174"/>
      <c r="N6" s="174"/>
      <c r="O6" s="173"/>
      <c r="P6" s="174"/>
      <c r="Q6" s="174"/>
      <c r="R6" s="173"/>
      <c r="S6" s="174"/>
      <c r="T6" s="175"/>
      <c r="U6" s="173"/>
      <c r="V6" s="174"/>
      <c r="W6" s="175"/>
      <c r="X6" s="171"/>
      <c r="Y6" s="187"/>
      <c r="Z6" s="187"/>
      <c r="AA6" s="187"/>
      <c r="AB6" s="187"/>
      <c r="AC6" s="199"/>
      <c r="AD6" s="192"/>
      <c r="AE6" s="194"/>
      <c r="AF6" s="177"/>
      <c r="AG6" s="180"/>
      <c r="AH6" s="197"/>
      <c r="AI6" s="173"/>
      <c r="AJ6" s="174"/>
      <c r="AK6" s="174"/>
      <c r="AL6" s="173"/>
      <c r="AM6" s="174"/>
      <c r="AN6" s="174"/>
      <c r="AO6" s="173"/>
      <c r="AP6" s="174"/>
      <c r="AQ6" s="174"/>
      <c r="AR6" s="173"/>
      <c r="AS6" s="174"/>
      <c r="AT6" s="174"/>
      <c r="AU6" s="173"/>
      <c r="AV6" s="174"/>
      <c r="AW6" s="174"/>
      <c r="AX6" s="173"/>
      <c r="AY6" s="174"/>
      <c r="AZ6" s="175"/>
      <c r="BA6" s="173"/>
      <c r="BB6" s="174"/>
      <c r="BC6" s="175"/>
      <c r="BD6" s="171"/>
      <c r="BE6" s="187"/>
      <c r="BF6" s="187"/>
      <c r="BG6" s="187"/>
      <c r="BH6" s="187"/>
      <c r="BI6" s="199"/>
      <c r="BJ6" s="192"/>
      <c r="BK6" s="194"/>
      <c r="BL6" s="177"/>
      <c r="BM6" s="180"/>
      <c r="BN6" s="197"/>
      <c r="BO6" s="190"/>
      <c r="BP6" s="190"/>
      <c r="BQ6" s="197"/>
      <c r="BR6" s="166"/>
      <c r="BS6" s="210"/>
      <c r="BT6" s="166"/>
      <c r="BU6" s="215"/>
      <c r="BV6" s="215"/>
      <c r="BW6" s="166"/>
    </row>
    <row r="7" spans="1:78">
      <c r="A7" s="166"/>
      <c r="B7" s="166"/>
      <c r="C7" s="173"/>
      <c r="D7" s="174"/>
      <c r="E7" s="174"/>
      <c r="F7" s="173"/>
      <c r="G7" s="174"/>
      <c r="H7" s="174"/>
      <c r="I7" s="173"/>
      <c r="J7" s="174"/>
      <c r="K7" s="174"/>
      <c r="L7" s="173"/>
      <c r="M7" s="174"/>
      <c r="N7" s="174"/>
      <c r="O7" s="173"/>
      <c r="P7" s="174"/>
      <c r="Q7" s="174"/>
      <c r="R7" s="173"/>
      <c r="S7" s="174"/>
      <c r="T7" s="175"/>
      <c r="U7" s="173"/>
      <c r="V7" s="174"/>
      <c r="W7" s="175"/>
      <c r="X7" s="171"/>
      <c r="Y7" s="187"/>
      <c r="Z7" s="187"/>
      <c r="AA7" s="187"/>
      <c r="AB7" s="187"/>
      <c r="AC7" s="199"/>
      <c r="AD7" s="192"/>
      <c r="AE7" s="194"/>
      <c r="AF7" s="177"/>
      <c r="AG7" s="180"/>
      <c r="AH7" s="197"/>
      <c r="AI7" s="173"/>
      <c r="AJ7" s="174"/>
      <c r="AK7" s="174"/>
      <c r="AL7" s="173"/>
      <c r="AM7" s="174"/>
      <c r="AN7" s="174"/>
      <c r="AO7" s="173"/>
      <c r="AP7" s="174"/>
      <c r="AQ7" s="174"/>
      <c r="AR7" s="173"/>
      <c r="AS7" s="174"/>
      <c r="AT7" s="174"/>
      <c r="AU7" s="173"/>
      <c r="AV7" s="174"/>
      <c r="AW7" s="174"/>
      <c r="AX7" s="173"/>
      <c r="AY7" s="174"/>
      <c r="AZ7" s="175"/>
      <c r="BA7" s="173"/>
      <c r="BB7" s="174"/>
      <c r="BC7" s="175"/>
      <c r="BD7" s="171"/>
      <c r="BE7" s="187"/>
      <c r="BF7" s="187"/>
      <c r="BG7" s="187"/>
      <c r="BH7" s="187"/>
      <c r="BI7" s="199"/>
      <c r="BJ7" s="192"/>
      <c r="BK7" s="194"/>
      <c r="BL7" s="177"/>
      <c r="BM7" s="180"/>
      <c r="BN7" s="197"/>
      <c r="BO7" s="190"/>
      <c r="BP7" s="190"/>
      <c r="BQ7" s="197"/>
      <c r="BR7" s="166"/>
      <c r="BS7" s="210"/>
      <c r="BT7" s="166"/>
      <c r="BU7" s="215"/>
      <c r="BV7" s="215"/>
      <c r="BW7" s="166"/>
    </row>
    <row r="8" spans="1:78" ht="11.25" customHeight="1">
      <c r="A8" s="166"/>
      <c r="B8" s="166"/>
      <c r="C8" s="173"/>
      <c r="D8" s="174"/>
      <c r="E8" s="174"/>
      <c r="F8" s="173"/>
      <c r="G8" s="174"/>
      <c r="H8" s="174"/>
      <c r="I8" s="173"/>
      <c r="J8" s="174"/>
      <c r="K8" s="174"/>
      <c r="L8" s="173"/>
      <c r="M8" s="174"/>
      <c r="N8" s="174"/>
      <c r="O8" s="173"/>
      <c r="P8" s="174"/>
      <c r="Q8" s="174"/>
      <c r="R8" s="173"/>
      <c r="S8" s="174"/>
      <c r="T8" s="175"/>
      <c r="U8" s="173"/>
      <c r="V8" s="174"/>
      <c r="W8" s="175"/>
      <c r="X8" s="172"/>
      <c r="Y8" s="188"/>
      <c r="Z8" s="188"/>
      <c r="AA8" s="188"/>
      <c r="AB8" s="188"/>
      <c r="AC8" s="200"/>
      <c r="AD8" s="193"/>
      <c r="AE8" s="195"/>
      <c r="AF8" s="178"/>
      <c r="AG8" s="181"/>
      <c r="AH8" s="198"/>
      <c r="AI8" s="173"/>
      <c r="AJ8" s="174"/>
      <c r="AK8" s="174"/>
      <c r="AL8" s="173"/>
      <c r="AM8" s="174"/>
      <c r="AN8" s="174"/>
      <c r="AO8" s="173"/>
      <c r="AP8" s="174"/>
      <c r="AQ8" s="174"/>
      <c r="AR8" s="173"/>
      <c r="AS8" s="174"/>
      <c r="AT8" s="174"/>
      <c r="AU8" s="173"/>
      <c r="AV8" s="174"/>
      <c r="AW8" s="174"/>
      <c r="AX8" s="173"/>
      <c r="AY8" s="174"/>
      <c r="AZ8" s="175"/>
      <c r="BA8" s="173"/>
      <c r="BB8" s="174"/>
      <c r="BC8" s="175"/>
      <c r="BD8" s="172"/>
      <c r="BE8" s="188"/>
      <c r="BF8" s="188"/>
      <c r="BG8" s="188"/>
      <c r="BH8" s="188"/>
      <c r="BI8" s="200"/>
      <c r="BJ8" s="193"/>
      <c r="BK8" s="195"/>
      <c r="BL8" s="178"/>
      <c r="BM8" s="181"/>
      <c r="BN8" s="198"/>
      <c r="BO8" s="191"/>
      <c r="BP8" s="191"/>
      <c r="BQ8" s="198"/>
      <c r="BR8" s="167"/>
      <c r="BS8" s="211"/>
      <c r="BT8" s="167"/>
      <c r="BU8" s="216"/>
      <c r="BV8" s="216"/>
      <c r="BW8" s="167"/>
    </row>
    <row r="9" spans="1:78" ht="12.75" customHeight="1">
      <c r="A9" s="2">
        <v>1</v>
      </c>
      <c r="B9" s="80" t="s">
        <v>262</v>
      </c>
      <c r="C9" s="11" t="s">
        <v>455</v>
      </c>
      <c r="D9" s="12" t="s">
        <v>456</v>
      </c>
      <c r="E9" s="25" t="s">
        <v>456</v>
      </c>
      <c r="F9" s="11" t="s">
        <v>455</v>
      </c>
      <c r="G9" s="12" t="s">
        <v>456</v>
      </c>
      <c r="H9" s="25" t="s">
        <v>456</v>
      </c>
      <c r="I9" s="11" t="s">
        <v>455</v>
      </c>
      <c r="J9" s="12" t="s">
        <v>456</v>
      </c>
      <c r="K9" s="25" t="s">
        <v>456</v>
      </c>
      <c r="L9" s="11" t="s">
        <v>455</v>
      </c>
      <c r="M9" s="12" t="s">
        <v>456</v>
      </c>
      <c r="N9" s="25" t="s">
        <v>456</v>
      </c>
      <c r="O9" s="11" t="s">
        <v>455</v>
      </c>
      <c r="P9" s="12" t="s">
        <v>456</v>
      </c>
      <c r="Q9" s="25" t="s">
        <v>456</v>
      </c>
      <c r="R9" s="11" t="s">
        <v>454</v>
      </c>
      <c r="S9" s="12">
        <v>0</v>
      </c>
      <c r="T9" s="25" t="s">
        <v>456</v>
      </c>
      <c r="U9" s="11" t="s">
        <v>455</v>
      </c>
      <c r="V9" s="12" t="s">
        <v>456</v>
      </c>
      <c r="W9" s="25" t="s">
        <v>456</v>
      </c>
      <c r="X9" s="5">
        <f t="shared" ref="X9:X33" si="0">IF(C9=" ",0,IF(C9="p",1,0)+IF(F9="p",1,0)+IF(I9="p",1,0)+IF(L9="p",1,0)+IF(O9="p",1,0)+IF(R9="p",1,0)+IF(U9="p",1,0))</f>
        <v>6</v>
      </c>
      <c r="Y9" s="6">
        <f t="shared" ref="Y9:Y33" si="1">IF(C9=" ",0,IF(C9="am",1,0)+IF(F9="am",1,0)+IF(I9="am",1,0)+IF(L9="am",1,0)+IF(O9="am",1,0)+IF(R9="am",1,0)+IF(U9="am",1,0))</f>
        <v>0</v>
      </c>
      <c r="Z9" s="6">
        <f t="shared" ref="Z9:Z33" si="2">IF(D9=" ",0,IF(D9="+",1,0)+IF(G9="+",1,0)+IF(J9="+",1,0)+IF(M9="+",1,0)+IF(P9="+",1,0)+IF(S9="+",1,0)+IF(V9="+",1,0))</f>
        <v>0</v>
      </c>
      <c r="AA9" s="6">
        <f t="shared" ref="AA9:AA33" si="3">IF(D9=" ",0,IF(D9="!",1,0)+IF(G9="!",1,0)+IF(J9="!",1,0)+IF(M9="!",1,0)+IF(P9="!",1,0)+IF(S9="!",1,0)+IF(V9="!",1,0))</f>
        <v>0</v>
      </c>
      <c r="AB9" s="6">
        <f t="shared" ref="AB9:AB33" si="4">IF(E9=" ",0,IF(E9="!",1,0)+IF(H9="!",1,0)+IF(K9="!",1,0)+IF(N9="!",1,0)+IF(Q9="!",1,0)+IF(T9="!",1,0)+IF(W9="!",1,0))</f>
        <v>0</v>
      </c>
      <c r="AC9" s="7">
        <f t="shared" ref="AC9:AC33" si="5">IF(E9=" ",0,IF(E9="~",1,0)+IF(H9="~",1,0)+IF(K9="~",1,0)+IF(N9="~",1,0)+IF(Q9="~",1,0)+IF(T9="~",1,0)+IF(W9="~",1,0))</f>
        <v>7</v>
      </c>
      <c r="AD9" s="36">
        <f t="shared" ref="AD9:AD33" si="6">IF(X9=7,10,IF(X9=6,9.71+(Y9-1)*0.29,IF(X9=5,9.13+(Y9-2)*0.29,IF(X9=4,8.26+(Y9-3)*0.29,IF(X9=3,7.1+(Y9-4)*0.29,IF(X9=2,5.65+(Y9-5)*0.29,IF(X9=1,3.91+(Y9-6)*0.29,IF(Y9=0,0,1.88+(Y9-7)*0.29))))))))</f>
        <v>9.4200000000000017</v>
      </c>
      <c r="AE9" s="14">
        <f t="shared" ref="AE9:AE33" si="7">IF(Z9=7,10,IF(Z9=6,9.71+(AA9-1)*0.29,IF(Z9=5,9.13+(AA9-2)*0.29,IF(Z9=4,8.26+(AA9-3)*0.29,IF(Z9=3,7.1+(AA9-4)*0.29,IF(Z9=2,5.65+(AA9-5)*0.29,IF(Z9=1,3.91+(AA9-6)*0.29,IF(AA9=0,0,1.88+(AA9-7)*0.29))))))))</f>
        <v>0</v>
      </c>
      <c r="AF9" s="24">
        <f t="shared" ref="AF9:AF33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2.4</v>
      </c>
      <c r="AH9" s="15">
        <v>1.7</v>
      </c>
      <c r="AI9" s="11" t="s">
        <v>455</v>
      </c>
      <c r="AJ9" s="12" t="s">
        <v>456</v>
      </c>
      <c r="AK9" s="25" t="s">
        <v>456</v>
      </c>
      <c r="AL9" s="11" t="s">
        <v>454</v>
      </c>
      <c r="AM9" s="12">
        <v>0</v>
      </c>
      <c r="AN9" s="25" t="s">
        <v>456</v>
      </c>
      <c r="AO9" s="11" t="s">
        <v>454</v>
      </c>
      <c r="AP9" s="12">
        <v>0</v>
      </c>
      <c r="AQ9" s="25" t="s">
        <v>456</v>
      </c>
      <c r="AR9" s="11" t="str">
        <f t="shared" ref="AQ9:AR18" si="9">" "</f>
        <v xml:space="preserve"> </v>
      </c>
      <c r="AS9" s="12" t="str">
        <f t="shared" ref="AS9:BC18" si="10">" "</f>
        <v xml:space="preserve"> </v>
      </c>
      <c r="AT9" s="25" t="str">
        <f t="shared" si="10"/>
        <v xml:space="preserve"> </v>
      </c>
      <c r="AU9" s="11" t="str">
        <f t="shared" si="10"/>
        <v xml:space="preserve"> </v>
      </c>
      <c r="AV9" s="12" t="str">
        <f t="shared" si="10"/>
        <v xml:space="preserve"> </v>
      </c>
      <c r="AW9" s="25" t="str">
        <f t="shared" si="10"/>
        <v xml:space="preserve"> </v>
      </c>
      <c r="AX9" s="11" t="str">
        <f t="shared" si="10"/>
        <v xml:space="preserve"> </v>
      </c>
      <c r="AY9" s="12" t="str">
        <f t="shared" si="10"/>
        <v xml:space="preserve"> </v>
      </c>
      <c r="AZ9" s="25" t="str">
        <f t="shared" si="10"/>
        <v xml:space="preserve"> </v>
      </c>
      <c r="BA9" s="11" t="str">
        <f t="shared" si="10"/>
        <v xml:space="preserve"> </v>
      </c>
      <c r="BB9" s="12" t="str">
        <f t="shared" si="10"/>
        <v xml:space="preserve"> </v>
      </c>
      <c r="BC9" s="25" t="str">
        <f t="shared" si="10"/>
        <v xml:space="preserve"> </v>
      </c>
      <c r="BD9" s="5">
        <f t="shared" ref="BD9:BD33" si="11">IF(AI9=" ",0,IF(AI9="p",1,0)+IF(AL9="p",1,0)+IF(AO9="p",1,0)+IF(AR9="p",1,0)+IF(AU9="p",1,0)+IF(AX9="p",1,0)+IF(BA9="p",1,0))</f>
        <v>1</v>
      </c>
      <c r="BE9" s="6">
        <f t="shared" ref="BE9:BE33" si="12">IF(AI9=" ",0,IF(AI9="am",1,0)+IF(AL9="am",1,0)+IF(AO9="am",1,0)+IF(AR9="am",1,0)+IF(AU9="am",1,0)+IF(AX9="am",1,0)+IF(BA9="am",1,0))</f>
        <v>0</v>
      </c>
      <c r="BF9" s="6">
        <f t="shared" ref="BF9:BF33" si="13">IF(AJ9=" ",0,IF(AJ9="+",1,0)+IF(AM9="+",1,0)+IF(AP9="+",1,0)+IF(AS9="+",1,0)+IF(AV9="+",1,0)+IF(AY9="+",1,0)+IF(BB9="+",1,0))</f>
        <v>0</v>
      </c>
      <c r="BG9" s="6">
        <f t="shared" ref="BG9:BG33" si="14">IF(AJ9=" ",0,IF(AJ9="!",1,0)+IF(AM9="!",1,0)+IF(AP9="!",1,0)+IF(AS9="!",1,0)+IF(AV9="!",1,0)+IF(AY9="!",1,0)+IF(BB9="!",1,0))</f>
        <v>0</v>
      </c>
      <c r="BH9" s="6">
        <f t="shared" ref="BH9:BH33" si="15">IF(AK9=" ",0,IF(AK9="!",1,0)+IF(AN9="!",1,0)+IF(AQ9="!",1,0)+IF(AT9="!",1,0)+IF(AW9="!",1,0)+IF(AZ9="!",1,0)+IF(BC9="!",1,0))</f>
        <v>0</v>
      </c>
      <c r="BI9" s="7">
        <f t="shared" ref="BI9:BI33" si="16">IF(AK9=" ",0,IF(AK9="~",1,0)+IF(AN9="~",1,0)+IF(AQ9="~",1,0)+IF(AT9="~",1,0)+IF(AW9="~",1,0)+IF(AZ9="~",1,0)+IF(BC9="~",1,0))</f>
        <v>3</v>
      </c>
      <c r="BJ9" s="36">
        <f t="shared" ref="BJ9:BJ33" si="17">IF(BD9=7,10,IF(BD9=6,9.71+(BE9-1)*0.29,IF(BD9=5,9.13+(BE9-2)*0.29,IF(BD9=4,8.26+(BE9-3)*0.29,IF(BD9=3,7.1+(BE9-4)*0.29,IF(BD9=2,5.65+(BE9-5)*0.29,IF(BD9=1,3.91+(BE9-6)*0.29,IF(BE9=0,0,1.88+(BE9-7)*0.29))))))))</f>
        <v>2.1700000000000004</v>
      </c>
      <c r="BK9" s="14">
        <f t="shared" ref="BK9:BK33" si="18">IF(BF9=7,10,IF(BF9=6,9.71+(BG9-1)*0.29,IF(BF9=5,9.13+(BG9-2)*0.29,IF(BF9=4,8.26+(BG9-3)*0.29,IF(BF9=3,7.1+(BG9-4)*0.29,IF(BF9=2,5.65+(BG9-5)*0.29,IF(BF9=1,3.91+(BG9-6)*0.29,IF(BG9=0,0,1.88+(BG9-7)*0.29))))))))</f>
        <v>0</v>
      </c>
      <c r="BL9" s="24">
        <f t="shared" ref="BL9:BL33" si="19"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f>1.5+3+0.14</f>
        <v>4.6399999999999997</v>
      </c>
      <c r="BP9" s="24">
        <f t="shared" ref="BP9:BP33" si="20">(0.75*AD9+AE9+0.25*AF9+1.4*AG9+1.6*AH9)+(0.75*BJ9+BK9+0.25*BL9+1.4*BM9+1.6*BN9)+BO9</f>
        <v>20.062500000000004</v>
      </c>
      <c r="BQ9" s="63"/>
      <c r="BR9" s="63"/>
      <c r="BS9" s="63"/>
      <c r="BT9" s="63"/>
      <c r="BU9" s="63"/>
      <c r="BV9" s="63"/>
      <c r="BW9" s="63"/>
      <c r="BY9" s="18"/>
      <c r="BZ9" s="19"/>
    </row>
    <row r="10" spans="1:78" ht="12.75" customHeight="1">
      <c r="A10" s="2">
        <f>A9+1</f>
        <v>2</v>
      </c>
      <c r="B10" s="80" t="s">
        <v>263</v>
      </c>
      <c r="C10" s="11" t="s">
        <v>455</v>
      </c>
      <c r="D10" s="12" t="s">
        <v>456</v>
      </c>
      <c r="E10" s="25" t="s">
        <v>456</v>
      </c>
      <c r="F10" s="11" t="s">
        <v>455</v>
      </c>
      <c r="G10" s="12" t="s">
        <v>456</v>
      </c>
      <c r="H10" s="25" t="s">
        <v>456</v>
      </c>
      <c r="I10" s="11" t="s">
        <v>455</v>
      </c>
      <c r="J10" s="12" t="s">
        <v>456</v>
      </c>
      <c r="K10" s="25" t="s">
        <v>456</v>
      </c>
      <c r="L10" s="11" t="s">
        <v>455</v>
      </c>
      <c r="M10" s="12" t="s">
        <v>456</v>
      </c>
      <c r="N10" s="25" t="s">
        <v>456</v>
      </c>
      <c r="O10" s="11" t="s">
        <v>455</v>
      </c>
      <c r="P10" s="12" t="s">
        <v>456</v>
      </c>
      <c r="Q10" s="25" t="s">
        <v>456</v>
      </c>
      <c r="R10" s="11" t="s">
        <v>455</v>
      </c>
      <c r="S10" s="12" t="s">
        <v>456</v>
      </c>
      <c r="T10" s="25" t="s">
        <v>456</v>
      </c>
      <c r="U10" s="11" t="s">
        <v>455</v>
      </c>
      <c r="V10" s="12" t="s">
        <v>456</v>
      </c>
      <c r="W10" s="25" t="s">
        <v>456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7</v>
      </c>
      <c r="AD10" s="36">
        <f t="shared" si="6"/>
        <v>10</v>
      </c>
      <c r="AE10" s="14">
        <f t="shared" si="7"/>
        <v>0</v>
      </c>
      <c r="AF10" s="24">
        <f t="shared" si="8"/>
        <v>1.88</v>
      </c>
      <c r="AG10" s="14">
        <v>4.3</v>
      </c>
      <c r="AH10" s="15">
        <v>2.2000000000000002</v>
      </c>
      <c r="AI10" s="11" t="s">
        <v>455</v>
      </c>
      <c r="AJ10" s="12" t="s">
        <v>456</v>
      </c>
      <c r="AK10" s="25" t="s">
        <v>456</v>
      </c>
      <c r="AL10" s="11" t="s">
        <v>455</v>
      </c>
      <c r="AM10" s="12" t="s">
        <v>456</v>
      </c>
      <c r="AN10" s="25" t="s">
        <v>456</v>
      </c>
      <c r="AO10" s="11" t="s">
        <v>455</v>
      </c>
      <c r="AP10" s="12" t="s">
        <v>456</v>
      </c>
      <c r="AQ10" s="25" t="s">
        <v>456</v>
      </c>
      <c r="AR10" s="11" t="str">
        <f t="shared" si="9"/>
        <v xml:space="preserve"> </v>
      </c>
      <c r="AS10" s="12" t="str">
        <f t="shared" si="10"/>
        <v xml:space="preserve"> </v>
      </c>
      <c r="AT10" s="25" t="str">
        <f t="shared" si="10"/>
        <v xml:space="preserve"> </v>
      </c>
      <c r="AU10" s="11" t="str">
        <f t="shared" si="10"/>
        <v xml:space="preserve"> </v>
      </c>
      <c r="AV10" s="12" t="str">
        <f t="shared" si="10"/>
        <v xml:space="preserve"> </v>
      </c>
      <c r="AW10" s="25" t="str">
        <f t="shared" si="10"/>
        <v xml:space="preserve"> </v>
      </c>
      <c r="AX10" s="11" t="str">
        <f t="shared" si="10"/>
        <v xml:space="preserve"> </v>
      </c>
      <c r="AY10" s="12" t="str">
        <f t="shared" si="10"/>
        <v xml:space="preserve"> </v>
      </c>
      <c r="AZ10" s="25" t="str">
        <f t="shared" si="10"/>
        <v xml:space="preserve"> </v>
      </c>
      <c r="BA10" s="11" t="str">
        <f t="shared" si="10"/>
        <v xml:space="preserve"> </v>
      </c>
      <c r="BB10" s="12" t="str">
        <f t="shared" si="10"/>
        <v xml:space="preserve"> </v>
      </c>
      <c r="BC10" s="25" t="str">
        <f t="shared" si="10"/>
        <v xml:space="preserve"> </v>
      </c>
      <c r="BD10" s="5">
        <f t="shared" si="11"/>
        <v>3</v>
      </c>
      <c r="BE10" s="6">
        <f t="shared" si="12"/>
        <v>0</v>
      </c>
      <c r="BF10" s="6">
        <f t="shared" si="13"/>
        <v>0</v>
      </c>
      <c r="BG10" s="6">
        <f t="shared" si="14"/>
        <v>0</v>
      </c>
      <c r="BH10" s="6">
        <f t="shared" si="15"/>
        <v>0</v>
      </c>
      <c r="BI10" s="7">
        <f t="shared" si="16"/>
        <v>3</v>
      </c>
      <c r="BJ10" s="36">
        <f t="shared" si="17"/>
        <v>5.9399999999999995</v>
      </c>
      <c r="BK10" s="14">
        <f t="shared" si="18"/>
        <v>0</v>
      </c>
      <c r="BL10" s="24">
        <f t="shared" si="19"/>
        <v>0.72</v>
      </c>
      <c r="BM10" s="14">
        <v>0</v>
      </c>
      <c r="BN10" s="15">
        <v>0</v>
      </c>
      <c r="BO10" s="16">
        <f>4*0.14+3</f>
        <v>3.56</v>
      </c>
      <c r="BP10" s="24">
        <f t="shared" si="20"/>
        <v>25.704999999999995</v>
      </c>
      <c r="BQ10" s="63"/>
      <c r="BR10" s="63"/>
      <c r="BS10" s="63"/>
      <c r="BT10" s="63"/>
      <c r="BU10" s="63"/>
      <c r="BV10" s="63"/>
      <c r="BW10" s="63"/>
      <c r="BY10" s="18"/>
      <c r="BZ10" s="19"/>
    </row>
    <row r="11" spans="1:78" ht="12.75" customHeight="1">
      <c r="A11" s="2">
        <f>A10+1</f>
        <v>3</v>
      </c>
      <c r="B11" s="80" t="s">
        <v>264</v>
      </c>
      <c r="C11" s="11" t="s">
        <v>455</v>
      </c>
      <c r="D11" s="12" t="s">
        <v>456</v>
      </c>
      <c r="E11" s="25" t="s">
        <v>456</v>
      </c>
      <c r="F11" s="11" t="s">
        <v>455</v>
      </c>
      <c r="G11" s="12" t="s">
        <v>456</v>
      </c>
      <c r="H11" s="25" t="s">
        <v>456</v>
      </c>
      <c r="I11" s="11" t="s">
        <v>455</v>
      </c>
      <c r="J11" s="12" t="s">
        <v>457</v>
      </c>
      <c r="K11" s="25" t="s">
        <v>456</v>
      </c>
      <c r="L11" s="11" t="s">
        <v>455</v>
      </c>
      <c r="M11" s="12" t="s">
        <v>456</v>
      </c>
      <c r="N11" s="25" t="s">
        <v>456</v>
      </c>
      <c r="O11" s="11" t="s">
        <v>455</v>
      </c>
      <c r="P11" s="12" t="s">
        <v>459</v>
      </c>
      <c r="Q11" s="25" t="s">
        <v>456</v>
      </c>
      <c r="R11" s="11" t="s">
        <v>455</v>
      </c>
      <c r="S11" s="12" t="s">
        <v>457</v>
      </c>
      <c r="T11" s="25" t="s">
        <v>456</v>
      </c>
      <c r="U11" s="11" t="s">
        <v>455</v>
      </c>
      <c r="V11" s="12" t="s">
        <v>456</v>
      </c>
      <c r="W11" s="25" t="s">
        <v>456</v>
      </c>
      <c r="X11" s="5">
        <f t="shared" si="0"/>
        <v>7</v>
      </c>
      <c r="Y11" s="6">
        <f t="shared" si="1"/>
        <v>0</v>
      </c>
      <c r="Z11" s="6">
        <f t="shared" si="2"/>
        <v>2</v>
      </c>
      <c r="AA11" s="6">
        <f t="shared" si="3"/>
        <v>1</v>
      </c>
      <c r="AB11" s="6">
        <f t="shared" si="4"/>
        <v>0</v>
      </c>
      <c r="AC11" s="7">
        <f t="shared" si="5"/>
        <v>7</v>
      </c>
      <c r="AD11" s="36">
        <f t="shared" si="6"/>
        <v>10</v>
      </c>
      <c r="AE11" s="14">
        <f t="shared" si="7"/>
        <v>4.49</v>
      </c>
      <c r="AF11" s="24">
        <f t="shared" si="8"/>
        <v>1.88</v>
      </c>
      <c r="AG11" s="14">
        <v>4.7</v>
      </c>
      <c r="AH11" s="15">
        <v>2.4</v>
      </c>
      <c r="AI11" s="11" t="s">
        <v>455</v>
      </c>
      <c r="AJ11" s="12" t="s">
        <v>456</v>
      </c>
      <c r="AK11" s="25" t="s">
        <v>456</v>
      </c>
      <c r="AL11" s="11" t="s">
        <v>455</v>
      </c>
      <c r="AM11" s="12" t="s">
        <v>456</v>
      </c>
      <c r="AN11" s="25" t="s">
        <v>456</v>
      </c>
      <c r="AO11" s="11" t="s">
        <v>455</v>
      </c>
      <c r="AP11" s="12" t="s">
        <v>456</v>
      </c>
      <c r="AQ11" s="25" t="s">
        <v>456</v>
      </c>
      <c r="AR11" s="11" t="str">
        <f t="shared" si="9"/>
        <v xml:space="preserve"> </v>
      </c>
      <c r="AS11" s="12" t="str">
        <f t="shared" si="10"/>
        <v xml:space="preserve"> </v>
      </c>
      <c r="AT11" s="25" t="str">
        <f t="shared" si="10"/>
        <v xml:space="preserve"> </v>
      </c>
      <c r="AU11" s="11" t="str">
        <f t="shared" si="10"/>
        <v xml:space="preserve"> </v>
      </c>
      <c r="AV11" s="12" t="str">
        <f t="shared" si="10"/>
        <v xml:space="preserve"> </v>
      </c>
      <c r="AW11" s="25" t="str">
        <f t="shared" si="10"/>
        <v xml:space="preserve"> </v>
      </c>
      <c r="AX11" s="11" t="str">
        <f t="shared" si="10"/>
        <v xml:space="preserve"> </v>
      </c>
      <c r="AY11" s="12" t="str">
        <f t="shared" si="10"/>
        <v xml:space="preserve"> </v>
      </c>
      <c r="AZ11" s="25" t="str">
        <f t="shared" si="10"/>
        <v xml:space="preserve"> </v>
      </c>
      <c r="BA11" s="11" t="str">
        <f t="shared" si="10"/>
        <v xml:space="preserve"> </v>
      </c>
      <c r="BB11" s="12" t="str">
        <f t="shared" si="10"/>
        <v xml:space="preserve"> </v>
      </c>
      <c r="BC11" s="25" t="str">
        <f t="shared" si="10"/>
        <v xml:space="preserve"> </v>
      </c>
      <c r="BD11" s="5">
        <f t="shared" si="11"/>
        <v>3</v>
      </c>
      <c r="BE11" s="6">
        <f t="shared" si="12"/>
        <v>0</v>
      </c>
      <c r="BF11" s="6">
        <f t="shared" si="13"/>
        <v>0</v>
      </c>
      <c r="BG11" s="6">
        <f t="shared" si="14"/>
        <v>0</v>
      </c>
      <c r="BH11" s="6">
        <f t="shared" si="15"/>
        <v>0</v>
      </c>
      <c r="BI11" s="7">
        <f t="shared" si="16"/>
        <v>3</v>
      </c>
      <c r="BJ11" s="36">
        <f t="shared" si="17"/>
        <v>5.9399999999999995</v>
      </c>
      <c r="BK11" s="14">
        <f t="shared" si="18"/>
        <v>0</v>
      </c>
      <c r="BL11" s="24">
        <f t="shared" si="19"/>
        <v>0.72</v>
      </c>
      <c r="BM11" s="14">
        <v>0</v>
      </c>
      <c r="BN11" s="15">
        <v>0</v>
      </c>
      <c r="BO11" s="16">
        <f>1.5+1+3</f>
        <v>5.5</v>
      </c>
      <c r="BP11" s="24">
        <f t="shared" si="20"/>
        <v>33.015000000000001</v>
      </c>
      <c r="BQ11" s="63"/>
      <c r="BR11" s="63"/>
      <c r="BS11" s="63"/>
      <c r="BT11" s="63"/>
      <c r="BU11" s="63"/>
      <c r="BV11" s="63"/>
      <c r="BW11" s="63"/>
      <c r="BY11" s="18"/>
      <c r="BZ11" s="20"/>
    </row>
    <row r="12" spans="1:78" ht="12.75" customHeight="1">
      <c r="A12" s="2">
        <f t="shared" ref="A12:A43" si="21">A11+1</f>
        <v>4</v>
      </c>
      <c r="B12" s="80" t="s">
        <v>265</v>
      </c>
      <c r="C12" s="11" t="s">
        <v>455</v>
      </c>
      <c r="D12" s="12" t="s">
        <v>456</v>
      </c>
      <c r="E12" s="25" t="s">
        <v>456</v>
      </c>
      <c r="F12" s="11" t="s">
        <v>455</v>
      </c>
      <c r="G12" s="12" t="s">
        <v>456</v>
      </c>
      <c r="H12" s="25" t="s">
        <v>456</v>
      </c>
      <c r="I12" s="11" t="s">
        <v>455</v>
      </c>
      <c r="J12" s="12" t="s">
        <v>456</v>
      </c>
      <c r="K12" s="25" t="s">
        <v>456</v>
      </c>
      <c r="L12" s="11" t="s">
        <v>455</v>
      </c>
      <c r="M12" s="12" t="s">
        <v>456</v>
      </c>
      <c r="N12" s="25" t="s">
        <v>456</v>
      </c>
      <c r="O12" s="11" t="s">
        <v>455</v>
      </c>
      <c r="P12" s="12" t="s">
        <v>456</v>
      </c>
      <c r="Q12" s="25" t="s">
        <v>456</v>
      </c>
      <c r="R12" s="11" t="s">
        <v>455</v>
      </c>
      <c r="S12" s="12" t="s">
        <v>456</v>
      </c>
      <c r="T12" s="25" t="s">
        <v>456</v>
      </c>
      <c r="U12" s="11" t="s">
        <v>455</v>
      </c>
      <c r="V12" s="12" t="s">
        <v>459</v>
      </c>
      <c r="W12" s="25" t="s">
        <v>456</v>
      </c>
      <c r="X12" s="5">
        <f t="shared" si="0"/>
        <v>7</v>
      </c>
      <c r="Y12" s="6">
        <f t="shared" si="1"/>
        <v>0</v>
      </c>
      <c r="Z12" s="6">
        <f t="shared" si="2"/>
        <v>0</v>
      </c>
      <c r="AA12" s="6">
        <f t="shared" si="3"/>
        <v>1</v>
      </c>
      <c r="AB12" s="6">
        <f t="shared" si="4"/>
        <v>0</v>
      </c>
      <c r="AC12" s="7">
        <f t="shared" si="5"/>
        <v>7</v>
      </c>
      <c r="AD12" s="36">
        <f t="shared" si="6"/>
        <v>10</v>
      </c>
      <c r="AE12" s="14">
        <f t="shared" si="7"/>
        <v>0.14000000000000012</v>
      </c>
      <c r="AF12" s="24">
        <f t="shared" si="8"/>
        <v>1.88</v>
      </c>
      <c r="AG12" s="14">
        <v>4.2</v>
      </c>
      <c r="AH12" s="15">
        <v>2.8</v>
      </c>
      <c r="AI12" s="11" t="s">
        <v>455</v>
      </c>
      <c r="AJ12" s="12" t="s">
        <v>456</v>
      </c>
      <c r="AK12" s="25" t="s">
        <v>456</v>
      </c>
      <c r="AL12" s="11" t="s">
        <v>455</v>
      </c>
      <c r="AM12" s="12" t="s">
        <v>456</v>
      </c>
      <c r="AN12" s="25" t="s">
        <v>456</v>
      </c>
      <c r="AO12" s="11" t="s">
        <v>455</v>
      </c>
      <c r="AP12" s="12" t="s">
        <v>456</v>
      </c>
      <c r="AQ12" s="25" t="s">
        <v>456</v>
      </c>
      <c r="AR12" s="11" t="str">
        <f t="shared" si="9"/>
        <v xml:space="preserve"> </v>
      </c>
      <c r="AS12" s="12" t="str">
        <f t="shared" si="10"/>
        <v xml:space="preserve"> </v>
      </c>
      <c r="AT12" s="25" t="str">
        <f t="shared" si="10"/>
        <v xml:space="preserve"> </v>
      </c>
      <c r="AU12" s="11" t="str">
        <f t="shared" si="10"/>
        <v xml:space="preserve"> </v>
      </c>
      <c r="AV12" s="12" t="str">
        <f t="shared" si="10"/>
        <v xml:space="preserve"> </v>
      </c>
      <c r="AW12" s="25" t="str">
        <f t="shared" si="10"/>
        <v xml:space="preserve"> </v>
      </c>
      <c r="AX12" s="11" t="str">
        <f t="shared" si="10"/>
        <v xml:space="preserve"> </v>
      </c>
      <c r="AY12" s="12" t="str">
        <f t="shared" si="10"/>
        <v xml:space="preserve"> </v>
      </c>
      <c r="AZ12" s="25" t="str">
        <f t="shared" si="10"/>
        <v xml:space="preserve"> </v>
      </c>
      <c r="BA12" s="11" t="str">
        <f t="shared" si="10"/>
        <v xml:space="preserve"> </v>
      </c>
      <c r="BB12" s="12" t="str">
        <f t="shared" si="10"/>
        <v xml:space="preserve"> </v>
      </c>
      <c r="BC12" s="25" t="str">
        <f t="shared" si="10"/>
        <v xml:space="preserve"> </v>
      </c>
      <c r="BD12" s="5">
        <f t="shared" si="11"/>
        <v>3</v>
      </c>
      <c r="BE12" s="6">
        <f t="shared" si="12"/>
        <v>0</v>
      </c>
      <c r="BF12" s="6">
        <f t="shared" si="13"/>
        <v>0</v>
      </c>
      <c r="BG12" s="6">
        <f t="shared" si="14"/>
        <v>0</v>
      </c>
      <c r="BH12" s="6">
        <f t="shared" si="15"/>
        <v>0</v>
      </c>
      <c r="BI12" s="7">
        <f t="shared" si="16"/>
        <v>3</v>
      </c>
      <c r="BJ12" s="36">
        <f t="shared" si="17"/>
        <v>5.9399999999999995</v>
      </c>
      <c r="BK12" s="14">
        <f t="shared" si="18"/>
        <v>0</v>
      </c>
      <c r="BL12" s="24">
        <f t="shared" si="19"/>
        <v>0.72</v>
      </c>
      <c r="BM12" s="14">
        <v>0</v>
      </c>
      <c r="BN12" s="15">
        <v>0</v>
      </c>
      <c r="BO12" s="16">
        <f>1.5+3</f>
        <v>4.5</v>
      </c>
      <c r="BP12" s="24">
        <f t="shared" si="20"/>
        <v>27.605000000000004</v>
      </c>
      <c r="BQ12" s="63"/>
      <c r="BR12" s="63"/>
      <c r="BS12" s="63"/>
      <c r="BT12" s="63"/>
      <c r="BU12" s="63"/>
      <c r="BV12" s="63"/>
      <c r="BW12" s="63"/>
      <c r="BY12" s="18"/>
      <c r="BZ12" s="21"/>
    </row>
    <row r="13" spans="1:78" ht="12.75" customHeight="1">
      <c r="A13" s="2">
        <f t="shared" si="21"/>
        <v>5</v>
      </c>
      <c r="B13" s="80" t="s">
        <v>266</v>
      </c>
      <c r="C13" s="11" t="s">
        <v>455</v>
      </c>
      <c r="D13" s="12" t="s">
        <v>456</v>
      </c>
      <c r="E13" s="25" t="s">
        <v>456</v>
      </c>
      <c r="F13" s="11" t="s">
        <v>455</v>
      </c>
      <c r="G13" s="12" t="s">
        <v>456</v>
      </c>
      <c r="H13" s="25" t="s">
        <v>456</v>
      </c>
      <c r="I13" s="11" t="s">
        <v>455</v>
      </c>
      <c r="J13" s="12" t="s">
        <v>456</v>
      </c>
      <c r="K13" s="25" t="s">
        <v>456</v>
      </c>
      <c r="L13" s="11" t="s">
        <v>455</v>
      </c>
      <c r="M13" s="12" t="s">
        <v>456</v>
      </c>
      <c r="N13" s="25" t="s">
        <v>456</v>
      </c>
      <c r="O13" s="11" t="s">
        <v>455</v>
      </c>
      <c r="P13" s="12" t="s">
        <v>456</v>
      </c>
      <c r="Q13" s="25" t="s">
        <v>456</v>
      </c>
      <c r="R13" s="11" t="s">
        <v>455</v>
      </c>
      <c r="S13" s="12" t="s">
        <v>456</v>
      </c>
      <c r="T13" s="25" t="s">
        <v>456</v>
      </c>
      <c r="U13" s="11" t="s">
        <v>455</v>
      </c>
      <c r="V13" s="12" t="s">
        <v>456</v>
      </c>
      <c r="W13" s="25" t="s">
        <v>456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7</v>
      </c>
      <c r="AD13" s="36">
        <f t="shared" si="6"/>
        <v>10</v>
      </c>
      <c r="AE13" s="14">
        <f t="shared" si="7"/>
        <v>0</v>
      </c>
      <c r="AF13" s="24">
        <f t="shared" si="8"/>
        <v>1.88</v>
      </c>
      <c r="AG13" s="14">
        <v>4.2</v>
      </c>
      <c r="AH13" s="15">
        <v>2</v>
      </c>
      <c r="AI13" s="11" t="s">
        <v>455</v>
      </c>
      <c r="AJ13" s="12" t="s">
        <v>456</v>
      </c>
      <c r="AK13" s="25" t="s">
        <v>456</v>
      </c>
      <c r="AL13" s="11" t="s">
        <v>455</v>
      </c>
      <c r="AM13" s="12" t="s">
        <v>456</v>
      </c>
      <c r="AN13" s="25" t="s">
        <v>456</v>
      </c>
      <c r="AO13" s="11" t="s">
        <v>455</v>
      </c>
      <c r="AP13" s="12" t="s">
        <v>456</v>
      </c>
      <c r="AQ13" s="25">
        <v>0</v>
      </c>
      <c r="AR13" s="11" t="str">
        <f t="shared" si="9"/>
        <v xml:space="preserve"> </v>
      </c>
      <c r="AS13" s="12" t="str">
        <f t="shared" si="10"/>
        <v xml:space="preserve"> </v>
      </c>
      <c r="AT13" s="25" t="str">
        <f t="shared" si="10"/>
        <v xml:space="preserve"> </v>
      </c>
      <c r="AU13" s="11" t="str">
        <f t="shared" si="10"/>
        <v xml:space="preserve"> </v>
      </c>
      <c r="AV13" s="12" t="str">
        <f t="shared" si="10"/>
        <v xml:space="preserve"> </v>
      </c>
      <c r="AW13" s="25" t="str">
        <f t="shared" si="10"/>
        <v xml:space="preserve"> </v>
      </c>
      <c r="AX13" s="11" t="str">
        <f t="shared" si="10"/>
        <v xml:space="preserve"> </v>
      </c>
      <c r="AY13" s="12" t="str">
        <f t="shared" si="10"/>
        <v xml:space="preserve"> </v>
      </c>
      <c r="AZ13" s="25" t="str">
        <f t="shared" si="10"/>
        <v xml:space="preserve"> </v>
      </c>
      <c r="BA13" s="11" t="str">
        <f t="shared" si="10"/>
        <v xml:space="preserve"> </v>
      </c>
      <c r="BB13" s="12" t="str">
        <f t="shared" si="10"/>
        <v xml:space="preserve"> </v>
      </c>
      <c r="BC13" s="25" t="str">
        <f t="shared" si="10"/>
        <v xml:space="preserve"> </v>
      </c>
      <c r="BD13" s="5">
        <f t="shared" si="11"/>
        <v>3</v>
      </c>
      <c r="BE13" s="6">
        <f t="shared" si="12"/>
        <v>0</v>
      </c>
      <c r="BF13" s="6">
        <f t="shared" si="13"/>
        <v>0</v>
      </c>
      <c r="BG13" s="6">
        <f t="shared" si="14"/>
        <v>0</v>
      </c>
      <c r="BH13" s="6">
        <f t="shared" si="15"/>
        <v>0</v>
      </c>
      <c r="BI13" s="7">
        <f t="shared" si="16"/>
        <v>2</v>
      </c>
      <c r="BJ13" s="36">
        <f t="shared" si="17"/>
        <v>5.9399999999999995</v>
      </c>
      <c r="BK13" s="14">
        <f t="shared" si="18"/>
        <v>0</v>
      </c>
      <c r="BL13" s="24">
        <f t="shared" si="19"/>
        <v>0.42999999999999994</v>
      </c>
      <c r="BM13" s="14">
        <v>0</v>
      </c>
      <c r="BN13" s="15">
        <v>0</v>
      </c>
      <c r="BO13" s="16">
        <f>1.5+0.14</f>
        <v>1.6400000000000001</v>
      </c>
      <c r="BP13" s="24">
        <f t="shared" si="20"/>
        <v>23.252500000000001</v>
      </c>
      <c r="BQ13" s="63"/>
      <c r="BR13" s="63"/>
      <c r="BS13" s="63"/>
      <c r="BT13" s="63"/>
      <c r="BU13" s="63"/>
      <c r="BV13" s="63"/>
      <c r="BW13" s="63"/>
      <c r="BY13" s="18"/>
      <c r="BZ13" s="19"/>
    </row>
    <row r="14" spans="1:78" ht="12.75" customHeight="1">
      <c r="A14" s="2">
        <f t="shared" si="21"/>
        <v>6</v>
      </c>
      <c r="B14" s="80" t="s">
        <v>267</v>
      </c>
      <c r="C14" s="11" t="s">
        <v>455</v>
      </c>
      <c r="D14" s="12" t="s">
        <v>456</v>
      </c>
      <c r="E14" s="25">
        <v>0</v>
      </c>
      <c r="F14" s="11" t="s">
        <v>455</v>
      </c>
      <c r="G14" s="12" t="s">
        <v>456</v>
      </c>
      <c r="H14" s="25" t="s">
        <v>456</v>
      </c>
      <c r="I14" s="11" t="s">
        <v>455</v>
      </c>
      <c r="J14" s="12" t="s">
        <v>456</v>
      </c>
      <c r="K14" s="25" t="s">
        <v>456</v>
      </c>
      <c r="L14" s="11" t="s">
        <v>455</v>
      </c>
      <c r="M14" s="12" t="s">
        <v>459</v>
      </c>
      <c r="N14" s="25" t="s">
        <v>456</v>
      </c>
      <c r="O14" s="11" t="s">
        <v>455</v>
      </c>
      <c r="P14" s="12" t="s">
        <v>456</v>
      </c>
      <c r="Q14" s="25" t="s">
        <v>456</v>
      </c>
      <c r="R14" s="11" t="s">
        <v>455</v>
      </c>
      <c r="S14" s="12" t="s">
        <v>456</v>
      </c>
      <c r="T14" s="25" t="s">
        <v>456</v>
      </c>
      <c r="U14" s="11" t="s">
        <v>455</v>
      </c>
      <c r="V14" s="12" t="s">
        <v>456</v>
      </c>
      <c r="W14" s="25" t="s">
        <v>456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1</v>
      </c>
      <c r="AB14" s="6">
        <f t="shared" si="4"/>
        <v>0</v>
      </c>
      <c r="AC14" s="7">
        <f t="shared" si="5"/>
        <v>6</v>
      </c>
      <c r="AD14" s="36">
        <f t="shared" si="6"/>
        <v>10</v>
      </c>
      <c r="AE14" s="14">
        <f t="shared" si="7"/>
        <v>0.14000000000000012</v>
      </c>
      <c r="AF14" s="24">
        <f t="shared" si="8"/>
        <v>1.5899999999999999</v>
      </c>
      <c r="AG14" s="14">
        <v>3</v>
      </c>
      <c r="AH14" s="15">
        <v>2.2999999999999998</v>
      </c>
      <c r="AI14" s="11" t="s">
        <v>455</v>
      </c>
      <c r="AJ14" s="12" t="s">
        <v>456</v>
      </c>
      <c r="AK14" s="25" t="s">
        <v>456</v>
      </c>
      <c r="AL14" s="11" t="s">
        <v>455</v>
      </c>
      <c r="AM14" s="12" t="s">
        <v>456</v>
      </c>
      <c r="AN14" s="25" t="s">
        <v>456</v>
      </c>
      <c r="AO14" s="11" t="s">
        <v>455</v>
      </c>
      <c r="AP14" s="12" t="s">
        <v>456</v>
      </c>
      <c r="AQ14" s="25" t="s">
        <v>456</v>
      </c>
      <c r="AR14" s="11" t="str">
        <f t="shared" si="9"/>
        <v xml:space="preserve"> </v>
      </c>
      <c r="AS14" s="12" t="str">
        <f t="shared" si="10"/>
        <v xml:space="preserve"> </v>
      </c>
      <c r="AT14" s="25" t="str">
        <f t="shared" si="10"/>
        <v xml:space="preserve"> </v>
      </c>
      <c r="AU14" s="11" t="str">
        <f t="shared" si="10"/>
        <v xml:space="preserve"> </v>
      </c>
      <c r="AV14" s="12" t="str">
        <f t="shared" si="10"/>
        <v xml:space="preserve"> </v>
      </c>
      <c r="AW14" s="25" t="str">
        <f t="shared" si="10"/>
        <v xml:space="preserve"> </v>
      </c>
      <c r="AX14" s="11" t="str">
        <f t="shared" si="10"/>
        <v xml:space="preserve"> </v>
      </c>
      <c r="AY14" s="12" t="str">
        <f t="shared" si="10"/>
        <v xml:space="preserve"> </v>
      </c>
      <c r="AZ14" s="25" t="str">
        <f t="shared" si="10"/>
        <v xml:space="preserve"> </v>
      </c>
      <c r="BA14" s="11" t="str">
        <f t="shared" si="10"/>
        <v xml:space="preserve"> </v>
      </c>
      <c r="BB14" s="12" t="str">
        <f t="shared" si="10"/>
        <v xml:space="preserve"> </v>
      </c>
      <c r="BC14" s="25" t="str">
        <f t="shared" si="10"/>
        <v xml:space="preserve"> </v>
      </c>
      <c r="BD14" s="5">
        <f t="shared" si="11"/>
        <v>3</v>
      </c>
      <c r="BE14" s="6">
        <f t="shared" si="12"/>
        <v>0</v>
      </c>
      <c r="BF14" s="6">
        <f t="shared" si="13"/>
        <v>0</v>
      </c>
      <c r="BG14" s="6">
        <f t="shared" si="14"/>
        <v>0</v>
      </c>
      <c r="BH14" s="6">
        <f t="shared" si="15"/>
        <v>0</v>
      </c>
      <c r="BI14" s="7">
        <f t="shared" si="16"/>
        <v>3</v>
      </c>
      <c r="BJ14" s="36">
        <f t="shared" si="17"/>
        <v>5.9399999999999995</v>
      </c>
      <c r="BK14" s="14">
        <f t="shared" si="18"/>
        <v>0</v>
      </c>
      <c r="BL14" s="24">
        <f t="shared" si="19"/>
        <v>0.72</v>
      </c>
      <c r="BM14" s="14">
        <v>0</v>
      </c>
      <c r="BN14" s="15">
        <v>0</v>
      </c>
      <c r="BO14" s="16">
        <f>1.5+3+0.14</f>
        <v>4.6399999999999997</v>
      </c>
      <c r="BP14" s="24">
        <f t="shared" si="20"/>
        <v>25.192500000000003</v>
      </c>
      <c r="BQ14" s="63"/>
      <c r="BR14" s="63"/>
      <c r="BS14" s="63"/>
      <c r="BT14" s="63"/>
      <c r="BU14" s="63"/>
      <c r="BV14" s="63"/>
      <c r="BW14" s="63"/>
      <c r="BY14" s="18"/>
      <c r="BZ14" s="21"/>
    </row>
    <row r="15" spans="1:78" ht="12.75" customHeight="1">
      <c r="A15" s="2">
        <f t="shared" si="21"/>
        <v>7</v>
      </c>
      <c r="B15" s="80" t="s">
        <v>268</v>
      </c>
      <c r="C15" s="11" t="s">
        <v>455</v>
      </c>
      <c r="D15" s="12" t="s">
        <v>456</v>
      </c>
      <c r="E15" s="25" t="s">
        <v>456</v>
      </c>
      <c r="F15" s="11" t="s">
        <v>455</v>
      </c>
      <c r="G15" s="12" t="s">
        <v>456</v>
      </c>
      <c r="H15" s="25" t="s">
        <v>456</v>
      </c>
      <c r="I15" s="11" t="s">
        <v>455</v>
      </c>
      <c r="J15" s="12" t="s">
        <v>456</v>
      </c>
      <c r="K15" s="25" t="s">
        <v>456</v>
      </c>
      <c r="L15" s="11" t="s">
        <v>455</v>
      </c>
      <c r="M15" s="12" t="s">
        <v>456</v>
      </c>
      <c r="N15" s="25" t="s">
        <v>456</v>
      </c>
      <c r="O15" s="11" t="s">
        <v>455</v>
      </c>
      <c r="P15" s="12" t="s">
        <v>457</v>
      </c>
      <c r="Q15" s="25" t="s">
        <v>456</v>
      </c>
      <c r="R15" s="11" t="s">
        <v>455</v>
      </c>
      <c r="S15" s="12" t="s">
        <v>456</v>
      </c>
      <c r="T15" s="25" t="s">
        <v>456</v>
      </c>
      <c r="U15" s="11" t="s">
        <v>455</v>
      </c>
      <c r="V15" s="12" t="s">
        <v>457</v>
      </c>
      <c r="W15" s="25" t="s">
        <v>456</v>
      </c>
      <c r="X15" s="5">
        <f t="shared" si="0"/>
        <v>7</v>
      </c>
      <c r="Y15" s="6">
        <f t="shared" si="1"/>
        <v>0</v>
      </c>
      <c r="Z15" s="6">
        <f t="shared" si="2"/>
        <v>2</v>
      </c>
      <c r="AA15" s="6">
        <f t="shared" si="3"/>
        <v>0</v>
      </c>
      <c r="AB15" s="6">
        <f t="shared" si="4"/>
        <v>0</v>
      </c>
      <c r="AC15" s="7">
        <f t="shared" si="5"/>
        <v>7</v>
      </c>
      <c r="AD15" s="36">
        <f t="shared" si="6"/>
        <v>10</v>
      </c>
      <c r="AE15" s="14">
        <f t="shared" si="7"/>
        <v>4.2</v>
      </c>
      <c r="AF15" s="24">
        <f t="shared" si="8"/>
        <v>1.88</v>
      </c>
      <c r="AG15" s="14">
        <v>3.6</v>
      </c>
      <c r="AH15" s="15">
        <v>1.8</v>
      </c>
      <c r="AI15" s="11" t="s">
        <v>455</v>
      </c>
      <c r="AJ15" s="12" t="s">
        <v>456</v>
      </c>
      <c r="AK15" s="25" t="s">
        <v>456</v>
      </c>
      <c r="AL15" s="11" t="s">
        <v>455</v>
      </c>
      <c r="AM15" s="12" t="s">
        <v>456</v>
      </c>
      <c r="AN15" s="25" t="s">
        <v>456</v>
      </c>
      <c r="AO15" s="11" t="s">
        <v>454</v>
      </c>
      <c r="AP15" s="12">
        <v>0</v>
      </c>
      <c r="AQ15" s="25" t="s">
        <v>456</v>
      </c>
      <c r="AR15" s="11" t="str">
        <f t="shared" si="9"/>
        <v xml:space="preserve"> </v>
      </c>
      <c r="AS15" s="12" t="str">
        <f t="shared" si="10"/>
        <v xml:space="preserve"> </v>
      </c>
      <c r="AT15" s="25" t="str">
        <f t="shared" si="10"/>
        <v xml:space="preserve"> </v>
      </c>
      <c r="AU15" s="11" t="str">
        <f t="shared" si="10"/>
        <v xml:space="preserve"> </v>
      </c>
      <c r="AV15" s="12" t="str">
        <f t="shared" si="10"/>
        <v xml:space="preserve"> </v>
      </c>
      <c r="AW15" s="25" t="str">
        <f t="shared" si="10"/>
        <v xml:space="preserve"> </v>
      </c>
      <c r="AX15" s="11" t="str">
        <f t="shared" si="10"/>
        <v xml:space="preserve"> </v>
      </c>
      <c r="AY15" s="12" t="str">
        <f t="shared" si="10"/>
        <v xml:space="preserve"> </v>
      </c>
      <c r="AZ15" s="25" t="str">
        <f t="shared" si="10"/>
        <v xml:space="preserve"> </v>
      </c>
      <c r="BA15" s="11" t="str">
        <f t="shared" si="10"/>
        <v xml:space="preserve"> </v>
      </c>
      <c r="BB15" s="12" t="str">
        <f t="shared" si="10"/>
        <v xml:space="preserve"> </v>
      </c>
      <c r="BC15" s="25" t="str">
        <f t="shared" si="10"/>
        <v xml:space="preserve"> </v>
      </c>
      <c r="BD15" s="5">
        <f t="shared" si="11"/>
        <v>2</v>
      </c>
      <c r="BE15" s="6">
        <f t="shared" si="12"/>
        <v>0</v>
      </c>
      <c r="BF15" s="6">
        <f t="shared" si="13"/>
        <v>0</v>
      </c>
      <c r="BG15" s="6">
        <f t="shared" si="14"/>
        <v>0</v>
      </c>
      <c r="BH15" s="6">
        <f t="shared" si="15"/>
        <v>0</v>
      </c>
      <c r="BI15" s="7">
        <f t="shared" si="16"/>
        <v>3</v>
      </c>
      <c r="BJ15" s="36">
        <f t="shared" si="17"/>
        <v>4.2</v>
      </c>
      <c r="BK15" s="14">
        <f t="shared" si="18"/>
        <v>0</v>
      </c>
      <c r="BL15" s="24">
        <f t="shared" si="19"/>
        <v>0.72</v>
      </c>
      <c r="BM15" s="14">
        <v>0</v>
      </c>
      <c r="BN15" s="15">
        <v>0</v>
      </c>
      <c r="BO15" s="16">
        <f>1.5+3</f>
        <v>4.5</v>
      </c>
      <c r="BP15" s="24">
        <f t="shared" si="20"/>
        <v>27.92</v>
      </c>
      <c r="BQ15" s="63"/>
      <c r="BR15" s="63"/>
      <c r="BS15" s="63"/>
      <c r="BT15" s="63"/>
      <c r="BU15" s="63"/>
      <c r="BV15" s="63"/>
      <c r="BW15" s="63"/>
      <c r="BY15" s="22"/>
      <c r="BZ15" s="21"/>
    </row>
    <row r="16" spans="1:78" ht="12.75" customHeight="1">
      <c r="A16" s="2">
        <f t="shared" si="21"/>
        <v>8</v>
      </c>
      <c r="B16" s="80" t="s">
        <v>269</v>
      </c>
      <c r="C16" s="11" t="s">
        <v>455</v>
      </c>
      <c r="D16" s="12" t="s">
        <v>456</v>
      </c>
      <c r="E16" s="25" t="s">
        <v>456</v>
      </c>
      <c r="F16" s="11" t="s">
        <v>455</v>
      </c>
      <c r="G16" s="12" t="s">
        <v>456</v>
      </c>
      <c r="H16" s="25" t="s">
        <v>456</v>
      </c>
      <c r="I16" s="11" t="s">
        <v>455</v>
      </c>
      <c r="J16" s="12" t="s">
        <v>456</v>
      </c>
      <c r="K16" s="25" t="s">
        <v>456</v>
      </c>
      <c r="L16" s="11" t="s">
        <v>455</v>
      </c>
      <c r="M16" s="12" t="s">
        <v>456</v>
      </c>
      <c r="N16" s="25" t="s">
        <v>456</v>
      </c>
      <c r="O16" s="11" t="s">
        <v>455</v>
      </c>
      <c r="P16" s="12" t="s">
        <v>456</v>
      </c>
      <c r="Q16" s="25" t="s">
        <v>456</v>
      </c>
      <c r="R16" s="11" t="s">
        <v>455</v>
      </c>
      <c r="S16" s="12" t="s">
        <v>456</v>
      </c>
      <c r="T16" s="25" t="s">
        <v>456</v>
      </c>
      <c r="U16" s="11" t="s">
        <v>455</v>
      </c>
      <c r="V16" s="12" t="s">
        <v>456</v>
      </c>
      <c r="W16" s="25" t="s">
        <v>456</v>
      </c>
      <c r="X16" s="5">
        <f t="shared" si="0"/>
        <v>7</v>
      </c>
      <c r="Y16" s="6">
        <f t="shared" si="1"/>
        <v>0</v>
      </c>
      <c r="Z16" s="6">
        <f t="shared" si="2"/>
        <v>0</v>
      </c>
      <c r="AA16" s="6">
        <f t="shared" si="3"/>
        <v>0</v>
      </c>
      <c r="AB16" s="6">
        <f t="shared" si="4"/>
        <v>0</v>
      </c>
      <c r="AC16" s="7">
        <f t="shared" si="5"/>
        <v>7</v>
      </c>
      <c r="AD16" s="36">
        <f t="shared" si="6"/>
        <v>10</v>
      </c>
      <c r="AE16" s="14">
        <f t="shared" si="7"/>
        <v>0</v>
      </c>
      <c r="AF16" s="24">
        <f t="shared" si="8"/>
        <v>1.88</v>
      </c>
      <c r="AG16" s="14">
        <v>3.2</v>
      </c>
      <c r="AH16" s="15">
        <v>2.6</v>
      </c>
      <c r="AI16" s="11" t="s">
        <v>455</v>
      </c>
      <c r="AJ16" s="12" t="s">
        <v>456</v>
      </c>
      <c r="AK16" s="25">
        <v>0</v>
      </c>
      <c r="AL16" s="11" t="s">
        <v>455</v>
      </c>
      <c r="AM16" s="12" t="s">
        <v>457</v>
      </c>
      <c r="AN16" s="25">
        <v>0</v>
      </c>
      <c r="AO16" s="11" t="s">
        <v>455</v>
      </c>
      <c r="AP16" s="12" t="s">
        <v>456</v>
      </c>
      <c r="AQ16" s="25" t="s">
        <v>456</v>
      </c>
      <c r="AR16" s="11" t="str">
        <f t="shared" si="9"/>
        <v xml:space="preserve"> </v>
      </c>
      <c r="AS16" s="12" t="str">
        <f t="shared" si="10"/>
        <v xml:space="preserve"> </v>
      </c>
      <c r="AT16" s="25" t="str">
        <f t="shared" si="10"/>
        <v xml:space="preserve"> </v>
      </c>
      <c r="AU16" s="11" t="str">
        <f t="shared" si="10"/>
        <v xml:space="preserve"> </v>
      </c>
      <c r="AV16" s="12" t="str">
        <f t="shared" si="10"/>
        <v xml:space="preserve"> </v>
      </c>
      <c r="AW16" s="25" t="str">
        <f t="shared" si="10"/>
        <v xml:space="preserve"> </v>
      </c>
      <c r="AX16" s="11" t="str">
        <f t="shared" si="10"/>
        <v xml:space="preserve"> </v>
      </c>
      <c r="AY16" s="12" t="str">
        <f t="shared" si="10"/>
        <v xml:space="preserve"> </v>
      </c>
      <c r="AZ16" s="25" t="str">
        <f t="shared" si="10"/>
        <v xml:space="preserve"> </v>
      </c>
      <c r="BA16" s="11" t="str">
        <f t="shared" si="10"/>
        <v xml:space="preserve"> </v>
      </c>
      <c r="BB16" s="12" t="str">
        <f t="shared" si="10"/>
        <v xml:space="preserve"> </v>
      </c>
      <c r="BC16" s="25" t="str">
        <f t="shared" si="10"/>
        <v xml:space="preserve"> </v>
      </c>
      <c r="BD16" s="5">
        <f t="shared" si="11"/>
        <v>3</v>
      </c>
      <c r="BE16" s="6">
        <f t="shared" si="12"/>
        <v>0</v>
      </c>
      <c r="BF16" s="6">
        <f t="shared" si="13"/>
        <v>1</v>
      </c>
      <c r="BG16" s="6">
        <f t="shared" si="14"/>
        <v>0</v>
      </c>
      <c r="BH16" s="6">
        <f t="shared" si="15"/>
        <v>0</v>
      </c>
      <c r="BI16" s="7">
        <f t="shared" si="16"/>
        <v>1</v>
      </c>
      <c r="BJ16" s="36">
        <f t="shared" si="17"/>
        <v>5.9399999999999995</v>
      </c>
      <c r="BK16" s="14">
        <f t="shared" si="18"/>
        <v>2.1700000000000004</v>
      </c>
      <c r="BL16" s="24">
        <f t="shared" si="19"/>
        <v>0.14000000000000012</v>
      </c>
      <c r="BM16" s="14">
        <v>0</v>
      </c>
      <c r="BN16" s="15">
        <v>0</v>
      </c>
      <c r="BO16" s="16">
        <f>1.5+3</f>
        <v>4.5</v>
      </c>
      <c r="BP16" s="24">
        <f t="shared" si="20"/>
        <v>27.77</v>
      </c>
      <c r="BQ16" s="63"/>
      <c r="BR16" s="63"/>
      <c r="BS16" s="63"/>
      <c r="BT16" s="63"/>
      <c r="BU16" s="63"/>
      <c r="BV16" s="63"/>
      <c r="BW16" s="63"/>
      <c r="BY16" s="18"/>
      <c r="BZ16" s="20"/>
    </row>
    <row r="17" spans="1:78" ht="12.75" customHeight="1">
      <c r="A17" s="2">
        <f t="shared" si="21"/>
        <v>9</v>
      </c>
      <c r="B17" s="80" t="s">
        <v>270</v>
      </c>
      <c r="C17" s="11" t="s">
        <v>455</v>
      </c>
      <c r="D17" s="12" t="s">
        <v>456</v>
      </c>
      <c r="E17" s="25" t="s">
        <v>456</v>
      </c>
      <c r="F17" s="11" t="s">
        <v>455</v>
      </c>
      <c r="G17" s="12" t="s">
        <v>456</v>
      </c>
      <c r="H17" s="25" t="s">
        <v>456</v>
      </c>
      <c r="I17" s="11" t="s">
        <v>455</v>
      </c>
      <c r="J17" s="12" t="s">
        <v>456</v>
      </c>
      <c r="K17" s="25" t="s">
        <v>456</v>
      </c>
      <c r="L17" s="11" t="s">
        <v>455</v>
      </c>
      <c r="M17" s="12" t="s">
        <v>456</v>
      </c>
      <c r="N17" s="25" t="s">
        <v>456</v>
      </c>
      <c r="O17" s="11" t="s">
        <v>455</v>
      </c>
      <c r="P17" s="12" t="s">
        <v>456</v>
      </c>
      <c r="Q17" s="25" t="s">
        <v>456</v>
      </c>
      <c r="R17" s="11" t="s">
        <v>455</v>
      </c>
      <c r="S17" s="12" t="s">
        <v>456</v>
      </c>
      <c r="T17" s="25" t="s">
        <v>456</v>
      </c>
      <c r="U17" s="11" t="s">
        <v>455</v>
      </c>
      <c r="V17" s="12" t="s">
        <v>456</v>
      </c>
      <c r="W17" s="25" t="s">
        <v>456</v>
      </c>
      <c r="X17" s="5">
        <f t="shared" si="0"/>
        <v>7</v>
      </c>
      <c r="Y17" s="6">
        <f t="shared" si="1"/>
        <v>0</v>
      </c>
      <c r="Z17" s="6">
        <f t="shared" si="2"/>
        <v>0</v>
      </c>
      <c r="AA17" s="6">
        <f t="shared" si="3"/>
        <v>0</v>
      </c>
      <c r="AB17" s="6">
        <f t="shared" si="4"/>
        <v>0</v>
      </c>
      <c r="AC17" s="7">
        <f t="shared" si="5"/>
        <v>7</v>
      </c>
      <c r="AD17" s="36">
        <f t="shared" si="6"/>
        <v>10</v>
      </c>
      <c r="AE17" s="14">
        <f t="shared" si="7"/>
        <v>0</v>
      </c>
      <c r="AF17" s="24">
        <f t="shared" si="8"/>
        <v>1.88</v>
      </c>
      <c r="AG17" s="14">
        <v>3.3</v>
      </c>
      <c r="AH17" s="15">
        <v>2.8</v>
      </c>
      <c r="AI17" s="11" t="s">
        <v>455</v>
      </c>
      <c r="AJ17" s="12" t="s">
        <v>456</v>
      </c>
      <c r="AK17" s="25" t="s">
        <v>456</v>
      </c>
      <c r="AL17" s="11" t="s">
        <v>455</v>
      </c>
      <c r="AM17" s="12" t="s">
        <v>456</v>
      </c>
      <c r="AN17" s="25" t="s">
        <v>456</v>
      </c>
      <c r="AO17" s="11" t="s">
        <v>455</v>
      </c>
      <c r="AP17" s="12" t="s">
        <v>456</v>
      </c>
      <c r="AQ17" s="25" t="s">
        <v>456</v>
      </c>
      <c r="AR17" s="11" t="str">
        <f t="shared" si="9"/>
        <v xml:space="preserve"> </v>
      </c>
      <c r="AS17" s="12" t="str">
        <f t="shared" si="10"/>
        <v xml:space="preserve"> </v>
      </c>
      <c r="AT17" s="25" t="str">
        <f t="shared" si="10"/>
        <v xml:space="preserve"> </v>
      </c>
      <c r="AU17" s="11" t="str">
        <f t="shared" si="10"/>
        <v xml:space="preserve"> </v>
      </c>
      <c r="AV17" s="12" t="str">
        <f t="shared" si="10"/>
        <v xml:space="preserve"> </v>
      </c>
      <c r="AW17" s="25" t="str">
        <f t="shared" si="10"/>
        <v xml:space="preserve"> </v>
      </c>
      <c r="AX17" s="11" t="str">
        <f t="shared" si="10"/>
        <v xml:space="preserve"> </v>
      </c>
      <c r="AY17" s="12" t="str">
        <f t="shared" si="10"/>
        <v xml:space="preserve"> </v>
      </c>
      <c r="AZ17" s="25" t="str">
        <f t="shared" si="10"/>
        <v xml:space="preserve"> </v>
      </c>
      <c r="BA17" s="11" t="str">
        <f t="shared" si="10"/>
        <v xml:space="preserve"> </v>
      </c>
      <c r="BB17" s="12" t="str">
        <f t="shared" si="10"/>
        <v xml:space="preserve"> </v>
      </c>
      <c r="BC17" s="25" t="str">
        <f t="shared" si="10"/>
        <v xml:space="preserve"> </v>
      </c>
      <c r="BD17" s="5">
        <f t="shared" si="11"/>
        <v>3</v>
      </c>
      <c r="BE17" s="6">
        <f t="shared" si="12"/>
        <v>0</v>
      </c>
      <c r="BF17" s="6">
        <f t="shared" si="13"/>
        <v>0</v>
      </c>
      <c r="BG17" s="6">
        <f t="shared" si="14"/>
        <v>0</v>
      </c>
      <c r="BH17" s="6">
        <f t="shared" si="15"/>
        <v>0</v>
      </c>
      <c r="BI17" s="7">
        <f t="shared" si="16"/>
        <v>3</v>
      </c>
      <c r="BJ17" s="36">
        <f t="shared" si="17"/>
        <v>5.9399999999999995</v>
      </c>
      <c r="BK17" s="14">
        <f t="shared" si="18"/>
        <v>0</v>
      </c>
      <c r="BL17" s="24">
        <f t="shared" si="19"/>
        <v>0.72</v>
      </c>
      <c r="BM17" s="14">
        <v>0</v>
      </c>
      <c r="BN17" s="15">
        <v>0</v>
      </c>
      <c r="BO17" s="16">
        <f>1.5+1+3</f>
        <v>5.5</v>
      </c>
      <c r="BP17" s="24">
        <f t="shared" si="20"/>
        <v>27.204999999999998</v>
      </c>
      <c r="BQ17" s="63"/>
      <c r="BR17" s="63"/>
      <c r="BS17" s="63"/>
      <c r="BT17" s="63"/>
      <c r="BU17" s="63"/>
      <c r="BV17" s="63"/>
      <c r="BW17" s="63"/>
      <c r="BY17" s="22"/>
      <c r="BZ17" s="21"/>
    </row>
    <row r="18" spans="1:78" ht="12.75" customHeight="1">
      <c r="A18" s="2">
        <f t="shared" si="21"/>
        <v>10</v>
      </c>
      <c r="B18" s="80" t="s">
        <v>271</v>
      </c>
      <c r="C18" s="11" t="s">
        <v>455</v>
      </c>
      <c r="D18" s="12" t="s">
        <v>456</v>
      </c>
      <c r="E18" s="25" t="s">
        <v>456</v>
      </c>
      <c r="F18" s="11" t="s">
        <v>455</v>
      </c>
      <c r="G18" s="12" t="s">
        <v>456</v>
      </c>
      <c r="H18" s="25" t="s">
        <v>456</v>
      </c>
      <c r="I18" s="11" t="s">
        <v>455</v>
      </c>
      <c r="J18" s="12" t="s">
        <v>456</v>
      </c>
      <c r="K18" s="25" t="s">
        <v>456</v>
      </c>
      <c r="L18" s="11" t="s">
        <v>455</v>
      </c>
      <c r="M18" s="12" t="s">
        <v>456</v>
      </c>
      <c r="N18" s="25" t="s">
        <v>456</v>
      </c>
      <c r="O18" s="11" t="s">
        <v>455</v>
      </c>
      <c r="P18" s="12" t="s">
        <v>456</v>
      </c>
      <c r="Q18" s="25" t="s">
        <v>456</v>
      </c>
      <c r="R18" s="11" t="s">
        <v>455</v>
      </c>
      <c r="S18" s="12" t="s">
        <v>456</v>
      </c>
      <c r="T18" s="25" t="s">
        <v>456</v>
      </c>
      <c r="U18" s="11" t="s">
        <v>455</v>
      </c>
      <c r="V18" s="12" t="s">
        <v>456</v>
      </c>
      <c r="W18" s="25" t="s">
        <v>456</v>
      </c>
      <c r="X18" s="5">
        <f t="shared" si="0"/>
        <v>7</v>
      </c>
      <c r="Y18" s="6">
        <f t="shared" si="1"/>
        <v>0</v>
      </c>
      <c r="Z18" s="6">
        <f t="shared" si="2"/>
        <v>0</v>
      </c>
      <c r="AA18" s="6">
        <f t="shared" si="3"/>
        <v>0</v>
      </c>
      <c r="AB18" s="6">
        <f t="shared" si="4"/>
        <v>0</v>
      </c>
      <c r="AC18" s="7">
        <f t="shared" si="5"/>
        <v>7</v>
      </c>
      <c r="AD18" s="36">
        <f t="shared" si="6"/>
        <v>10</v>
      </c>
      <c r="AE18" s="14">
        <f t="shared" si="7"/>
        <v>0</v>
      </c>
      <c r="AF18" s="24">
        <f t="shared" si="8"/>
        <v>1.88</v>
      </c>
      <c r="AG18" s="14">
        <v>4.4000000000000004</v>
      </c>
      <c r="AH18" s="15">
        <v>1.9</v>
      </c>
      <c r="AI18" s="11" t="s">
        <v>455</v>
      </c>
      <c r="AJ18" s="12" t="s">
        <v>456</v>
      </c>
      <c r="AK18" s="25" t="s">
        <v>456</v>
      </c>
      <c r="AL18" s="11" t="s">
        <v>455</v>
      </c>
      <c r="AM18" s="12" t="s">
        <v>456</v>
      </c>
      <c r="AN18" s="25" t="s">
        <v>456</v>
      </c>
      <c r="AO18" s="11" t="s">
        <v>455</v>
      </c>
      <c r="AP18" s="12" t="s">
        <v>456</v>
      </c>
      <c r="AQ18" s="25" t="s">
        <v>456</v>
      </c>
      <c r="AR18" s="11" t="str">
        <f t="shared" si="9"/>
        <v xml:space="preserve"> </v>
      </c>
      <c r="AS18" s="12" t="str">
        <f t="shared" si="10"/>
        <v xml:space="preserve"> </v>
      </c>
      <c r="AT18" s="25" t="str">
        <f t="shared" si="10"/>
        <v xml:space="preserve"> </v>
      </c>
      <c r="AU18" s="11" t="str">
        <f t="shared" si="10"/>
        <v xml:space="preserve"> </v>
      </c>
      <c r="AV18" s="12" t="str">
        <f t="shared" si="10"/>
        <v xml:space="preserve"> </v>
      </c>
      <c r="AW18" s="25" t="str">
        <f t="shared" si="10"/>
        <v xml:space="preserve"> </v>
      </c>
      <c r="AX18" s="11" t="str">
        <f t="shared" si="10"/>
        <v xml:space="preserve"> </v>
      </c>
      <c r="AY18" s="12" t="str">
        <f t="shared" si="10"/>
        <v xml:space="preserve"> </v>
      </c>
      <c r="AZ18" s="25" t="str">
        <f t="shared" si="10"/>
        <v xml:space="preserve"> </v>
      </c>
      <c r="BA18" s="11" t="str">
        <f t="shared" si="10"/>
        <v xml:space="preserve"> </v>
      </c>
      <c r="BB18" s="12" t="str">
        <f t="shared" si="10"/>
        <v xml:space="preserve"> </v>
      </c>
      <c r="BC18" s="25" t="str">
        <f t="shared" si="10"/>
        <v xml:space="preserve"> </v>
      </c>
      <c r="BD18" s="5">
        <f t="shared" si="11"/>
        <v>3</v>
      </c>
      <c r="BE18" s="6">
        <f t="shared" si="12"/>
        <v>0</v>
      </c>
      <c r="BF18" s="6">
        <f t="shared" si="13"/>
        <v>0</v>
      </c>
      <c r="BG18" s="6">
        <f t="shared" si="14"/>
        <v>0</v>
      </c>
      <c r="BH18" s="6">
        <f t="shared" si="15"/>
        <v>0</v>
      </c>
      <c r="BI18" s="7">
        <f t="shared" si="16"/>
        <v>3</v>
      </c>
      <c r="BJ18" s="36">
        <f t="shared" si="17"/>
        <v>5.9399999999999995</v>
      </c>
      <c r="BK18" s="14">
        <f t="shared" si="18"/>
        <v>0</v>
      </c>
      <c r="BL18" s="24">
        <f t="shared" si="19"/>
        <v>0.72</v>
      </c>
      <c r="BM18" s="14">
        <v>0</v>
      </c>
      <c r="BN18" s="15">
        <v>0</v>
      </c>
      <c r="BO18" s="16">
        <f>1.5+3+0.14</f>
        <v>4.6399999999999997</v>
      </c>
      <c r="BP18" s="24">
        <f t="shared" si="20"/>
        <v>26.445</v>
      </c>
      <c r="BQ18" s="63"/>
      <c r="BR18" s="63"/>
      <c r="BS18" s="63"/>
      <c r="BT18" s="63"/>
      <c r="BU18" s="63"/>
      <c r="BV18" s="63"/>
      <c r="BW18" s="63"/>
      <c r="BY18" s="18"/>
      <c r="BZ18" s="21"/>
    </row>
    <row r="19" spans="1:78" ht="12.75" customHeight="1">
      <c r="A19" s="2">
        <f t="shared" si="21"/>
        <v>11</v>
      </c>
      <c r="B19" s="80" t="s">
        <v>272</v>
      </c>
      <c r="C19" s="11" t="s">
        <v>455</v>
      </c>
      <c r="D19" s="12" t="s">
        <v>456</v>
      </c>
      <c r="E19" s="25" t="s">
        <v>456</v>
      </c>
      <c r="F19" s="11" t="s">
        <v>455</v>
      </c>
      <c r="G19" s="12" t="s">
        <v>456</v>
      </c>
      <c r="H19" s="25" t="s">
        <v>456</v>
      </c>
      <c r="I19" s="11" t="s">
        <v>455</v>
      </c>
      <c r="J19" s="12" t="s">
        <v>456</v>
      </c>
      <c r="K19" s="25" t="s">
        <v>456</v>
      </c>
      <c r="L19" s="11" t="s">
        <v>455</v>
      </c>
      <c r="M19" s="12" t="s">
        <v>457</v>
      </c>
      <c r="N19" s="25" t="s">
        <v>456</v>
      </c>
      <c r="O19" s="11" t="s">
        <v>461</v>
      </c>
      <c r="P19" s="12">
        <v>0</v>
      </c>
      <c r="Q19" s="25" t="s">
        <v>456</v>
      </c>
      <c r="R19" s="11" t="s">
        <v>455</v>
      </c>
      <c r="S19" s="12" t="s">
        <v>456</v>
      </c>
      <c r="T19" s="25" t="s">
        <v>456</v>
      </c>
      <c r="U19" s="11" t="s">
        <v>455</v>
      </c>
      <c r="V19" s="12" t="s">
        <v>456</v>
      </c>
      <c r="W19" s="25" t="s">
        <v>456</v>
      </c>
      <c r="X19" s="5">
        <f t="shared" si="0"/>
        <v>6</v>
      </c>
      <c r="Y19" s="6">
        <f t="shared" si="1"/>
        <v>1</v>
      </c>
      <c r="Z19" s="6">
        <f t="shared" si="2"/>
        <v>1</v>
      </c>
      <c r="AA19" s="6">
        <f t="shared" si="3"/>
        <v>0</v>
      </c>
      <c r="AB19" s="6">
        <f t="shared" si="4"/>
        <v>0</v>
      </c>
      <c r="AC19" s="7">
        <f t="shared" si="5"/>
        <v>7</v>
      </c>
      <c r="AD19" s="36">
        <f t="shared" si="6"/>
        <v>9.7100000000000009</v>
      </c>
      <c r="AE19" s="14">
        <f t="shared" si="7"/>
        <v>2.1700000000000004</v>
      </c>
      <c r="AF19" s="24">
        <f t="shared" si="8"/>
        <v>1.88</v>
      </c>
      <c r="AG19" s="14">
        <v>4.5</v>
      </c>
      <c r="AH19" s="15">
        <v>2.2999999999999998</v>
      </c>
      <c r="AI19" s="11" t="s">
        <v>455</v>
      </c>
      <c r="AJ19" s="12" t="s">
        <v>456</v>
      </c>
      <c r="AK19" s="25" t="s">
        <v>456</v>
      </c>
      <c r="AL19" s="11" t="s">
        <v>455</v>
      </c>
      <c r="AM19" s="12" t="s">
        <v>456</v>
      </c>
      <c r="AN19" s="25" t="s">
        <v>456</v>
      </c>
      <c r="AO19" s="11" t="s">
        <v>455</v>
      </c>
      <c r="AP19" s="12" t="s">
        <v>456</v>
      </c>
      <c r="AQ19" s="25" t="s">
        <v>456</v>
      </c>
      <c r="AR19" s="11" t="str">
        <f t="shared" ref="AQ19:AR28" si="22">" "</f>
        <v xml:space="preserve"> </v>
      </c>
      <c r="AS19" s="12" t="str">
        <f t="shared" ref="AS19:BC28" si="23">" "</f>
        <v xml:space="preserve"> </v>
      </c>
      <c r="AT19" s="25" t="str">
        <f t="shared" si="23"/>
        <v xml:space="preserve"> </v>
      </c>
      <c r="AU19" s="11" t="str">
        <f t="shared" si="23"/>
        <v xml:space="preserve"> </v>
      </c>
      <c r="AV19" s="12" t="str">
        <f t="shared" si="23"/>
        <v xml:space="preserve"> </v>
      </c>
      <c r="AW19" s="25" t="str">
        <f t="shared" si="23"/>
        <v xml:space="preserve"> </v>
      </c>
      <c r="AX19" s="11" t="str">
        <f t="shared" si="23"/>
        <v xml:space="preserve"> </v>
      </c>
      <c r="AY19" s="12" t="str">
        <f t="shared" si="23"/>
        <v xml:space="preserve"> </v>
      </c>
      <c r="AZ19" s="25" t="str">
        <f t="shared" si="23"/>
        <v xml:space="preserve"> </v>
      </c>
      <c r="BA19" s="11" t="str">
        <f t="shared" si="23"/>
        <v xml:space="preserve"> </v>
      </c>
      <c r="BB19" s="12" t="str">
        <f t="shared" si="23"/>
        <v xml:space="preserve"> </v>
      </c>
      <c r="BC19" s="25" t="str">
        <f t="shared" si="23"/>
        <v xml:space="preserve"> </v>
      </c>
      <c r="BD19" s="5">
        <f t="shared" si="11"/>
        <v>3</v>
      </c>
      <c r="BE19" s="6">
        <f t="shared" si="12"/>
        <v>0</v>
      </c>
      <c r="BF19" s="6">
        <f t="shared" si="13"/>
        <v>0</v>
      </c>
      <c r="BG19" s="6">
        <f t="shared" si="14"/>
        <v>0</v>
      </c>
      <c r="BH19" s="6">
        <f t="shared" si="15"/>
        <v>0</v>
      </c>
      <c r="BI19" s="7">
        <f t="shared" si="16"/>
        <v>3</v>
      </c>
      <c r="BJ19" s="36">
        <f t="shared" si="17"/>
        <v>5.9399999999999995</v>
      </c>
      <c r="BK19" s="14">
        <f t="shared" si="18"/>
        <v>0</v>
      </c>
      <c r="BL19" s="24">
        <f t="shared" si="19"/>
        <v>0.72</v>
      </c>
      <c r="BM19" s="14">
        <v>0</v>
      </c>
      <c r="BN19" s="15">
        <v>0</v>
      </c>
      <c r="BO19" s="16">
        <f>1.5+1+3+0.14</f>
        <v>5.64</v>
      </c>
      <c r="BP19" s="24">
        <f t="shared" si="20"/>
        <v>30.177500000000002</v>
      </c>
      <c r="BQ19" s="63"/>
      <c r="BR19" s="63"/>
      <c r="BS19" s="63"/>
      <c r="BT19" s="63"/>
      <c r="BU19" s="63"/>
      <c r="BV19" s="63"/>
      <c r="BW19" s="63"/>
      <c r="BY19" s="18"/>
      <c r="BZ19" s="21"/>
    </row>
    <row r="20" spans="1:78" ht="12.75" customHeight="1">
      <c r="A20" s="2">
        <f t="shared" si="21"/>
        <v>12</v>
      </c>
      <c r="B20" s="80" t="s">
        <v>468</v>
      </c>
      <c r="C20" s="11" t="s">
        <v>455</v>
      </c>
      <c r="D20" s="12" t="s">
        <v>457</v>
      </c>
      <c r="E20" s="25">
        <v>0</v>
      </c>
      <c r="F20" s="11" t="s">
        <v>454</v>
      </c>
      <c r="G20" s="12">
        <v>0</v>
      </c>
      <c r="H20" s="25">
        <v>0</v>
      </c>
      <c r="I20" s="11" t="s">
        <v>454</v>
      </c>
      <c r="J20" s="12">
        <v>0</v>
      </c>
      <c r="K20" s="25">
        <v>0</v>
      </c>
      <c r="L20" s="11" t="s">
        <v>454</v>
      </c>
      <c r="M20" s="12">
        <v>0</v>
      </c>
      <c r="N20" s="25">
        <v>0</v>
      </c>
      <c r="O20" s="11" t="s">
        <v>454</v>
      </c>
      <c r="P20" s="12">
        <v>0</v>
      </c>
      <c r="Q20" s="25">
        <v>0</v>
      </c>
      <c r="R20" s="11" t="s">
        <v>454</v>
      </c>
      <c r="S20" s="12">
        <v>0</v>
      </c>
      <c r="T20" s="25">
        <v>0</v>
      </c>
      <c r="U20" s="11" t="s">
        <v>454</v>
      </c>
      <c r="V20" s="12">
        <v>0</v>
      </c>
      <c r="W20" s="25">
        <v>0</v>
      </c>
      <c r="X20" s="5">
        <f t="shared" si="0"/>
        <v>1</v>
      </c>
      <c r="Y20" s="6">
        <f t="shared" si="1"/>
        <v>0</v>
      </c>
      <c r="Z20" s="6">
        <f t="shared" si="2"/>
        <v>1</v>
      </c>
      <c r="AA20" s="6">
        <f t="shared" si="3"/>
        <v>0</v>
      </c>
      <c r="AB20" s="6">
        <f t="shared" si="4"/>
        <v>0</v>
      </c>
      <c r="AC20" s="7">
        <f t="shared" si="5"/>
        <v>0</v>
      </c>
      <c r="AD20" s="36">
        <f t="shared" si="6"/>
        <v>2.1700000000000004</v>
      </c>
      <c r="AE20" s="14">
        <f t="shared" si="7"/>
        <v>2.1700000000000004</v>
      </c>
      <c r="AF20" s="24">
        <f t="shared" si="8"/>
        <v>0</v>
      </c>
      <c r="AG20" s="14">
        <v>0</v>
      </c>
      <c r="AH20" s="15">
        <v>0</v>
      </c>
      <c r="AI20" s="11" t="s">
        <v>454</v>
      </c>
      <c r="AJ20" s="12">
        <v>0</v>
      </c>
      <c r="AK20" s="25">
        <v>0</v>
      </c>
      <c r="AL20" s="11" t="s">
        <v>454</v>
      </c>
      <c r="AM20" s="12">
        <v>0</v>
      </c>
      <c r="AN20" s="25">
        <v>0</v>
      </c>
      <c r="AO20" s="11" t="s">
        <v>454</v>
      </c>
      <c r="AP20" s="12">
        <v>0</v>
      </c>
      <c r="AQ20" s="25">
        <v>0</v>
      </c>
      <c r="AR20" s="11" t="str">
        <f t="shared" si="22"/>
        <v xml:space="preserve"> </v>
      </c>
      <c r="AS20" s="12" t="str">
        <f t="shared" si="23"/>
        <v xml:space="preserve"> </v>
      </c>
      <c r="AT20" s="25" t="str">
        <f t="shared" si="23"/>
        <v xml:space="preserve"> </v>
      </c>
      <c r="AU20" s="11" t="str">
        <f t="shared" si="23"/>
        <v xml:space="preserve"> </v>
      </c>
      <c r="AV20" s="12" t="str">
        <f t="shared" si="23"/>
        <v xml:space="preserve"> </v>
      </c>
      <c r="AW20" s="25" t="str">
        <f t="shared" si="23"/>
        <v xml:space="preserve"> </v>
      </c>
      <c r="AX20" s="11" t="str">
        <f t="shared" si="23"/>
        <v xml:space="preserve"> </v>
      </c>
      <c r="AY20" s="12" t="str">
        <f t="shared" si="23"/>
        <v xml:space="preserve"> </v>
      </c>
      <c r="AZ20" s="25" t="str">
        <f t="shared" si="23"/>
        <v xml:space="preserve"> </v>
      </c>
      <c r="BA20" s="11" t="str">
        <f t="shared" si="23"/>
        <v xml:space="preserve"> </v>
      </c>
      <c r="BB20" s="12" t="str">
        <f t="shared" si="23"/>
        <v xml:space="preserve"> </v>
      </c>
      <c r="BC20" s="25" t="str">
        <f t="shared" si="23"/>
        <v xml:space="preserve"> </v>
      </c>
      <c r="BD20" s="5">
        <f t="shared" si="11"/>
        <v>0</v>
      </c>
      <c r="BE20" s="6">
        <f t="shared" si="12"/>
        <v>0</v>
      </c>
      <c r="BF20" s="6">
        <f t="shared" si="13"/>
        <v>0</v>
      </c>
      <c r="BG20" s="6">
        <f t="shared" si="14"/>
        <v>0</v>
      </c>
      <c r="BH20" s="6">
        <f t="shared" si="15"/>
        <v>0</v>
      </c>
      <c r="BI20" s="7">
        <f t="shared" si="16"/>
        <v>0</v>
      </c>
      <c r="BJ20" s="36">
        <f t="shared" si="17"/>
        <v>0</v>
      </c>
      <c r="BK20" s="14">
        <f t="shared" si="18"/>
        <v>0</v>
      </c>
      <c r="BL20" s="24">
        <f t="shared" si="19"/>
        <v>0</v>
      </c>
      <c r="BM20" s="14">
        <v>0</v>
      </c>
      <c r="BN20" s="15">
        <v>0</v>
      </c>
      <c r="BO20" s="16"/>
      <c r="BP20" s="24">
        <f t="shared" si="20"/>
        <v>3.7975000000000008</v>
      </c>
      <c r="BQ20" s="63"/>
      <c r="BR20" s="63"/>
      <c r="BS20" s="63"/>
      <c r="BT20" s="63"/>
      <c r="BU20" s="63"/>
      <c r="BV20" s="63"/>
      <c r="BW20" s="63"/>
      <c r="BY20" s="18"/>
      <c r="BZ20" s="21"/>
    </row>
    <row r="21" spans="1:78" ht="12.75" customHeight="1">
      <c r="A21" s="2">
        <f t="shared" si="21"/>
        <v>13</v>
      </c>
      <c r="B21" s="80" t="s">
        <v>273</v>
      </c>
      <c r="C21" s="11" t="s">
        <v>455</v>
      </c>
      <c r="D21" s="12" t="s">
        <v>457</v>
      </c>
      <c r="E21" s="25" t="s">
        <v>456</v>
      </c>
      <c r="F21" s="11" t="s">
        <v>455</v>
      </c>
      <c r="G21" s="12" t="s">
        <v>456</v>
      </c>
      <c r="H21" s="25" t="s">
        <v>456</v>
      </c>
      <c r="I21" s="11" t="s">
        <v>455</v>
      </c>
      <c r="J21" s="12" t="s">
        <v>456</v>
      </c>
      <c r="K21" s="25" t="s">
        <v>456</v>
      </c>
      <c r="L21" s="11" t="s">
        <v>455</v>
      </c>
      <c r="M21" s="12" t="s">
        <v>457</v>
      </c>
      <c r="N21" s="25" t="s">
        <v>456</v>
      </c>
      <c r="O21" s="11" t="s">
        <v>455</v>
      </c>
      <c r="P21" s="12" t="s">
        <v>456</v>
      </c>
      <c r="Q21" s="25" t="s">
        <v>456</v>
      </c>
      <c r="R21" s="11" t="s">
        <v>455</v>
      </c>
      <c r="S21" s="12" t="s">
        <v>456</v>
      </c>
      <c r="T21" s="25" t="s">
        <v>456</v>
      </c>
      <c r="U21" s="11" t="s">
        <v>455</v>
      </c>
      <c r="V21" s="12" t="s">
        <v>456</v>
      </c>
      <c r="W21" s="25" t="s">
        <v>456</v>
      </c>
      <c r="X21" s="5">
        <f t="shared" si="0"/>
        <v>7</v>
      </c>
      <c r="Y21" s="6">
        <f t="shared" si="1"/>
        <v>0</v>
      </c>
      <c r="Z21" s="6">
        <f t="shared" si="2"/>
        <v>2</v>
      </c>
      <c r="AA21" s="6">
        <f t="shared" si="3"/>
        <v>0</v>
      </c>
      <c r="AB21" s="6">
        <f t="shared" si="4"/>
        <v>0</v>
      </c>
      <c r="AC21" s="7">
        <f t="shared" si="5"/>
        <v>7</v>
      </c>
      <c r="AD21" s="36">
        <f t="shared" si="6"/>
        <v>10</v>
      </c>
      <c r="AE21" s="14">
        <f t="shared" si="7"/>
        <v>4.2</v>
      </c>
      <c r="AF21" s="24">
        <f t="shared" si="8"/>
        <v>1.88</v>
      </c>
      <c r="AG21" s="14">
        <v>3.2</v>
      </c>
      <c r="AH21" s="15">
        <v>2</v>
      </c>
      <c r="AI21" s="11" t="s">
        <v>455</v>
      </c>
      <c r="AJ21" s="12" t="s">
        <v>456</v>
      </c>
      <c r="AK21" s="25" t="s">
        <v>456</v>
      </c>
      <c r="AL21" s="11" t="s">
        <v>455</v>
      </c>
      <c r="AM21" s="12" t="s">
        <v>456</v>
      </c>
      <c r="AN21" s="25" t="s">
        <v>456</v>
      </c>
      <c r="AO21" s="11" t="s">
        <v>455</v>
      </c>
      <c r="AP21" s="12" t="s">
        <v>456</v>
      </c>
      <c r="AQ21" s="25" t="s">
        <v>456</v>
      </c>
      <c r="AR21" s="11" t="str">
        <f t="shared" si="22"/>
        <v xml:space="preserve"> </v>
      </c>
      <c r="AS21" s="12" t="str">
        <f t="shared" si="23"/>
        <v xml:space="preserve"> </v>
      </c>
      <c r="AT21" s="25" t="str">
        <f t="shared" si="23"/>
        <v xml:space="preserve"> </v>
      </c>
      <c r="AU21" s="11" t="str">
        <f t="shared" si="23"/>
        <v xml:space="preserve"> </v>
      </c>
      <c r="AV21" s="12" t="str">
        <f t="shared" si="23"/>
        <v xml:space="preserve"> </v>
      </c>
      <c r="AW21" s="25" t="str">
        <f t="shared" si="23"/>
        <v xml:space="preserve"> </v>
      </c>
      <c r="AX21" s="11" t="str">
        <f t="shared" si="23"/>
        <v xml:space="preserve"> </v>
      </c>
      <c r="AY21" s="12" t="str">
        <f t="shared" si="23"/>
        <v xml:space="preserve"> </v>
      </c>
      <c r="AZ21" s="25" t="str">
        <f t="shared" si="23"/>
        <v xml:space="preserve"> </v>
      </c>
      <c r="BA21" s="11" t="str">
        <f t="shared" si="23"/>
        <v xml:space="preserve"> </v>
      </c>
      <c r="BB21" s="12" t="str">
        <f t="shared" si="23"/>
        <v xml:space="preserve"> </v>
      </c>
      <c r="BC21" s="25" t="str">
        <f t="shared" si="23"/>
        <v xml:space="preserve"> </v>
      </c>
      <c r="BD21" s="5">
        <f t="shared" si="11"/>
        <v>3</v>
      </c>
      <c r="BE21" s="6">
        <f t="shared" si="12"/>
        <v>0</v>
      </c>
      <c r="BF21" s="6">
        <f t="shared" si="13"/>
        <v>0</v>
      </c>
      <c r="BG21" s="6">
        <f t="shared" si="14"/>
        <v>0</v>
      </c>
      <c r="BH21" s="6">
        <f t="shared" si="15"/>
        <v>0</v>
      </c>
      <c r="BI21" s="7">
        <f t="shared" si="16"/>
        <v>3</v>
      </c>
      <c r="BJ21" s="36">
        <f t="shared" si="17"/>
        <v>5.9399999999999995</v>
      </c>
      <c r="BK21" s="14">
        <f t="shared" si="18"/>
        <v>0</v>
      </c>
      <c r="BL21" s="24">
        <f t="shared" si="19"/>
        <v>0.72</v>
      </c>
      <c r="BM21" s="14">
        <v>0</v>
      </c>
      <c r="BN21" s="15">
        <v>0</v>
      </c>
      <c r="BO21" s="16">
        <f>3+0.14</f>
        <v>3.14</v>
      </c>
      <c r="BP21" s="24">
        <f t="shared" si="20"/>
        <v>27.625</v>
      </c>
      <c r="BQ21" s="63"/>
      <c r="BR21" s="63"/>
      <c r="BS21" s="63"/>
      <c r="BT21" s="63"/>
      <c r="BU21" s="63"/>
      <c r="BV21" s="63"/>
      <c r="BW21" s="63"/>
      <c r="BY21" s="18"/>
      <c r="BZ21" s="19"/>
    </row>
    <row r="22" spans="1:78" ht="12.75" customHeight="1">
      <c r="A22" s="2">
        <f t="shared" si="21"/>
        <v>14</v>
      </c>
      <c r="B22" s="80" t="s">
        <v>274</v>
      </c>
      <c r="C22" s="11" t="s">
        <v>455</v>
      </c>
      <c r="D22" s="12" t="s">
        <v>456</v>
      </c>
      <c r="E22" s="25" t="s">
        <v>456</v>
      </c>
      <c r="F22" s="11" t="s">
        <v>455</v>
      </c>
      <c r="G22" s="12" t="s">
        <v>456</v>
      </c>
      <c r="H22" s="25" t="s">
        <v>456</v>
      </c>
      <c r="I22" s="11" t="s">
        <v>455</v>
      </c>
      <c r="J22" s="12" t="s">
        <v>456</v>
      </c>
      <c r="K22" s="25" t="s">
        <v>456</v>
      </c>
      <c r="L22" s="11" t="s">
        <v>455</v>
      </c>
      <c r="M22" s="12" t="s">
        <v>456</v>
      </c>
      <c r="N22" s="25" t="s">
        <v>456</v>
      </c>
      <c r="O22" s="11" t="s">
        <v>455</v>
      </c>
      <c r="P22" s="12" t="s">
        <v>456</v>
      </c>
      <c r="Q22" s="25" t="s">
        <v>456</v>
      </c>
      <c r="R22" s="11" t="s">
        <v>455</v>
      </c>
      <c r="S22" s="12" t="s">
        <v>456</v>
      </c>
      <c r="T22" s="25" t="s">
        <v>456</v>
      </c>
      <c r="U22" s="11" t="s">
        <v>455</v>
      </c>
      <c r="V22" s="12" t="s">
        <v>456</v>
      </c>
      <c r="W22" s="25" t="s">
        <v>456</v>
      </c>
      <c r="X22" s="5">
        <f t="shared" si="0"/>
        <v>7</v>
      </c>
      <c r="Y22" s="6">
        <f t="shared" si="1"/>
        <v>0</v>
      </c>
      <c r="Z22" s="6">
        <f t="shared" si="2"/>
        <v>0</v>
      </c>
      <c r="AA22" s="6">
        <f t="shared" si="3"/>
        <v>0</v>
      </c>
      <c r="AB22" s="6">
        <f t="shared" si="4"/>
        <v>0</v>
      </c>
      <c r="AC22" s="7">
        <f t="shared" si="5"/>
        <v>7</v>
      </c>
      <c r="AD22" s="36">
        <f t="shared" si="6"/>
        <v>10</v>
      </c>
      <c r="AE22" s="14">
        <f t="shared" si="7"/>
        <v>0</v>
      </c>
      <c r="AF22" s="24">
        <f t="shared" si="8"/>
        <v>1.88</v>
      </c>
      <c r="AG22" s="14">
        <v>3.5</v>
      </c>
      <c r="AH22" s="15">
        <v>1.9</v>
      </c>
      <c r="AI22" s="11" t="s">
        <v>455</v>
      </c>
      <c r="AJ22" s="12" t="s">
        <v>456</v>
      </c>
      <c r="AK22" s="25" t="s">
        <v>456</v>
      </c>
      <c r="AL22" s="11" t="s">
        <v>455</v>
      </c>
      <c r="AM22" s="12" t="s">
        <v>456</v>
      </c>
      <c r="AN22" s="25" t="s">
        <v>456</v>
      </c>
      <c r="AO22" s="11" t="s">
        <v>455</v>
      </c>
      <c r="AP22" s="12" t="s">
        <v>456</v>
      </c>
      <c r="AQ22" s="25" t="s">
        <v>456</v>
      </c>
      <c r="AR22" s="11" t="str">
        <f t="shared" si="22"/>
        <v xml:space="preserve"> </v>
      </c>
      <c r="AS22" s="12" t="str">
        <f t="shared" si="23"/>
        <v xml:space="preserve"> </v>
      </c>
      <c r="AT22" s="25" t="str">
        <f t="shared" si="23"/>
        <v xml:space="preserve"> </v>
      </c>
      <c r="AU22" s="11" t="str">
        <f t="shared" si="23"/>
        <v xml:space="preserve"> </v>
      </c>
      <c r="AV22" s="12" t="str">
        <f t="shared" si="23"/>
        <v xml:space="preserve"> </v>
      </c>
      <c r="AW22" s="25" t="str">
        <f t="shared" si="23"/>
        <v xml:space="preserve"> </v>
      </c>
      <c r="AX22" s="11" t="str">
        <f t="shared" si="23"/>
        <v xml:space="preserve"> </v>
      </c>
      <c r="AY22" s="12" t="str">
        <f t="shared" si="23"/>
        <v xml:space="preserve"> </v>
      </c>
      <c r="AZ22" s="25" t="str">
        <f t="shared" si="23"/>
        <v xml:space="preserve"> </v>
      </c>
      <c r="BA22" s="11" t="str">
        <f t="shared" si="23"/>
        <v xml:space="preserve"> </v>
      </c>
      <c r="BB22" s="12" t="str">
        <f t="shared" si="23"/>
        <v xml:space="preserve"> </v>
      </c>
      <c r="BC22" s="25" t="str">
        <f t="shared" si="23"/>
        <v xml:space="preserve"> </v>
      </c>
      <c r="BD22" s="5">
        <f t="shared" si="11"/>
        <v>3</v>
      </c>
      <c r="BE22" s="6">
        <f t="shared" si="12"/>
        <v>0</v>
      </c>
      <c r="BF22" s="6">
        <f t="shared" si="13"/>
        <v>0</v>
      </c>
      <c r="BG22" s="6">
        <f t="shared" si="14"/>
        <v>0</v>
      </c>
      <c r="BH22" s="6">
        <f t="shared" si="15"/>
        <v>0</v>
      </c>
      <c r="BI22" s="7">
        <f t="shared" si="16"/>
        <v>3</v>
      </c>
      <c r="BJ22" s="36">
        <f t="shared" si="17"/>
        <v>5.9399999999999995</v>
      </c>
      <c r="BK22" s="14">
        <f t="shared" si="18"/>
        <v>0</v>
      </c>
      <c r="BL22" s="24">
        <f t="shared" si="19"/>
        <v>0.72</v>
      </c>
      <c r="BM22" s="14">
        <v>0</v>
      </c>
      <c r="BN22" s="15">
        <v>0</v>
      </c>
      <c r="BO22" s="16">
        <f>1.5+3+0.14</f>
        <v>4.6399999999999997</v>
      </c>
      <c r="BP22" s="24">
        <f t="shared" si="20"/>
        <v>25.185000000000002</v>
      </c>
      <c r="BQ22" s="63"/>
      <c r="BR22" s="63"/>
      <c r="BS22" s="63"/>
      <c r="BT22" s="63"/>
      <c r="BU22" s="63"/>
      <c r="BV22" s="63"/>
      <c r="BW22" s="63"/>
      <c r="BY22" s="18"/>
      <c r="BZ22" s="21"/>
    </row>
    <row r="23" spans="1:78" ht="12.75" customHeight="1">
      <c r="A23" s="2">
        <f t="shared" si="21"/>
        <v>15</v>
      </c>
      <c r="B23" s="80" t="s">
        <v>467</v>
      </c>
      <c r="C23" s="11" t="s">
        <v>455</v>
      </c>
      <c r="D23" s="12" t="s">
        <v>456</v>
      </c>
      <c r="E23" s="25">
        <v>0</v>
      </c>
      <c r="F23" s="11" t="s">
        <v>455</v>
      </c>
      <c r="G23" s="12" t="s">
        <v>456</v>
      </c>
      <c r="H23" s="25">
        <v>0</v>
      </c>
      <c r="I23" s="11" t="s">
        <v>455</v>
      </c>
      <c r="J23" s="12" t="s">
        <v>456</v>
      </c>
      <c r="K23" s="25">
        <v>0</v>
      </c>
      <c r="L23" s="11" t="s">
        <v>455</v>
      </c>
      <c r="M23" s="12" t="s">
        <v>456</v>
      </c>
      <c r="N23" s="25" t="s">
        <v>456</v>
      </c>
      <c r="O23" s="11" t="s">
        <v>455</v>
      </c>
      <c r="P23" s="12" t="s">
        <v>456</v>
      </c>
      <c r="Q23" s="25">
        <v>0</v>
      </c>
      <c r="R23" s="11" t="s">
        <v>455</v>
      </c>
      <c r="S23" s="12" t="s">
        <v>456</v>
      </c>
      <c r="T23" s="25">
        <v>0</v>
      </c>
      <c r="U23" s="11" t="s">
        <v>455</v>
      </c>
      <c r="V23" s="12" t="s">
        <v>456</v>
      </c>
      <c r="W23" s="25">
        <v>0</v>
      </c>
      <c r="X23" s="5">
        <f t="shared" si="0"/>
        <v>7</v>
      </c>
      <c r="Y23" s="6">
        <f t="shared" si="1"/>
        <v>0</v>
      </c>
      <c r="Z23" s="6">
        <f t="shared" si="2"/>
        <v>0</v>
      </c>
      <c r="AA23" s="6">
        <f t="shared" si="3"/>
        <v>0</v>
      </c>
      <c r="AB23" s="6">
        <f t="shared" si="4"/>
        <v>0</v>
      </c>
      <c r="AC23" s="7">
        <f t="shared" si="5"/>
        <v>1</v>
      </c>
      <c r="AD23" s="36">
        <f t="shared" si="6"/>
        <v>10</v>
      </c>
      <c r="AE23" s="14">
        <f t="shared" si="7"/>
        <v>0</v>
      </c>
      <c r="AF23" s="24">
        <f t="shared" si="8"/>
        <v>0.14000000000000012</v>
      </c>
      <c r="AG23" s="14">
        <v>4.0999999999999996</v>
      </c>
      <c r="AH23" s="15">
        <v>2.1</v>
      </c>
      <c r="AI23" s="11" t="s">
        <v>455</v>
      </c>
      <c r="AJ23" s="12" t="s">
        <v>456</v>
      </c>
      <c r="AK23" s="25" t="s">
        <v>456</v>
      </c>
      <c r="AL23" s="11" t="s">
        <v>455</v>
      </c>
      <c r="AM23" s="12" t="s">
        <v>457</v>
      </c>
      <c r="AN23" s="25">
        <v>0</v>
      </c>
      <c r="AO23" s="11" t="s">
        <v>455</v>
      </c>
      <c r="AP23" s="12" t="s">
        <v>456</v>
      </c>
      <c r="AQ23" s="25" t="s">
        <v>456</v>
      </c>
      <c r="AR23" s="11" t="str">
        <f t="shared" si="22"/>
        <v xml:space="preserve"> </v>
      </c>
      <c r="AS23" s="12" t="str">
        <f t="shared" si="23"/>
        <v xml:space="preserve"> </v>
      </c>
      <c r="AT23" s="25" t="str">
        <f t="shared" si="23"/>
        <v xml:space="preserve"> </v>
      </c>
      <c r="AU23" s="11" t="str">
        <f t="shared" si="23"/>
        <v xml:space="preserve"> </v>
      </c>
      <c r="AV23" s="12" t="str">
        <f t="shared" si="23"/>
        <v xml:space="preserve"> </v>
      </c>
      <c r="AW23" s="25" t="str">
        <f t="shared" si="23"/>
        <v xml:space="preserve"> </v>
      </c>
      <c r="AX23" s="11" t="str">
        <f t="shared" si="23"/>
        <v xml:space="preserve"> </v>
      </c>
      <c r="AY23" s="12" t="str">
        <f t="shared" si="23"/>
        <v xml:space="preserve"> </v>
      </c>
      <c r="AZ23" s="25" t="str">
        <f t="shared" si="23"/>
        <v xml:space="preserve"> </v>
      </c>
      <c r="BA23" s="11" t="str">
        <f t="shared" si="23"/>
        <v xml:space="preserve"> </v>
      </c>
      <c r="BB23" s="12" t="str">
        <f t="shared" si="23"/>
        <v xml:space="preserve"> </v>
      </c>
      <c r="BC23" s="25" t="str">
        <f t="shared" si="23"/>
        <v xml:space="preserve"> </v>
      </c>
      <c r="BD23" s="5">
        <f t="shared" si="11"/>
        <v>3</v>
      </c>
      <c r="BE23" s="6">
        <f t="shared" si="12"/>
        <v>0</v>
      </c>
      <c r="BF23" s="6">
        <f t="shared" si="13"/>
        <v>1</v>
      </c>
      <c r="BG23" s="6">
        <f t="shared" si="14"/>
        <v>0</v>
      </c>
      <c r="BH23" s="6">
        <f t="shared" si="15"/>
        <v>0</v>
      </c>
      <c r="BI23" s="7">
        <f t="shared" si="16"/>
        <v>2</v>
      </c>
      <c r="BJ23" s="36">
        <f t="shared" si="17"/>
        <v>5.9399999999999995</v>
      </c>
      <c r="BK23" s="14">
        <f t="shared" si="18"/>
        <v>2.1700000000000004</v>
      </c>
      <c r="BL23" s="24">
        <f t="shared" si="19"/>
        <v>0.42999999999999994</v>
      </c>
      <c r="BM23" s="14">
        <v>0</v>
      </c>
      <c r="BN23" s="15">
        <v>0</v>
      </c>
      <c r="BO23" s="16">
        <f>3*1+2+2*0.5+1.5+3+0.14</f>
        <v>10.64</v>
      </c>
      <c r="BP23" s="24">
        <f t="shared" si="20"/>
        <v>34.0075</v>
      </c>
      <c r="BQ23" s="63"/>
      <c r="BR23" s="63"/>
      <c r="BS23" s="63"/>
      <c r="BT23" s="63"/>
      <c r="BU23" s="63"/>
      <c r="BV23" s="63"/>
      <c r="BW23" s="63"/>
      <c r="BY23" s="22"/>
      <c r="BZ23" s="21"/>
    </row>
    <row r="24" spans="1:78" ht="12.75" customHeight="1">
      <c r="A24" s="2">
        <f t="shared" si="21"/>
        <v>16</v>
      </c>
      <c r="B24" s="80" t="s">
        <v>275</v>
      </c>
      <c r="C24" s="11" t="s">
        <v>455</v>
      </c>
      <c r="D24" s="12" t="s">
        <v>456</v>
      </c>
      <c r="E24" s="25" t="s">
        <v>456</v>
      </c>
      <c r="F24" s="11" t="s">
        <v>455</v>
      </c>
      <c r="G24" s="12" t="s">
        <v>456</v>
      </c>
      <c r="H24" s="25" t="s">
        <v>456</v>
      </c>
      <c r="I24" s="11" t="s">
        <v>455</v>
      </c>
      <c r="J24" s="12" t="s">
        <v>456</v>
      </c>
      <c r="K24" s="25" t="s">
        <v>456</v>
      </c>
      <c r="L24" s="11" t="s">
        <v>455</v>
      </c>
      <c r="M24" s="12" t="s">
        <v>457</v>
      </c>
      <c r="N24" s="25" t="s">
        <v>456</v>
      </c>
      <c r="O24" s="11" t="s">
        <v>455</v>
      </c>
      <c r="P24" s="12" t="s">
        <v>456</v>
      </c>
      <c r="Q24" s="25" t="s">
        <v>456</v>
      </c>
      <c r="R24" s="11" t="s">
        <v>455</v>
      </c>
      <c r="S24" s="12" t="s">
        <v>457</v>
      </c>
      <c r="T24" s="25" t="s">
        <v>456</v>
      </c>
      <c r="U24" s="11" t="s">
        <v>455</v>
      </c>
      <c r="V24" s="12" t="s">
        <v>456</v>
      </c>
      <c r="W24" s="25" t="s">
        <v>456</v>
      </c>
      <c r="X24" s="5">
        <f t="shared" si="0"/>
        <v>7</v>
      </c>
      <c r="Y24" s="6">
        <f t="shared" si="1"/>
        <v>0</v>
      </c>
      <c r="Z24" s="6">
        <f t="shared" si="2"/>
        <v>2</v>
      </c>
      <c r="AA24" s="6">
        <f t="shared" si="3"/>
        <v>0</v>
      </c>
      <c r="AB24" s="6">
        <f t="shared" si="4"/>
        <v>0</v>
      </c>
      <c r="AC24" s="7">
        <f t="shared" si="5"/>
        <v>7</v>
      </c>
      <c r="AD24" s="36">
        <f t="shared" si="6"/>
        <v>10</v>
      </c>
      <c r="AE24" s="14">
        <f t="shared" si="7"/>
        <v>4.2</v>
      </c>
      <c r="AF24" s="24">
        <f>IF(AB24=7,10,IF(AB24=6,9.71+(AC24-1)*0.29,IF(AB24=5,9.13+(AC24-2)*0.29,IF(AB24=4,8.26+(AC24-3)*0.29,IF(AB24=3,7.1+(AC24-4)*0.29,IF(AB24=2,5.65+(AC24-5)*0.29,IF(AB24=1,3.91+(AC24-6)*0.29,IF(AC24=0,0,1.88+(AC24-7)*0.29))))))))+0.07</f>
        <v>1.95</v>
      </c>
      <c r="AG24" s="14">
        <v>5.2</v>
      </c>
      <c r="AH24" s="15">
        <v>2.2000000000000002</v>
      </c>
      <c r="AI24" s="11" t="s">
        <v>455</v>
      </c>
      <c r="AJ24" s="12" t="s">
        <v>456</v>
      </c>
      <c r="AK24" s="25" t="s">
        <v>456</v>
      </c>
      <c r="AL24" s="11" t="s">
        <v>455</v>
      </c>
      <c r="AM24" s="12" t="s">
        <v>456</v>
      </c>
      <c r="AN24" s="25">
        <v>0</v>
      </c>
      <c r="AO24" s="11" t="s">
        <v>455</v>
      </c>
      <c r="AP24" s="12" t="s">
        <v>457</v>
      </c>
      <c r="AQ24" s="25" t="s">
        <v>456</v>
      </c>
      <c r="AR24" s="11" t="str">
        <f t="shared" si="22"/>
        <v xml:space="preserve"> </v>
      </c>
      <c r="AS24" s="12" t="str">
        <f t="shared" si="23"/>
        <v xml:space="preserve"> </v>
      </c>
      <c r="AT24" s="25" t="str">
        <f t="shared" si="23"/>
        <v xml:space="preserve"> </v>
      </c>
      <c r="AU24" s="11" t="str">
        <f t="shared" si="23"/>
        <v xml:space="preserve"> </v>
      </c>
      <c r="AV24" s="12" t="str">
        <f t="shared" si="23"/>
        <v xml:space="preserve"> </v>
      </c>
      <c r="AW24" s="25" t="str">
        <f t="shared" si="23"/>
        <v xml:space="preserve"> </v>
      </c>
      <c r="AX24" s="11" t="str">
        <f t="shared" si="23"/>
        <v xml:space="preserve"> </v>
      </c>
      <c r="AY24" s="12" t="str">
        <f t="shared" si="23"/>
        <v xml:space="preserve"> </v>
      </c>
      <c r="AZ24" s="25" t="str">
        <f t="shared" si="23"/>
        <v xml:space="preserve"> </v>
      </c>
      <c r="BA24" s="11" t="str">
        <f t="shared" si="23"/>
        <v xml:space="preserve"> </v>
      </c>
      <c r="BB24" s="12" t="str">
        <f t="shared" si="23"/>
        <v xml:space="preserve"> </v>
      </c>
      <c r="BC24" s="25" t="str">
        <f t="shared" si="23"/>
        <v xml:space="preserve"> </v>
      </c>
      <c r="BD24" s="5">
        <f t="shared" si="11"/>
        <v>3</v>
      </c>
      <c r="BE24" s="6">
        <f t="shared" si="12"/>
        <v>0</v>
      </c>
      <c r="BF24" s="6">
        <f t="shared" si="13"/>
        <v>1</v>
      </c>
      <c r="BG24" s="6">
        <f t="shared" si="14"/>
        <v>0</v>
      </c>
      <c r="BH24" s="6">
        <f t="shared" si="15"/>
        <v>0</v>
      </c>
      <c r="BI24" s="7">
        <f t="shared" si="16"/>
        <v>2</v>
      </c>
      <c r="BJ24" s="36">
        <f t="shared" si="17"/>
        <v>5.9399999999999995</v>
      </c>
      <c r="BK24" s="14">
        <f t="shared" si="18"/>
        <v>2.1700000000000004</v>
      </c>
      <c r="BL24" s="24">
        <f t="shared" si="19"/>
        <v>0.42999999999999994</v>
      </c>
      <c r="BM24" s="14">
        <v>0</v>
      </c>
      <c r="BN24" s="15">
        <v>0</v>
      </c>
      <c r="BO24" s="16">
        <f>1.5+2*0.14+2*1+3</f>
        <v>6.78</v>
      </c>
      <c r="BP24" s="24">
        <f t="shared" si="20"/>
        <v>36.5</v>
      </c>
      <c r="BQ24" s="63"/>
      <c r="BR24" s="63"/>
      <c r="BS24" s="63"/>
      <c r="BT24" s="63"/>
      <c r="BU24" s="63"/>
      <c r="BV24" s="63"/>
      <c r="BW24" s="63"/>
      <c r="BY24" s="18"/>
      <c r="BZ24" s="21"/>
    </row>
    <row r="25" spans="1:78" ht="12.75" customHeight="1">
      <c r="A25" s="2">
        <f t="shared" si="21"/>
        <v>17</v>
      </c>
      <c r="B25" s="80" t="s">
        <v>276</v>
      </c>
      <c r="C25" s="11" t="s">
        <v>455</v>
      </c>
      <c r="D25" s="12" t="s">
        <v>456</v>
      </c>
      <c r="E25" s="25" t="s">
        <v>456</v>
      </c>
      <c r="F25" s="11" t="s">
        <v>455</v>
      </c>
      <c r="G25" s="12" t="s">
        <v>456</v>
      </c>
      <c r="H25" s="25" t="s">
        <v>456</v>
      </c>
      <c r="I25" s="11" t="s">
        <v>455</v>
      </c>
      <c r="J25" s="12" t="s">
        <v>456</v>
      </c>
      <c r="K25" s="25" t="s">
        <v>456</v>
      </c>
      <c r="L25" s="11" t="s">
        <v>455</v>
      </c>
      <c r="M25" s="12" t="s">
        <v>456</v>
      </c>
      <c r="N25" s="25" t="s">
        <v>456</v>
      </c>
      <c r="O25" s="11" t="s">
        <v>455</v>
      </c>
      <c r="P25" s="12" t="s">
        <v>456</v>
      </c>
      <c r="Q25" s="25">
        <v>0</v>
      </c>
      <c r="R25" s="11" t="s">
        <v>455</v>
      </c>
      <c r="S25" s="12" t="s">
        <v>456</v>
      </c>
      <c r="T25" s="25" t="s">
        <v>456</v>
      </c>
      <c r="U25" s="11" t="s">
        <v>455</v>
      </c>
      <c r="V25" s="12" t="s">
        <v>456</v>
      </c>
      <c r="W25" s="25">
        <v>0</v>
      </c>
      <c r="X25" s="5">
        <f t="shared" si="0"/>
        <v>7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7">
        <f t="shared" si="5"/>
        <v>5</v>
      </c>
      <c r="AD25" s="36">
        <f t="shared" si="6"/>
        <v>10</v>
      </c>
      <c r="AE25" s="14">
        <f t="shared" si="7"/>
        <v>0</v>
      </c>
      <c r="AF25" s="24">
        <f t="shared" si="8"/>
        <v>1.2999999999999998</v>
      </c>
      <c r="AG25" s="14">
        <v>3.1</v>
      </c>
      <c r="AH25" s="15">
        <v>1.7</v>
      </c>
      <c r="AI25" s="11" t="s">
        <v>455</v>
      </c>
      <c r="AJ25" s="12" t="s">
        <v>456</v>
      </c>
      <c r="AK25" s="25" t="s">
        <v>456</v>
      </c>
      <c r="AL25" s="11" t="s">
        <v>455</v>
      </c>
      <c r="AM25" s="12" t="s">
        <v>456</v>
      </c>
      <c r="AN25" s="25" t="s">
        <v>456</v>
      </c>
      <c r="AO25" s="11" t="s">
        <v>455</v>
      </c>
      <c r="AP25" s="12" t="s">
        <v>456</v>
      </c>
      <c r="AQ25" s="25">
        <v>0</v>
      </c>
      <c r="AR25" s="11" t="str">
        <f t="shared" si="22"/>
        <v xml:space="preserve"> </v>
      </c>
      <c r="AS25" s="12" t="str">
        <f t="shared" si="23"/>
        <v xml:space="preserve"> </v>
      </c>
      <c r="AT25" s="25" t="str">
        <f t="shared" si="23"/>
        <v xml:space="preserve"> </v>
      </c>
      <c r="AU25" s="11" t="str">
        <f t="shared" si="23"/>
        <v xml:space="preserve"> </v>
      </c>
      <c r="AV25" s="12" t="str">
        <f t="shared" si="23"/>
        <v xml:space="preserve"> </v>
      </c>
      <c r="AW25" s="25" t="str">
        <f t="shared" si="23"/>
        <v xml:space="preserve"> </v>
      </c>
      <c r="AX25" s="11" t="str">
        <f t="shared" si="23"/>
        <v xml:space="preserve"> </v>
      </c>
      <c r="AY25" s="12" t="str">
        <f t="shared" si="23"/>
        <v xml:space="preserve"> </v>
      </c>
      <c r="AZ25" s="25" t="str">
        <f t="shared" si="23"/>
        <v xml:space="preserve"> </v>
      </c>
      <c r="BA25" s="11" t="str">
        <f t="shared" si="23"/>
        <v xml:space="preserve"> </v>
      </c>
      <c r="BB25" s="12" t="str">
        <f t="shared" si="23"/>
        <v xml:space="preserve"> </v>
      </c>
      <c r="BC25" s="25" t="str">
        <f t="shared" si="23"/>
        <v xml:space="preserve"> </v>
      </c>
      <c r="BD25" s="5">
        <f t="shared" si="11"/>
        <v>3</v>
      </c>
      <c r="BE25" s="6">
        <f t="shared" si="12"/>
        <v>0</v>
      </c>
      <c r="BF25" s="6">
        <f t="shared" si="13"/>
        <v>0</v>
      </c>
      <c r="BG25" s="6">
        <f t="shared" si="14"/>
        <v>0</v>
      </c>
      <c r="BH25" s="6">
        <f t="shared" si="15"/>
        <v>0</v>
      </c>
      <c r="BI25" s="7">
        <f t="shared" si="16"/>
        <v>2</v>
      </c>
      <c r="BJ25" s="36">
        <f t="shared" si="17"/>
        <v>5.9399999999999995</v>
      </c>
      <c r="BK25" s="14">
        <f t="shared" si="18"/>
        <v>0</v>
      </c>
      <c r="BL25" s="24">
        <f t="shared" si="19"/>
        <v>0.42999999999999994</v>
      </c>
      <c r="BM25" s="14">
        <v>0</v>
      </c>
      <c r="BN25" s="15">
        <v>0</v>
      </c>
      <c r="BO25" s="16">
        <v>1.5</v>
      </c>
      <c r="BP25" s="24">
        <f t="shared" si="20"/>
        <v>20.947499999999998</v>
      </c>
      <c r="BQ25" s="63"/>
      <c r="BR25" s="63"/>
      <c r="BS25" s="63"/>
      <c r="BT25" s="63"/>
      <c r="BU25" s="63"/>
      <c r="BV25" s="63"/>
      <c r="BW25" s="63"/>
    </row>
    <row r="26" spans="1:78" ht="12.75" customHeight="1">
      <c r="A26" s="2">
        <f t="shared" si="21"/>
        <v>18</v>
      </c>
      <c r="B26" s="80" t="s">
        <v>277</v>
      </c>
      <c r="C26" s="11" t="s">
        <v>455</v>
      </c>
      <c r="D26" s="12" t="s">
        <v>456</v>
      </c>
      <c r="E26" s="25" t="s">
        <v>456</v>
      </c>
      <c r="F26" s="11" t="s">
        <v>455</v>
      </c>
      <c r="G26" s="12" t="s">
        <v>456</v>
      </c>
      <c r="H26" s="25" t="s">
        <v>456</v>
      </c>
      <c r="I26" s="11" t="s">
        <v>455</v>
      </c>
      <c r="J26" s="12" t="s">
        <v>456</v>
      </c>
      <c r="K26" s="25" t="s">
        <v>456</v>
      </c>
      <c r="L26" s="11" t="s">
        <v>455</v>
      </c>
      <c r="M26" s="12" t="s">
        <v>456</v>
      </c>
      <c r="N26" s="25" t="s">
        <v>456</v>
      </c>
      <c r="O26" s="11" t="s">
        <v>455</v>
      </c>
      <c r="P26" s="12" t="s">
        <v>456</v>
      </c>
      <c r="Q26" s="25" t="s">
        <v>456</v>
      </c>
      <c r="R26" s="11" t="s">
        <v>455</v>
      </c>
      <c r="S26" s="12" t="s">
        <v>456</v>
      </c>
      <c r="T26" s="25" t="s">
        <v>456</v>
      </c>
      <c r="U26" s="11" t="s">
        <v>455</v>
      </c>
      <c r="V26" s="12" t="s">
        <v>456</v>
      </c>
      <c r="W26" s="25" t="s">
        <v>456</v>
      </c>
      <c r="X26" s="5">
        <f t="shared" si="0"/>
        <v>7</v>
      </c>
      <c r="Y26" s="6">
        <f t="shared" si="1"/>
        <v>0</v>
      </c>
      <c r="Z26" s="6">
        <f t="shared" si="2"/>
        <v>0</v>
      </c>
      <c r="AA26" s="6">
        <f t="shared" si="3"/>
        <v>0</v>
      </c>
      <c r="AB26" s="6">
        <f t="shared" si="4"/>
        <v>0</v>
      </c>
      <c r="AC26" s="7">
        <f t="shared" si="5"/>
        <v>7</v>
      </c>
      <c r="AD26" s="36">
        <f t="shared" si="6"/>
        <v>10</v>
      </c>
      <c r="AE26" s="14">
        <f t="shared" si="7"/>
        <v>0</v>
      </c>
      <c r="AF26" s="24">
        <f t="shared" si="8"/>
        <v>1.88</v>
      </c>
      <c r="AG26" s="14">
        <v>2.2999999999999998</v>
      </c>
      <c r="AH26" s="15">
        <v>1.7</v>
      </c>
      <c r="AI26" s="11" t="s">
        <v>455</v>
      </c>
      <c r="AJ26" s="12" t="s">
        <v>456</v>
      </c>
      <c r="AK26" s="25" t="s">
        <v>456</v>
      </c>
      <c r="AL26" s="11" t="s">
        <v>455</v>
      </c>
      <c r="AM26" s="12" t="s">
        <v>456</v>
      </c>
      <c r="AN26" s="25" t="s">
        <v>456</v>
      </c>
      <c r="AO26" s="11" t="s">
        <v>454</v>
      </c>
      <c r="AP26" s="12">
        <v>0</v>
      </c>
      <c r="AQ26" s="25" t="s">
        <v>456</v>
      </c>
      <c r="AR26" s="11" t="str">
        <f t="shared" si="22"/>
        <v xml:space="preserve"> </v>
      </c>
      <c r="AS26" s="12" t="str">
        <f t="shared" si="23"/>
        <v xml:space="preserve"> </v>
      </c>
      <c r="AT26" s="25" t="str">
        <f t="shared" si="23"/>
        <v xml:space="preserve"> </v>
      </c>
      <c r="AU26" s="11" t="str">
        <f t="shared" si="23"/>
        <v xml:space="preserve"> </v>
      </c>
      <c r="AV26" s="12" t="str">
        <f t="shared" si="23"/>
        <v xml:space="preserve"> </v>
      </c>
      <c r="AW26" s="25" t="str">
        <f t="shared" si="23"/>
        <v xml:space="preserve"> </v>
      </c>
      <c r="AX26" s="11" t="str">
        <f t="shared" si="23"/>
        <v xml:space="preserve"> </v>
      </c>
      <c r="AY26" s="12" t="str">
        <f t="shared" si="23"/>
        <v xml:space="preserve"> </v>
      </c>
      <c r="AZ26" s="25" t="str">
        <f t="shared" si="23"/>
        <v xml:space="preserve"> </v>
      </c>
      <c r="BA26" s="11" t="str">
        <f t="shared" si="23"/>
        <v xml:space="preserve"> </v>
      </c>
      <c r="BB26" s="12" t="str">
        <f t="shared" si="23"/>
        <v xml:space="preserve"> </v>
      </c>
      <c r="BC26" s="25" t="str">
        <f t="shared" si="23"/>
        <v xml:space="preserve"> </v>
      </c>
      <c r="BD26" s="5">
        <f t="shared" si="11"/>
        <v>2</v>
      </c>
      <c r="BE26" s="6">
        <f t="shared" si="12"/>
        <v>0</v>
      </c>
      <c r="BF26" s="6">
        <f t="shared" si="13"/>
        <v>0</v>
      </c>
      <c r="BG26" s="6">
        <f t="shared" si="14"/>
        <v>0</v>
      </c>
      <c r="BH26" s="6">
        <f t="shared" si="15"/>
        <v>0</v>
      </c>
      <c r="BI26" s="7">
        <f t="shared" si="16"/>
        <v>3</v>
      </c>
      <c r="BJ26" s="36">
        <f t="shared" si="17"/>
        <v>4.2</v>
      </c>
      <c r="BK26" s="14">
        <f t="shared" si="18"/>
        <v>0</v>
      </c>
      <c r="BL26" s="24">
        <f t="shared" si="19"/>
        <v>0.72</v>
      </c>
      <c r="BM26" s="14">
        <v>0</v>
      </c>
      <c r="BN26" s="15">
        <v>0</v>
      </c>
      <c r="BO26" s="16">
        <f>1.5+3+0.14</f>
        <v>4.6399999999999997</v>
      </c>
      <c r="BP26" s="24">
        <f t="shared" si="20"/>
        <v>21.880000000000003</v>
      </c>
      <c r="BQ26" s="63"/>
      <c r="BR26" s="63"/>
      <c r="BS26" s="63"/>
      <c r="BT26" s="63"/>
      <c r="BU26" s="63"/>
      <c r="BV26" s="63"/>
      <c r="BW26" s="63"/>
    </row>
    <row r="27" spans="1:78" ht="12.75" customHeight="1">
      <c r="A27" s="2">
        <f t="shared" si="21"/>
        <v>19</v>
      </c>
      <c r="B27" s="80" t="s">
        <v>278</v>
      </c>
      <c r="C27" s="11" t="s">
        <v>455</v>
      </c>
      <c r="D27" s="12" t="s">
        <v>456</v>
      </c>
      <c r="E27" s="25" t="s">
        <v>456</v>
      </c>
      <c r="F27" s="11" t="s">
        <v>455</v>
      </c>
      <c r="G27" s="12" t="s">
        <v>456</v>
      </c>
      <c r="H27" s="25" t="s">
        <v>456</v>
      </c>
      <c r="I27" s="11" t="s">
        <v>455</v>
      </c>
      <c r="J27" s="12" t="s">
        <v>456</v>
      </c>
      <c r="K27" s="25" t="s">
        <v>456</v>
      </c>
      <c r="L27" s="11" t="s">
        <v>455</v>
      </c>
      <c r="M27" s="12" t="s">
        <v>456</v>
      </c>
      <c r="N27" s="25" t="s">
        <v>456</v>
      </c>
      <c r="O27" s="11" t="s">
        <v>455</v>
      </c>
      <c r="P27" s="12" t="s">
        <v>456</v>
      </c>
      <c r="Q27" s="25" t="s">
        <v>456</v>
      </c>
      <c r="R27" s="11" t="s">
        <v>454</v>
      </c>
      <c r="S27" s="12">
        <v>0</v>
      </c>
      <c r="T27" s="25" t="s">
        <v>456</v>
      </c>
      <c r="U27" s="11" t="s">
        <v>454</v>
      </c>
      <c r="V27" s="12">
        <v>0</v>
      </c>
      <c r="W27" s="25" t="s">
        <v>456</v>
      </c>
      <c r="X27" s="5">
        <f t="shared" si="0"/>
        <v>5</v>
      </c>
      <c r="Y27" s="6">
        <f t="shared" si="1"/>
        <v>0</v>
      </c>
      <c r="Z27" s="6">
        <f t="shared" si="2"/>
        <v>0</v>
      </c>
      <c r="AA27" s="6">
        <f t="shared" si="3"/>
        <v>0</v>
      </c>
      <c r="AB27" s="6">
        <f t="shared" si="4"/>
        <v>0</v>
      </c>
      <c r="AC27" s="7">
        <f t="shared" si="5"/>
        <v>7</v>
      </c>
      <c r="AD27" s="36">
        <f t="shared" si="6"/>
        <v>8.5500000000000007</v>
      </c>
      <c r="AE27" s="14">
        <f t="shared" si="7"/>
        <v>0</v>
      </c>
      <c r="AF27" s="24">
        <f t="shared" si="8"/>
        <v>1.88</v>
      </c>
      <c r="AG27" s="14">
        <v>2.8</v>
      </c>
      <c r="AH27" s="15">
        <v>1.7</v>
      </c>
      <c r="AI27" s="11" t="s">
        <v>455</v>
      </c>
      <c r="AJ27" s="12" t="s">
        <v>456</v>
      </c>
      <c r="AK27" s="25">
        <v>0</v>
      </c>
      <c r="AL27" s="11" t="s">
        <v>454</v>
      </c>
      <c r="AM27" s="12">
        <v>0</v>
      </c>
      <c r="AN27" s="25">
        <v>0</v>
      </c>
      <c r="AO27" s="11" t="s">
        <v>455</v>
      </c>
      <c r="AP27" s="12" t="s">
        <v>456</v>
      </c>
      <c r="AQ27" s="25" t="s">
        <v>456</v>
      </c>
      <c r="AR27" s="11" t="str">
        <f t="shared" si="22"/>
        <v xml:space="preserve"> </v>
      </c>
      <c r="AS27" s="12" t="str">
        <f t="shared" si="23"/>
        <v xml:space="preserve"> </v>
      </c>
      <c r="AT27" s="25" t="str">
        <f t="shared" si="23"/>
        <v xml:space="preserve"> </v>
      </c>
      <c r="AU27" s="11" t="str">
        <f t="shared" si="23"/>
        <v xml:space="preserve"> </v>
      </c>
      <c r="AV27" s="12" t="str">
        <f t="shared" si="23"/>
        <v xml:space="preserve"> </v>
      </c>
      <c r="AW27" s="25" t="str">
        <f t="shared" si="23"/>
        <v xml:space="preserve"> </v>
      </c>
      <c r="AX27" s="11" t="str">
        <f t="shared" si="23"/>
        <v xml:space="preserve"> </v>
      </c>
      <c r="AY27" s="12" t="str">
        <f t="shared" si="23"/>
        <v xml:space="preserve"> </v>
      </c>
      <c r="AZ27" s="25" t="str">
        <f t="shared" si="23"/>
        <v xml:space="preserve"> </v>
      </c>
      <c r="BA27" s="11" t="str">
        <f t="shared" si="23"/>
        <v xml:space="preserve"> </v>
      </c>
      <c r="BB27" s="12" t="str">
        <f t="shared" si="23"/>
        <v xml:space="preserve"> </v>
      </c>
      <c r="BC27" s="25" t="str">
        <f t="shared" si="23"/>
        <v xml:space="preserve"> </v>
      </c>
      <c r="BD27" s="5">
        <f t="shared" si="11"/>
        <v>2</v>
      </c>
      <c r="BE27" s="6">
        <f t="shared" si="12"/>
        <v>0</v>
      </c>
      <c r="BF27" s="6">
        <f t="shared" si="13"/>
        <v>0</v>
      </c>
      <c r="BG27" s="6">
        <f t="shared" si="14"/>
        <v>0</v>
      </c>
      <c r="BH27" s="6">
        <f t="shared" si="15"/>
        <v>0</v>
      </c>
      <c r="BI27" s="7">
        <f t="shared" si="16"/>
        <v>1</v>
      </c>
      <c r="BJ27" s="36">
        <f t="shared" si="17"/>
        <v>4.2</v>
      </c>
      <c r="BK27" s="14">
        <f t="shared" si="18"/>
        <v>0</v>
      </c>
      <c r="BL27" s="24">
        <f t="shared" si="19"/>
        <v>0.14000000000000012</v>
      </c>
      <c r="BM27" s="14">
        <v>0</v>
      </c>
      <c r="BN27" s="15">
        <v>0</v>
      </c>
      <c r="BO27" s="16">
        <f>1.5+3+0.14</f>
        <v>4.6399999999999997</v>
      </c>
      <c r="BP27" s="24">
        <f t="shared" si="20"/>
        <v>21.347500000000004</v>
      </c>
      <c r="BQ27" s="63"/>
      <c r="BR27" s="63"/>
      <c r="BS27" s="63"/>
      <c r="BT27" s="63"/>
      <c r="BU27" s="63"/>
      <c r="BV27" s="63"/>
      <c r="BW27" s="63"/>
    </row>
    <row r="28" spans="1:78" ht="12.75" customHeight="1">
      <c r="A28" s="2">
        <f t="shared" si="21"/>
        <v>20</v>
      </c>
      <c r="B28" s="80" t="s">
        <v>279</v>
      </c>
      <c r="C28" s="11" t="s">
        <v>455</v>
      </c>
      <c r="D28" s="12" t="s">
        <v>457</v>
      </c>
      <c r="E28" s="25" t="s">
        <v>456</v>
      </c>
      <c r="F28" s="11" t="s">
        <v>455</v>
      </c>
      <c r="G28" s="12" t="s">
        <v>457</v>
      </c>
      <c r="H28" s="25" t="s">
        <v>456</v>
      </c>
      <c r="I28" s="11" t="s">
        <v>455</v>
      </c>
      <c r="J28" s="12" t="s">
        <v>457</v>
      </c>
      <c r="K28" s="25" t="s">
        <v>456</v>
      </c>
      <c r="L28" s="11" t="s">
        <v>455</v>
      </c>
      <c r="M28" s="12" t="s">
        <v>457</v>
      </c>
      <c r="N28" s="25" t="s">
        <v>456</v>
      </c>
      <c r="O28" s="11" t="s">
        <v>455</v>
      </c>
      <c r="P28" s="12" t="s">
        <v>457</v>
      </c>
      <c r="Q28" s="25" t="s">
        <v>456</v>
      </c>
      <c r="R28" s="11" t="s">
        <v>455</v>
      </c>
      <c r="S28" s="12" t="s">
        <v>456</v>
      </c>
      <c r="T28" s="25" t="s">
        <v>456</v>
      </c>
      <c r="U28" s="11" t="s">
        <v>455</v>
      </c>
      <c r="V28" s="12" t="s">
        <v>457</v>
      </c>
      <c r="W28" s="25" t="s">
        <v>456</v>
      </c>
      <c r="X28" s="5">
        <f t="shared" si="0"/>
        <v>7</v>
      </c>
      <c r="Y28" s="6">
        <f t="shared" si="1"/>
        <v>0</v>
      </c>
      <c r="Z28" s="6">
        <f t="shared" si="2"/>
        <v>6</v>
      </c>
      <c r="AA28" s="6">
        <f t="shared" si="3"/>
        <v>0</v>
      </c>
      <c r="AB28" s="6">
        <f t="shared" si="4"/>
        <v>0</v>
      </c>
      <c r="AC28" s="7">
        <f t="shared" si="5"/>
        <v>7</v>
      </c>
      <c r="AD28" s="36">
        <f t="shared" si="6"/>
        <v>10</v>
      </c>
      <c r="AE28" s="14">
        <f t="shared" si="7"/>
        <v>9.4200000000000017</v>
      </c>
      <c r="AF28" s="24">
        <f t="shared" si="8"/>
        <v>1.88</v>
      </c>
      <c r="AG28" s="14">
        <v>5</v>
      </c>
      <c r="AH28" s="15">
        <v>4</v>
      </c>
      <c r="AI28" s="11" t="s">
        <v>455</v>
      </c>
      <c r="AJ28" s="12" t="s">
        <v>457</v>
      </c>
      <c r="AK28" s="25" t="str">
        <f>"~^ "</f>
        <v xml:space="preserve">~^ </v>
      </c>
      <c r="AL28" s="11" t="s">
        <v>455</v>
      </c>
      <c r="AM28" s="12" t="s">
        <v>457</v>
      </c>
      <c r="AN28" s="25" t="str">
        <f>"~^ "</f>
        <v xml:space="preserve">~^ </v>
      </c>
      <c r="AO28" s="11" t="s">
        <v>455</v>
      </c>
      <c r="AP28" s="12" t="s">
        <v>456</v>
      </c>
      <c r="AQ28" s="25" t="s">
        <v>456</v>
      </c>
      <c r="AR28" s="11" t="str">
        <f t="shared" si="22"/>
        <v xml:space="preserve"> </v>
      </c>
      <c r="AS28" s="12" t="str">
        <f t="shared" si="23"/>
        <v xml:space="preserve"> </v>
      </c>
      <c r="AT28" s="25" t="str">
        <f t="shared" si="23"/>
        <v xml:space="preserve"> </v>
      </c>
      <c r="AU28" s="11" t="str">
        <f t="shared" si="23"/>
        <v xml:space="preserve"> </v>
      </c>
      <c r="AV28" s="12" t="str">
        <f t="shared" si="23"/>
        <v xml:space="preserve"> </v>
      </c>
      <c r="AW28" s="25" t="str">
        <f t="shared" si="23"/>
        <v xml:space="preserve"> </v>
      </c>
      <c r="AX28" s="11" t="str">
        <f t="shared" si="23"/>
        <v xml:space="preserve"> </v>
      </c>
      <c r="AY28" s="12" t="str">
        <f t="shared" si="23"/>
        <v xml:space="preserve"> </v>
      </c>
      <c r="AZ28" s="25" t="str">
        <f t="shared" si="23"/>
        <v xml:space="preserve"> </v>
      </c>
      <c r="BA28" s="11" t="str">
        <f t="shared" si="23"/>
        <v xml:space="preserve"> </v>
      </c>
      <c r="BB28" s="12" t="str">
        <f t="shared" si="23"/>
        <v xml:space="preserve"> </v>
      </c>
      <c r="BC28" s="25" t="str">
        <f t="shared" si="23"/>
        <v xml:space="preserve"> </v>
      </c>
      <c r="BD28" s="5">
        <f t="shared" si="11"/>
        <v>3</v>
      </c>
      <c r="BE28" s="6">
        <f t="shared" si="12"/>
        <v>0</v>
      </c>
      <c r="BF28" s="6">
        <f t="shared" si="13"/>
        <v>2</v>
      </c>
      <c r="BG28" s="6">
        <f t="shared" si="14"/>
        <v>0</v>
      </c>
      <c r="BH28" s="6">
        <f t="shared" si="15"/>
        <v>0</v>
      </c>
      <c r="BI28" s="7">
        <f t="shared" si="16"/>
        <v>1</v>
      </c>
      <c r="BJ28" s="36">
        <f t="shared" si="17"/>
        <v>5.9399999999999995</v>
      </c>
      <c r="BK28" s="14">
        <f>IF(BF28=7,10,IF(BF28=6,9.71+(BG28-1)*0.29,IF(BF28=5,9.13+(BG28-2)*0.29,IF(BF28=4,8.26+(BG28-3)*0.29,IF(BF28=3,7.1+(BG28-4)*0.29,IF(BF28=2,5.65+(BG28-5)*0.29,IF(BF28=1,3.91+(BG28-6)*0.29,IF(BG28=0,0,1.88+(BG28-7)*0.29))))))))</f>
        <v>4.2</v>
      </c>
      <c r="BL28" s="24">
        <f>IF(BH28=7,10,IF(BH28=6,9.71+(BI28-1)*0.29,IF(BH28=5,9.13+(BI28-2)*0.29,IF(BH28=4,8.26+(BI28-3)*0.29,IF(BH28=3,7.1+(BI28-4)*0.29,IF(BH28=2,5.65+(BI28-5)*0.29,IF(BH28=1,3.91+(BI28-6)*0.29,IF(BI28=0,0,1.88+(BI28-7)*0.29))))))))+2*0.35</f>
        <v>0.84000000000000008</v>
      </c>
      <c r="BM28" s="14">
        <v>0</v>
      </c>
      <c r="BN28" s="15">
        <v>0</v>
      </c>
      <c r="BO28" s="16">
        <f>2+2*1.5+3+0.14</f>
        <v>8.14</v>
      </c>
      <c r="BP28" s="24">
        <f t="shared" si="20"/>
        <v>47.795000000000002</v>
      </c>
      <c r="BQ28" s="63"/>
      <c r="BR28" s="63"/>
      <c r="BS28" s="63"/>
      <c r="BT28" s="63"/>
      <c r="BU28" s="63"/>
      <c r="BV28" s="63"/>
      <c r="BW28" s="63"/>
    </row>
    <row r="29" spans="1:78" ht="12.75" customHeight="1">
      <c r="A29" s="2">
        <f t="shared" si="21"/>
        <v>21</v>
      </c>
      <c r="B29" s="80" t="s">
        <v>280</v>
      </c>
      <c r="C29" s="11" t="s">
        <v>455</v>
      </c>
      <c r="D29" s="12" t="s">
        <v>457</v>
      </c>
      <c r="E29" s="25" t="s">
        <v>456</v>
      </c>
      <c r="F29" s="11" t="s">
        <v>455</v>
      </c>
      <c r="G29" s="12" t="s">
        <v>459</v>
      </c>
      <c r="H29" s="25" t="s">
        <v>456</v>
      </c>
      <c r="I29" s="11" t="s">
        <v>455</v>
      </c>
      <c r="J29" s="12" t="s">
        <v>459</v>
      </c>
      <c r="K29" s="25" t="s">
        <v>456</v>
      </c>
      <c r="L29" s="11" t="s">
        <v>455</v>
      </c>
      <c r="M29" s="12" t="s">
        <v>457</v>
      </c>
      <c r="N29" s="25" t="s">
        <v>456</v>
      </c>
      <c r="O29" s="11" t="s">
        <v>455</v>
      </c>
      <c r="P29" s="12" t="s">
        <v>456</v>
      </c>
      <c r="Q29" s="25" t="s">
        <v>456</v>
      </c>
      <c r="R29" s="11" t="s">
        <v>455</v>
      </c>
      <c r="S29" s="12" t="s">
        <v>456</v>
      </c>
      <c r="T29" s="25" t="s">
        <v>456</v>
      </c>
      <c r="U29" s="11" t="s">
        <v>455</v>
      </c>
      <c r="V29" s="12" t="s">
        <v>456</v>
      </c>
      <c r="W29" s="25" t="s">
        <v>456</v>
      </c>
      <c r="X29" s="5">
        <f t="shared" si="0"/>
        <v>7</v>
      </c>
      <c r="Y29" s="6">
        <f t="shared" si="1"/>
        <v>0</v>
      </c>
      <c r="Z29" s="6">
        <f t="shared" si="2"/>
        <v>2</v>
      </c>
      <c r="AA29" s="6">
        <f t="shared" si="3"/>
        <v>2</v>
      </c>
      <c r="AB29" s="6">
        <f t="shared" si="4"/>
        <v>0</v>
      </c>
      <c r="AC29" s="7">
        <f t="shared" si="5"/>
        <v>7</v>
      </c>
      <c r="AD29" s="36">
        <f t="shared" si="6"/>
        <v>10</v>
      </c>
      <c r="AE29" s="14">
        <f t="shared" si="7"/>
        <v>4.78</v>
      </c>
      <c r="AF29" s="24">
        <f t="shared" si="8"/>
        <v>1.88</v>
      </c>
      <c r="AG29" s="14">
        <v>5.4</v>
      </c>
      <c r="AH29" s="15">
        <v>2.8</v>
      </c>
      <c r="AI29" s="11" t="s">
        <v>455</v>
      </c>
      <c r="AJ29" s="12" t="s">
        <v>456</v>
      </c>
      <c r="AK29" s="25" t="s">
        <v>456</v>
      </c>
      <c r="AL29" s="11" t="s">
        <v>455</v>
      </c>
      <c r="AM29" s="12" t="s">
        <v>456</v>
      </c>
      <c r="AN29" s="25" t="s">
        <v>456</v>
      </c>
      <c r="AO29" s="11" t="s">
        <v>455</v>
      </c>
      <c r="AP29" s="12" t="s">
        <v>457</v>
      </c>
      <c r="AQ29" s="25" t="s">
        <v>456</v>
      </c>
      <c r="AR29" s="11" t="str">
        <f t="shared" ref="AQ29:AR37" si="24">" "</f>
        <v xml:space="preserve"> </v>
      </c>
      <c r="AS29" s="12" t="str">
        <f t="shared" ref="AS29:BC37" si="25">" "</f>
        <v xml:space="preserve"> </v>
      </c>
      <c r="AT29" s="25" t="str">
        <f t="shared" si="25"/>
        <v xml:space="preserve"> </v>
      </c>
      <c r="AU29" s="11" t="str">
        <f t="shared" si="25"/>
        <v xml:space="preserve"> </v>
      </c>
      <c r="AV29" s="12" t="str">
        <f t="shared" si="25"/>
        <v xml:space="preserve"> </v>
      </c>
      <c r="AW29" s="25" t="str">
        <f t="shared" si="25"/>
        <v xml:space="preserve"> </v>
      </c>
      <c r="AX29" s="11" t="str">
        <f t="shared" si="25"/>
        <v xml:space="preserve"> </v>
      </c>
      <c r="AY29" s="12" t="str">
        <f t="shared" si="25"/>
        <v xml:space="preserve"> </v>
      </c>
      <c r="AZ29" s="25" t="str">
        <f t="shared" si="25"/>
        <v xml:space="preserve"> </v>
      </c>
      <c r="BA29" s="11" t="str">
        <f t="shared" si="25"/>
        <v xml:space="preserve"> </v>
      </c>
      <c r="BB29" s="12" t="str">
        <f t="shared" si="25"/>
        <v xml:space="preserve"> </v>
      </c>
      <c r="BC29" s="25" t="str">
        <f t="shared" si="25"/>
        <v xml:space="preserve"> </v>
      </c>
      <c r="BD29" s="5">
        <f t="shared" si="11"/>
        <v>3</v>
      </c>
      <c r="BE29" s="6">
        <f t="shared" si="12"/>
        <v>0</v>
      </c>
      <c r="BF29" s="6">
        <f t="shared" si="13"/>
        <v>1</v>
      </c>
      <c r="BG29" s="6">
        <f t="shared" si="14"/>
        <v>0</v>
      </c>
      <c r="BH29" s="6">
        <f t="shared" si="15"/>
        <v>0</v>
      </c>
      <c r="BI29" s="7">
        <f t="shared" si="16"/>
        <v>3</v>
      </c>
      <c r="BJ29" s="36">
        <f t="shared" si="17"/>
        <v>5.9399999999999995</v>
      </c>
      <c r="BK29" s="14">
        <f t="shared" si="18"/>
        <v>2.1700000000000004</v>
      </c>
      <c r="BL29" s="24">
        <f t="shared" si="19"/>
        <v>0.72</v>
      </c>
      <c r="BM29" s="14">
        <v>0</v>
      </c>
      <c r="BN29" s="15">
        <v>0</v>
      </c>
      <c r="BO29" s="16">
        <f>3+0.14</f>
        <v>3.14</v>
      </c>
      <c r="BP29" s="24">
        <f t="shared" si="20"/>
        <v>34.734999999999999</v>
      </c>
      <c r="BQ29" s="63"/>
      <c r="BR29" s="63"/>
      <c r="BS29" s="63"/>
      <c r="BT29" s="63"/>
      <c r="BU29" s="63"/>
      <c r="BV29" s="63"/>
      <c r="BW29" s="63"/>
    </row>
    <row r="30" spans="1:78" ht="12.75" customHeight="1">
      <c r="A30" s="2">
        <f t="shared" si="21"/>
        <v>22</v>
      </c>
      <c r="B30" s="80" t="s">
        <v>489</v>
      </c>
      <c r="C30" s="11" t="s">
        <v>454</v>
      </c>
      <c r="D30" s="12">
        <v>0</v>
      </c>
      <c r="E30" s="25">
        <v>0</v>
      </c>
      <c r="F30" s="11" t="s">
        <v>454</v>
      </c>
      <c r="G30" s="12">
        <v>0</v>
      </c>
      <c r="H30" s="25">
        <v>0</v>
      </c>
      <c r="I30" s="11" t="s">
        <v>454</v>
      </c>
      <c r="J30" s="12">
        <v>0</v>
      </c>
      <c r="K30" s="25">
        <v>0</v>
      </c>
      <c r="L30" s="11" t="s">
        <v>454</v>
      </c>
      <c r="M30" s="12">
        <v>0</v>
      </c>
      <c r="N30" s="25">
        <v>0</v>
      </c>
      <c r="O30" s="11" t="s">
        <v>454</v>
      </c>
      <c r="P30" s="12">
        <v>0</v>
      </c>
      <c r="Q30" s="25">
        <v>0</v>
      </c>
      <c r="R30" s="11" t="s">
        <v>454</v>
      </c>
      <c r="S30" s="12">
        <v>0</v>
      </c>
      <c r="T30" s="25">
        <v>0</v>
      </c>
      <c r="U30" s="11" t="s">
        <v>454</v>
      </c>
      <c r="V30" s="12">
        <v>0</v>
      </c>
      <c r="W30" s="25">
        <v>0</v>
      </c>
      <c r="X30" s="5">
        <f t="shared" si="0"/>
        <v>0</v>
      </c>
      <c r="Y30" s="6">
        <f t="shared" si="1"/>
        <v>0</v>
      </c>
      <c r="Z30" s="6">
        <f t="shared" si="2"/>
        <v>0</v>
      </c>
      <c r="AA30" s="6">
        <f t="shared" si="3"/>
        <v>0</v>
      </c>
      <c r="AB30" s="6">
        <f t="shared" si="4"/>
        <v>0</v>
      </c>
      <c r="AC30" s="7">
        <f t="shared" si="5"/>
        <v>0</v>
      </c>
      <c r="AD30" s="36">
        <f t="shared" si="6"/>
        <v>0</v>
      </c>
      <c r="AE30" s="14">
        <f t="shared" si="7"/>
        <v>0</v>
      </c>
      <c r="AF30" s="24">
        <f t="shared" si="8"/>
        <v>0</v>
      </c>
      <c r="AG30" s="14">
        <v>0</v>
      </c>
      <c r="AH30" s="15">
        <v>0</v>
      </c>
      <c r="AI30" s="11" t="s">
        <v>454</v>
      </c>
      <c r="AJ30" s="12">
        <v>0</v>
      </c>
      <c r="AK30" s="25">
        <v>0</v>
      </c>
      <c r="AL30" s="11" t="s">
        <v>454</v>
      </c>
      <c r="AM30" s="12">
        <v>0</v>
      </c>
      <c r="AN30" s="25">
        <v>0</v>
      </c>
      <c r="AO30" s="11" t="s">
        <v>454</v>
      </c>
      <c r="AP30" s="12">
        <v>0</v>
      </c>
      <c r="AQ30" s="25">
        <v>0</v>
      </c>
      <c r="AR30" s="11" t="str">
        <f t="shared" si="24"/>
        <v xml:space="preserve"> </v>
      </c>
      <c r="AS30" s="12" t="str">
        <f t="shared" si="25"/>
        <v xml:space="preserve"> </v>
      </c>
      <c r="AT30" s="25" t="str">
        <f t="shared" si="25"/>
        <v xml:space="preserve"> </v>
      </c>
      <c r="AU30" s="11" t="str">
        <f t="shared" si="25"/>
        <v xml:space="preserve"> </v>
      </c>
      <c r="AV30" s="12" t="str">
        <f t="shared" si="25"/>
        <v xml:space="preserve"> </v>
      </c>
      <c r="AW30" s="25" t="str">
        <f t="shared" si="25"/>
        <v xml:space="preserve"> </v>
      </c>
      <c r="AX30" s="11" t="str">
        <f t="shared" si="25"/>
        <v xml:space="preserve"> </v>
      </c>
      <c r="AY30" s="12" t="str">
        <f t="shared" si="25"/>
        <v xml:space="preserve"> </v>
      </c>
      <c r="AZ30" s="25" t="str">
        <f t="shared" si="25"/>
        <v xml:space="preserve"> </v>
      </c>
      <c r="BA30" s="11" t="str">
        <f t="shared" si="25"/>
        <v xml:space="preserve"> </v>
      </c>
      <c r="BB30" s="12" t="str">
        <f t="shared" si="25"/>
        <v xml:space="preserve"> </v>
      </c>
      <c r="BC30" s="25" t="str">
        <f t="shared" si="25"/>
        <v xml:space="preserve"> </v>
      </c>
      <c r="BD30" s="5">
        <f t="shared" si="11"/>
        <v>0</v>
      </c>
      <c r="BE30" s="6">
        <f t="shared" si="12"/>
        <v>0</v>
      </c>
      <c r="BF30" s="6">
        <f t="shared" si="13"/>
        <v>0</v>
      </c>
      <c r="BG30" s="6">
        <f t="shared" si="14"/>
        <v>0</v>
      </c>
      <c r="BH30" s="6">
        <f t="shared" si="15"/>
        <v>0</v>
      </c>
      <c r="BI30" s="7">
        <f t="shared" si="16"/>
        <v>0</v>
      </c>
      <c r="BJ30" s="36">
        <f t="shared" si="17"/>
        <v>0</v>
      </c>
      <c r="BK30" s="14">
        <f t="shared" si="18"/>
        <v>0</v>
      </c>
      <c r="BL30" s="24">
        <f t="shared" si="19"/>
        <v>0</v>
      </c>
      <c r="BM30" s="14">
        <v>0</v>
      </c>
      <c r="BN30" s="15">
        <v>0</v>
      </c>
      <c r="BO30" s="16"/>
      <c r="BP30" s="24">
        <f t="shared" si="20"/>
        <v>0</v>
      </c>
      <c r="BQ30" s="63"/>
      <c r="BR30" s="63"/>
      <c r="BS30" s="63"/>
      <c r="BT30" s="63"/>
      <c r="BU30" s="63"/>
      <c r="BV30" s="63"/>
      <c r="BW30" s="63"/>
    </row>
    <row r="31" spans="1:78" ht="12.75" customHeight="1">
      <c r="A31" s="2">
        <f t="shared" si="21"/>
        <v>23</v>
      </c>
      <c r="B31" s="80" t="s">
        <v>281</v>
      </c>
      <c r="C31" s="11" t="s">
        <v>455</v>
      </c>
      <c r="D31" s="12" t="s">
        <v>456</v>
      </c>
      <c r="E31" s="25" t="s">
        <v>456</v>
      </c>
      <c r="F31" s="11" t="s">
        <v>455</v>
      </c>
      <c r="G31" s="12" t="s">
        <v>456</v>
      </c>
      <c r="H31" s="25" t="s">
        <v>456</v>
      </c>
      <c r="I31" s="11" t="s">
        <v>455</v>
      </c>
      <c r="J31" s="12" t="s">
        <v>456</v>
      </c>
      <c r="K31" s="25" t="s">
        <v>456</v>
      </c>
      <c r="L31" s="11" t="s">
        <v>455</v>
      </c>
      <c r="M31" s="12" t="s">
        <v>456</v>
      </c>
      <c r="N31" s="25" t="s">
        <v>456</v>
      </c>
      <c r="O31" s="11" t="s">
        <v>455</v>
      </c>
      <c r="P31" s="12" t="s">
        <v>456</v>
      </c>
      <c r="Q31" s="25" t="s">
        <v>456</v>
      </c>
      <c r="R31" s="11" t="s">
        <v>455</v>
      </c>
      <c r="S31" s="12" t="s">
        <v>456</v>
      </c>
      <c r="T31" s="25" t="s">
        <v>456</v>
      </c>
      <c r="U31" s="11" t="s">
        <v>455</v>
      </c>
      <c r="V31" s="12" t="s">
        <v>456</v>
      </c>
      <c r="W31" s="25" t="s">
        <v>456</v>
      </c>
      <c r="X31" s="5">
        <f t="shared" si="0"/>
        <v>7</v>
      </c>
      <c r="Y31" s="6">
        <f t="shared" si="1"/>
        <v>0</v>
      </c>
      <c r="Z31" s="6">
        <f t="shared" si="2"/>
        <v>0</v>
      </c>
      <c r="AA31" s="6">
        <f t="shared" si="3"/>
        <v>0</v>
      </c>
      <c r="AB31" s="6">
        <f t="shared" si="4"/>
        <v>0</v>
      </c>
      <c r="AC31" s="7">
        <f t="shared" si="5"/>
        <v>7</v>
      </c>
      <c r="AD31" s="36">
        <f t="shared" si="6"/>
        <v>10</v>
      </c>
      <c r="AE31" s="14">
        <f t="shared" si="7"/>
        <v>0</v>
      </c>
      <c r="AF31" s="24">
        <f t="shared" si="8"/>
        <v>1.88</v>
      </c>
      <c r="AG31" s="14">
        <v>3.8</v>
      </c>
      <c r="AH31" s="15">
        <v>1.8</v>
      </c>
      <c r="AI31" s="11" t="s">
        <v>455</v>
      </c>
      <c r="AJ31" s="12" t="s">
        <v>456</v>
      </c>
      <c r="AK31" s="25" t="s">
        <v>456</v>
      </c>
      <c r="AL31" s="11" t="s">
        <v>455</v>
      </c>
      <c r="AM31" s="12" t="s">
        <v>456</v>
      </c>
      <c r="AN31" s="25" t="s">
        <v>456</v>
      </c>
      <c r="AO31" s="11" t="s">
        <v>455</v>
      </c>
      <c r="AP31" s="12" t="s">
        <v>456</v>
      </c>
      <c r="AQ31" s="25" t="s">
        <v>456</v>
      </c>
      <c r="AR31" s="11" t="str">
        <f t="shared" si="24"/>
        <v xml:space="preserve"> </v>
      </c>
      <c r="AS31" s="12" t="str">
        <f t="shared" si="25"/>
        <v xml:space="preserve"> </v>
      </c>
      <c r="AT31" s="25" t="str">
        <f t="shared" si="25"/>
        <v xml:space="preserve"> </v>
      </c>
      <c r="AU31" s="11" t="str">
        <f t="shared" si="25"/>
        <v xml:space="preserve"> </v>
      </c>
      <c r="AV31" s="12" t="str">
        <f t="shared" si="25"/>
        <v xml:space="preserve"> </v>
      </c>
      <c r="AW31" s="25" t="str">
        <f t="shared" si="25"/>
        <v xml:space="preserve"> </v>
      </c>
      <c r="AX31" s="11" t="str">
        <f t="shared" si="25"/>
        <v xml:space="preserve"> </v>
      </c>
      <c r="AY31" s="12" t="str">
        <f t="shared" si="25"/>
        <v xml:space="preserve"> </v>
      </c>
      <c r="AZ31" s="25" t="str">
        <f t="shared" si="25"/>
        <v xml:space="preserve"> </v>
      </c>
      <c r="BA31" s="11" t="str">
        <f t="shared" si="25"/>
        <v xml:space="preserve"> </v>
      </c>
      <c r="BB31" s="12" t="str">
        <f t="shared" si="25"/>
        <v xml:space="preserve"> </v>
      </c>
      <c r="BC31" s="25" t="str">
        <f t="shared" si="25"/>
        <v xml:space="preserve"> </v>
      </c>
      <c r="BD31" s="5">
        <f t="shared" si="11"/>
        <v>3</v>
      </c>
      <c r="BE31" s="6">
        <f t="shared" si="12"/>
        <v>0</v>
      </c>
      <c r="BF31" s="6">
        <f t="shared" si="13"/>
        <v>0</v>
      </c>
      <c r="BG31" s="6">
        <f t="shared" si="14"/>
        <v>0</v>
      </c>
      <c r="BH31" s="6">
        <f t="shared" si="15"/>
        <v>0</v>
      </c>
      <c r="BI31" s="7">
        <f t="shared" si="16"/>
        <v>3</v>
      </c>
      <c r="BJ31" s="36">
        <f t="shared" si="17"/>
        <v>5.9399999999999995</v>
      </c>
      <c r="BK31" s="14">
        <f t="shared" si="18"/>
        <v>0</v>
      </c>
      <c r="BL31" s="24">
        <f t="shared" si="19"/>
        <v>0.72</v>
      </c>
      <c r="BM31" s="14">
        <v>0</v>
      </c>
      <c r="BN31" s="15">
        <v>0</v>
      </c>
      <c r="BO31" s="16">
        <f>1.5+3+0.14</f>
        <v>4.6399999999999997</v>
      </c>
      <c r="BP31" s="24">
        <f t="shared" si="20"/>
        <v>25.445</v>
      </c>
      <c r="BQ31" s="63"/>
      <c r="BR31" s="63"/>
      <c r="BS31" s="63"/>
      <c r="BT31" s="63"/>
      <c r="BU31" s="63"/>
      <c r="BV31" s="63"/>
      <c r="BW31" s="63"/>
    </row>
    <row r="32" spans="1:78" ht="12.75" customHeight="1">
      <c r="A32" s="2">
        <f t="shared" si="21"/>
        <v>24</v>
      </c>
      <c r="B32" s="80" t="s">
        <v>282</v>
      </c>
      <c r="C32" s="11" t="s">
        <v>455</v>
      </c>
      <c r="D32" s="12" t="s">
        <v>456</v>
      </c>
      <c r="E32" s="25" t="s">
        <v>456</v>
      </c>
      <c r="F32" s="11" t="s">
        <v>455</v>
      </c>
      <c r="G32" s="12" t="s">
        <v>456</v>
      </c>
      <c r="H32" s="25" t="s">
        <v>456</v>
      </c>
      <c r="I32" s="11" t="s">
        <v>455</v>
      </c>
      <c r="J32" s="12" t="s">
        <v>456</v>
      </c>
      <c r="K32" s="25" t="s">
        <v>456</v>
      </c>
      <c r="L32" s="11" t="s">
        <v>455</v>
      </c>
      <c r="M32" s="12" t="s">
        <v>456</v>
      </c>
      <c r="N32" s="25" t="s">
        <v>456</v>
      </c>
      <c r="O32" s="11" t="s">
        <v>455</v>
      </c>
      <c r="P32" s="12" t="s">
        <v>456</v>
      </c>
      <c r="Q32" s="25" t="s">
        <v>456</v>
      </c>
      <c r="R32" s="11" t="s">
        <v>455</v>
      </c>
      <c r="S32" s="12" t="s">
        <v>456</v>
      </c>
      <c r="T32" s="25" t="s">
        <v>456</v>
      </c>
      <c r="U32" s="11" t="s">
        <v>455</v>
      </c>
      <c r="V32" s="12" t="s">
        <v>456</v>
      </c>
      <c r="W32" s="25" t="s">
        <v>456</v>
      </c>
      <c r="X32" s="5">
        <f t="shared" si="0"/>
        <v>7</v>
      </c>
      <c r="Y32" s="6">
        <f t="shared" si="1"/>
        <v>0</v>
      </c>
      <c r="Z32" s="6">
        <f t="shared" si="2"/>
        <v>0</v>
      </c>
      <c r="AA32" s="6">
        <f t="shared" si="3"/>
        <v>0</v>
      </c>
      <c r="AB32" s="6">
        <f t="shared" si="4"/>
        <v>0</v>
      </c>
      <c r="AC32" s="7">
        <f t="shared" si="5"/>
        <v>7</v>
      </c>
      <c r="AD32" s="36">
        <f t="shared" si="6"/>
        <v>10</v>
      </c>
      <c r="AE32" s="14">
        <f t="shared" si="7"/>
        <v>0</v>
      </c>
      <c r="AF32" s="24">
        <f t="shared" si="8"/>
        <v>1.88</v>
      </c>
      <c r="AG32" s="14">
        <v>4.8</v>
      </c>
      <c r="AH32" s="15">
        <v>2.6</v>
      </c>
      <c r="AI32" s="11" t="s">
        <v>455</v>
      </c>
      <c r="AJ32" s="12" t="s">
        <v>456</v>
      </c>
      <c r="AK32" s="25" t="s">
        <v>456</v>
      </c>
      <c r="AL32" s="11" t="s">
        <v>455</v>
      </c>
      <c r="AM32" s="12" t="s">
        <v>456</v>
      </c>
      <c r="AN32" s="25" t="s">
        <v>456</v>
      </c>
      <c r="AO32" s="11" t="s">
        <v>455</v>
      </c>
      <c r="AP32" s="12" t="s">
        <v>456</v>
      </c>
      <c r="AQ32" s="25" t="s">
        <v>456</v>
      </c>
      <c r="AR32" s="11" t="str">
        <f t="shared" si="24"/>
        <v xml:space="preserve"> </v>
      </c>
      <c r="AS32" s="12" t="str">
        <f t="shared" si="25"/>
        <v xml:space="preserve"> </v>
      </c>
      <c r="AT32" s="25" t="str">
        <f t="shared" si="25"/>
        <v xml:space="preserve"> </v>
      </c>
      <c r="AU32" s="11" t="str">
        <f t="shared" si="25"/>
        <v xml:space="preserve"> </v>
      </c>
      <c r="AV32" s="12" t="str">
        <f t="shared" si="25"/>
        <v xml:space="preserve"> </v>
      </c>
      <c r="AW32" s="25" t="str">
        <f t="shared" si="25"/>
        <v xml:space="preserve"> </v>
      </c>
      <c r="AX32" s="11" t="str">
        <f t="shared" si="25"/>
        <v xml:space="preserve"> </v>
      </c>
      <c r="AY32" s="12" t="str">
        <f t="shared" si="25"/>
        <v xml:space="preserve"> </v>
      </c>
      <c r="AZ32" s="25" t="str">
        <f t="shared" si="25"/>
        <v xml:space="preserve"> </v>
      </c>
      <c r="BA32" s="11" t="str">
        <f t="shared" si="25"/>
        <v xml:space="preserve"> </v>
      </c>
      <c r="BB32" s="12" t="str">
        <f t="shared" si="25"/>
        <v xml:space="preserve"> </v>
      </c>
      <c r="BC32" s="25" t="str">
        <f t="shared" si="25"/>
        <v xml:space="preserve"> </v>
      </c>
      <c r="BD32" s="5">
        <f t="shared" si="11"/>
        <v>3</v>
      </c>
      <c r="BE32" s="6">
        <f t="shared" si="12"/>
        <v>0</v>
      </c>
      <c r="BF32" s="6">
        <f t="shared" si="13"/>
        <v>0</v>
      </c>
      <c r="BG32" s="6">
        <f t="shared" si="14"/>
        <v>0</v>
      </c>
      <c r="BH32" s="6">
        <f t="shared" si="15"/>
        <v>0</v>
      </c>
      <c r="BI32" s="7">
        <f t="shared" si="16"/>
        <v>3</v>
      </c>
      <c r="BJ32" s="36">
        <f t="shared" si="17"/>
        <v>5.9399999999999995</v>
      </c>
      <c r="BK32" s="14">
        <f t="shared" si="18"/>
        <v>0</v>
      </c>
      <c r="BL32" s="24">
        <f t="shared" si="19"/>
        <v>0.72</v>
      </c>
      <c r="BM32" s="14">
        <v>0</v>
      </c>
      <c r="BN32" s="15">
        <v>0</v>
      </c>
      <c r="BO32" s="16">
        <f>1.5+3+0.14</f>
        <v>4.6399999999999997</v>
      </c>
      <c r="BP32" s="24">
        <f t="shared" si="20"/>
        <v>28.125</v>
      </c>
      <c r="BQ32" s="63"/>
      <c r="BR32" s="63"/>
      <c r="BS32" s="63"/>
      <c r="BT32" s="63"/>
      <c r="BU32" s="63"/>
      <c r="BV32" s="63"/>
      <c r="BW32" s="63"/>
    </row>
    <row r="33" spans="1:75" ht="12.75" customHeight="1">
      <c r="A33" s="2">
        <f t="shared" si="21"/>
        <v>25</v>
      </c>
      <c r="B33" s="80" t="s">
        <v>283</v>
      </c>
      <c r="C33" s="11" t="s">
        <v>455</v>
      </c>
      <c r="D33" s="12" t="s">
        <v>456</v>
      </c>
      <c r="E33" s="25" t="s">
        <v>456</v>
      </c>
      <c r="F33" s="11" t="s">
        <v>455</v>
      </c>
      <c r="G33" s="12" t="s">
        <v>456</v>
      </c>
      <c r="H33" s="25" t="s">
        <v>456</v>
      </c>
      <c r="I33" s="11" t="s">
        <v>455</v>
      </c>
      <c r="J33" s="12" t="s">
        <v>456</v>
      </c>
      <c r="K33" s="25" t="s">
        <v>456</v>
      </c>
      <c r="L33" s="11" t="s">
        <v>455</v>
      </c>
      <c r="M33" s="12" t="s">
        <v>456</v>
      </c>
      <c r="N33" s="25" t="s">
        <v>456</v>
      </c>
      <c r="O33" s="11" t="s">
        <v>455</v>
      </c>
      <c r="P33" s="12" t="s">
        <v>456</v>
      </c>
      <c r="Q33" s="25" t="s">
        <v>456</v>
      </c>
      <c r="R33" s="11" t="s">
        <v>455</v>
      </c>
      <c r="S33" s="12" t="s">
        <v>456</v>
      </c>
      <c r="T33" s="25" t="s">
        <v>456</v>
      </c>
      <c r="U33" s="11" t="s">
        <v>455</v>
      </c>
      <c r="V33" s="12" t="s">
        <v>456</v>
      </c>
      <c r="W33" s="25" t="s">
        <v>456</v>
      </c>
      <c r="X33" s="5">
        <f t="shared" si="0"/>
        <v>7</v>
      </c>
      <c r="Y33" s="6">
        <f t="shared" si="1"/>
        <v>0</v>
      </c>
      <c r="Z33" s="6">
        <f t="shared" si="2"/>
        <v>0</v>
      </c>
      <c r="AA33" s="6">
        <f t="shared" si="3"/>
        <v>0</v>
      </c>
      <c r="AB33" s="6">
        <f t="shared" si="4"/>
        <v>0</v>
      </c>
      <c r="AC33" s="7">
        <f t="shared" si="5"/>
        <v>7</v>
      </c>
      <c r="AD33" s="36">
        <f t="shared" si="6"/>
        <v>10</v>
      </c>
      <c r="AE33" s="14">
        <f t="shared" si="7"/>
        <v>0</v>
      </c>
      <c r="AF33" s="24">
        <f t="shared" si="8"/>
        <v>1.88</v>
      </c>
      <c r="AG33" s="14">
        <v>2.6</v>
      </c>
      <c r="AH33" s="15">
        <v>1.9</v>
      </c>
      <c r="AI33" s="11" t="s">
        <v>455</v>
      </c>
      <c r="AJ33" s="12" t="s">
        <v>456</v>
      </c>
      <c r="AK33" s="25">
        <v>0</v>
      </c>
      <c r="AL33" s="11" t="s">
        <v>454</v>
      </c>
      <c r="AM33" s="12">
        <v>0</v>
      </c>
      <c r="AN33" s="25" t="s">
        <v>456</v>
      </c>
      <c r="AO33" s="11" t="s">
        <v>454</v>
      </c>
      <c r="AP33" s="12">
        <v>0</v>
      </c>
      <c r="AQ33" s="25" t="s">
        <v>456</v>
      </c>
      <c r="AR33" s="11" t="str">
        <f t="shared" si="24"/>
        <v xml:space="preserve"> </v>
      </c>
      <c r="AS33" s="12" t="str">
        <f t="shared" si="25"/>
        <v xml:space="preserve"> </v>
      </c>
      <c r="AT33" s="25" t="str">
        <f t="shared" si="25"/>
        <v xml:space="preserve"> </v>
      </c>
      <c r="AU33" s="11" t="str">
        <f t="shared" si="25"/>
        <v xml:space="preserve"> </v>
      </c>
      <c r="AV33" s="12" t="str">
        <f t="shared" si="25"/>
        <v xml:space="preserve"> </v>
      </c>
      <c r="AW33" s="25" t="str">
        <f t="shared" si="25"/>
        <v xml:space="preserve"> </v>
      </c>
      <c r="AX33" s="11" t="str">
        <f t="shared" si="25"/>
        <v xml:space="preserve"> </v>
      </c>
      <c r="AY33" s="12" t="str">
        <f t="shared" si="25"/>
        <v xml:space="preserve"> </v>
      </c>
      <c r="AZ33" s="25" t="str">
        <f t="shared" si="25"/>
        <v xml:space="preserve"> </v>
      </c>
      <c r="BA33" s="11" t="str">
        <f t="shared" si="25"/>
        <v xml:space="preserve"> </v>
      </c>
      <c r="BB33" s="12" t="str">
        <f t="shared" si="25"/>
        <v xml:space="preserve"> </v>
      </c>
      <c r="BC33" s="25" t="str">
        <f t="shared" si="25"/>
        <v xml:space="preserve"> </v>
      </c>
      <c r="BD33" s="5">
        <f t="shared" si="11"/>
        <v>1</v>
      </c>
      <c r="BE33" s="6">
        <f t="shared" si="12"/>
        <v>0</v>
      </c>
      <c r="BF33" s="6">
        <f t="shared" si="13"/>
        <v>0</v>
      </c>
      <c r="BG33" s="6">
        <f t="shared" si="14"/>
        <v>0</v>
      </c>
      <c r="BH33" s="6">
        <f t="shared" si="15"/>
        <v>0</v>
      </c>
      <c r="BI33" s="7">
        <f t="shared" si="16"/>
        <v>2</v>
      </c>
      <c r="BJ33" s="36">
        <f t="shared" si="17"/>
        <v>2.1700000000000004</v>
      </c>
      <c r="BK33" s="14">
        <f t="shared" si="18"/>
        <v>0</v>
      </c>
      <c r="BL33" s="24">
        <f t="shared" si="19"/>
        <v>0.42999999999999994</v>
      </c>
      <c r="BM33" s="14">
        <v>0</v>
      </c>
      <c r="BN33" s="15">
        <v>0</v>
      </c>
      <c r="BO33" s="16">
        <f>1.5+3+0.14</f>
        <v>4.6399999999999997</v>
      </c>
      <c r="BP33" s="24">
        <f t="shared" si="20"/>
        <v>21.024999999999999</v>
      </c>
      <c r="BQ33" s="63"/>
      <c r="BR33" s="63"/>
      <c r="BS33" s="63"/>
      <c r="BT33" s="63"/>
      <c r="BU33" s="63"/>
      <c r="BV33" s="63"/>
      <c r="BW33" s="63"/>
    </row>
    <row r="34" spans="1:75" ht="12.75" customHeight="1">
      <c r="A34" s="2">
        <f t="shared" si="21"/>
        <v>26</v>
      </c>
      <c r="B34" s="80" t="s">
        <v>285</v>
      </c>
      <c r="C34" s="11" t="s">
        <v>455</v>
      </c>
      <c r="D34" s="12" t="s">
        <v>457</v>
      </c>
      <c r="E34" s="25" t="s">
        <v>456</v>
      </c>
      <c r="F34" s="11" t="s">
        <v>455</v>
      </c>
      <c r="G34" s="12" t="s">
        <v>457</v>
      </c>
      <c r="H34" s="25" t="s">
        <v>456</v>
      </c>
      <c r="I34" s="11" t="s">
        <v>455</v>
      </c>
      <c r="J34" s="12" t="s">
        <v>459</v>
      </c>
      <c r="K34" s="25" t="s">
        <v>456</v>
      </c>
      <c r="L34" s="11" t="s">
        <v>455</v>
      </c>
      <c r="M34" s="12" t="s">
        <v>459</v>
      </c>
      <c r="N34" s="25" t="s">
        <v>456</v>
      </c>
      <c r="O34" s="11" t="s">
        <v>455</v>
      </c>
      <c r="P34" s="12" t="s">
        <v>457</v>
      </c>
      <c r="Q34" s="25" t="s">
        <v>456</v>
      </c>
      <c r="R34" s="11" t="s">
        <v>455</v>
      </c>
      <c r="S34" s="12" t="s">
        <v>457</v>
      </c>
      <c r="T34" s="25" t="s">
        <v>456</v>
      </c>
      <c r="U34" s="11" t="s">
        <v>455</v>
      </c>
      <c r="V34" s="12" t="s">
        <v>457</v>
      </c>
      <c r="W34" s="25" t="s">
        <v>456</v>
      </c>
      <c r="X34" s="5">
        <f t="shared" ref="X34:X38" si="26">IF(C34=" ",0,IF(C34="p",1,0)+IF(F34="p",1,0)+IF(I34="p",1,0)+IF(L34="p",1,0)+IF(O34="p",1,0)+IF(R34="p",1,0)+IF(U34="p",1,0))</f>
        <v>7</v>
      </c>
      <c r="Y34" s="6">
        <f t="shared" ref="Y34:Y38" si="27">IF(C34=" ",0,IF(C34="am",1,0)+IF(F34="am",1,0)+IF(I34="am",1,0)+IF(L34="am",1,0)+IF(O34="am",1,0)+IF(R34="am",1,0)+IF(U34="am",1,0))</f>
        <v>0</v>
      </c>
      <c r="Z34" s="6">
        <f t="shared" ref="Z34:Z38" si="28">IF(D34=" ",0,IF(D34="+",1,0)+IF(G34="+",1,0)+IF(J34="+",1,0)+IF(M34="+",1,0)+IF(P34="+",1,0)+IF(S34="+",1,0)+IF(V34="+",1,0))</f>
        <v>5</v>
      </c>
      <c r="AA34" s="6">
        <f t="shared" ref="AA34:AA38" si="29">IF(D34=" ",0,IF(D34="!",1,0)+IF(G34="!",1,0)+IF(J34="!",1,0)+IF(M34="!",1,0)+IF(P34="!",1,0)+IF(S34="!",1,0)+IF(V34="!",1,0))</f>
        <v>2</v>
      </c>
      <c r="AB34" s="6">
        <f t="shared" ref="AB34:AB38" si="30">IF(E34=" ",0,IF(E34="!",1,0)+IF(H34="!",1,0)+IF(K34="!",1,0)+IF(N34="!",1,0)+IF(Q34="!",1,0)+IF(T34="!",1,0)+IF(W34="!",1,0))</f>
        <v>0</v>
      </c>
      <c r="AC34" s="7">
        <f t="shared" ref="AC34:AC38" si="31">IF(E34=" ",0,IF(E34="~",1,0)+IF(H34="~",1,0)+IF(K34="~",1,0)+IF(N34="~",1,0)+IF(Q34="~",1,0)+IF(T34="~",1,0)+IF(W34="~",1,0))</f>
        <v>7</v>
      </c>
      <c r="AD34" s="36">
        <f t="shared" ref="AD34:AD38" si="32">IF(X34=7,10,IF(X34=6,9.71+(Y34-1)*0.29,IF(X34=5,9.13+(Y34-2)*0.29,IF(X34=4,8.26+(Y34-3)*0.29,IF(X34=3,7.1+(Y34-4)*0.29,IF(X34=2,5.65+(Y34-5)*0.29,IF(X34=1,3.91+(Y34-6)*0.29,IF(Y34=0,0,1.88+(Y34-7)*0.29))))))))</f>
        <v>10</v>
      </c>
      <c r="AE34" s="14">
        <f t="shared" ref="AE34:AE38" si="33">IF(Z34=7,10,IF(Z34=6,9.71+(AA34-1)*0.29,IF(Z34=5,9.13+(AA34-2)*0.29,IF(Z34=4,8.26+(AA34-3)*0.29,IF(Z34=3,7.1+(AA34-4)*0.29,IF(Z34=2,5.65+(AA34-5)*0.29,IF(Z34=1,3.91+(AA34-6)*0.29,IF(AA34=0,0,1.88+(AA34-7)*0.29))))))))</f>
        <v>9.1300000000000008</v>
      </c>
      <c r="AF34" s="24">
        <f t="shared" ref="AF34:AF35" si="34">IF(AB34=7,10,IF(AB34=6,9.71+(AC34-1)*0.29,IF(AB34=5,9.13+(AC34-2)*0.29,IF(AB34=4,8.26+(AC34-3)*0.29,IF(AB34=3,7.1+(AC34-4)*0.29,IF(AB34=2,5.65+(AC34-5)*0.29,IF(AB34=1,3.91+(AC34-6)*0.29,IF(AC34=0,0,1.88+(AC34-7)*0.29))))))))</f>
        <v>1.88</v>
      </c>
      <c r="AG34" s="14">
        <v>4.4000000000000004</v>
      </c>
      <c r="AH34" s="15">
        <v>1.9</v>
      </c>
      <c r="AI34" s="11" t="s">
        <v>455</v>
      </c>
      <c r="AJ34" s="12" t="s">
        <v>456</v>
      </c>
      <c r="AK34" s="25">
        <v>0</v>
      </c>
      <c r="AL34" s="11" t="s">
        <v>455</v>
      </c>
      <c r="AM34" s="12" t="s">
        <v>457</v>
      </c>
      <c r="AN34" s="25">
        <v>0</v>
      </c>
      <c r="AO34" s="11" t="s">
        <v>455</v>
      </c>
      <c r="AP34" s="12" t="s">
        <v>456</v>
      </c>
      <c r="AQ34" s="25" t="s">
        <v>456</v>
      </c>
      <c r="AR34" s="11" t="str">
        <f t="shared" si="24"/>
        <v xml:space="preserve"> </v>
      </c>
      <c r="AS34" s="12" t="str">
        <f t="shared" si="25"/>
        <v xml:space="preserve"> </v>
      </c>
      <c r="AT34" s="25" t="str">
        <f t="shared" si="25"/>
        <v xml:space="preserve"> </v>
      </c>
      <c r="AU34" s="11" t="str">
        <f t="shared" si="25"/>
        <v xml:space="preserve"> </v>
      </c>
      <c r="AV34" s="12" t="str">
        <f t="shared" si="25"/>
        <v xml:space="preserve"> </v>
      </c>
      <c r="AW34" s="25" t="str">
        <f t="shared" si="25"/>
        <v xml:space="preserve"> </v>
      </c>
      <c r="AX34" s="11" t="str">
        <f t="shared" si="25"/>
        <v xml:space="preserve"> </v>
      </c>
      <c r="AY34" s="12" t="str">
        <f t="shared" si="25"/>
        <v xml:space="preserve"> </v>
      </c>
      <c r="AZ34" s="25" t="str">
        <f t="shared" si="25"/>
        <v xml:space="preserve"> </v>
      </c>
      <c r="BA34" s="11" t="str">
        <f t="shared" si="25"/>
        <v xml:space="preserve"> </v>
      </c>
      <c r="BB34" s="12" t="str">
        <f t="shared" si="25"/>
        <v xml:space="preserve"> </v>
      </c>
      <c r="BC34" s="25" t="str">
        <f t="shared" si="25"/>
        <v xml:space="preserve"> </v>
      </c>
      <c r="BD34" s="5">
        <f t="shared" ref="BD34:BD38" si="35">IF(AI34=" ",0,IF(AI34="p",1,0)+IF(AL34="p",1,0)+IF(AO34="p",1,0)+IF(AR34="p",1,0)+IF(AU34="p",1,0)+IF(AX34="p",1,0)+IF(BA34="p",1,0))</f>
        <v>3</v>
      </c>
      <c r="BE34" s="6">
        <f t="shared" ref="BE34:BE38" si="36">IF(AI34=" ",0,IF(AI34="am",1,0)+IF(AL34="am",1,0)+IF(AO34="am",1,0)+IF(AR34="am",1,0)+IF(AU34="am",1,0)+IF(AX34="am",1,0)+IF(BA34="am",1,0))</f>
        <v>0</v>
      </c>
      <c r="BF34" s="6">
        <f t="shared" ref="BF34:BF38" si="37">IF(AJ34=" ",0,IF(AJ34="+",1,0)+IF(AM34="+",1,0)+IF(AP34="+",1,0)+IF(AS34="+",1,0)+IF(AV34="+",1,0)+IF(AY34="+",1,0)+IF(BB34="+",1,0))</f>
        <v>1</v>
      </c>
      <c r="BG34" s="6">
        <f t="shared" ref="BG34:BG38" si="38">IF(AJ34=" ",0,IF(AJ34="!",1,0)+IF(AM34="!",1,0)+IF(AP34="!",1,0)+IF(AS34="!",1,0)+IF(AV34="!",1,0)+IF(AY34="!",1,0)+IF(BB34="!",1,0))</f>
        <v>0</v>
      </c>
      <c r="BH34" s="6">
        <f t="shared" ref="BH34:BH38" si="39">IF(AK34=" ",0,IF(AK34="!",1,0)+IF(AN34="!",1,0)+IF(AQ34="!",1,0)+IF(AT34="!",1,0)+IF(AW34="!",1,0)+IF(AZ34="!",1,0)+IF(BC34="!",1,0))</f>
        <v>0</v>
      </c>
      <c r="BI34" s="7">
        <f t="shared" ref="BI34:BI38" si="40">IF(AK34=" ",0,IF(AK34="~",1,0)+IF(AN34="~",1,0)+IF(AQ34="~",1,0)+IF(AT34="~",1,0)+IF(AW34="~",1,0)+IF(AZ34="~",1,0)+IF(BC34="~",1,0))</f>
        <v>1</v>
      </c>
      <c r="BJ34" s="36">
        <f t="shared" ref="BJ34:BJ38" si="41">IF(BD34=7,10,IF(BD34=6,9.71+(BE34-1)*0.29,IF(BD34=5,9.13+(BE34-2)*0.29,IF(BD34=4,8.26+(BE34-3)*0.29,IF(BD34=3,7.1+(BE34-4)*0.29,IF(BD34=2,5.65+(BE34-5)*0.29,IF(BD34=1,3.91+(BE34-6)*0.29,IF(BE34=0,0,1.88+(BE34-7)*0.29))))))))</f>
        <v>5.9399999999999995</v>
      </c>
      <c r="BK34" s="14">
        <f t="shared" ref="BK34:BK38" si="42">IF(BF34=7,10,IF(BF34=6,9.71+(BG34-1)*0.29,IF(BF34=5,9.13+(BG34-2)*0.29,IF(BF34=4,8.26+(BG34-3)*0.29,IF(BF34=3,7.1+(BG34-4)*0.29,IF(BF34=2,5.65+(BG34-5)*0.29,IF(BF34=1,3.91+(BG34-6)*0.29,IF(BG34=0,0,1.88+(BG34-7)*0.29))))))))</f>
        <v>2.1700000000000004</v>
      </c>
      <c r="BL34" s="24">
        <f t="shared" ref="BL34:BL38" si="43">IF(BH34=7,10,IF(BH34=6,9.71+(BI34-1)*0.29,IF(BH34=5,9.13+(BI34-2)*0.29,IF(BH34=4,8.26+(BI34-3)*0.29,IF(BH34=3,7.1+(BI34-4)*0.29,IF(BH34=2,5.65+(BI34-5)*0.29,IF(BH34=1,3.91+(BI34-6)*0.29,IF(BI34=0,0,1.88+(BI34-7)*0.29))))))))</f>
        <v>0.14000000000000012</v>
      </c>
      <c r="BM34" s="14">
        <v>0</v>
      </c>
      <c r="BN34" s="15">
        <v>0</v>
      </c>
      <c r="BO34" s="16">
        <f>1.5+3</f>
        <v>4.5</v>
      </c>
      <c r="BP34" s="24">
        <f t="shared" ref="BP34:BP38" si="44">(0.75*AD34+AE34+0.25*AF34+1.4*AG34+1.6*AH34)+(0.75*BJ34+BK34+0.25*BL34+1.4*BM34+1.6*BN34)+BO34</f>
        <v>37.46</v>
      </c>
      <c r="BQ34" s="63"/>
      <c r="BR34" s="63"/>
      <c r="BS34" s="63"/>
      <c r="BT34" s="63"/>
      <c r="BU34" s="63"/>
      <c r="BV34" s="63"/>
      <c r="BW34" s="63"/>
    </row>
    <row r="35" spans="1:75" ht="12.75" customHeight="1">
      <c r="A35" s="2">
        <f t="shared" si="21"/>
        <v>27</v>
      </c>
      <c r="B35" s="80" t="s">
        <v>286</v>
      </c>
      <c r="C35" s="11" t="s">
        <v>455</v>
      </c>
      <c r="D35" s="12" t="s">
        <v>456</v>
      </c>
      <c r="E35" s="25" t="s">
        <v>456</v>
      </c>
      <c r="F35" s="11" t="s">
        <v>455</v>
      </c>
      <c r="G35" s="12" t="s">
        <v>456</v>
      </c>
      <c r="H35" s="25" t="s">
        <v>456</v>
      </c>
      <c r="I35" s="11" t="s">
        <v>455</v>
      </c>
      <c r="J35" s="12" t="s">
        <v>456</v>
      </c>
      <c r="K35" s="25" t="s">
        <v>456</v>
      </c>
      <c r="L35" s="11" t="s">
        <v>455</v>
      </c>
      <c r="M35" s="12" t="s">
        <v>456</v>
      </c>
      <c r="N35" s="25" t="s">
        <v>456</v>
      </c>
      <c r="O35" s="11" t="s">
        <v>455</v>
      </c>
      <c r="P35" s="12" t="s">
        <v>456</v>
      </c>
      <c r="Q35" s="25">
        <v>0</v>
      </c>
      <c r="R35" s="11" t="s">
        <v>455</v>
      </c>
      <c r="S35" s="12" t="s">
        <v>456</v>
      </c>
      <c r="T35" s="25" t="s">
        <v>456</v>
      </c>
      <c r="U35" s="11" t="s">
        <v>455</v>
      </c>
      <c r="V35" s="12" t="s">
        <v>456</v>
      </c>
      <c r="W35" s="25">
        <v>0</v>
      </c>
      <c r="X35" s="5">
        <f t="shared" si="26"/>
        <v>7</v>
      </c>
      <c r="Y35" s="6">
        <f t="shared" si="27"/>
        <v>0</v>
      </c>
      <c r="Z35" s="6">
        <f t="shared" si="28"/>
        <v>0</v>
      </c>
      <c r="AA35" s="6">
        <f t="shared" si="29"/>
        <v>0</v>
      </c>
      <c r="AB35" s="6">
        <f t="shared" si="30"/>
        <v>0</v>
      </c>
      <c r="AC35" s="7">
        <f t="shared" si="31"/>
        <v>5</v>
      </c>
      <c r="AD35" s="36">
        <f t="shared" si="32"/>
        <v>10</v>
      </c>
      <c r="AE35" s="14">
        <f t="shared" si="33"/>
        <v>0</v>
      </c>
      <c r="AF35" s="24">
        <f t="shared" si="34"/>
        <v>1.2999999999999998</v>
      </c>
      <c r="AG35" s="14">
        <v>2.8</v>
      </c>
      <c r="AH35" s="15">
        <v>2</v>
      </c>
      <c r="AI35" s="11" t="s">
        <v>455</v>
      </c>
      <c r="AJ35" s="12" t="s">
        <v>456</v>
      </c>
      <c r="AK35" s="25" t="s">
        <v>456</v>
      </c>
      <c r="AL35" s="11" t="s">
        <v>455</v>
      </c>
      <c r="AM35" s="12" t="s">
        <v>457</v>
      </c>
      <c r="AN35" s="25" t="s">
        <v>456</v>
      </c>
      <c r="AO35" s="11" t="s">
        <v>455</v>
      </c>
      <c r="AP35" s="12" t="s">
        <v>456</v>
      </c>
      <c r="AQ35" s="25" t="s">
        <v>456</v>
      </c>
      <c r="AR35" s="11" t="str">
        <f t="shared" si="24"/>
        <v xml:space="preserve"> </v>
      </c>
      <c r="AS35" s="12" t="str">
        <f t="shared" si="25"/>
        <v xml:space="preserve"> </v>
      </c>
      <c r="AT35" s="25" t="str">
        <f t="shared" si="25"/>
        <v xml:space="preserve"> </v>
      </c>
      <c r="AU35" s="11" t="str">
        <f t="shared" si="25"/>
        <v xml:space="preserve"> </v>
      </c>
      <c r="AV35" s="12" t="str">
        <f t="shared" si="25"/>
        <v xml:space="preserve"> </v>
      </c>
      <c r="AW35" s="25" t="str">
        <f t="shared" si="25"/>
        <v xml:space="preserve"> </v>
      </c>
      <c r="AX35" s="11" t="str">
        <f t="shared" si="25"/>
        <v xml:space="preserve"> </v>
      </c>
      <c r="AY35" s="12" t="str">
        <f t="shared" si="25"/>
        <v xml:space="preserve"> </v>
      </c>
      <c r="AZ35" s="25" t="str">
        <f t="shared" si="25"/>
        <v xml:space="preserve"> </v>
      </c>
      <c r="BA35" s="11" t="str">
        <f t="shared" si="25"/>
        <v xml:space="preserve"> </v>
      </c>
      <c r="BB35" s="12" t="str">
        <f t="shared" si="25"/>
        <v xml:space="preserve"> </v>
      </c>
      <c r="BC35" s="25" t="str">
        <f t="shared" si="25"/>
        <v xml:space="preserve"> </v>
      </c>
      <c r="BD35" s="5">
        <f t="shared" si="35"/>
        <v>3</v>
      </c>
      <c r="BE35" s="6">
        <f t="shared" si="36"/>
        <v>0</v>
      </c>
      <c r="BF35" s="6">
        <f t="shared" si="37"/>
        <v>1</v>
      </c>
      <c r="BG35" s="6">
        <f t="shared" si="38"/>
        <v>0</v>
      </c>
      <c r="BH35" s="6">
        <f t="shared" si="39"/>
        <v>0</v>
      </c>
      <c r="BI35" s="7">
        <f t="shared" si="40"/>
        <v>3</v>
      </c>
      <c r="BJ35" s="36">
        <f t="shared" si="41"/>
        <v>5.9399999999999995</v>
      </c>
      <c r="BK35" s="14">
        <f t="shared" si="42"/>
        <v>2.1700000000000004</v>
      </c>
      <c r="BL35" s="24">
        <f t="shared" si="43"/>
        <v>0.72</v>
      </c>
      <c r="BM35" s="14">
        <v>0</v>
      </c>
      <c r="BN35" s="15">
        <v>0</v>
      </c>
      <c r="BO35" s="16">
        <f>1.5+3+0.14</f>
        <v>4.6399999999999997</v>
      </c>
      <c r="BP35" s="24">
        <f t="shared" si="44"/>
        <v>26.39</v>
      </c>
      <c r="BQ35" s="63"/>
      <c r="BR35" s="63"/>
      <c r="BS35" s="63"/>
      <c r="BT35" s="63"/>
      <c r="BU35" s="63"/>
      <c r="BV35" s="63"/>
      <c r="BW35" s="63"/>
    </row>
    <row r="36" spans="1:75" ht="12.75" customHeight="1">
      <c r="A36" s="2">
        <f t="shared" si="21"/>
        <v>28</v>
      </c>
      <c r="B36" s="80" t="s">
        <v>287</v>
      </c>
      <c r="C36" s="11" t="s">
        <v>455</v>
      </c>
      <c r="D36" s="12" t="s">
        <v>456</v>
      </c>
      <c r="E36" s="25" t="s">
        <v>456</v>
      </c>
      <c r="F36" s="11" t="s">
        <v>455</v>
      </c>
      <c r="G36" s="12" t="s">
        <v>456</v>
      </c>
      <c r="H36" s="25" t="s">
        <v>461</v>
      </c>
      <c r="I36" s="11" t="s">
        <v>455</v>
      </c>
      <c r="J36" s="12" t="s">
        <v>456</v>
      </c>
      <c r="K36" s="25" t="s">
        <v>456</v>
      </c>
      <c r="L36" s="11" t="s">
        <v>455</v>
      </c>
      <c r="M36" s="12" t="s">
        <v>456</v>
      </c>
      <c r="N36" s="25" t="s">
        <v>456</v>
      </c>
      <c r="O36" s="11" t="s">
        <v>455</v>
      </c>
      <c r="P36" s="12" t="s">
        <v>457</v>
      </c>
      <c r="Q36" s="25" t="s">
        <v>456</v>
      </c>
      <c r="R36" s="11" t="s">
        <v>455</v>
      </c>
      <c r="S36" s="12" t="s">
        <v>459</v>
      </c>
      <c r="T36" s="25" t="s">
        <v>456</v>
      </c>
      <c r="U36" s="11" t="s">
        <v>455</v>
      </c>
      <c r="V36" s="12" t="s">
        <v>456</v>
      </c>
      <c r="W36" s="25" t="s">
        <v>456</v>
      </c>
      <c r="X36" s="5">
        <f t="shared" si="26"/>
        <v>7</v>
      </c>
      <c r="Y36" s="6">
        <f t="shared" si="27"/>
        <v>0</v>
      </c>
      <c r="Z36" s="6">
        <f t="shared" si="28"/>
        <v>1</v>
      </c>
      <c r="AA36" s="6">
        <f t="shared" si="29"/>
        <v>1</v>
      </c>
      <c r="AB36" s="6">
        <f t="shared" si="30"/>
        <v>0</v>
      </c>
      <c r="AC36" s="7">
        <f t="shared" si="31"/>
        <v>6</v>
      </c>
      <c r="AD36" s="36">
        <f t="shared" si="32"/>
        <v>10</v>
      </c>
      <c r="AE36" s="14">
        <f t="shared" si="33"/>
        <v>2.46</v>
      </c>
      <c r="AF36" s="24">
        <f>IF(AB36=7,10,IF(AB36=6,9.71+(AC36-1)*0.29,IF(AB36=5,9.13+(AC36-2)*0.29,IF(AB36=4,8.26+(AC36-3)*0.29,IF(AB36=3,7.1+(AC36-4)*0.29,IF(AB36=2,5.65+(AC36-5)*0.29,IF(AB36=1,3.91+(AC36-6)*0.29,IF(AC36=0,0,1.88+(AC36-7)*0.29))))))))+0.07</f>
        <v>1.66</v>
      </c>
      <c r="AG36" s="14">
        <v>4.4000000000000004</v>
      </c>
      <c r="AH36" s="15">
        <v>2</v>
      </c>
      <c r="AI36" s="11" t="s">
        <v>455</v>
      </c>
      <c r="AJ36" s="12" t="s">
        <v>456</v>
      </c>
      <c r="AK36" s="25" t="s">
        <v>456</v>
      </c>
      <c r="AL36" s="11" t="s">
        <v>455</v>
      </c>
      <c r="AM36" s="12" t="s">
        <v>456</v>
      </c>
      <c r="AN36" s="25" t="s">
        <v>456</v>
      </c>
      <c r="AO36" s="11" t="s">
        <v>455</v>
      </c>
      <c r="AP36" s="12" t="s">
        <v>457</v>
      </c>
      <c r="AQ36" s="25" t="s">
        <v>459</v>
      </c>
      <c r="AR36" s="11" t="str">
        <f t="shared" si="24"/>
        <v xml:space="preserve"> </v>
      </c>
      <c r="AS36" s="12" t="str">
        <f t="shared" si="25"/>
        <v xml:space="preserve"> </v>
      </c>
      <c r="AT36" s="25" t="str">
        <f t="shared" si="25"/>
        <v xml:space="preserve"> </v>
      </c>
      <c r="AU36" s="11" t="str">
        <f t="shared" si="25"/>
        <v xml:space="preserve"> </v>
      </c>
      <c r="AV36" s="12" t="str">
        <f t="shared" si="25"/>
        <v xml:space="preserve"> </v>
      </c>
      <c r="AW36" s="25" t="str">
        <f t="shared" si="25"/>
        <v xml:space="preserve"> </v>
      </c>
      <c r="AX36" s="11" t="str">
        <f t="shared" si="25"/>
        <v xml:space="preserve"> </v>
      </c>
      <c r="AY36" s="12" t="str">
        <f t="shared" si="25"/>
        <v xml:space="preserve"> </v>
      </c>
      <c r="AZ36" s="25" t="str">
        <f t="shared" si="25"/>
        <v xml:space="preserve"> </v>
      </c>
      <c r="BA36" s="11" t="str">
        <f t="shared" si="25"/>
        <v xml:space="preserve"> </v>
      </c>
      <c r="BB36" s="12" t="str">
        <f t="shared" si="25"/>
        <v xml:space="preserve"> </v>
      </c>
      <c r="BC36" s="25" t="str">
        <f t="shared" si="25"/>
        <v xml:space="preserve"> </v>
      </c>
      <c r="BD36" s="5">
        <f t="shared" si="35"/>
        <v>3</v>
      </c>
      <c r="BE36" s="6">
        <f t="shared" si="36"/>
        <v>0</v>
      </c>
      <c r="BF36" s="6">
        <f t="shared" si="37"/>
        <v>1</v>
      </c>
      <c r="BG36" s="6">
        <f t="shared" si="38"/>
        <v>0</v>
      </c>
      <c r="BH36" s="6">
        <f t="shared" si="39"/>
        <v>1</v>
      </c>
      <c r="BI36" s="7">
        <f t="shared" si="40"/>
        <v>2</v>
      </c>
      <c r="BJ36" s="36">
        <f t="shared" si="41"/>
        <v>5.9399999999999995</v>
      </c>
      <c r="BK36" s="14">
        <f t="shared" si="42"/>
        <v>2.1700000000000004</v>
      </c>
      <c r="BL36" s="24">
        <f t="shared" si="43"/>
        <v>2.75</v>
      </c>
      <c r="BM36" s="14">
        <v>0</v>
      </c>
      <c r="BN36" s="15">
        <v>0</v>
      </c>
      <c r="BO36" s="16">
        <f>1.5+2*0.14+3</f>
        <v>4.78</v>
      </c>
      <c r="BP36" s="24">
        <f t="shared" si="44"/>
        <v>31.827500000000001</v>
      </c>
      <c r="BQ36" s="63"/>
      <c r="BR36" s="63"/>
      <c r="BS36" s="63"/>
      <c r="BT36" s="63"/>
      <c r="BU36" s="63"/>
      <c r="BV36" s="63"/>
      <c r="BW36" s="63"/>
    </row>
    <row r="37" spans="1:75" ht="12.75" customHeight="1">
      <c r="A37" s="2">
        <f t="shared" si="21"/>
        <v>29</v>
      </c>
      <c r="B37" s="80" t="s">
        <v>288</v>
      </c>
      <c r="C37" s="11" t="s">
        <v>455</v>
      </c>
      <c r="D37" s="12" t="s">
        <v>456</v>
      </c>
      <c r="E37" s="25" t="s">
        <v>456</v>
      </c>
      <c r="F37" s="11" t="s">
        <v>455</v>
      </c>
      <c r="G37" s="12" t="s">
        <v>456</v>
      </c>
      <c r="H37" s="25" t="s">
        <v>456</v>
      </c>
      <c r="I37" s="11" t="s">
        <v>455</v>
      </c>
      <c r="J37" s="12" t="s">
        <v>456</v>
      </c>
      <c r="K37" s="25" t="s">
        <v>456</v>
      </c>
      <c r="L37" s="11" t="s">
        <v>455</v>
      </c>
      <c r="M37" s="12" t="s">
        <v>456</v>
      </c>
      <c r="N37" s="25" t="s">
        <v>456</v>
      </c>
      <c r="O37" s="11" t="s">
        <v>455</v>
      </c>
      <c r="P37" s="12" t="s">
        <v>456</v>
      </c>
      <c r="Q37" s="25" t="s">
        <v>456</v>
      </c>
      <c r="R37" s="11" t="s">
        <v>455</v>
      </c>
      <c r="S37" s="12" t="s">
        <v>456</v>
      </c>
      <c r="T37" s="25" t="s">
        <v>456</v>
      </c>
      <c r="U37" s="11" t="s">
        <v>455</v>
      </c>
      <c r="V37" s="12" t="s">
        <v>456</v>
      </c>
      <c r="W37" s="25" t="s">
        <v>456</v>
      </c>
      <c r="X37" s="5">
        <f t="shared" si="26"/>
        <v>7</v>
      </c>
      <c r="Y37" s="6">
        <f t="shared" si="27"/>
        <v>0</v>
      </c>
      <c r="Z37" s="6">
        <f t="shared" si="28"/>
        <v>0</v>
      </c>
      <c r="AA37" s="6">
        <f t="shared" si="29"/>
        <v>0</v>
      </c>
      <c r="AB37" s="6">
        <f t="shared" si="30"/>
        <v>0</v>
      </c>
      <c r="AC37" s="7">
        <f t="shared" si="31"/>
        <v>7</v>
      </c>
      <c r="AD37" s="36">
        <f t="shared" si="32"/>
        <v>10</v>
      </c>
      <c r="AE37" s="14">
        <f t="shared" si="33"/>
        <v>0</v>
      </c>
      <c r="AF37" s="24">
        <f t="shared" ref="AF37:AF38" si="45">IF(AB37=7,10,IF(AB37=6,9.71+(AC37-1)*0.29,IF(AB37=5,9.13+(AC37-2)*0.29,IF(AB37=4,8.26+(AC37-3)*0.29,IF(AB37=3,7.1+(AC37-4)*0.29,IF(AB37=2,5.65+(AC37-5)*0.29,IF(AB37=1,3.91+(AC37-6)*0.29,IF(AC37=0,0,1.88+(AC37-7)*0.29))))))))</f>
        <v>1.88</v>
      </c>
      <c r="AG37" s="14">
        <v>4</v>
      </c>
      <c r="AH37" s="15">
        <v>1.8</v>
      </c>
      <c r="AI37" s="11" t="s">
        <v>455</v>
      </c>
      <c r="AJ37" s="12" t="s">
        <v>456</v>
      </c>
      <c r="AK37" s="25" t="s">
        <v>456</v>
      </c>
      <c r="AL37" s="11" t="s">
        <v>455</v>
      </c>
      <c r="AM37" s="12" t="s">
        <v>456</v>
      </c>
      <c r="AN37" s="25" t="s">
        <v>456</v>
      </c>
      <c r="AO37" s="11" t="s">
        <v>455</v>
      </c>
      <c r="AP37" s="12" t="s">
        <v>456</v>
      </c>
      <c r="AQ37" s="25" t="s">
        <v>456</v>
      </c>
      <c r="AR37" s="11" t="str">
        <f t="shared" si="24"/>
        <v xml:space="preserve"> </v>
      </c>
      <c r="AS37" s="12" t="str">
        <f t="shared" si="25"/>
        <v xml:space="preserve"> </v>
      </c>
      <c r="AT37" s="25" t="str">
        <f t="shared" si="25"/>
        <v xml:space="preserve"> </v>
      </c>
      <c r="AU37" s="11" t="str">
        <f t="shared" si="25"/>
        <v xml:space="preserve"> </v>
      </c>
      <c r="AV37" s="12" t="str">
        <f t="shared" si="25"/>
        <v xml:space="preserve"> </v>
      </c>
      <c r="AW37" s="25" t="str">
        <f t="shared" si="25"/>
        <v xml:space="preserve"> </v>
      </c>
      <c r="AX37" s="11" t="str">
        <f t="shared" si="25"/>
        <v xml:space="preserve"> </v>
      </c>
      <c r="AY37" s="12" t="str">
        <f t="shared" si="25"/>
        <v xml:space="preserve"> </v>
      </c>
      <c r="AZ37" s="25" t="str">
        <f t="shared" si="25"/>
        <v xml:space="preserve"> </v>
      </c>
      <c r="BA37" s="11" t="str">
        <f t="shared" si="25"/>
        <v xml:space="preserve"> </v>
      </c>
      <c r="BB37" s="12" t="str">
        <f t="shared" si="25"/>
        <v xml:space="preserve"> </v>
      </c>
      <c r="BC37" s="25" t="str">
        <f t="shared" si="25"/>
        <v xml:space="preserve"> </v>
      </c>
      <c r="BD37" s="5">
        <f t="shared" si="35"/>
        <v>3</v>
      </c>
      <c r="BE37" s="6">
        <f t="shared" si="36"/>
        <v>0</v>
      </c>
      <c r="BF37" s="6">
        <f t="shared" si="37"/>
        <v>0</v>
      </c>
      <c r="BG37" s="6">
        <f t="shared" si="38"/>
        <v>0</v>
      </c>
      <c r="BH37" s="6">
        <f t="shared" si="39"/>
        <v>0</v>
      </c>
      <c r="BI37" s="7">
        <f t="shared" si="40"/>
        <v>3</v>
      </c>
      <c r="BJ37" s="36">
        <f t="shared" si="41"/>
        <v>5.9399999999999995</v>
      </c>
      <c r="BK37" s="14">
        <f t="shared" si="42"/>
        <v>0</v>
      </c>
      <c r="BL37" s="24">
        <f t="shared" si="43"/>
        <v>0.72</v>
      </c>
      <c r="BM37" s="14">
        <v>0</v>
      </c>
      <c r="BN37" s="15">
        <v>0</v>
      </c>
      <c r="BO37" s="16">
        <f>1.5+3+0.14</f>
        <v>4.6399999999999997</v>
      </c>
      <c r="BP37" s="24">
        <f t="shared" si="44"/>
        <v>25.725000000000001</v>
      </c>
      <c r="BQ37" s="63"/>
      <c r="BR37" s="63"/>
      <c r="BS37" s="63"/>
      <c r="BT37" s="63"/>
      <c r="BU37" s="63"/>
      <c r="BV37" s="63"/>
      <c r="BW37" s="63"/>
    </row>
    <row r="38" spans="1:75" ht="12.75" customHeight="1">
      <c r="A38" s="2">
        <f t="shared" si="21"/>
        <v>30</v>
      </c>
      <c r="B38" s="80" t="str">
        <f t="shared" ref="B38:Q40" si="46">" "</f>
        <v xml:space="preserve"> </v>
      </c>
      <c r="C38" s="11" t="str">
        <f t="shared" si="46"/>
        <v xml:space="preserve"> </v>
      </c>
      <c r="D38" s="12" t="str">
        <f t="shared" si="46"/>
        <v xml:space="preserve"> </v>
      </c>
      <c r="E38" s="25" t="str">
        <f t="shared" si="46"/>
        <v xml:space="preserve"> </v>
      </c>
      <c r="F38" s="11" t="str">
        <f t="shared" si="46"/>
        <v xml:space="preserve"> </v>
      </c>
      <c r="G38" s="12" t="str">
        <f t="shared" si="46"/>
        <v xml:space="preserve"> </v>
      </c>
      <c r="H38" s="25" t="str">
        <f t="shared" si="46"/>
        <v xml:space="preserve"> </v>
      </c>
      <c r="I38" s="11" t="str">
        <f t="shared" si="46"/>
        <v xml:space="preserve"> </v>
      </c>
      <c r="J38" s="12" t="str">
        <f t="shared" si="46"/>
        <v xml:space="preserve"> </v>
      </c>
      <c r="K38" s="25" t="str">
        <f t="shared" si="46"/>
        <v xml:space="preserve"> </v>
      </c>
      <c r="L38" s="11" t="str">
        <f t="shared" si="46"/>
        <v xml:space="preserve"> </v>
      </c>
      <c r="M38" s="12" t="str">
        <f t="shared" si="46"/>
        <v xml:space="preserve"> </v>
      </c>
      <c r="N38" s="25" t="str">
        <f t="shared" si="46"/>
        <v xml:space="preserve"> </v>
      </c>
      <c r="O38" s="11" t="str">
        <f t="shared" si="46"/>
        <v xml:space="preserve"> </v>
      </c>
      <c r="P38" s="12" t="str">
        <f t="shared" si="46"/>
        <v xml:space="preserve"> </v>
      </c>
      <c r="Q38" s="25" t="str">
        <f t="shared" si="46"/>
        <v xml:space="preserve"> </v>
      </c>
      <c r="R38" s="11" t="str">
        <f t="shared" ref="R38:W39" si="47">" "</f>
        <v xml:space="preserve"> </v>
      </c>
      <c r="S38" s="12" t="str">
        <f t="shared" si="47"/>
        <v xml:space="preserve"> </v>
      </c>
      <c r="T38" s="25" t="str">
        <f t="shared" si="47"/>
        <v xml:space="preserve"> </v>
      </c>
      <c r="U38" s="11" t="str">
        <f t="shared" si="47"/>
        <v xml:space="preserve"> </v>
      </c>
      <c r="V38" s="12" t="str">
        <f t="shared" si="47"/>
        <v xml:space="preserve"> </v>
      </c>
      <c r="W38" s="25" t="str">
        <f t="shared" si="47"/>
        <v xml:space="preserve"> </v>
      </c>
      <c r="X38" s="5">
        <f t="shared" si="26"/>
        <v>0</v>
      </c>
      <c r="Y38" s="6">
        <f t="shared" si="27"/>
        <v>0</v>
      </c>
      <c r="Z38" s="6">
        <f t="shared" si="28"/>
        <v>0</v>
      </c>
      <c r="AA38" s="6">
        <f t="shared" si="29"/>
        <v>0</v>
      </c>
      <c r="AB38" s="6">
        <f t="shared" si="30"/>
        <v>0</v>
      </c>
      <c r="AC38" s="7">
        <f t="shared" si="31"/>
        <v>0</v>
      </c>
      <c r="AD38" s="36">
        <f t="shared" si="32"/>
        <v>0</v>
      </c>
      <c r="AE38" s="14">
        <f t="shared" si="33"/>
        <v>0</v>
      </c>
      <c r="AF38" s="24">
        <f t="shared" si="45"/>
        <v>0</v>
      </c>
      <c r="AG38" s="14">
        <v>0</v>
      </c>
      <c r="AH38" s="15">
        <v>0</v>
      </c>
      <c r="AI38" s="11" t="str">
        <f t="shared" ref="AI38:AX40" si="48">" "</f>
        <v xml:space="preserve"> </v>
      </c>
      <c r="AJ38" s="12" t="str">
        <f t="shared" si="48"/>
        <v xml:space="preserve"> </v>
      </c>
      <c r="AK38" s="25" t="str">
        <f t="shared" si="48"/>
        <v xml:space="preserve"> </v>
      </c>
      <c r="AL38" s="11" t="str">
        <f t="shared" si="48"/>
        <v xml:space="preserve"> </v>
      </c>
      <c r="AM38" s="12" t="str">
        <f t="shared" si="48"/>
        <v xml:space="preserve"> </v>
      </c>
      <c r="AN38" s="25" t="str">
        <f t="shared" si="48"/>
        <v xml:space="preserve"> </v>
      </c>
      <c r="AO38" s="11" t="str">
        <f t="shared" si="48"/>
        <v xml:space="preserve"> </v>
      </c>
      <c r="AP38" s="12" t="str">
        <f t="shared" si="48"/>
        <v xml:space="preserve"> </v>
      </c>
      <c r="AQ38" s="25" t="str">
        <f t="shared" si="48"/>
        <v xml:space="preserve"> </v>
      </c>
      <c r="AR38" s="11" t="str">
        <f t="shared" si="48"/>
        <v xml:space="preserve"> </v>
      </c>
      <c r="AS38" s="12" t="str">
        <f t="shared" si="48"/>
        <v xml:space="preserve"> </v>
      </c>
      <c r="AT38" s="25" t="str">
        <f t="shared" si="48"/>
        <v xml:space="preserve"> </v>
      </c>
      <c r="AU38" s="11" t="str">
        <f t="shared" si="48"/>
        <v xml:space="preserve"> </v>
      </c>
      <c r="AV38" s="12" t="str">
        <f t="shared" si="48"/>
        <v xml:space="preserve"> </v>
      </c>
      <c r="AW38" s="25" t="str">
        <f t="shared" si="48"/>
        <v xml:space="preserve"> </v>
      </c>
      <c r="AX38" s="11" t="str">
        <f t="shared" si="48"/>
        <v xml:space="preserve"> </v>
      </c>
      <c r="AY38" s="12" t="str">
        <f t="shared" ref="AY38:BC39" si="49">" "</f>
        <v xml:space="preserve"> </v>
      </c>
      <c r="AZ38" s="25" t="str">
        <f t="shared" si="49"/>
        <v xml:space="preserve"> </v>
      </c>
      <c r="BA38" s="11" t="str">
        <f t="shared" si="49"/>
        <v xml:space="preserve"> </v>
      </c>
      <c r="BB38" s="12" t="str">
        <f t="shared" si="49"/>
        <v xml:space="preserve"> </v>
      </c>
      <c r="BC38" s="25" t="str">
        <f t="shared" si="49"/>
        <v xml:space="preserve"> </v>
      </c>
      <c r="BD38" s="5">
        <f t="shared" si="35"/>
        <v>0</v>
      </c>
      <c r="BE38" s="6">
        <f t="shared" si="36"/>
        <v>0</v>
      </c>
      <c r="BF38" s="6">
        <f t="shared" si="37"/>
        <v>0</v>
      </c>
      <c r="BG38" s="6">
        <f t="shared" si="38"/>
        <v>0</v>
      </c>
      <c r="BH38" s="6">
        <f t="shared" si="39"/>
        <v>0</v>
      </c>
      <c r="BI38" s="7">
        <f t="shared" si="40"/>
        <v>0</v>
      </c>
      <c r="BJ38" s="36">
        <f t="shared" si="41"/>
        <v>0</v>
      </c>
      <c r="BK38" s="14">
        <f t="shared" si="42"/>
        <v>0</v>
      </c>
      <c r="BL38" s="24">
        <f t="shared" si="43"/>
        <v>0</v>
      </c>
      <c r="BM38" s="14">
        <v>0</v>
      </c>
      <c r="BN38" s="15">
        <v>0</v>
      </c>
      <c r="BO38" s="16"/>
      <c r="BP38" s="24">
        <f t="shared" si="44"/>
        <v>0</v>
      </c>
      <c r="BQ38" s="63"/>
      <c r="BR38" s="63"/>
      <c r="BS38" s="63"/>
      <c r="BT38" s="63"/>
      <c r="BU38" s="63"/>
      <c r="BV38" s="63"/>
      <c r="BW38" s="63"/>
    </row>
    <row r="39" spans="1:75" ht="12.75" customHeight="1">
      <c r="A39" s="2">
        <f t="shared" si="21"/>
        <v>31</v>
      </c>
      <c r="B39" s="80" t="str">
        <f t="shared" si="46"/>
        <v xml:space="preserve"> </v>
      </c>
      <c r="C39" s="11" t="str">
        <f t="shared" si="46"/>
        <v xml:space="preserve"> </v>
      </c>
      <c r="D39" s="12" t="str">
        <f t="shared" si="46"/>
        <v xml:space="preserve"> </v>
      </c>
      <c r="E39" s="25" t="str">
        <f t="shared" si="46"/>
        <v xml:space="preserve"> </v>
      </c>
      <c r="F39" s="11" t="str">
        <f t="shared" si="46"/>
        <v xml:space="preserve"> </v>
      </c>
      <c r="G39" s="12" t="str">
        <f t="shared" si="46"/>
        <v xml:space="preserve"> </v>
      </c>
      <c r="H39" s="25" t="str">
        <f t="shared" si="46"/>
        <v xml:space="preserve"> </v>
      </c>
      <c r="I39" s="11" t="str">
        <f t="shared" si="46"/>
        <v xml:space="preserve"> </v>
      </c>
      <c r="J39" s="12" t="str">
        <f t="shared" si="46"/>
        <v xml:space="preserve"> </v>
      </c>
      <c r="K39" s="25" t="str">
        <f t="shared" si="46"/>
        <v xml:space="preserve"> </v>
      </c>
      <c r="L39" s="11" t="str">
        <f t="shared" si="46"/>
        <v xml:space="preserve"> </v>
      </c>
      <c r="M39" s="12" t="str">
        <f t="shared" si="46"/>
        <v xml:space="preserve"> </v>
      </c>
      <c r="N39" s="25" t="str">
        <f t="shared" si="46"/>
        <v xml:space="preserve"> </v>
      </c>
      <c r="O39" s="11" t="str">
        <f t="shared" si="46"/>
        <v xml:space="preserve"> </v>
      </c>
      <c r="P39" s="12" t="str">
        <f t="shared" si="46"/>
        <v xml:space="preserve"> </v>
      </c>
      <c r="Q39" s="25" t="str">
        <f t="shared" si="46"/>
        <v xml:space="preserve"> </v>
      </c>
      <c r="R39" s="11" t="str">
        <f t="shared" si="47"/>
        <v xml:space="preserve"> </v>
      </c>
      <c r="S39" s="12" t="str">
        <f t="shared" si="47"/>
        <v xml:space="preserve"> </v>
      </c>
      <c r="T39" s="25" t="str">
        <f t="shared" si="47"/>
        <v xml:space="preserve"> </v>
      </c>
      <c r="U39" s="11" t="str">
        <f t="shared" si="47"/>
        <v xml:space="preserve"> </v>
      </c>
      <c r="V39" s="12" t="str">
        <f t="shared" si="47"/>
        <v xml:space="preserve"> </v>
      </c>
      <c r="W39" s="25" t="str">
        <f t="shared" si="47"/>
        <v xml:space="preserve"> </v>
      </c>
      <c r="X39" s="5">
        <f t="shared" ref="X39:X42" si="50">IF(C39=" ",0,IF(C39="p",1,0)+IF(F39="p",1,0)+IF(I39="p",1,0)+IF(L39="p",1,0)+IF(O39="p",1,0)+IF(R39="p",1,0)+IF(U39="p",1,0))</f>
        <v>0</v>
      </c>
      <c r="Y39" s="6">
        <f t="shared" ref="Y39:Y42" si="51">IF(C39=" ",0,IF(C39="am",1,0)+IF(F39="am",1,0)+IF(I39="am",1,0)+IF(L39="am",1,0)+IF(O39="am",1,0)+IF(R39="am",1,0)+IF(U39="am",1,0))</f>
        <v>0</v>
      </c>
      <c r="Z39" s="6">
        <f t="shared" ref="Z39:Z42" si="52">IF(D39=" ",0,IF(D39="+",1,0)+IF(G39="+",1,0)+IF(J39="+",1,0)+IF(M39="+",1,0)+IF(P39="+",1,0)+IF(S39="+",1,0)+IF(V39="+",1,0))</f>
        <v>0</v>
      </c>
      <c r="AA39" s="6">
        <f t="shared" ref="AA39:AB42" si="53">IF(D39=" ",0,IF(D39="!",1,0)+IF(G39="!",1,0)+IF(J39="!",1,0)+IF(M39="!",1,0)+IF(P39="!",1,0)+IF(S39="!",1,0)+IF(V39="!",1,0))</f>
        <v>0</v>
      </c>
      <c r="AB39" s="6">
        <f t="shared" si="53"/>
        <v>0</v>
      </c>
      <c r="AC39" s="7">
        <f t="shared" ref="AC39:AC42" si="54">IF(E39=" ",0,IF(E39="~",1,0)+IF(H39="~",1,0)+IF(K39="~",1,0)+IF(N39="~",1,0)+IF(Q39="~",1,0)+IF(T39="~",1,0)+IF(W39="~",1,0))</f>
        <v>0</v>
      </c>
      <c r="AD39" s="36">
        <f t="shared" ref="AD39:AD42" si="55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:AE42" si="56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:AF42" si="57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si="48"/>
        <v xml:space="preserve"> </v>
      </c>
      <c r="AJ39" s="12" t="str">
        <f t="shared" si="48"/>
        <v xml:space="preserve"> </v>
      </c>
      <c r="AK39" s="25" t="str">
        <f t="shared" si="48"/>
        <v xml:space="preserve"> </v>
      </c>
      <c r="AL39" s="11" t="str">
        <f t="shared" si="48"/>
        <v xml:space="preserve"> </v>
      </c>
      <c r="AM39" s="12" t="str">
        <f t="shared" si="48"/>
        <v xml:space="preserve"> </v>
      </c>
      <c r="AN39" s="25" t="str">
        <f t="shared" si="48"/>
        <v xml:space="preserve"> </v>
      </c>
      <c r="AO39" s="11" t="str">
        <f t="shared" si="48"/>
        <v xml:space="preserve"> </v>
      </c>
      <c r="AP39" s="12" t="str">
        <f t="shared" si="48"/>
        <v xml:space="preserve"> </v>
      </c>
      <c r="AQ39" s="25" t="str">
        <f t="shared" si="48"/>
        <v xml:space="preserve"> </v>
      </c>
      <c r="AR39" s="11" t="str">
        <f t="shared" si="48"/>
        <v xml:space="preserve"> </v>
      </c>
      <c r="AS39" s="12" t="str">
        <f t="shared" si="48"/>
        <v xml:space="preserve"> </v>
      </c>
      <c r="AT39" s="25" t="str">
        <f t="shared" si="48"/>
        <v xml:space="preserve"> </v>
      </c>
      <c r="AU39" s="11" t="str">
        <f t="shared" si="48"/>
        <v xml:space="preserve"> </v>
      </c>
      <c r="AV39" s="12" t="str">
        <f t="shared" si="48"/>
        <v xml:space="preserve"> </v>
      </c>
      <c r="AW39" s="25" t="str">
        <f t="shared" si="48"/>
        <v xml:space="preserve"> </v>
      </c>
      <c r="AX39" s="11" t="str">
        <f t="shared" si="48"/>
        <v xml:space="preserve"> </v>
      </c>
      <c r="AY39" s="12" t="str">
        <f t="shared" si="49"/>
        <v xml:space="preserve"> </v>
      </c>
      <c r="AZ39" s="25" t="str">
        <f t="shared" si="49"/>
        <v xml:space="preserve"> </v>
      </c>
      <c r="BA39" s="11" t="str">
        <f t="shared" si="49"/>
        <v xml:space="preserve"> </v>
      </c>
      <c r="BB39" s="12" t="str">
        <f t="shared" si="49"/>
        <v xml:space="preserve"> </v>
      </c>
      <c r="BC39" s="25" t="str">
        <f t="shared" si="49"/>
        <v xml:space="preserve"> </v>
      </c>
      <c r="BD39" s="5">
        <f t="shared" ref="BD39:BD42" si="58">IF(AI39=" ",0,IF(AI39="p",1,0)+IF(AL39="p",1,0)+IF(AO39="p",1,0)+IF(AR39="p",1,0)+IF(AU39="p",1,0)+IF(AX39="p",1,0)+IF(BA39="p",1,0))</f>
        <v>0</v>
      </c>
      <c r="BE39" s="6">
        <f t="shared" ref="BE39:BE42" si="59">IF(AI39=" ",0,IF(AI39="am",1,0)+IF(AL39="am",1,0)+IF(AO39="am",1,0)+IF(AR39="am",1,0)+IF(AU39="am",1,0)+IF(AX39="am",1,0)+IF(BA39="am",1,0))</f>
        <v>0</v>
      </c>
      <c r="BF39" s="6">
        <f t="shared" ref="BF39:BF42" si="60">IF(AJ39=" ",0,IF(AJ39="+",1,0)+IF(AM39="+",1,0)+IF(AP39="+",1,0)+IF(AS39="+",1,0)+IF(AV39="+",1,0)+IF(AY39="+",1,0)+IF(BB39="+",1,0))</f>
        <v>0</v>
      </c>
      <c r="BG39" s="6">
        <f t="shared" ref="BG39:BH42" si="61">IF(AJ39=" ",0,IF(AJ39="!",1,0)+IF(AM39="!",1,0)+IF(AP39="!",1,0)+IF(AS39="!",1,0)+IF(AV39="!",1,0)+IF(AY39="!",1,0)+IF(BB39="!",1,0))</f>
        <v>0</v>
      </c>
      <c r="BH39" s="6">
        <f t="shared" si="61"/>
        <v>0</v>
      </c>
      <c r="BI39" s="7">
        <f t="shared" ref="BI39:BI42" si="62">IF(AK39=" ",0,IF(AK39="~",1,0)+IF(AN39="~",1,0)+IF(AQ39="~",1,0)+IF(AT39="~",1,0)+IF(AW39="~",1,0)+IF(AZ39="~",1,0)+IF(BC39="~",1,0))</f>
        <v>0</v>
      </c>
      <c r="BJ39" s="36">
        <f t="shared" ref="BJ39:BJ43" si="63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:BK43" si="64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:BL43" si="65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24">
        <f t="shared" ref="BP39:BP43" si="66">(0.75*AD39+AE39+0.25*AF39+1.4*AG39+1.6*AH39)+(0.75*BJ39+BK39+0.25*BL39+1.4*BM39+1.6*BN39)+BO39</f>
        <v>0</v>
      </c>
      <c r="BQ39" s="63"/>
      <c r="BR39" s="63"/>
      <c r="BS39" s="63"/>
      <c r="BT39" s="63"/>
      <c r="BU39" s="63"/>
      <c r="BV39" s="63"/>
      <c r="BW39" s="63"/>
    </row>
    <row r="40" spans="1:75" ht="12.75" customHeight="1">
      <c r="A40" s="2">
        <f t="shared" si="21"/>
        <v>32</v>
      </c>
      <c r="B40" s="80" t="str">
        <f t="shared" si="46"/>
        <v xml:space="preserve"> </v>
      </c>
      <c r="C40" s="11" t="str">
        <f t="shared" si="46"/>
        <v xml:space="preserve"> </v>
      </c>
      <c r="D40" s="12" t="str">
        <f t="shared" si="46"/>
        <v xml:space="preserve"> </v>
      </c>
      <c r="E40" s="25" t="str">
        <f t="shared" si="46"/>
        <v xml:space="preserve"> </v>
      </c>
      <c r="F40" s="11" t="str">
        <f t="shared" si="46"/>
        <v xml:space="preserve"> </v>
      </c>
      <c r="G40" s="12" t="str">
        <f t="shared" si="46"/>
        <v xml:space="preserve"> </v>
      </c>
      <c r="H40" s="25" t="str">
        <f t="shared" si="46"/>
        <v xml:space="preserve"> </v>
      </c>
      <c r="I40" s="11" t="str">
        <f t="shared" si="46"/>
        <v xml:space="preserve"> </v>
      </c>
      <c r="J40" s="12" t="str">
        <f t="shared" si="46"/>
        <v xml:space="preserve"> </v>
      </c>
      <c r="K40" s="25" t="str">
        <f t="shared" si="46"/>
        <v xml:space="preserve"> </v>
      </c>
      <c r="L40" s="11" t="str">
        <f t="shared" si="46"/>
        <v xml:space="preserve"> </v>
      </c>
      <c r="M40" s="12" t="str">
        <f t="shared" si="46"/>
        <v xml:space="preserve"> </v>
      </c>
      <c r="N40" s="25" t="str">
        <f t="shared" si="46"/>
        <v xml:space="preserve"> </v>
      </c>
      <c r="O40" s="11" t="str">
        <f t="shared" si="46"/>
        <v xml:space="preserve"> </v>
      </c>
      <c r="P40" s="12" t="str">
        <f t="shared" si="46"/>
        <v xml:space="preserve"> </v>
      </c>
      <c r="Q40" s="25" t="str">
        <f t="shared" ref="Q40:W43" si="67">" "</f>
        <v xml:space="preserve"> </v>
      </c>
      <c r="R40" s="11" t="str">
        <f t="shared" si="67"/>
        <v xml:space="preserve"> </v>
      </c>
      <c r="S40" s="12" t="str">
        <f t="shared" si="67"/>
        <v xml:space="preserve"> </v>
      </c>
      <c r="T40" s="25" t="str">
        <f t="shared" si="67"/>
        <v xml:space="preserve"> </v>
      </c>
      <c r="U40" s="11" t="str">
        <f t="shared" si="67"/>
        <v xml:space="preserve"> </v>
      </c>
      <c r="V40" s="12" t="str">
        <f t="shared" si="67"/>
        <v xml:space="preserve"> </v>
      </c>
      <c r="W40" s="25" t="str">
        <f t="shared" si="67"/>
        <v xml:space="preserve"> </v>
      </c>
      <c r="X40" s="5">
        <f t="shared" si="50"/>
        <v>0</v>
      </c>
      <c r="Y40" s="6">
        <f t="shared" si="51"/>
        <v>0</v>
      </c>
      <c r="Z40" s="6">
        <f t="shared" si="52"/>
        <v>0</v>
      </c>
      <c r="AA40" s="6">
        <f t="shared" si="53"/>
        <v>0</v>
      </c>
      <c r="AB40" s="6">
        <f t="shared" si="53"/>
        <v>0</v>
      </c>
      <c r="AC40" s="7">
        <f t="shared" si="54"/>
        <v>0</v>
      </c>
      <c r="AD40" s="36">
        <f t="shared" si="55"/>
        <v>0</v>
      </c>
      <c r="AE40" s="14">
        <f t="shared" si="56"/>
        <v>0</v>
      </c>
      <c r="AF40" s="24">
        <f t="shared" si="57"/>
        <v>0</v>
      </c>
      <c r="AG40" s="14">
        <v>0</v>
      </c>
      <c r="AH40" s="15">
        <v>0</v>
      </c>
      <c r="AI40" s="11" t="str">
        <f t="shared" si="48"/>
        <v xml:space="preserve"> </v>
      </c>
      <c r="AJ40" s="12" t="str">
        <f t="shared" si="48"/>
        <v xml:space="preserve"> </v>
      </c>
      <c r="AK40" s="25" t="str">
        <f t="shared" si="48"/>
        <v xml:space="preserve"> </v>
      </c>
      <c r="AL40" s="11" t="str">
        <f t="shared" si="48"/>
        <v xml:space="preserve"> </v>
      </c>
      <c r="AM40" s="12" t="str">
        <f t="shared" si="48"/>
        <v xml:space="preserve"> </v>
      </c>
      <c r="AN40" s="25" t="str">
        <f t="shared" si="48"/>
        <v xml:space="preserve"> </v>
      </c>
      <c r="AO40" s="11" t="str">
        <f t="shared" si="48"/>
        <v xml:space="preserve"> </v>
      </c>
      <c r="AP40" s="12" t="str">
        <f t="shared" si="48"/>
        <v xml:space="preserve"> </v>
      </c>
      <c r="AQ40" s="25" t="str">
        <f t="shared" si="48"/>
        <v xml:space="preserve"> </v>
      </c>
      <c r="AR40" s="11" t="str">
        <f t="shared" si="48"/>
        <v xml:space="preserve"> </v>
      </c>
      <c r="AS40" s="12" t="str">
        <f t="shared" si="48"/>
        <v xml:space="preserve"> </v>
      </c>
      <c r="AT40" s="25" t="str">
        <f t="shared" si="48"/>
        <v xml:space="preserve"> </v>
      </c>
      <c r="AU40" s="11" t="str">
        <f t="shared" si="48"/>
        <v xml:space="preserve"> </v>
      </c>
      <c r="AV40" s="12" t="str">
        <f t="shared" si="48"/>
        <v xml:space="preserve"> </v>
      </c>
      <c r="AW40" s="25" t="str">
        <f t="shared" si="48"/>
        <v xml:space="preserve"> </v>
      </c>
      <c r="AX40" s="11" t="str">
        <f t="shared" ref="AX40:BC43" si="68">" "</f>
        <v xml:space="preserve"> </v>
      </c>
      <c r="AY40" s="12" t="str">
        <f t="shared" si="68"/>
        <v xml:space="preserve"> </v>
      </c>
      <c r="AZ40" s="25" t="str">
        <f t="shared" si="68"/>
        <v xml:space="preserve"> </v>
      </c>
      <c r="BA40" s="11" t="str">
        <f t="shared" si="68"/>
        <v xml:space="preserve"> </v>
      </c>
      <c r="BB40" s="12" t="str">
        <f t="shared" si="68"/>
        <v xml:space="preserve"> </v>
      </c>
      <c r="BC40" s="25" t="str">
        <f t="shared" si="68"/>
        <v xml:space="preserve"> </v>
      </c>
      <c r="BD40" s="5">
        <f t="shared" si="58"/>
        <v>0</v>
      </c>
      <c r="BE40" s="6">
        <f t="shared" si="59"/>
        <v>0</v>
      </c>
      <c r="BF40" s="6">
        <f t="shared" si="60"/>
        <v>0</v>
      </c>
      <c r="BG40" s="6">
        <f t="shared" si="61"/>
        <v>0</v>
      </c>
      <c r="BH40" s="6">
        <f t="shared" si="61"/>
        <v>0</v>
      </c>
      <c r="BI40" s="7">
        <f t="shared" si="62"/>
        <v>0</v>
      </c>
      <c r="BJ40" s="36">
        <f t="shared" si="63"/>
        <v>0</v>
      </c>
      <c r="BK40" s="14">
        <f t="shared" si="64"/>
        <v>0</v>
      </c>
      <c r="BL40" s="24">
        <f t="shared" si="65"/>
        <v>0</v>
      </c>
      <c r="BM40" s="14">
        <v>0</v>
      </c>
      <c r="BN40" s="15">
        <v>0</v>
      </c>
      <c r="BO40" s="16"/>
      <c r="BP40" s="24">
        <f t="shared" si="66"/>
        <v>0</v>
      </c>
      <c r="BQ40" s="63"/>
      <c r="BR40" s="63"/>
      <c r="BS40" s="63"/>
      <c r="BT40" s="63"/>
      <c r="BU40" s="63"/>
      <c r="BV40" s="63"/>
      <c r="BW40" s="63"/>
    </row>
    <row r="41" spans="1:75" ht="12.75" customHeight="1">
      <c r="A41" s="2">
        <f t="shared" si="21"/>
        <v>33</v>
      </c>
      <c r="B41" s="80" t="str">
        <f t="shared" ref="B41:Q43" si="69">" "</f>
        <v xml:space="preserve"> </v>
      </c>
      <c r="C41" s="11" t="str">
        <f t="shared" si="69"/>
        <v xml:space="preserve"> </v>
      </c>
      <c r="D41" s="12" t="str">
        <f t="shared" si="69"/>
        <v xml:space="preserve"> </v>
      </c>
      <c r="E41" s="25" t="str">
        <f t="shared" si="69"/>
        <v xml:space="preserve"> </v>
      </c>
      <c r="F41" s="11" t="str">
        <f t="shared" si="69"/>
        <v xml:space="preserve"> </v>
      </c>
      <c r="G41" s="12" t="str">
        <f t="shared" si="69"/>
        <v xml:space="preserve"> </v>
      </c>
      <c r="H41" s="25" t="str">
        <f t="shared" si="69"/>
        <v xml:space="preserve"> </v>
      </c>
      <c r="I41" s="11" t="str">
        <f t="shared" si="69"/>
        <v xml:space="preserve"> </v>
      </c>
      <c r="J41" s="12" t="str">
        <f t="shared" si="69"/>
        <v xml:space="preserve"> </v>
      </c>
      <c r="K41" s="25" t="str">
        <f t="shared" si="69"/>
        <v xml:space="preserve"> </v>
      </c>
      <c r="L41" s="11" t="str">
        <f t="shared" si="69"/>
        <v xml:space="preserve"> </v>
      </c>
      <c r="M41" s="12" t="str">
        <f t="shared" si="69"/>
        <v xml:space="preserve"> </v>
      </c>
      <c r="N41" s="25" t="str">
        <f t="shared" si="69"/>
        <v xml:space="preserve"> </v>
      </c>
      <c r="O41" s="11" t="str">
        <f t="shared" si="69"/>
        <v xml:space="preserve"> </v>
      </c>
      <c r="P41" s="12" t="str">
        <f t="shared" si="69"/>
        <v xml:space="preserve"> </v>
      </c>
      <c r="Q41" s="25" t="str">
        <f t="shared" si="69"/>
        <v xml:space="preserve"> </v>
      </c>
      <c r="R41" s="11" t="str">
        <f t="shared" si="67"/>
        <v xml:space="preserve"> </v>
      </c>
      <c r="S41" s="12" t="str">
        <f t="shared" si="67"/>
        <v xml:space="preserve"> </v>
      </c>
      <c r="T41" s="25" t="str">
        <f t="shared" si="67"/>
        <v xml:space="preserve"> </v>
      </c>
      <c r="U41" s="11" t="str">
        <f t="shared" si="67"/>
        <v xml:space="preserve"> </v>
      </c>
      <c r="V41" s="12" t="str">
        <f t="shared" si="67"/>
        <v xml:space="preserve"> </v>
      </c>
      <c r="W41" s="25" t="str">
        <f t="shared" si="67"/>
        <v xml:space="preserve"> </v>
      </c>
      <c r="X41" s="5">
        <f t="shared" si="50"/>
        <v>0</v>
      </c>
      <c r="Y41" s="6">
        <f t="shared" si="51"/>
        <v>0</v>
      </c>
      <c r="Z41" s="6">
        <f t="shared" si="52"/>
        <v>0</v>
      </c>
      <c r="AA41" s="6">
        <f t="shared" si="53"/>
        <v>0</v>
      </c>
      <c r="AB41" s="6">
        <f t="shared" si="53"/>
        <v>0</v>
      </c>
      <c r="AC41" s="7">
        <f t="shared" si="54"/>
        <v>0</v>
      </c>
      <c r="AD41" s="36">
        <f t="shared" si="55"/>
        <v>0</v>
      </c>
      <c r="AE41" s="14">
        <f t="shared" si="56"/>
        <v>0</v>
      </c>
      <c r="AF41" s="24">
        <f t="shared" si="57"/>
        <v>0</v>
      </c>
      <c r="AG41" s="14">
        <v>0</v>
      </c>
      <c r="AH41" s="15">
        <v>0</v>
      </c>
      <c r="AI41" s="11" t="str">
        <f t="shared" ref="AI41:AX43" si="70">" "</f>
        <v xml:space="preserve"> </v>
      </c>
      <c r="AJ41" s="12" t="str">
        <f t="shared" si="70"/>
        <v xml:space="preserve"> </v>
      </c>
      <c r="AK41" s="25" t="str">
        <f t="shared" si="70"/>
        <v xml:space="preserve"> </v>
      </c>
      <c r="AL41" s="11" t="str">
        <f t="shared" si="70"/>
        <v xml:space="preserve"> </v>
      </c>
      <c r="AM41" s="12" t="str">
        <f t="shared" si="70"/>
        <v xml:space="preserve"> </v>
      </c>
      <c r="AN41" s="25" t="str">
        <f t="shared" si="70"/>
        <v xml:space="preserve"> </v>
      </c>
      <c r="AO41" s="11" t="str">
        <f t="shared" si="70"/>
        <v xml:space="preserve"> </v>
      </c>
      <c r="AP41" s="12" t="str">
        <f t="shared" si="70"/>
        <v xml:space="preserve"> </v>
      </c>
      <c r="AQ41" s="25" t="str">
        <f t="shared" si="70"/>
        <v xml:space="preserve"> </v>
      </c>
      <c r="AR41" s="11" t="str">
        <f t="shared" si="70"/>
        <v xml:space="preserve"> </v>
      </c>
      <c r="AS41" s="12" t="str">
        <f t="shared" si="70"/>
        <v xml:space="preserve"> </v>
      </c>
      <c r="AT41" s="25" t="str">
        <f t="shared" si="70"/>
        <v xml:space="preserve"> </v>
      </c>
      <c r="AU41" s="11" t="str">
        <f t="shared" si="70"/>
        <v xml:space="preserve"> </v>
      </c>
      <c r="AV41" s="12" t="str">
        <f t="shared" si="70"/>
        <v xml:space="preserve"> </v>
      </c>
      <c r="AW41" s="25" t="str">
        <f t="shared" si="70"/>
        <v xml:space="preserve"> </v>
      </c>
      <c r="AX41" s="11" t="str">
        <f t="shared" si="70"/>
        <v xml:space="preserve"> </v>
      </c>
      <c r="AY41" s="12" t="str">
        <f t="shared" si="68"/>
        <v xml:space="preserve"> </v>
      </c>
      <c r="AZ41" s="25" t="str">
        <f t="shared" si="68"/>
        <v xml:space="preserve"> </v>
      </c>
      <c r="BA41" s="11" t="str">
        <f t="shared" si="68"/>
        <v xml:space="preserve"> </v>
      </c>
      <c r="BB41" s="12" t="str">
        <f t="shared" si="68"/>
        <v xml:space="preserve"> </v>
      </c>
      <c r="BC41" s="25" t="str">
        <f t="shared" si="68"/>
        <v xml:space="preserve"> </v>
      </c>
      <c r="BD41" s="5">
        <f t="shared" si="58"/>
        <v>0</v>
      </c>
      <c r="BE41" s="6">
        <f t="shared" si="59"/>
        <v>0</v>
      </c>
      <c r="BF41" s="6">
        <f t="shared" si="60"/>
        <v>0</v>
      </c>
      <c r="BG41" s="6">
        <f t="shared" si="61"/>
        <v>0</v>
      </c>
      <c r="BH41" s="6">
        <f t="shared" si="61"/>
        <v>0</v>
      </c>
      <c r="BI41" s="7">
        <f t="shared" si="62"/>
        <v>0</v>
      </c>
      <c r="BJ41" s="36">
        <f t="shared" si="63"/>
        <v>0</v>
      </c>
      <c r="BK41" s="14">
        <f t="shared" si="64"/>
        <v>0</v>
      </c>
      <c r="BL41" s="24">
        <f t="shared" si="65"/>
        <v>0</v>
      </c>
      <c r="BM41" s="14">
        <v>0</v>
      </c>
      <c r="BN41" s="15">
        <v>0</v>
      </c>
      <c r="BO41" s="16"/>
      <c r="BP41" s="24">
        <f t="shared" si="66"/>
        <v>0</v>
      </c>
      <c r="BQ41" s="63"/>
      <c r="BR41" s="63"/>
      <c r="BS41" s="63"/>
      <c r="BT41" s="63"/>
      <c r="BU41" s="63"/>
      <c r="BV41" s="63"/>
      <c r="BW41" s="63"/>
    </row>
    <row r="42" spans="1:75" ht="12.75" customHeight="1">
      <c r="A42" s="2">
        <f t="shared" si="21"/>
        <v>34</v>
      </c>
      <c r="B42" s="80" t="str">
        <f t="shared" si="69"/>
        <v xml:space="preserve"> </v>
      </c>
      <c r="C42" s="11" t="str">
        <f t="shared" si="69"/>
        <v xml:space="preserve"> </v>
      </c>
      <c r="D42" s="12" t="str">
        <f t="shared" si="69"/>
        <v xml:space="preserve"> </v>
      </c>
      <c r="E42" s="25" t="str">
        <f t="shared" si="69"/>
        <v xml:space="preserve"> </v>
      </c>
      <c r="F42" s="11" t="str">
        <f t="shared" si="69"/>
        <v xml:space="preserve"> </v>
      </c>
      <c r="G42" s="12" t="str">
        <f t="shared" si="69"/>
        <v xml:space="preserve"> </v>
      </c>
      <c r="H42" s="25" t="str">
        <f t="shared" si="69"/>
        <v xml:space="preserve"> </v>
      </c>
      <c r="I42" s="11" t="str">
        <f t="shared" si="69"/>
        <v xml:space="preserve"> </v>
      </c>
      <c r="J42" s="12" t="str">
        <f t="shared" si="69"/>
        <v xml:space="preserve"> </v>
      </c>
      <c r="K42" s="25" t="str">
        <f t="shared" si="69"/>
        <v xml:space="preserve"> </v>
      </c>
      <c r="L42" s="11" t="str">
        <f t="shared" si="69"/>
        <v xml:space="preserve"> </v>
      </c>
      <c r="M42" s="12" t="str">
        <f t="shared" si="69"/>
        <v xml:space="preserve"> </v>
      </c>
      <c r="N42" s="25" t="str">
        <f t="shared" si="69"/>
        <v xml:space="preserve"> </v>
      </c>
      <c r="O42" s="11" t="str">
        <f t="shared" si="69"/>
        <v xml:space="preserve"> </v>
      </c>
      <c r="P42" s="12" t="str">
        <f t="shared" si="69"/>
        <v xml:space="preserve"> </v>
      </c>
      <c r="Q42" s="25" t="str">
        <f t="shared" si="69"/>
        <v xml:space="preserve"> </v>
      </c>
      <c r="R42" s="11" t="str">
        <f t="shared" si="67"/>
        <v xml:space="preserve"> </v>
      </c>
      <c r="S42" s="12" t="str">
        <f t="shared" si="67"/>
        <v xml:space="preserve"> </v>
      </c>
      <c r="T42" s="25" t="str">
        <f t="shared" si="67"/>
        <v xml:space="preserve"> </v>
      </c>
      <c r="U42" s="11" t="str">
        <f t="shared" si="67"/>
        <v xml:space="preserve"> </v>
      </c>
      <c r="V42" s="12" t="str">
        <f t="shared" si="67"/>
        <v xml:space="preserve"> </v>
      </c>
      <c r="W42" s="25" t="str">
        <f t="shared" si="67"/>
        <v xml:space="preserve"> </v>
      </c>
      <c r="X42" s="5">
        <f t="shared" si="50"/>
        <v>0</v>
      </c>
      <c r="Y42" s="6">
        <f t="shared" si="51"/>
        <v>0</v>
      </c>
      <c r="Z42" s="6">
        <f t="shared" si="52"/>
        <v>0</v>
      </c>
      <c r="AA42" s="6">
        <f t="shared" si="53"/>
        <v>0</v>
      </c>
      <c r="AB42" s="6">
        <f t="shared" si="53"/>
        <v>0</v>
      </c>
      <c r="AC42" s="7">
        <f t="shared" si="54"/>
        <v>0</v>
      </c>
      <c r="AD42" s="36">
        <f t="shared" si="55"/>
        <v>0</v>
      </c>
      <c r="AE42" s="14">
        <f t="shared" si="56"/>
        <v>0</v>
      </c>
      <c r="AF42" s="24">
        <f t="shared" si="57"/>
        <v>0</v>
      </c>
      <c r="AG42" s="14">
        <v>0</v>
      </c>
      <c r="AH42" s="15">
        <v>0</v>
      </c>
      <c r="AI42" s="11" t="str">
        <f t="shared" si="70"/>
        <v xml:space="preserve"> </v>
      </c>
      <c r="AJ42" s="12" t="str">
        <f t="shared" si="70"/>
        <v xml:space="preserve"> </v>
      </c>
      <c r="AK42" s="25" t="str">
        <f t="shared" si="70"/>
        <v xml:space="preserve"> </v>
      </c>
      <c r="AL42" s="11" t="str">
        <f t="shared" si="70"/>
        <v xml:space="preserve"> </v>
      </c>
      <c r="AM42" s="12" t="str">
        <f t="shared" si="70"/>
        <v xml:space="preserve"> </v>
      </c>
      <c r="AN42" s="25" t="str">
        <f t="shared" si="70"/>
        <v xml:space="preserve"> </v>
      </c>
      <c r="AO42" s="11" t="str">
        <f t="shared" si="70"/>
        <v xml:space="preserve"> </v>
      </c>
      <c r="AP42" s="12" t="str">
        <f t="shared" si="70"/>
        <v xml:space="preserve"> </v>
      </c>
      <c r="AQ42" s="25" t="str">
        <f t="shared" si="70"/>
        <v xml:space="preserve"> </v>
      </c>
      <c r="AR42" s="11" t="str">
        <f t="shared" si="70"/>
        <v xml:space="preserve"> </v>
      </c>
      <c r="AS42" s="12" t="str">
        <f t="shared" si="70"/>
        <v xml:space="preserve"> </v>
      </c>
      <c r="AT42" s="25" t="str">
        <f t="shared" si="70"/>
        <v xml:space="preserve"> </v>
      </c>
      <c r="AU42" s="11" t="str">
        <f t="shared" si="70"/>
        <v xml:space="preserve"> </v>
      </c>
      <c r="AV42" s="12" t="str">
        <f t="shared" si="70"/>
        <v xml:space="preserve"> </v>
      </c>
      <c r="AW42" s="25" t="str">
        <f t="shared" si="70"/>
        <v xml:space="preserve"> </v>
      </c>
      <c r="AX42" s="11" t="str">
        <f t="shared" si="70"/>
        <v xml:space="preserve"> </v>
      </c>
      <c r="AY42" s="12" t="str">
        <f t="shared" si="68"/>
        <v xml:space="preserve"> </v>
      </c>
      <c r="AZ42" s="25" t="str">
        <f t="shared" si="68"/>
        <v xml:space="preserve"> </v>
      </c>
      <c r="BA42" s="11" t="str">
        <f t="shared" si="68"/>
        <v xml:space="preserve"> </v>
      </c>
      <c r="BB42" s="12" t="str">
        <f t="shared" si="68"/>
        <v xml:space="preserve"> </v>
      </c>
      <c r="BC42" s="25" t="str">
        <f t="shared" si="68"/>
        <v xml:space="preserve"> </v>
      </c>
      <c r="BD42" s="5">
        <f t="shared" si="58"/>
        <v>0</v>
      </c>
      <c r="BE42" s="6">
        <f t="shared" si="59"/>
        <v>0</v>
      </c>
      <c r="BF42" s="6">
        <f t="shared" si="60"/>
        <v>0</v>
      </c>
      <c r="BG42" s="6">
        <f t="shared" si="61"/>
        <v>0</v>
      </c>
      <c r="BH42" s="6">
        <f t="shared" si="61"/>
        <v>0</v>
      </c>
      <c r="BI42" s="7">
        <f t="shared" si="62"/>
        <v>0</v>
      </c>
      <c r="BJ42" s="36">
        <f t="shared" si="63"/>
        <v>0</v>
      </c>
      <c r="BK42" s="14">
        <f t="shared" si="64"/>
        <v>0</v>
      </c>
      <c r="BL42" s="24">
        <f t="shared" si="65"/>
        <v>0</v>
      </c>
      <c r="BM42" s="14">
        <v>0</v>
      </c>
      <c r="BN42" s="15">
        <v>0</v>
      </c>
      <c r="BO42" s="16"/>
      <c r="BP42" s="24">
        <f t="shared" si="66"/>
        <v>0</v>
      </c>
      <c r="BQ42" s="63"/>
      <c r="BR42" s="63"/>
      <c r="BS42" s="63"/>
      <c r="BT42" s="63"/>
      <c r="BU42" s="63"/>
      <c r="BV42" s="63"/>
      <c r="BW42" s="63"/>
    </row>
    <row r="43" spans="1:75" ht="12.75" customHeight="1">
      <c r="A43" s="2">
        <f t="shared" si="21"/>
        <v>35</v>
      </c>
      <c r="B43" s="80" t="str">
        <f t="shared" si="69"/>
        <v xml:space="preserve"> </v>
      </c>
      <c r="C43" s="11" t="str">
        <f t="shared" si="69"/>
        <v xml:space="preserve"> </v>
      </c>
      <c r="D43" s="12" t="str">
        <f t="shared" si="69"/>
        <v xml:space="preserve"> </v>
      </c>
      <c r="E43" s="25" t="str">
        <f t="shared" si="69"/>
        <v xml:space="preserve"> </v>
      </c>
      <c r="F43" s="11" t="str">
        <f t="shared" si="69"/>
        <v xml:space="preserve"> </v>
      </c>
      <c r="G43" s="12" t="str">
        <f t="shared" si="69"/>
        <v xml:space="preserve"> </v>
      </c>
      <c r="H43" s="25" t="str">
        <f t="shared" si="69"/>
        <v xml:space="preserve"> </v>
      </c>
      <c r="I43" s="11" t="str">
        <f t="shared" si="69"/>
        <v xml:space="preserve"> </v>
      </c>
      <c r="J43" s="12" t="str">
        <f t="shared" si="69"/>
        <v xml:space="preserve"> </v>
      </c>
      <c r="K43" s="25" t="str">
        <f t="shared" si="69"/>
        <v xml:space="preserve"> </v>
      </c>
      <c r="L43" s="11" t="str">
        <f t="shared" si="69"/>
        <v xml:space="preserve"> </v>
      </c>
      <c r="M43" s="12" t="str">
        <f t="shared" si="69"/>
        <v xml:space="preserve"> </v>
      </c>
      <c r="N43" s="25" t="str">
        <f t="shared" si="69"/>
        <v xml:space="preserve"> </v>
      </c>
      <c r="O43" s="11" t="str">
        <f t="shared" si="69"/>
        <v xml:space="preserve"> </v>
      </c>
      <c r="P43" s="12" t="str">
        <f t="shared" si="69"/>
        <v xml:space="preserve"> </v>
      </c>
      <c r="Q43" s="25" t="str">
        <f t="shared" si="69"/>
        <v xml:space="preserve"> </v>
      </c>
      <c r="R43" s="11" t="str">
        <f t="shared" si="67"/>
        <v xml:space="preserve"> </v>
      </c>
      <c r="S43" s="12" t="str">
        <f t="shared" si="67"/>
        <v xml:space="preserve"> </v>
      </c>
      <c r="T43" s="25" t="str">
        <f t="shared" si="67"/>
        <v xml:space="preserve"> </v>
      </c>
      <c r="U43" s="11" t="str">
        <f t="shared" si="67"/>
        <v xml:space="preserve"> </v>
      </c>
      <c r="V43" s="12" t="str">
        <f t="shared" si="67"/>
        <v xml:space="preserve"> </v>
      </c>
      <c r="W43" s="25" t="str">
        <f t="shared" si="67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71">IF(D43=" ",0,IF(D43="!",1,0)+IF(G43="!",1,0)+IF(J43="!",1,0)+IF(M43="!",1,0)+IF(P43="!",1,0)+IF(S43="!",1,0)+IF(V43="!",1,0))</f>
        <v>0</v>
      </c>
      <c r="AB43" s="6">
        <f t="shared" si="71"/>
        <v>0</v>
      </c>
      <c r="AC43" s="7">
        <f>IF(E43=" ",0,IF(E43="~",1,0)+IF(H43="~",1,0)+IF(K43="~",1,0)+IF(N43="~",1,0)+IF(Q43="~",1,0)+IF(T43="~",1,0)+IF(W43="~",1,0))</f>
        <v>0</v>
      </c>
      <c r="AD43" s="36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70"/>
        <v xml:space="preserve"> </v>
      </c>
      <c r="AJ43" s="12" t="str">
        <f t="shared" si="70"/>
        <v xml:space="preserve"> </v>
      </c>
      <c r="AK43" s="25" t="str">
        <f t="shared" si="70"/>
        <v xml:space="preserve"> </v>
      </c>
      <c r="AL43" s="11" t="str">
        <f t="shared" si="70"/>
        <v xml:space="preserve"> </v>
      </c>
      <c r="AM43" s="12" t="str">
        <f t="shared" si="70"/>
        <v xml:space="preserve"> </v>
      </c>
      <c r="AN43" s="25" t="str">
        <f t="shared" si="70"/>
        <v xml:space="preserve"> </v>
      </c>
      <c r="AO43" s="11" t="str">
        <f t="shared" si="70"/>
        <v xml:space="preserve"> </v>
      </c>
      <c r="AP43" s="12" t="str">
        <f t="shared" si="70"/>
        <v xml:space="preserve"> </v>
      </c>
      <c r="AQ43" s="25" t="str">
        <f t="shared" si="70"/>
        <v xml:space="preserve"> </v>
      </c>
      <c r="AR43" s="11" t="str">
        <f t="shared" si="70"/>
        <v xml:space="preserve"> </v>
      </c>
      <c r="AS43" s="12" t="str">
        <f t="shared" si="70"/>
        <v xml:space="preserve"> </v>
      </c>
      <c r="AT43" s="25" t="str">
        <f t="shared" si="70"/>
        <v xml:space="preserve"> </v>
      </c>
      <c r="AU43" s="11" t="str">
        <f t="shared" si="70"/>
        <v xml:space="preserve"> </v>
      </c>
      <c r="AV43" s="12" t="str">
        <f t="shared" si="70"/>
        <v xml:space="preserve"> </v>
      </c>
      <c r="AW43" s="25" t="str">
        <f t="shared" si="70"/>
        <v xml:space="preserve"> </v>
      </c>
      <c r="AX43" s="11" t="str">
        <f t="shared" si="70"/>
        <v xml:space="preserve"> </v>
      </c>
      <c r="AY43" s="12" t="str">
        <f t="shared" si="68"/>
        <v xml:space="preserve"> </v>
      </c>
      <c r="AZ43" s="25" t="str">
        <f t="shared" si="68"/>
        <v xml:space="preserve"> </v>
      </c>
      <c r="BA43" s="11" t="str">
        <f t="shared" si="68"/>
        <v xml:space="preserve"> </v>
      </c>
      <c r="BB43" s="12" t="str">
        <f t="shared" si="68"/>
        <v xml:space="preserve"> </v>
      </c>
      <c r="BC43" s="25" t="str">
        <f t="shared" si="68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72">IF(AJ43=" ",0,IF(AJ43="!",1,0)+IF(AM43="!",1,0)+IF(AP43="!",1,0)+IF(AS43="!",1,0)+IF(AV43="!",1,0)+IF(AY43="!",1,0)+IF(BB43="!",1,0))</f>
        <v>0</v>
      </c>
      <c r="BH43" s="6">
        <f t="shared" si="72"/>
        <v>0</v>
      </c>
      <c r="BI43" s="7">
        <f>IF(AK43=" ",0,IF(AK43="~",1,0)+IF(AN43="~",1,0)+IF(AQ43="~",1,0)+IF(AT43="~",1,0)+IF(AW43="~",1,0)+IF(AZ43="~",1,0)+IF(BC43="~",1,0))</f>
        <v>0</v>
      </c>
      <c r="BJ43" s="36">
        <f t="shared" si="63"/>
        <v>0</v>
      </c>
      <c r="BK43" s="14">
        <f t="shared" si="64"/>
        <v>0</v>
      </c>
      <c r="BL43" s="24">
        <f t="shared" si="65"/>
        <v>0</v>
      </c>
      <c r="BM43" s="14">
        <v>0</v>
      </c>
      <c r="BN43" s="15">
        <v>0</v>
      </c>
      <c r="BO43" s="16"/>
      <c r="BP43" s="24">
        <f t="shared" si="66"/>
        <v>0</v>
      </c>
      <c r="BQ43" s="63"/>
      <c r="BR43" s="63"/>
      <c r="BS43" s="63"/>
      <c r="BT43" s="63"/>
      <c r="BU43" s="63"/>
      <c r="BV43" s="63"/>
      <c r="BW43" s="63"/>
    </row>
    <row r="44" spans="1:75" ht="6" customHeight="1">
      <c r="A44" s="17"/>
    </row>
    <row r="45" spans="1:75">
      <c r="B45" s="201" t="s">
        <v>31</v>
      </c>
      <c r="C45" s="205" t="s">
        <v>541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</row>
    <row r="46" spans="1:75">
      <c r="B46" s="202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8">
    <sortCondition ref="B9"/>
  </sortState>
  <mergeCells count="99"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AN4:AN8"/>
    <mergeCell ref="AO4:AO8"/>
    <mergeCell ref="AP4:AP8"/>
    <mergeCell ref="AQ4:AQ8"/>
    <mergeCell ref="AR4:AR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I4:I8"/>
    <mergeCell ref="J4:J8"/>
    <mergeCell ref="K4:K8"/>
    <mergeCell ref="L4:L8"/>
    <mergeCell ref="M4:M8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Catalog I1A+I1B+I1X1</vt:lpstr>
      <vt:lpstr>I1A1</vt:lpstr>
      <vt:lpstr>I1A2</vt:lpstr>
      <vt:lpstr>I1A3</vt:lpstr>
      <vt:lpstr>I1A4</vt:lpstr>
      <vt:lpstr>I1A5</vt:lpstr>
      <vt:lpstr>I1A6</vt:lpstr>
      <vt:lpstr>I1A7</vt:lpstr>
      <vt:lpstr>I1B1</vt:lpstr>
      <vt:lpstr>I1B2</vt:lpstr>
      <vt:lpstr>I1B3</vt:lpstr>
      <vt:lpstr>I1B4</vt:lpstr>
      <vt:lpstr>I1B5</vt:lpstr>
      <vt:lpstr>I1B6</vt:lpstr>
      <vt:lpstr>I1B7</vt:lpstr>
      <vt:lpstr>I1X1</vt:lpstr>
      <vt:lpstr>Clasament I1A+I1B+I1X1</vt:lpstr>
    </vt:vector>
  </TitlesOfParts>
  <Company>UAIC-FCS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</dc:creator>
  <cp:lastModifiedBy>AFA-Family</cp:lastModifiedBy>
  <cp:lastPrinted>2010-11-21T17:50:46Z</cp:lastPrinted>
  <dcterms:created xsi:type="dcterms:W3CDTF">2007-11-16T08:38:03Z</dcterms:created>
  <dcterms:modified xsi:type="dcterms:W3CDTF">2016-12-17T20:38:31Z</dcterms:modified>
</cp:coreProperties>
</file>