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rab\eWave Repo\eWave\Datasets\"/>
    </mc:Choice>
  </mc:AlternateContent>
  <xr:revisionPtr revIDLastSave="0" documentId="13_ncr:1_{E8661DBF-72B9-4C2C-AD6B-85582564305D}" xr6:coauthVersionLast="47" xr6:coauthVersionMax="47" xr10:uidLastSave="{00000000-0000-0000-0000-000000000000}"/>
  <bookViews>
    <workbookView xWindow="-120" yWindow="-120" windowWidth="21840" windowHeight="13140" activeTab="5" autoFilterDateGrouping="0" xr2:uid="{00000000-000D-0000-FFFF-FFFF00000000}"/>
  </bookViews>
  <sheets>
    <sheet name="Prelims" sheetId="18" r:id="rId1"/>
    <sheet name="Offset" sheetId="21" r:id="rId2"/>
    <sheet name="Real results" sheetId="20" r:id="rId3"/>
    <sheet name="Code results" sheetId="22" r:id="rId4"/>
    <sheet name="Code Results Median" sheetId="26" r:id="rId5"/>
    <sheet name="Sheet1" sheetId="25" r:id="rId6"/>
  </sheets>
  <definedNames>
    <definedName name="DatosExternos_1" localSheetId="3" hidden="1">'Code results'!$B$2:$M$65</definedName>
    <definedName name="ExternalData_1" localSheetId="4" hidden="1">'Code Results Median'!$A$1:$M$55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25" l="1"/>
  <c r="N54" i="25"/>
  <c r="N53" i="25"/>
  <c r="N52" i="25"/>
  <c r="N51" i="25"/>
  <c r="N50" i="25"/>
  <c r="N49" i="25"/>
  <c r="N48" i="25"/>
  <c r="N47" i="25"/>
  <c r="N46" i="25"/>
  <c r="N45" i="25"/>
  <c r="N44" i="25"/>
  <c r="N43" i="25"/>
  <c r="N42" i="25"/>
  <c r="N41" i="25"/>
  <c r="N40" i="25"/>
  <c r="N39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Q55" i="20"/>
  <c r="F55" i="20"/>
  <c r="Q54" i="20"/>
  <c r="F54" i="20"/>
  <c r="Q53" i="20"/>
  <c r="F53" i="20"/>
  <c r="Q52" i="20"/>
  <c r="F52" i="20"/>
  <c r="Q51" i="20"/>
  <c r="F51" i="20"/>
  <c r="Q50" i="20"/>
  <c r="F50" i="20"/>
  <c r="Q49" i="20"/>
  <c r="F49" i="20"/>
  <c r="Q48" i="20"/>
  <c r="F48" i="20"/>
  <c r="Q47" i="20"/>
  <c r="F47" i="20"/>
  <c r="Q46" i="20"/>
  <c r="F46" i="20"/>
  <c r="Q45" i="20"/>
  <c r="F45" i="20"/>
  <c r="Q44" i="20"/>
  <c r="F44" i="20"/>
  <c r="Q43" i="20"/>
  <c r="F43" i="20"/>
  <c r="Q42" i="20"/>
  <c r="F42" i="20"/>
  <c r="Q41" i="20"/>
  <c r="F41" i="20"/>
  <c r="Q40" i="20"/>
  <c r="F40" i="20"/>
  <c r="Q39" i="20"/>
  <c r="F39" i="20"/>
  <c r="Q38" i="20"/>
  <c r="F38" i="20"/>
  <c r="Q37" i="20"/>
  <c r="F37" i="20"/>
  <c r="Q36" i="20"/>
  <c r="F36" i="20"/>
  <c r="Q35" i="20"/>
  <c r="F35" i="20"/>
  <c r="Q34" i="20"/>
  <c r="F34" i="20"/>
  <c r="Q33" i="20"/>
  <c r="F33" i="20"/>
  <c r="Q32" i="20"/>
  <c r="F32" i="20"/>
  <c r="Q31" i="20"/>
  <c r="F31" i="20"/>
  <c r="Q30" i="20"/>
  <c r="F30" i="20"/>
  <c r="Q29" i="20"/>
  <c r="F29" i="20"/>
  <c r="Q28" i="20"/>
  <c r="F28" i="20"/>
  <c r="Q27" i="20"/>
  <c r="F27" i="20"/>
  <c r="Q26" i="20"/>
  <c r="F26" i="20"/>
  <c r="Q25" i="20"/>
  <c r="F25" i="20"/>
  <c r="Q24" i="20"/>
  <c r="F24" i="20"/>
  <c r="Q23" i="20"/>
  <c r="F23" i="20"/>
  <c r="Q22" i="20"/>
  <c r="F22" i="20"/>
  <c r="Q21" i="20"/>
  <c r="F21" i="20"/>
  <c r="Q20" i="20"/>
  <c r="F20" i="20"/>
  <c r="Q19" i="20"/>
  <c r="F19" i="20"/>
  <c r="Q18" i="20"/>
  <c r="F18" i="20"/>
  <c r="Q17" i="20"/>
  <c r="F17" i="20"/>
  <c r="Q16" i="20"/>
  <c r="F16" i="20"/>
  <c r="Q15" i="20"/>
  <c r="F15" i="20"/>
  <c r="Q14" i="20"/>
  <c r="F14" i="20"/>
  <c r="Q13" i="20"/>
  <c r="F13" i="20"/>
  <c r="Q12" i="20"/>
  <c r="F12" i="20"/>
  <c r="Q11" i="20"/>
  <c r="F11" i="20"/>
  <c r="Q10" i="20"/>
  <c r="F10" i="20"/>
  <c r="Q9" i="20"/>
  <c r="F9" i="20"/>
  <c r="Q8" i="20"/>
  <c r="F8" i="20"/>
  <c r="Q7" i="20"/>
  <c r="F7" i="20"/>
  <c r="Q6" i="20"/>
  <c r="F6" i="20"/>
  <c r="Q5" i="20"/>
  <c r="F5" i="20"/>
  <c r="Q4" i="20"/>
  <c r="F4" i="20"/>
  <c r="Q3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3E088B53-54EA-4DB6-98B1-C8F8BD066BA8}" keepAlive="1" name="Consulta - Results (5)" description="Conexión a la consulta 'Results (5)' en el libro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2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3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4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5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6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  <connection id="17" xr16:uid="{57CCD5A2-FA45-42FB-B456-135BE9CC7B3B}" keepAlive="1" name="Query - Results_with_median" description="Connection to the 'Results_with_median' query in the workbook." type="5" refreshedVersion="8" background="1" saveData="1">
    <dbPr connection="Provider=Microsoft.Mashup.OleDb.1;Data Source=$Workbook$;Location=Results_with_median;Extended Properties=&quot;&quot;" command="SELECT * FROM [Results_with_median]"/>
  </connection>
  <connection id="18" xr16:uid="{1D2B92AB-ACD0-4F0A-8D99-B7F5E4090111}" keepAlive="1" name="Query - Results_with_median (2)" description="Connection to the 'Results_with_median (2)' query in the workbook." type="5" refreshedVersion="8" background="1" saveData="1">
    <dbPr connection="Provider=Microsoft.Mashup.OleDb.1;Data Source=$Workbook$;Location=&quot;Results_with_median (2)&quot;;Extended Properties=&quot;&quot;" command="SELECT * FROM [Results_with_median (2)]"/>
  </connection>
</connections>
</file>

<file path=xl/sharedStrings.xml><?xml version="1.0" encoding="utf-8"?>
<sst xmlns="http://schemas.openxmlformats.org/spreadsheetml/2006/main" count="2001" uniqueCount="918">
  <si>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</si>
  <si>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</si>
  <si>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</si>
  <si>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</si>
  <si>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</si>
  <si>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</si>
  <si>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</si>
  <si>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</si>
  <si>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</si>
  <si>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</si>
  <si>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</si>
  <si>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</si>
  <si>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</si>
  <si>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</si>
  <si>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</si>
  <si>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</si>
  <si>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</si>
  <si>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</si>
  <si>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</si>
  <si>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</si>
  <si>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</si>
  <si>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</si>
  <si>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</si>
  <si>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</si>
  <si>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</si>
  <si>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</si>
  <si>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</si>
  <si>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</si>
  <si>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</si>
  <si>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</si>
  <si>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</si>
  <si>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</si>
  <si>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</si>
  <si>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</si>
  <si>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</si>
  <si>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</si>
  <si>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</si>
  <si>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</si>
  <si>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</si>
  <si>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</si>
  <si>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</si>
  <si>
    <t>A</t>
  </si>
  <si>
    <t>85 - 140</t>
  </si>
  <si>
    <t>80 - 120</t>
  </si>
  <si>
    <t>93 - 97</t>
  </si>
  <si>
    <t>37 - 42</t>
  </si>
  <si>
    <t>Bad code</t>
  </si>
  <si>
    <t>C</t>
  </si>
  <si>
    <t>92*</t>
  </si>
  <si>
    <t>*Cambia como si no hubiera un mañana</t>
  </si>
  <si>
    <t>93*</t>
  </si>
  <si>
    <t>81 - 85</t>
  </si>
  <si>
    <t>11,8*</t>
  </si>
  <si>
    <t>D</t>
  </si>
  <si>
    <t>E</t>
  </si>
  <si>
    <t>&gt;7,20</t>
  </si>
  <si>
    <t>104*</t>
  </si>
  <si>
    <t>135**</t>
  </si>
  <si>
    <t>**Ni vuelva a ver</t>
  </si>
  <si>
    <t>114*</t>
  </si>
  <si>
    <t>110*</t>
  </si>
  <si>
    <t>98*</t>
  </si>
  <si>
    <t>95**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</si>
  <si>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</si>
  <si>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</si>
  <si>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</si>
  <si>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</si>
  <si>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</si>
  <si>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</si>
  <si>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</si>
  <si>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</si>
  <si>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</si>
  <si>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</si>
  <si>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</si>
  <si>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</si>
  <si>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</si>
  <si>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</si>
  <si>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</si>
  <si>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</si>
  <si>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</si>
  <si>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</si>
  <si>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</si>
  <si>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</si>
  <si>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</si>
  <si>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</si>
  <si>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20</t>
  </si>
  <si>
    <t>62.00625</t>
  </si>
  <si>
    <t>1.2524943705427207</t>
  </si>
  <si>
    <t>65.71633165829147</t>
  </si>
  <si>
    <t>2.2131017381920453</t>
  </si>
  <si>
    <t>0.4920178071228493</t>
  </si>
  <si>
    <t>0.03544628258532872</t>
  </si>
  <si>
    <t>0.49461263537673134</t>
  </si>
  <si>
    <t>0.049416752682121694</t>
  </si>
  <si>
    <t>4.613299915318206</t>
  </si>
  <si>
    <t>6.185147649042458</t>
  </si>
  <si>
    <t>34</t>
  </si>
  <si>
    <t>111.1625</t>
  </si>
  <si>
    <t>2.356130408638826</t>
  </si>
  <si>
    <t>88.94452261306533</t>
  </si>
  <si>
    <t>3.361273755713704</t>
  </si>
  <si>
    <t>0.8485442515140544</t>
  </si>
  <si>
    <t>0.02644638731828878</t>
  </si>
  <si>
    <t>0.8462672201960747</t>
  </si>
  <si>
    <t>0.026138854228743565</t>
  </si>
  <si>
    <t>1.707135663885415</t>
  </si>
  <si>
    <t>0.4645164660641882</t>
  </si>
  <si>
    <t>17</t>
  </si>
  <si>
    <t>36.31909547738694</t>
  </si>
  <si>
    <t>1.110924715343601</t>
  </si>
  <si>
    <t>44.431758793969856</t>
  </si>
  <si>
    <t>1.0395805399782978</t>
  </si>
  <si>
    <t>0.4216272160529905</t>
  </si>
  <si>
    <t>0.004237010336324401</t>
  </si>
  <si>
    <t>0.42162941174591917</t>
  </si>
  <si>
    <t>0.004336211526596804</t>
  </si>
  <si>
    <t>7.760483983382193</t>
  </si>
  <si>
    <t>0.2574962894502465</t>
  </si>
  <si>
    <t>18</t>
  </si>
  <si>
    <t>38.575</t>
  </si>
  <si>
    <t>1.121119774037856</t>
  </si>
  <si>
    <t>47.10341708542713</t>
  </si>
  <si>
    <t>1.79630889278333</t>
  </si>
  <si>
    <t>0.4469749719916981</t>
  </si>
  <si>
    <t>0.005505873905746236</t>
  </si>
  <si>
    <t>0.4470388944240416</t>
  </si>
  <si>
    <t>0.004800983646030535</t>
  </si>
  <si>
    <t>6.737912887843324</t>
  </si>
  <si>
    <t>0.3785718892526363</t>
  </si>
  <si>
    <t>62.85175879396985</t>
  </si>
  <si>
    <t>1.3420677631624083</t>
  </si>
  <si>
    <t>66.24788944723618</t>
  </si>
  <si>
    <t>1.19099931211304</t>
  </si>
  <si>
    <t>0.49707059746975707</t>
  </si>
  <si>
    <t>0.005128092045252118</t>
  </si>
  <si>
    <t>0.49709483793517417</t>
  </si>
  <si>
    <t>0.0062293465797309145</t>
  </si>
  <si>
    <t>4.641753980237162</t>
  </si>
  <si>
    <t>0.11116935203757324</t>
  </si>
  <si>
    <t>19.5</t>
  </si>
  <si>
    <t>53.8875</t>
  </si>
  <si>
    <t>1.090948943805323</t>
  </si>
  <si>
    <t>56.09</t>
  </si>
  <si>
    <t>1.1889716293307997</t>
  </si>
  <si>
    <t>0.4850186402572641</t>
  </si>
  <si>
    <t>0.005081596484719792</t>
  </si>
  <si>
    <t>0.48501486951819917</t>
  </si>
  <si>
    <t>0.004890261762038207</t>
  </si>
  <si>
    <t>5.4895752667752165</t>
  </si>
  <si>
    <t>0.12129769741306262</t>
  </si>
  <si>
    <t>21</t>
  </si>
  <si>
    <t>74.92462311557789</t>
  </si>
  <si>
    <t>1.339228156144593</t>
  </si>
  <si>
    <t>74.53070351758795</t>
  </si>
  <si>
    <t>1.2362114279048346</t>
  </si>
  <si>
    <t>0.5210896619557127</t>
  </si>
  <si>
    <t>0.004543559620445979</t>
  </si>
  <si>
    <t>0.5211628184117254</t>
  </si>
  <si>
    <t>0.004041110799589721</t>
  </si>
  <si>
    <t>4.498692199446825</t>
  </si>
  <si>
    <t>0.09515776362010216</t>
  </si>
  <si>
    <t>22</t>
  </si>
  <si>
    <t>62.90829145728643</t>
  </si>
  <si>
    <t>1.2429372573604567</t>
  </si>
  <si>
    <t>69.36502512562814</t>
  </si>
  <si>
    <t>1.2878303241537512</t>
  </si>
  <si>
    <t>0.5464975845410628</t>
  </si>
  <si>
    <t>0.005255967873058297</t>
  </si>
  <si>
    <t>4.329124308300398</t>
  </si>
  <si>
    <t>0.08493402421024744</t>
  </si>
  <si>
    <t>23</t>
  </si>
  <si>
    <t>50.452600000000004</t>
  </si>
  <si>
    <t>1.3804548227261693</t>
  </si>
  <si>
    <t>58.3778391959799</t>
  </si>
  <si>
    <t>1.3765092192125432</t>
  </si>
  <si>
    <t>0.572019614752173</t>
  </si>
  <si>
    <t>0.006296123569143224</t>
  </si>
  <si>
    <t>0.5720137420718816</t>
  </si>
  <si>
    <t>0.006026004513372415</t>
  </si>
  <si>
    <t>2.802745952516007</t>
  </si>
  <si>
    <t>3.6410723788516224</t>
  </si>
  <si>
    <t>24</t>
  </si>
  <si>
    <t>55.5213567839196</t>
  </si>
  <si>
    <t>1.3830170022917248</t>
  </si>
  <si>
    <t>56.490804020100505</t>
  </si>
  <si>
    <t>1.664870958928272</t>
  </si>
  <si>
    <t>0.5966392512762337</t>
  </si>
  <si>
    <t>0.00860710533928513</t>
  </si>
  <si>
    <t>0.5967034005888232</t>
  </si>
  <si>
    <t>0.005220201606190979</t>
  </si>
  <si>
    <t>3.444462820512824</t>
  </si>
  <si>
    <t>0.0638014414427695</t>
  </si>
  <si>
    <t>25</t>
  </si>
  <si>
    <t>84.07663316582915</t>
  </si>
  <si>
    <t>1.6293455403951562</t>
  </si>
  <si>
    <t>72.78989949748744</t>
  </si>
  <si>
    <t>2.203618234445694</t>
  </si>
  <si>
    <t>0.6208841463414635</t>
  </si>
  <si>
    <t>0.006801768953330434</t>
  </si>
  <si>
    <t>0.6208919637273297</t>
  </si>
  <si>
    <t>0.007160334547583288</t>
  </si>
  <si>
    <t>3.5653199999999994</t>
  </si>
  <si>
    <t>0.05512025303953101</t>
  </si>
  <si>
    <t>26</t>
  </si>
  <si>
    <t>79.12688442211055</t>
  </si>
  <si>
    <t>2.5467682713565494</t>
  </si>
  <si>
    <t>97.08035175879397</t>
  </si>
  <si>
    <t>3.2956255635977256</t>
  </si>
  <si>
    <t>0.6455887314439946</t>
  </si>
  <si>
    <t>0.007876894209448685</t>
  </si>
  <si>
    <t>0.6454635809898968</t>
  </si>
  <si>
    <t>0.009458964860127832</t>
  </si>
  <si>
    <t>3.295016382685418</t>
  </si>
  <si>
    <t>0.07782554960590367</t>
  </si>
  <si>
    <t>27</t>
  </si>
  <si>
    <t>78.3856783919598</t>
  </si>
  <si>
    <t>1.5208345718834066</t>
  </si>
  <si>
    <t>73.15195979899497</t>
  </si>
  <si>
    <t>1.4826350683328875</t>
  </si>
  <si>
    <t>0.6712403192666352</t>
  </si>
  <si>
    <t>0.008168202987501252</t>
  </si>
  <si>
    <t>0.6712304409672829</t>
  </si>
  <si>
    <t>0.007738160382097996</t>
  </si>
  <si>
    <t>3.2503219230769225</t>
  </si>
  <si>
    <t>0.06163627864324741</t>
  </si>
  <si>
    <t>Cold B</t>
  </si>
  <si>
    <t>63.404522613065325</t>
  </si>
  <si>
    <t>1.2108744015814599</t>
  </si>
  <si>
    <t>67.40638190954773</t>
  </si>
  <si>
    <t>1.322084738369162</t>
  </si>
  <si>
    <t>0.49697278911564635</t>
  </si>
  <si>
    <t>0.005187341944307658</t>
  </si>
  <si>
    <t>0.49697278911564624</t>
  </si>
  <si>
    <t>0.005187341944308102</t>
  </si>
  <si>
    <t>4.582947829431437</t>
  </si>
  <si>
    <t>0.08834293225670786</t>
  </si>
  <si>
    <t>28</t>
  </si>
  <si>
    <t>77.44346733668341</t>
  </si>
  <si>
    <t>2.414237554045182</t>
  </si>
  <si>
    <t>90.90386934673367</t>
  </si>
  <si>
    <t>2.0059388096589688</t>
  </si>
  <si>
    <t>0.6968468468468467</t>
  </si>
  <si>
    <t>0.0075470533929481365</t>
  </si>
  <si>
    <t>0.6968468468468468</t>
  </si>
  <si>
    <t>0.007547053392943694</t>
  </si>
  <si>
    <t>3.080654153846152</t>
  </si>
  <si>
    <t>0.041120780970227346</t>
  </si>
  <si>
    <t>29</t>
  </si>
  <si>
    <t>97.9832474226804</t>
  </si>
  <si>
    <t>5.659261771976077</t>
  </si>
  <si>
    <t>132.45608040201006</t>
  </si>
  <si>
    <t>15.44379276810622</t>
  </si>
  <si>
    <t>0.7304777996998599</t>
  </si>
  <si>
    <t>0.08634781926385822</t>
  </si>
  <si>
    <t>0.7626571172037367</t>
  </si>
  <si>
    <t>0.16884327808372243</t>
  </si>
  <si>
    <t>2.122689923350841</t>
  </si>
  <si>
    <t>35.809276939795495</t>
  </si>
  <si>
    <t>29b</t>
  </si>
  <si>
    <t>96.17948717948718</t>
  </si>
  <si>
    <t>1.9045766214026545</t>
  </si>
  <si>
    <t>130.36613065326634</t>
  </si>
  <si>
    <t>13.132241325275277</t>
  </si>
  <si>
    <t>0.7203749823610268</t>
  </si>
  <si>
    <t>0.012473787263694027</t>
  </si>
  <si>
    <t>0.7564895951833216</t>
  </si>
  <si>
    <t>0.15336567076469715</t>
  </si>
  <si>
    <t>10.85227758739358</t>
  </si>
  <si>
    <t>32.47956403166218</t>
  </si>
  <si>
    <t>31</t>
  </si>
  <si>
    <t>103.73125</t>
  </si>
  <si>
    <t>1.645753157303327</t>
  </si>
  <si>
    <t>93.10341708542714</t>
  </si>
  <si>
    <t>2.3432571180134603</t>
  </si>
  <si>
    <t>0.7718130067276177</t>
  </si>
  <si>
    <t>0.023208055865051327</t>
  </si>
  <si>
    <t>0.7715053987685345</t>
  </si>
  <si>
    <t>0.025775887797983562</t>
  </si>
  <si>
    <t>2.4768694671327918</t>
  </si>
  <si>
    <t>0.0678229532985798</t>
  </si>
  <si>
    <t>30</t>
  </si>
  <si>
    <t>103.51130653266331</t>
  </si>
  <si>
    <t>2.642324562280693</t>
  </si>
  <si>
    <t>105.57768844221106</t>
  </si>
  <si>
    <t>2.3524823947466666</t>
  </si>
  <si>
    <t>0.7474524658348186</t>
  </si>
  <si>
    <t>0.01501324580115305</t>
  </si>
  <si>
    <t>0.7484948418979489</t>
  </si>
  <si>
    <t>0.026134524962966536</t>
  </si>
  <si>
    <t>2.9257521762452114</t>
  </si>
  <si>
    <t>0.0735538459601684</t>
  </si>
  <si>
    <t>32</t>
  </si>
  <si>
    <t>148.59924623115577</t>
  </si>
  <si>
    <t>3.753266178240037</t>
  </si>
  <si>
    <t>105.51522613065326</t>
  </si>
  <si>
    <t>7.3251980925481694</t>
  </si>
  <si>
    <t>0.7991316099201093</t>
  </si>
  <si>
    <t>0.04030865485939833</t>
  </si>
  <si>
    <t>0.7944182106430399</t>
  </si>
  <si>
    <t>0.020256645121912806</t>
  </si>
  <si>
    <t>1.1954116678630269</t>
  </si>
  <si>
    <t>0.028197853468401833</t>
  </si>
  <si>
    <t>2.5937678395646504</t>
  </si>
  <si>
    <t>0.133831114343073</t>
  </si>
  <si>
    <t>33</t>
  </si>
  <si>
    <t>96.50380710659898</t>
  </si>
  <si>
    <t>1.803213747658651</t>
  </si>
  <si>
    <t>77.76286432160803</t>
  </si>
  <si>
    <t>4.304125380327483</t>
  </si>
  <si>
    <t>0.8210757463399289</t>
  </si>
  <si>
    <t>0.019380535348621785</t>
  </si>
  <si>
    <t>0.8266710769163454</t>
  </si>
  <si>
    <t>0.04571244573549815</t>
  </si>
  <si>
    <t>1.876282254975008</t>
  </si>
  <si>
    <t>0.1524646649938809</t>
  </si>
  <si>
    <t>19</t>
  </si>
  <si>
    <t>52.61804252657911</t>
  </si>
  <si>
    <t>1.13467560081791</t>
  </si>
  <si>
    <t>55.34278924327705</t>
  </si>
  <si>
    <t>1.1060458384399268</t>
  </si>
  <si>
    <t>0.4827622086570477</t>
  </si>
  <si>
    <t>0.004597211292253328</t>
  </si>
  <si>
    <t>0.48280678163863516</t>
  </si>
  <si>
    <t>0.0055990566825553</t>
  </si>
  <si>
    <t>5.190103142112288</t>
  </si>
  <si>
    <t>0.1329336433791139</t>
  </si>
  <si>
    <t>40</t>
  </si>
  <si>
    <t>103.7625</t>
  </si>
  <si>
    <t>8.012229581353845</t>
  </si>
  <si>
    <t>101.10130653266332</t>
  </si>
  <si>
    <t>6.4910226507098105</t>
  </si>
  <si>
    <t>0.991236688030167</t>
  </si>
  <si>
    <t>0.07579276947708444</t>
  </si>
  <si>
    <t>0.9935878035718191</t>
  </si>
  <si>
    <t>0.0931564345587541</t>
  </si>
  <si>
    <t>2.064718330194673</t>
  </si>
  <si>
    <t>1.0633925977427732</t>
  </si>
  <si>
    <t>46.777638190954775</t>
  </si>
  <si>
    <t>1.1395063390415618</t>
  </si>
  <si>
    <t>49.57773869346734</t>
  </si>
  <si>
    <t>1.0356964240979065</t>
  </si>
  <si>
    <t>0.4982513005202081</t>
  </si>
  <si>
    <t>0.004741040949846975</t>
  </si>
  <si>
    <t>0.4982633053221289</t>
  </si>
  <si>
    <t>0.005346738915895452</t>
  </si>
  <si>
    <t>-2.036500782131036</t>
  </si>
  <si>
    <t>4.063304675142856</t>
  </si>
  <si>
    <t>20b</t>
  </si>
  <si>
    <t>46.375</t>
  </si>
  <si>
    <t>1.1822068623242858</t>
  </si>
  <si>
    <t>48.96045226130653</t>
  </si>
  <si>
    <t>1.22131875093948</t>
  </si>
  <si>
    <t>0.4980629944285407</t>
  </si>
  <si>
    <t>0.00524734471909186</t>
  </si>
  <si>
    <t>0.4979767291531998</t>
  </si>
  <si>
    <t>0.005830909043596806</t>
  </si>
  <si>
    <t>4.983730220171737</t>
  </si>
  <si>
    <t>0.1096166930139673</t>
  </si>
  <si>
    <t>50.416666666666664</t>
  </si>
  <si>
    <t>1.1881927581233833</t>
  </si>
  <si>
    <t>53.513015075376885</t>
  </si>
  <si>
    <t>1.157107135927357</t>
  </si>
  <si>
    <t>0.5483631670804042</t>
  </si>
  <si>
    <t>0.006187253047026233</t>
  </si>
  <si>
    <t>0.5484354413702239</t>
  </si>
  <si>
    <t>0.0062291938309952735</t>
  </si>
  <si>
    <t>4.270992709705753</t>
  </si>
  <si>
    <t>0.07497559425399394</t>
  </si>
  <si>
    <t>38.8625</t>
  </si>
  <si>
    <t>1.515155845509268</t>
  </si>
  <si>
    <t>44.088341708542714</t>
  </si>
  <si>
    <t>1.13492391228926</t>
  </si>
  <si>
    <t>0.6021224543803056</t>
  </si>
  <si>
    <t>0.03416852160706664</t>
  </si>
  <si>
    <t>0.5986109985684575</t>
  </si>
  <si>
    <t>0.007602556330125533</t>
  </si>
  <si>
    <t>-1.2344003886639914</t>
  </si>
  <si>
    <t>4.449028113107386</t>
  </si>
  <si>
    <t>24b</t>
  </si>
  <si>
    <t>40.38316582914573</t>
  </si>
  <si>
    <t>1.2943566428254831</t>
  </si>
  <si>
    <t>44.54055276381909</t>
  </si>
  <si>
    <t>1.2919667084477346</t>
  </si>
  <si>
    <t>0.5983544013180996</t>
  </si>
  <si>
    <t>0.008691702798162776</t>
  </si>
  <si>
    <t>0.5983611538773196</t>
  </si>
  <si>
    <t>0.008920074345738781</t>
  </si>
  <si>
    <t>3.7710580668896316</t>
  </si>
  <si>
    <t>0.07317701480349165</t>
  </si>
  <si>
    <t>57.41834170854271</t>
  </si>
  <si>
    <t>2.6563346744805276</t>
  </si>
  <si>
    <t>76.83447236180905</t>
  </si>
  <si>
    <t>1.865956736750402</t>
  </si>
  <si>
    <t>0.6479419703103914</t>
  </si>
  <si>
    <t>0.008338580810116325</t>
  </si>
  <si>
    <t>0.008338580810116571</t>
  </si>
  <si>
    <t>3.279639521367528</t>
  </si>
  <si>
    <t>0.06340030055280642</t>
  </si>
  <si>
    <t>56.14949748743719</t>
  </si>
  <si>
    <t>1.343455798893106</t>
  </si>
  <si>
    <t>69.6280904522613</t>
  </si>
  <si>
    <t>1.824503079396294</t>
  </si>
  <si>
    <t>0.698267910767911</t>
  </si>
  <si>
    <t>0.009922766225359772</t>
  </si>
  <si>
    <t>0.6982357357357357</t>
  </si>
  <si>
    <t>0.008723786224996666</t>
  </si>
  <si>
    <t>3.060647589743585</t>
  </si>
  <si>
    <t>0.051535405238325074</t>
  </si>
  <si>
    <t>74.91834170854271</t>
  </si>
  <si>
    <t>1.9097180403810041</t>
  </si>
  <si>
    <t>76.55301507537689</t>
  </si>
  <si>
    <t>1.419838500836789</t>
  </si>
  <si>
    <t>0.7479946524064169</t>
  </si>
  <si>
    <t>0.011086672280664362</t>
  </si>
  <si>
    <t>0.011086672280665644</t>
  </si>
  <si>
    <t>2.50000562847609</t>
  </si>
  <si>
    <t>0.03853854185816826</t>
  </si>
  <si>
    <t>105.05050505050505</t>
  </si>
  <si>
    <t>2.0302220996940306</t>
  </si>
  <si>
    <t>75.73407035175879</t>
  </si>
  <si>
    <t>2.5424626205401397</t>
  </si>
  <si>
    <t>0.7987157196422318</t>
  </si>
  <si>
    <t>0.03618626904968757</t>
  </si>
  <si>
    <t>0.7989451744492069</t>
  </si>
  <si>
    <t>0.020695054302710653</t>
  </si>
  <si>
    <t>-16.052210119846485</t>
  </si>
  <si>
    <t>3.699802039413767</t>
  </si>
  <si>
    <t>32b</t>
  </si>
  <si>
    <t>103.35227272727273</t>
  </si>
  <si>
    <t>2.856768147770373</t>
  </si>
  <si>
    <t>71.22180904522614</t>
  </si>
  <si>
    <t>2.82126945846927</t>
  </si>
  <si>
    <t>0.7990312664103507</t>
  </si>
  <si>
    <t>0.031000959662523534</t>
  </si>
  <si>
    <t>0.7983217592592591</t>
  </si>
  <si>
    <t>0.01774230443028707</t>
  </si>
  <si>
    <t>2.523089182404574</t>
  </si>
  <si>
    <t>0.08235868127231503</t>
  </si>
  <si>
    <t>32c</t>
  </si>
  <si>
    <t>104.5875</t>
  </si>
  <si>
    <t>2.364778985072644</t>
  </si>
  <si>
    <t>74.90814999999999</t>
  </si>
  <si>
    <t>2.453087702033777</t>
  </si>
  <si>
    <t>0.789521230333021</t>
  </si>
  <si>
    <t>0.0825263849938219</t>
  </si>
  <si>
    <t>0.7974111070381231</t>
  </si>
  <si>
    <t>0.01316854484107783</t>
  </si>
  <si>
    <t>1.185917595237919</t>
  </si>
  <si>
    <t>0.01867284569416822</t>
  </si>
  <si>
    <t>77.65151515151516</t>
  </si>
  <si>
    <t>2.2372929906843235</t>
  </si>
  <si>
    <t>63.923969849246234</t>
  </si>
  <si>
    <t>2.0751256062982373</t>
  </si>
  <si>
    <t>0.8476104435156161</t>
  </si>
  <si>
    <t>0.015858264560716605</t>
  </si>
  <si>
    <t>0.8519048943270301</t>
  </si>
  <si>
    <t>0.04305321795923049</t>
  </si>
  <si>
    <t>2.1351082251082256</t>
  </si>
  <si>
    <t>0.026541374562467177</t>
  </si>
  <si>
    <t>36</t>
  </si>
  <si>
    <t>87.20477386934674</t>
  </si>
  <si>
    <t>1.9541369802282436</t>
  </si>
  <si>
    <t>92.14291457286433</t>
  </si>
  <si>
    <t>2.6569224521818025</t>
  </si>
  <si>
    <t>0.8972016967706623</t>
  </si>
  <si>
    <t>0.012875266031114887</t>
  </si>
  <si>
    <t>0.8970888028257328</t>
  </si>
  <si>
    <t>0.03073636790089194</t>
  </si>
  <si>
    <t>2.0905705792205453</t>
  </si>
  <si>
    <t>0.035643060270274404</t>
  </si>
  <si>
    <t>38</t>
  </si>
  <si>
    <t>109.90577889447236</t>
  </si>
  <si>
    <t>2.4163227072584723</t>
  </si>
  <si>
    <t>108.98718592964825</t>
  </si>
  <si>
    <t>2.960851658908913</t>
  </si>
  <si>
    <t>0.9461762311762313</t>
  </si>
  <si>
    <t>0.024395366606142367</t>
  </si>
  <si>
    <t>0.9485572293218467</t>
  </si>
  <si>
    <t>0.0434756309393905</t>
  </si>
  <si>
    <t>1.6075079479139673</t>
  </si>
  <si>
    <t>0.03569571227603243</t>
  </si>
  <si>
    <t>15</t>
  </si>
  <si>
    <t>50.92964824120603</t>
  </si>
  <si>
    <t>1.2809601736782925</t>
  </si>
  <si>
    <t>42.80748743718593</t>
  </si>
  <si>
    <t>1.0960400340108527</t>
  </si>
  <si>
    <t>0.372665343938295</t>
  </si>
  <si>
    <t>0.0034447583627509265</t>
  </si>
  <si>
    <t>0.37260714562504843</t>
  </si>
  <si>
    <t>0.0032951398874781594</t>
  </si>
  <si>
    <t>9.796041222910064</t>
  </si>
  <si>
    <t>0.4606779871655696</t>
  </si>
  <si>
    <t>16</t>
  </si>
  <si>
    <t>50.778894472361806</t>
  </si>
  <si>
    <t>1.0463292179051573</t>
  </si>
  <si>
    <t>54.1991959798995</t>
  </si>
  <si>
    <t>1.2007671608306139</t>
  </si>
  <si>
    <t>0.39685856258436897</t>
  </si>
  <si>
    <t>0.00653921388319828</t>
  </si>
  <si>
    <t>0.3961033506144393</t>
  </si>
  <si>
    <t>0.003599545120484144</t>
  </si>
  <si>
    <t>8.623173853717436</t>
  </si>
  <si>
    <t>0.3234986828555534</t>
  </si>
  <si>
    <t>45.97989949748744</t>
  </si>
  <si>
    <t>1.1226425310286858</t>
  </si>
  <si>
    <t>56.89939698492462</t>
  </si>
  <si>
    <t>1.337579465473175</t>
  </si>
  <si>
    <t>0.4243424897720631</t>
  </si>
  <si>
    <t>0.004055527745782757</t>
  </si>
  <si>
    <t>0.42434248977206307</t>
  </si>
  <si>
    <t>0.00405552774578261</t>
  </si>
  <si>
    <t>7.088302047426283</t>
  </si>
  <si>
    <t>0.2250418962640785</t>
  </si>
  <si>
    <t>50.43125</t>
  </si>
  <si>
    <t>2.292238584033227</t>
  </si>
  <si>
    <t>58.22326633165829</t>
  </si>
  <si>
    <t>1.2689293524213536</t>
  </si>
  <si>
    <t>0.45443563376866475</t>
  </si>
  <si>
    <t>0.05169269827677777</t>
  </si>
  <si>
    <t>0.4474427862585757</t>
  </si>
  <si>
    <t>0.005022859490382756</t>
  </si>
  <si>
    <t>6.601605092952094</t>
  </si>
  <si>
    <t>0.7334520945454908</t>
  </si>
  <si>
    <t>63.36875</t>
  </si>
  <si>
    <t>1.5510446917089113</t>
  </si>
  <si>
    <t>67.29733668341709</t>
  </si>
  <si>
    <t>1.3092443044359754</t>
  </si>
  <si>
    <t>0.47236332849540397</t>
  </si>
  <si>
    <t>0.004448399202852215</t>
  </si>
  <si>
    <t>0.4723799436063588</t>
  </si>
  <si>
    <t>0.005253915571115397</t>
  </si>
  <si>
    <t>5.786221341245253</t>
  </si>
  <si>
    <t>0.12370813709625261</t>
  </si>
  <si>
    <t>80.69723618090453</t>
  </si>
  <si>
    <t>1.91577183314301</t>
  </si>
  <si>
    <t>85.3262311557789</t>
  </si>
  <si>
    <t>1.6510976963410713</t>
  </si>
  <si>
    <t>0.4965061409179056</t>
  </si>
  <si>
    <t>0.006353525278069995</t>
  </si>
  <si>
    <t>0.4964116415797088</t>
  </si>
  <si>
    <t>0.00649824277079405</t>
  </si>
  <si>
    <t>4.647468652173913</t>
  </si>
  <si>
    <t>0.11065587795158303</t>
  </si>
  <si>
    <t>92.05625</t>
  </si>
  <si>
    <t>1.8068541855220894</t>
  </si>
  <si>
    <t>91.26125628140704</t>
  </si>
  <si>
    <t>1.9596062090619581</t>
  </si>
  <si>
    <t>0.5210044771214984</t>
  </si>
  <si>
    <t>0.016105007949656937</t>
  </si>
  <si>
    <t>0.5193721052250688</t>
  </si>
  <si>
    <t>0.005275434560225373</t>
  </si>
  <si>
    <t>5.038676354701599</t>
  </si>
  <si>
    <t>0.11635094067331059</t>
  </si>
  <si>
    <t>87.17361111111111</t>
  </si>
  <si>
    <t>1.842070660206684</t>
  </si>
  <si>
    <t>88.12441340782122</t>
  </si>
  <si>
    <t>1.8675345963551209</t>
  </si>
  <si>
    <t>0.5452513105149553</t>
  </si>
  <si>
    <t>0.0058166003254684585</t>
  </si>
  <si>
    <t>0.5452456002101392</t>
  </si>
  <si>
    <t>0.0055418425683781795</t>
  </si>
  <si>
    <t>4.158563134109642</t>
  </si>
  <si>
    <t>1.0018847275465805</t>
  </si>
  <si>
    <t>64.33712121212122</t>
  </si>
  <si>
    <t>1.7662367276575477</t>
  </si>
  <si>
    <t>68.29145728643216</t>
  </si>
  <si>
    <t>1.8087713858297938</t>
  </si>
  <si>
    <t>0.5714088263418777</t>
  </si>
  <si>
    <t>0.006772899503776828</t>
  </si>
  <si>
    <t>0.5714969462062487</t>
  </si>
  <si>
    <t>0.006303732442747471</t>
  </si>
  <si>
    <t>4.076062670180055</t>
  </si>
  <si>
    <t>0.06717924209647225</t>
  </si>
  <si>
    <t>70.46482412060301</t>
  </si>
  <si>
    <t>1.6391728772266396</t>
  </si>
  <si>
    <t>70.16633165829147</t>
  </si>
  <si>
    <t>1.9799525834932472</t>
  </si>
  <si>
    <t>0.596487318693785</t>
  </si>
  <si>
    <t>0.008264103622168291</t>
  </si>
  <si>
    <t>0.5961694880086826</t>
  </si>
  <si>
    <t>0.0069237084465363155</t>
  </si>
  <si>
    <t>3.3793266969811797</t>
  </si>
  <si>
    <t>0.0692320795203909</t>
  </si>
  <si>
    <t>107.00367647058823</t>
  </si>
  <si>
    <t>12.99951396261688</t>
  </si>
  <si>
    <t>91.9689447236181</t>
  </si>
  <si>
    <t>2.7776255014349966</t>
  </si>
  <si>
    <t>0.6799880957072542</t>
  </si>
  <si>
    <t>0.3735304631188949</t>
  </si>
  <si>
    <t>0.6192833681131142</t>
  </si>
  <si>
    <t>0.010151372066043957</t>
  </si>
  <si>
    <t>2.86653501698756</t>
  </si>
  <si>
    <t>3.61958470806241</t>
  </si>
  <si>
    <t>102.45</t>
  </si>
  <si>
    <t>3.4223254605295717</t>
  </si>
  <si>
    <t>120.53040201005025</t>
  </si>
  <si>
    <t>2.8327664030303206</t>
  </si>
  <si>
    <t>0.6470729447542012</t>
  </si>
  <si>
    <t>0.034170527738514436</t>
  </si>
  <si>
    <t>0.6448815744638877</t>
  </si>
  <si>
    <t>0.011992352797818592</t>
  </si>
  <si>
    <t>-5.10753853576103</t>
  </si>
  <si>
    <t>1.9126277127537796</t>
  </si>
  <si>
    <t>26b</t>
  </si>
  <si>
    <t>98.9125</t>
  </si>
  <si>
    <t>5.678396754233757</t>
  </si>
  <si>
    <t>123.30010050251256</t>
  </si>
  <si>
    <t>3.4254016928712168</t>
  </si>
  <si>
    <t>0.6499045719138955</t>
  </si>
  <si>
    <t>0.043761758481791056</t>
  </si>
  <si>
    <t>0.6452351412316109</t>
  </si>
  <si>
    <t>0.016656602335228563</t>
  </si>
  <si>
    <t>-2.166007713495238</t>
  </si>
  <si>
    <t>4.337661074232009</t>
  </si>
  <si>
    <t>62.45</t>
  </si>
  <si>
    <t>1.3311592408961128</t>
  </si>
  <si>
    <t>57.2128</t>
  </si>
  <si>
    <t>1.536808400647753</t>
  </si>
  <si>
    <t>0.3702480346434416</t>
  </si>
  <si>
    <t>0.003263778097690577</t>
  </si>
  <si>
    <t>0.3703608532837955</t>
  </si>
  <si>
    <t>0.003434193970903004</t>
  </si>
  <si>
    <t>10.080212152915738</t>
  </si>
  <si>
    <t>0.4004395601612926</t>
  </si>
  <si>
    <t>14</t>
  </si>
  <si>
    <t>53.4779792746114</t>
  </si>
  <si>
    <t>1.3284622844608303</t>
  </si>
  <si>
    <t>41.69271356783919</t>
  </si>
  <si>
    <t>4.289755434785243</t>
  </si>
  <si>
    <t>0.3434817005922228</t>
  </si>
  <si>
    <t>0.02825172315055519</t>
  </si>
  <si>
    <t>0.3617319684283499</t>
  </si>
  <si>
    <t>0.07387098301998721</t>
  </si>
  <si>
    <t>7.505034307033768</t>
  </si>
  <si>
    <t>0.6035601557560869</t>
  </si>
  <si>
    <t>95.63442211055276</t>
  </si>
  <si>
    <t>1.9699019466736547</t>
  </si>
  <si>
    <t>102.25412060301508</t>
  </si>
  <si>
    <t>1.8887417931361166</t>
  </si>
  <si>
    <t>0.4942234586142149</t>
  </si>
  <si>
    <t>0.005233807795694175</t>
  </si>
  <si>
    <t>0.49434481484901655</t>
  </si>
  <si>
    <t>0.006266781573887648</t>
  </si>
  <si>
    <t>4.537628769230772</t>
  </si>
  <si>
    <t>0.0868410393003819</t>
  </si>
  <si>
    <t>126.24371859296483</t>
  </si>
  <si>
    <t>4.00145469018229</t>
  </si>
  <si>
    <t>107.85773869346734</t>
  </si>
  <si>
    <t>4.907728538348624</t>
  </si>
  <si>
    <t>0.625349845673494</t>
  </si>
  <si>
    <t>0.07822366662545399</t>
  </si>
  <si>
    <t>0.6175076108598141</t>
  </si>
  <si>
    <t>0.015403933323748746</t>
  </si>
  <si>
    <t>-8.04141498688689</t>
  </si>
  <si>
    <t>1.2018062832556369</t>
  </si>
  <si>
    <t>105.48366834170854</t>
  </si>
  <si>
    <t>3.2846900920114743</t>
  </si>
  <si>
    <t>115.50075376884422</t>
  </si>
  <si>
    <t>2.821477321802859</t>
  </si>
  <si>
    <t>0.542977181621955</t>
  </si>
  <si>
    <t>0.006989918358427294</t>
  </si>
  <si>
    <t>0.5428204337547539</t>
  </si>
  <si>
    <t>0.005237782981965628</t>
  </si>
  <si>
    <t>4.193390927637586</t>
  </si>
  <si>
    <t>0.15307592439762854</t>
  </si>
  <si>
    <t>57.03409090909091</t>
  </si>
  <si>
    <t>12.00665612929857</t>
  </si>
  <si>
    <t>68.996783919598</t>
  </si>
  <si>
    <t>1.6054945770421751</t>
  </si>
  <si>
    <t>0.5207824102404062</t>
  </si>
  <si>
    <t>0.16057539792683573</t>
  </si>
  <si>
    <t>0.44473369945239277</t>
  </si>
  <si>
    <t>0.004829042661469002</t>
  </si>
  <si>
    <t>6.532339032968856</t>
  </si>
  <si>
    <t>2.109622503004717</t>
  </si>
  <si>
    <t>112.06875</t>
  </si>
  <si>
    <t>2.703981976668993</t>
  </si>
  <si>
    <t>114.63572864321608</t>
  </si>
  <si>
    <t>2.251826721255268</t>
  </si>
  <si>
    <t>0.4921946049827769</t>
  </si>
  <si>
    <t>0.005841233796088129</t>
  </si>
  <si>
    <t>0.4923717948717949</t>
  </si>
  <si>
    <t>0.005091197385164581</t>
  </si>
  <si>
    <t>5.66323589104093</t>
  </si>
  <si>
    <t>0.1742704354028158</t>
  </si>
  <si>
    <t>56.57801418439716</t>
  </si>
  <si>
    <t>21.91466048300104</t>
  </si>
  <si>
    <t>85.4051256281407</t>
  </si>
  <si>
    <t>1.9928204111782317</t>
  </si>
  <si>
    <t>0.8317187005170743</t>
  </si>
  <si>
    <t>0.695875279566031</t>
  </si>
  <si>
    <t>0.44251253132832086</t>
  </si>
  <si>
    <t>0.003935768386823309</t>
  </si>
  <si>
    <t>7.211578265862196</t>
  </si>
  <si>
    <t>4.329183076249935</t>
  </si>
  <si>
    <t>99.71534653465346</t>
  </si>
  <si>
    <t>7.055398210531212</t>
  </si>
  <si>
    <t>107.45829145728644</t>
  </si>
  <si>
    <t>3.4498234613706855</t>
  </si>
  <si>
    <t>0.5810291320854347</t>
  </si>
  <si>
    <t>0.10533233707845184</t>
  </si>
  <si>
    <t>0.5672743984539984</t>
  </si>
  <si>
    <t>0.012054852083344182</t>
  </si>
  <si>
    <t>4.622752437928862</t>
  </si>
  <si>
    <t>1.2717428992754616</t>
  </si>
  <si>
    <t>74.4451219512195</t>
  </si>
  <si>
    <t>7.472685595524864</t>
  </si>
  <si>
    <t>67.78718592964825</t>
  </si>
  <si>
    <t>2.2143622381672885</t>
  </si>
  <si>
    <t>0.3885387399729064</t>
  </si>
  <si>
    <t>0.08105396869343678</t>
  </si>
  <si>
    <t>0.36805820641040327</t>
  </si>
  <si>
    <t>0.0034646370471851295</t>
  </si>
  <si>
    <t>7.078491672366194</t>
  </si>
  <si>
    <t>2.1579880930746236</t>
  </si>
  <si>
    <t>90.5223880597015</t>
  </si>
  <si>
    <t>1.8726975913523027</t>
  </si>
  <si>
    <t>99.00595</t>
  </si>
  <si>
    <t>2.27979481962698</t>
  </si>
  <si>
    <t>0.4682040531097137</t>
  </si>
  <si>
    <t>0.0043008906701379945</t>
  </si>
  <si>
    <t>0.46830148363167257</t>
  </si>
  <si>
    <t>0.004817755424074535</t>
  </si>
  <si>
    <t>5.34603667833957</t>
  </si>
  <si>
    <t>0.9715110712687066</t>
  </si>
  <si>
    <t>19.5_800</t>
  </si>
  <si>
    <t>Alphabetically ordered</t>
  </si>
  <si>
    <t>Column13</t>
  </si>
  <si>
    <t>Wavelength Median (m)</t>
  </si>
  <si>
    <t xml:space="preserve"> Wavelength Average (m)</t>
  </si>
  <si>
    <t>5.038727272727224</t>
  </si>
  <si>
    <t>4.255000000000033</t>
  </si>
  <si>
    <t>3.7296000000000156</t>
  </si>
  <si>
    <t>0.6479419703103915</t>
  </si>
  <si>
    <t>0.008338580810116472</t>
  </si>
  <si>
    <t>0.6479419703103916</t>
  </si>
  <si>
    <t>0.008338580810116963</t>
  </si>
  <si>
    <t>3.24461538461546</t>
  </si>
  <si>
    <t>3.2796395213675287</t>
  </si>
  <si>
    <t>0.06340030055280577</t>
  </si>
  <si>
    <t>3.073846153846089</t>
  </si>
  <si>
    <t>2.5160000000000493</t>
  </si>
  <si>
    <t>103.70668316831683</t>
  </si>
  <si>
    <t>5.100633302656935</t>
  </si>
  <si>
    <t>74.42638190954773</t>
  </si>
  <si>
    <t>2.626115534949559</t>
  </si>
  <si>
    <t>0.7991054196559123</t>
  </si>
  <si>
    <t>0.15624363557983048</t>
  </si>
  <si>
    <t>0.7846005479735315</t>
  </si>
  <si>
    <t>0.08768080210378265</t>
  </si>
  <si>
    <t>1.145806451612923</t>
  </si>
  <si>
    <t>1.248989703879795</t>
  </si>
  <si>
    <t>0.4063950603303953</t>
  </si>
  <si>
    <t>2.145999999999965</t>
  </si>
  <si>
    <t>2.072000000000028</t>
  </si>
  <si>
    <t>1.5633802816901234</t>
  </si>
  <si>
    <t>7.835294117646907</t>
  </si>
  <si>
    <t>6.6000000000000565</t>
  </si>
  <si>
    <t>5.497142857142962</t>
  </si>
  <si>
    <t>4.625000000000099</t>
  </si>
  <si>
    <t>4.486736842105221</t>
  </si>
  <si>
    <t>4.343478260869518</t>
  </si>
  <si>
    <t>4.6514285714285295</t>
  </si>
  <si>
    <t>3.453333333333308</t>
  </si>
  <si>
    <t>3.5520000000000507</t>
  </si>
  <si>
    <t>3.3299999999999397</t>
  </si>
  <si>
    <t>3.2855999999999144</t>
  </si>
  <si>
    <t>3.0738461538461497</t>
  </si>
  <si>
    <t>130.72863636363635</t>
  </si>
  <si>
    <t>12.126325084706858</t>
  </si>
  <si>
    <t>0.7491758044891053</t>
  </si>
  <si>
    <t>0.14119455784446955</t>
  </si>
  <si>
    <t>-14.12727272727226</t>
  </si>
  <si>
    <t>6.4656441270379394</t>
  </si>
  <si>
    <t>34.34783375924863</t>
  </si>
  <si>
    <t>2.9303999999999855</t>
  </si>
  <si>
    <t>2.457857142857151</t>
  </si>
  <si>
    <t>0.7991316099201096</t>
  </si>
  <si>
    <t>0.04030865485940039</t>
  </si>
  <si>
    <t>0.79441821064304</t>
  </si>
  <si>
    <t>0.020256645121908647</t>
  </si>
  <si>
    <t>2.6311111111109557</t>
  </si>
  <si>
    <t>2.5937678395646406</t>
  </si>
  <si>
    <t>0.13383111434306588</t>
  </si>
  <si>
    <t>96.50883838383838</t>
  </si>
  <si>
    <t>1.8000240168001296</t>
  </si>
  <si>
    <t>78.14497487437185</t>
  </si>
  <si>
    <t>2.716023510849403</t>
  </si>
  <si>
    <t>0.8129631527150373</t>
  </si>
  <si>
    <t>0.08395024892010303</t>
  </si>
  <si>
    <t>0.824358793277772</t>
  </si>
  <si>
    <t>0.052899221180037946</t>
  </si>
  <si>
    <t>2.928510638297901</t>
  </si>
  <si>
    <t>2.9485171666851686</t>
  </si>
  <si>
    <t>0.21791340269070616</t>
  </si>
  <si>
    <t>2.0767741935484136</t>
  </si>
  <si>
    <t>9.596129032258462</t>
  </si>
  <si>
    <t>0.396858562584369</t>
  </si>
  <si>
    <t>0.006539213883198754</t>
  </si>
  <si>
    <t>0.003599545120484002</t>
  </si>
  <si>
    <t>8.476363636363983</t>
  </si>
  <si>
    <t>8.623173853717429</t>
  </si>
  <si>
    <t>0.3234986828555557</t>
  </si>
  <si>
    <t>7.079999999999979</t>
  </si>
  <si>
    <t>0.05169269827677787</t>
  </si>
  <si>
    <t>0.005022859490383998</t>
  </si>
  <si>
    <t>6.9066666666664345</t>
  </si>
  <si>
    <t>6.60160509295208</t>
  </si>
  <si>
    <t>0.733452094545503</t>
  </si>
  <si>
    <t>5.739512195122012</t>
  </si>
  <si>
    <t>0.5210044771214986</t>
  </si>
  <si>
    <t>0.01610500794965835</t>
  </si>
  <si>
    <t>0.5193721052250687</t>
  </si>
  <si>
    <t>0.005275434560225653</t>
  </si>
  <si>
    <t>5.074285714285737</t>
  </si>
  <si>
    <t>5.038676354701598</t>
  </si>
  <si>
    <t>0.11635094067331622</t>
  </si>
  <si>
    <t>0.005816600325469266</t>
  </si>
  <si>
    <t>0.005541842568378601</t>
  </si>
  <si>
    <t>4.6418181818182855</t>
  </si>
  <si>
    <t>4.158563134109631</t>
  </si>
  <si>
    <t>1.0018847275465728</t>
  </si>
  <si>
    <t>4.070000000000066</t>
  </si>
  <si>
    <t>3.3711111111111176</t>
  </si>
  <si>
    <t>3.805714285714393</t>
  </si>
  <si>
    <t>98.86306532663316</t>
  </si>
  <si>
    <t>5.671713897589944</t>
  </si>
  <si>
    <t>123.06829145728643</t>
  </si>
  <si>
    <t>4.918967422181429</t>
  </si>
  <si>
    <t>0.6533455133457844</t>
  </si>
  <si>
    <t>0.08409675554129772</t>
  </si>
  <si>
    <t>0.6484402694367394</t>
  </si>
  <si>
    <t>0.03574171989978649</t>
  </si>
  <si>
    <t>3.206666666666719</t>
  </si>
  <si>
    <t>0.9306272607227225</t>
  </si>
  <si>
    <t>4.0328079309569755</t>
  </si>
  <si>
    <t>0.028251723150555085</t>
  </si>
  <si>
    <t>0.36173196842835</t>
  </si>
  <si>
    <t>0.07387098301998722</t>
  </si>
  <si>
    <t>7.537674418604926</t>
  </si>
  <si>
    <t>0.6035601557560933</t>
  </si>
  <si>
    <t>62.332089552238806</t>
  </si>
  <si>
    <t>4.1771075652825</t>
  </si>
  <si>
    <t>57.2813567839196</t>
  </si>
  <si>
    <t>1.5627981471802446</t>
  </si>
  <si>
    <t>0.3611421345708677</t>
  </si>
  <si>
    <t>0.054872072912804055</t>
  </si>
  <si>
    <t>0.3659644292677476</t>
  </si>
  <si>
    <t>0.03093745758680287</t>
  </si>
  <si>
    <t>10.01752066115679</t>
  </si>
  <si>
    <t>9.50394142159902</t>
  </si>
  <si>
    <t>3.1118883199236107</t>
  </si>
  <si>
    <t>6.84000000000016</t>
  </si>
  <si>
    <t>95.65</t>
  </si>
  <si>
    <t>1.9772576308345524</t>
  </si>
  <si>
    <t>0.49478255404726</t>
  </si>
  <si>
    <t>0.008145090559667917</t>
  </si>
  <si>
    <t>0.49434481484901643</t>
  </si>
  <si>
    <t>0.006266781573887483</t>
  </si>
  <si>
    <t>5.285714285714086</t>
  </si>
  <si>
    <t>5.33863229103285</t>
  </si>
  <si>
    <t>0.1518808306624835</t>
  </si>
  <si>
    <t>105.31875</t>
  </si>
  <si>
    <t>4.021763774363671</t>
  </si>
  <si>
    <t>0.5453240633672527</t>
  </si>
  <si>
    <t>0.0244906519243944</t>
  </si>
  <si>
    <t>0.005237782981965617</t>
  </si>
  <si>
    <t>4.862857142857136</t>
  </si>
  <si>
    <t>4.8994076857920925</t>
  </si>
  <si>
    <t>0.19505733252326954</t>
  </si>
  <si>
    <t>-7.7699999999994755</t>
  </si>
  <si>
    <t>6.962727272727286</t>
  </si>
  <si>
    <t>56.42667844522968</t>
  </si>
  <si>
    <t>22.023413240733653</t>
  </si>
  <si>
    <t>0.7775757550805787</t>
  </si>
  <si>
    <t>0.5902455431445385</t>
  </si>
  <si>
    <t>0.4425125313283208</t>
  </si>
  <si>
    <t>0.0039357683868231335</t>
  </si>
  <si>
    <t>7.2519999999998594</t>
  </si>
  <si>
    <t>7.674416065903416</t>
  </si>
  <si>
    <t>4.0441491978528274</t>
  </si>
  <si>
    <t>90.35804020100502</t>
  </si>
  <si>
    <t>1.8176701922154763</t>
  </si>
  <si>
    <t>97.96291457286432</t>
  </si>
  <si>
    <t>4.0668705298800445</t>
  </si>
  <si>
    <t>0.4658266969940396</t>
  </si>
  <si>
    <t>0.02387165188494233</t>
  </si>
  <si>
    <t>0.4659866688168576</t>
  </si>
  <si>
    <t>0.024166351684068735</t>
  </si>
  <si>
    <t>4.706399999999947</t>
  </si>
  <si>
    <t>4.6509892558207975</t>
  </si>
  <si>
    <t>0.21083660524577705</t>
  </si>
  <si>
    <t>5.55000000000002</t>
  </si>
  <si>
    <t>0.10533233707845187</t>
  </si>
  <si>
    <t>0.5672743984539983</t>
  </si>
  <si>
    <t>0.012054852083343483</t>
  </si>
  <si>
    <t>4.673684210526439</t>
  </si>
  <si>
    <t>4.622752437928857</t>
  </si>
  <si>
    <t>1.2717428992754565</t>
  </si>
  <si>
    <t>1.6033333333333362</t>
  </si>
  <si>
    <t>48.1282722513089</t>
  </si>
  <si>
    <t>1.1745263991631778</t>
  </si>
  <si>
    <t>51.08884210526316</t>
  </si>
  <si>
    <t>1.0811764738144911</t>
  </si>
  <si>
    <t>0.4725660287767206</t>
  </si>
  <si>
    <t>0.003921857842033719</t>
  </si>
  <si>
    <t>0.47258577422430453</t>
  </si>
  <si>
    <t>0.004536396845096746</t>
  </si>
  <si>
    <t>5.739512195121836</t>
  </si>
  <si>
    <t>5.666238191816227</t>
  </si>
  <si>
    <t>0.16867381592793265</t>
  </si>
  <si>
    <t>Real Data</t>
  </si>
  <si>
    <t>Code Data</t>
  </si>
  <si>
    <t>B_pp</t>
  </si>
  <si>
    <t>nB_pp</t>
  </si>
  <si>
    <t>wvl_avg</t>
  </si>
  <si>
    <t>wvl_desv</t>
  </si>
  <si>
    <t>wvl_median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</si>
</sst>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5" xfId="0" applyNumberFormat="1" applyFont="1" applyBorder="1"/>
    <xf numFmtId="0" fontId="0" fillId="2" borderId="5" xfId="0" applyNumberFormat="1" applyFont="1" applyFill="1" applyBorder="1"/>
    <xf numFmtId="0" fontId="0" fillId="0" borderId="4" xfId="0" applyNumberFormat="1" applyFont="1" applyBorder="1"/>
    <xf numFmtId="0" fontId="0" fillId="2" borderId="4" xfId="0" applyNumberFormat="1" applyFont="1" applyFill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164" fontId="0" fillId="2" borderId="5" xfId="0" applyNumberFormat="1" applyFont="1" applyFill="1" applyBorder="1"/>
    <xf numFmtId="164" fontId="0" fillId="2" borderId="6" xfId="0" applyNumberFormat="1" applyFont="1" applyFill="1" applyBorder="1"/>
    <xf numFmtId="2" fontId="0" fillId="0" borderId="5" xfId="0" applyNumberFormat="1" applyFont="1" applyBorder="1"/>
    <xf numFmtId="2" fontId="0" fillId="2" borderId="5" xfId="0" applyNumberFormat="1" applyFont="1" applyFill="1" applyBorder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C37793B-1A20-49CE-9D3C-CCE0C84BAE82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5EB8D0E7-6004-41A5-B413-79D0D2F9C8F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9BF26-ABFA-431F-9E98-4F980AD8D97A}" name="Results__5" displayName="Results__5" ref="B2:M65" tableType="queryTable" totalsRowShown="0">
  <autoFilter ref="B2:M65" xr:uid="{B8A9BF26-ABFA-431F-9E98-4F980AD8D97A}"/>
  <tableColumns count="12">
    <tableColumn id="1" xr3:uid="{E27F199A-6093-4E95-8DBD-73151AD8650A}" uniqueName="1" name="Column1" queryTableFieldId="1" dataDxfId="24"/>
    <tableColumn id="2" xr3:uid="{FD346C83-BA2A-46A2-A840-038BAD5AA7E2}" uniqueName="2" name="Column2" queryTableFieldId="2" dataDxfId="23"/>
    <tableColumn id="3" xr3:uid="{BD7405B1-FB99-4303-A2B4-2AC082AB7C40}" uniqueName="3" name="Column3" queryTableFieldId="3" dataDxfId="22"/>
    <tableColumn id="4" xr3:uid="{1D2ED31A-F9AC-4DDB-9BB4-573513935536}" uniqueName="4" name="Column4" queryTableFieldId="4" dataDxfId="21"/>
    <tableColumn id="5" xr3:uid="{BF2DA4A8-96C5-4848-A734-73752BB1EBA7}" uniqueName="5" name="Column5" queryTableFieldId="5" dataDxfId="20"/>
    <tableColumn id="6" xr3:uid="{E462D9DA-3C4D-45E4-9C0E-969AD460A162}" uniqueName="6" name="Column6" queryTableFieldId="6" dataDxfId="19"/>
    <tableColumn id="7" xr3:uid="{5068D53D-EBB2-4EFE-8A40-C43C6DCC850A}" uniqueName="7" name="Column7" queryTableFieldId="7" dataDxfId="18"/>
    <tableColumn id="8" xr3:uid="{3AA5D6A8-D04F-461E-978C-A3074A5CA876}" uniqueName="8" name="Column8" queryTableFieldId="8" dataDxfId="17"/>
    <tableColumn id="9" xr3:uid="{CB39A017-F56D-40BF-B711-0C9776F88AD3}" uniqueName="9" name="Column9" queryTableFieldId="9" dataDxfId="16"/>
    <tableColumn id="10" xr3:uid="{D5D98590-989F-4AAF-ACE1-D7FBA3D63F98}" uniqueName="10" name="Column10" queryTableFieldId="10" dataDxfId="15"/>
    <tableColumn id="11" xr3:uid="{755E9E23-4FDB-451B-ADE8-DDCB98AB13EC}" uniqueName="11" name="Column11" queryTableFieldId="11" dataDxfId="14"/>
    <tableColumn id="12" xr3:uid="{43D195F4-599F-4D64-8112-B19E32AF7719}" uniqueName="12" name="Column12" queryTableFieldId="12" dataDxfId="1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BB652-2930-4FE2-A56A-FE7613E65CE5}" name="Results_with_median__2" displayName="Results_with_median__2" ref="A1:M55" tableType="queryTable" totalsRowShown="0">
  <autoFilter ref="A1:M55" xr:uid="{30FBB652-2930-4FE2-A56A-FE7613E65CE5}"/>
  <tableColumns count="13">
    <tableColumn id="1" xr3:uid="{5A3C8620-51BF-49C7-9EED-4C86A4B03D1D}" uniqueName="1" name="Column1" queryTableFieldId="1" dataDxfId="12"/>
    <tableColumn id="2" xr3:uid="{6662A131-E110-4432-BFA5-276754264AFD}" uniqueName="2" name="Column2" queryTableFieldId="2" dataDxfId="11"/>
    <tableColumn id="3" xr3:uid="{5781E684-D3A0-4D05-92AA-7F7237B8735A}" uniqueName="3" name="Column3" queryTableFieldId="3" dataDxfId="10"/>
    <tableColumn id="4" xr3:uid="{282B2850-F321-4662-BDC4-540A80F7947A}" uniqueName="4" name="Column4" queryTableFieldId="4" dataDxfId="9"/>
    <tableColumn id="5" xr3:uid="{3509AB05-D0CA-4067-A5DC-6F33ABC93677}" uniqueName="5" name="Column5" queryTableFieldId="5" dataDxfId="8"/>
    <tableColumn id="6" xr3:uid="{28912D47-1F7F-425A-9D8D-06643252E0E4}" uniqueName="6" name="Column6" queryTableFieldId="6" dataDxfId="7"/>
    <tableColumn id="7" xr3:uid="{1B15D82F-E5F6-48AC-8348-A713F90FFC58}" uniqueName="7" name="Column7" queryTableFieldId="7" dataDxfId="6"/>
    <tableColumn id="8" xr3:uid="{27F78A40-E8E6-4C8C-895C-89CE4335E051}" uniqueName="8" name="Column8" queryTableFieldId="8" dataDxfId="5"/>
    <tableColumn id="9" xr3:uid="{02C2CB90-6D0D-4B2A-9F54-9F770C65E1C9}" uniqueName="9" name="Column9" queryTableFieldId="9" dataDxfId="4"/>
    <tableColumn id="10" xr3:uid="{2C1C5EA3-C936-4FF8-A6F5-6FDA1DB822D3}" uniqueName="10" name="Column10" queryTableFieldId="10" dataDxfId="3"/>
    <tableColumn id="11" xr3:uid="{7F20056E-7EB7-4F9E-97E2-EFEEEB950EA6}" uniqueName="11" name="Column11" queryTableFieldId="11" dataDxfId="2"/>
    <tableColumn id="12" xr3:uid="{7B742683-4583-442F-9FC0-B74ED59F60EC}" uniqueName="12" name="Column12" queryTableFieldId="12" dataDxfId="1"/>
    <tableColumn id="13" xr3:uid="{024A7BE0-66C4-46AA-A133-022FF36E3D09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showOutlineSymbols="0" workbookViewId="0"/>
  </sheetViews>
  <sheetFormatPr defaultColWidth="11.5703125" defaultRowHeight="15" x14ac:dyDescent="0.25"/>
  <cols>
    <col min="1" max="1" width="2.7109375" style="1" customWidth="1"/>
    <col min="2" max="16384" width="11.5703125" style="1"/>
  </cols>
  <sheetData>
    <row r="2" spans="2:5" x14ac:dyDescent="0.25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25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25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25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25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25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25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25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25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showOutlineSymbols="0" workbookViewId="0"/>
  </sheetViews>
  <sheetFormatPr defaultColWidth="11.42578125" defaultRowHeight="15" x14ac:dyDescent="0.25"/>
  <cols>
    <col min="1" max="1" width="2.7109375" customWidth="1"/>
    <col min="2" max="2" width="18.28515625" bestFit="1" customWidth="1"/>
  </cols>
  <sheetData>
    <row r="2" spans="2:4" x14ac:dyDescent="0.25">
      <c r="B2" s="9"/>
      <c r="C2" s="3" t="s">
        <v>11</v>
      </c>
      <c r="D2" s="3" t="s">
        <v>10</v>
      </c>
    </row>
    <row r="3" spans="2:4" x14ac:dyDescent="0.25">
      <c r="B3" s="1" t="s">
        <v>36</v>
      </c>
      <c r="C3" s="1">
        <v>265.411</v>
      </c>
      <c r="D3" s="1">
        <v>170.518</v>
      </c>
    </row>
    <row r="4" spans="2:4" x14ac:dyDescent="0.25">
      <c r="B4" s="1" t="s">
        <v>37</v>
      </c>
      <c r="C4" s="1">
        <v>262</v>
      </c>
      <c r="D4" s="1">
        <v>170</v>
      </c>
    </row>
    <row r="5" spans="2:4" x14ac:dyDescent="0.25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1:R55"/>
  <sheetViews>
    <sheetView showOutlineSymbols="0" topLeftCell="I1" workbookViewId="0">
      <selection activeCell="T54" sqref="T54"/>
    </sheetView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1.85546875" bestFit="1" customWidth="1"/>
    <col min="5" max="5" width="18.85546875" bestFit="1" customWidth="1"/>
    <col min="6" max="6" width="12.85546875" bestFit="1" customWidth="1"/>
    <col min="7" max="7" width="13.7109375" bestFit="1" customWidth="1"/>
    <col min="13" max="13" width="13.85546875" customWidth="1"/>
    <col min="14" max="14" width="19.85546875" customWidth="1"/>
    <col min="15" max="15" width="22.42578125" customWidth="1"/>
    <col min="16" max="16" width="19.5703125" customWidth="1"/>
    <col min="17" max="17" width="13.85546875" customWidth="1"/>
    <col min="18" max="18" width="14.85546875" customWidth="1"/>
  </cols>
  <sheetData>
    <row r="1" spans="2:18" x14ac:dyDescent="0.25">
      <c r="M1" t="s">
        <v>726</v>
      </c>
    </row>
    <row r="2" spans="2:18" x14ac:dyDescent="0.25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  <c r="M2" s="4" t="s">
        <v>0</v>
      </c>
      <c r="N2" s="4" t="s">
        <v>1</v>
      </c>
      <c r="O2" s="4" t="s">
        <v>33</v>
      </c>
      <c r="P2" s="4" t="s">
        <v>32</v>
      </c>
      <c r="Q2" s="4" t="s">
        <v>31</v>
      </c>
      <c r="R2" s="4" t="s">
        <v>34</v>
      </c>
    </row>
    <row r="3" spans="2:18" x14ac:dyDescent="0.25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  <c r="M3" s="5" t="s">
        <v>41</v>
      </c>
      <c r="N3" s="5">
        <v>20</v>
      </c>
      <c r="O3" s="8">
        <v>46</v>
      </c>
      <c r="P3" s="8">
        <v>50</v>
      </c>
      <c r="Q3" s="7">
        <f>1/2.008</f>
        <v>0.49800796812749004</v>
      </c>
      <c r="R3" s="7">
        <v>4.7</v>
      </c>
    </row>
    <row r="4" spans="2:18" x14ac:dyDescent="0.25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  <c r="M4" s="5" t="s">
        <v>41</v>
      </c>
      <c r="N4" s="5">
        <v>22</v>
      </c>
      <c r="O4" s="8">
        <v>49</v>
      </c>
      <c r="P4" s="8">
        <v>51</v>
      </c>
      <c r="Q4" s="7">
        <f>1/1.817</f>
        <v>0.55035773252614206</v>
      </c>
      <c r="R4" s="7">
        <v>4</v>
      </c>
    </row>
    <row r="5" spans="2:18" x14ac:dyDescent="0.25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  <c r="M5" s="5" t="s">
        <v>41</v>
      </c>
      <c r="N5" s="5">
        <v>24</v>
      </c>
      <c r="O5" s="8">
        <v>44</v>
      </c>
      <c r="P5" s="8">
        <v>42</v>
      </c>
      <c r="Q5" s="7">
        <f>1/1.669</f>
        <v>0.59916117435590177</v>
      </c>
      <c r="R5" s="7">
        <v>3.4</v>
      </c>
    </row>
    <row r="6" spans="2:18" x14ac:dyDescent="0.25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  <c r="M6" s="5" t="s">
        <v>41</v>
      </c>
      <c r="N6" s="5">
        <v>26</v>
      </c>
      <c r="O6" s="8" t="s">
        <v>44</v>
      </c>
      <c r="P6" s="8" t="s">
        <v>45</v>
      </c>
      <c r="Q6" s="7">
        <f>1/1.551</f>
        <v>0.64474532559638942</v>
      </c>
      <c r="R6" s="7">
        <v>2.92</v>
      </c>
    </row>
    <row r="7" spans="2:18" x14ac:dyDescent="0.25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  <c r="M7" s="5" t="s">
        <v>41</v>
      </c>
      <c r="N7" s="5">
        <v>28</v>
      </c>
      <c r="O7" s="8">
        <v>56</v>
      </c>
      <c r="P7" s="8">
        <v>78</v>
      </c>
      <c r="Q7" s="7">
        <f>1/1.425</f>
        <v>0.70175438596491224</v>
      </c>
      <c r="R7" s="7">
        <v>2.79</v>
      </c>
    </row>
    <row r="8" spans="2:18" x14ac:dyDescent="0.25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  <c r="M8" s="5" t="s">
        <v>41</v>
      </c>
      <c r="N8" s="5">
        <v>30</v>
      </c>
      <c r="O8" s="8">
        <v>69</v>
      </c>
      <c r="P8" s="8">
        <v>82</v>
      </c>
      <c r="Q8" s="7">
        <f>1/1.332</f>
        <v>0.75075075075075071</v>
      </c>
      <c r="R8" s="7">
        <v>2.37</v>
      </c>
    </row>
    <row r="9" spans="2:18" x14ac:dyDescent="0.25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  <c r="M9" s="5" t="s">
        <v>41</v>
      </c>
      <c r="N9" s="5">
        <v>32</v>
      </c>
      <c r="O9" s="6">
        <v>93</v>
      </c>
      <c r="P9" s="8">
        <v>97</v>
      </c>
      <c r="Q9" s="7">
        <f>1/1.251</f>
        <v>0.79936051159072752</v>
      </c>
      <c r="R9" s="7">
        <v>2.13</v>
      </c>
    </row>
    <row r="10" spans="2:18" x14ac:dyDescent="0.25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  <c r="M10" s="5" t="s">
        <v>41</v>
      </c>
      <c r="N10" s="5">
        <v>34</v>
      </c>
      <c r="O10" s="6">
        <v>69</v>
      </c>
      <c r="P10" s="8">
        <v>65</v>
      </c>
      <c r="Q10" s="7">
        <f>1/1.182</f>
        <v>0.84602368866328259</v>
      </c>
      <c r="R10" s="7">
        <v>2.14</v>
      </c>
    </row>
    <row r="11" spans="2:18" x14ac:dyDescent="0.25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  <c r="M11" s="5" t="s">
        <v>41</v>
      </c>
      <c r="N11" s="5">
        <v>36</v>
      </c>
      <c r="O11" s="8">
        <v>78</v>
      </c>
      <c r="P11" s="8">
        <v>103</v>
      </c>
      <c r="Q11" s="7">
        <f>1/1.115</f>
        <v>0.89686098654708524</v>
      </c>
      <c r="R11" s="7">
        <v>1.75</v>
      </c>
    </row>
    <row r="12" spans="2:18" x14ac:dyDescent="0.25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  <c r="M12" s="5" t="s">
        <v>41</v>
      </c>
      <c r="N12" s="5">
        <v>38</v>
      </c>
      <c r="O12" s="8">
        <v>106</v>
      </c>
      <c r="P12" s="8">
        <v>107</v>
      </c>
      <c r="Q12" s="7">
        <f>1/1.056</f>
        <v>0.94696969696969691</v>
      </c>
      <c r="R12" s="7">
        <v>1.7</v>
      </c>
    </row>
    <row r="13" spans="2:18" x14ac:dyDescent="0.25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  <c r="M13" s="5" t="s">
        <v>41</v>
      </c>
      <c r="N13" s="5">
        <v>40</v>
      </c>
      <c r="O13" s="8" t="s">
        <v>42</v>
      </c>
      <c r="P13" s="8" t="s">
        <v>43</v>
      </c>
      <c r="Q13" s="7">
        <f>1/0.999</f>
        <v>1.0010010010010011</v>
      </c>
      <c r="R13" s="7">
        <v>1.57</v>
      </c>
    </row>
    <row r="14" spans="2:18" x14ac:dyDescent="0.25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  <c r="M14" s="5" t="s">
        <v>35</v>
      </c>
      <c r="N14" s="5">
        <v>17</v>
      </c>
      <c r="O14" s="8">
        <v>36</v>
      </c>
      <c r="P14" s="8">
        <v>41</v>
      </c>
      <c r="Q14" s="7">
        <f>1/2.374</f>
        <v>0.42122999157540014</v>
      </c>
      <c r="R14" s="7">
        <v>4.8899999999999997</v>
      </c>
    </row>
    <row r="15" spans="2:18" x14ac:dyDescent="0.25">
      <c r="B15" s="5" t="s">
        <v>35</v>
      </c>
      <c r="C15" s="5">
        <v>28</v>
      </c>
      <c r="D15" s="8">
        <v>79</v>
      </c>
      <c r="E15" s="8">
        <v>116</v>
      </c>
      <c r="F15" s="7">
        <f>1/1.432</f>
        <v>0.6983240223463687</v>
      </c>
      <c r="G15" s="7">
        <v>2.92</v>
      </c>
      <c r="M15" s="5" t="s">
        <v>35</v>
      </c>
      <c r="N15" s="5">
        <v>18</v>
      </c>
      <c r="O15" s="8">
        <v>37</v>
      </c>
      <c r="P15" s="8">
        <v>46</v>
      </c>
      <c r="Q15" s="7">
        <f>1/2.245</f>
        <v>0.44543429844097993</v>
      </c>
      <c r="R15" s="7">
        <v>4.76</v>
      </c>
    </row>
    <row r="16" spans="2:18" x14ac:dyDescent="0.25">
      <c r="B16" s="5" t="s">
        <v>35</v>
      </c>
      <c r="C16" s="5">
        <v>29</v>
      </c>
      <c r="D16" s="8">
        <v>101</v>
      </c>
      <c r="E16" s="8">
        <v>135</v>
      </c>
      <c r="F16" s="7">
        <f>1/1.383</f>
        <v>0.72306579898770784</v>
      </c>
      <c r="G16" s="7">
        <v>2.76</v>
      </c>
      <c r="M16" s="5" t="s">
        <v>35</v>
      </c>
      <c r="N16" s="5">
        <v>19</v>
      </c>
      <c r="O16" s="8">
        <v>44</v>
      </c>
      <c r="P16" s="8">
        <v>49</v>
      </c>
      <c r="Q16" s="7">
        <f>1/2.11</f>
        <v>0.47393364928909953</v>
      </c>
      <c r="R16" s="7">
        <v>4.66</v>
      </c>
    </row>
    <row r="17" spans="2:18" x14ac:dyDescent="0.25">
      <c r="B17" s="5" t="s">
        <v>35</v>
      </c>
      <c r="C17" s="5">
        <v>30</v>
      </c>
      <c r="D17" s="8">
        <v>101</v>
      </c>
      <c r="E17" s="8">
        <v>112</v>
      </c>
      <c r="F17" s="7">
        <f>1/1.333</f>
        <v>0.75018754688672173</v>
      </c>
      <c r="G17" s="7">
        <v>2.56</v>
      </c>
      <c r="M17" s="5" t="s">
        <v>35</v>
      </c>
      <c r="N17" s="5">
        <v>19.5</v>
      </c>
      <c r="O17" s="8">
        <v>55</v>
      </c>
      <c r="P17" s="8">
        <v>55</v>
      </c>
      <c r="Q17" s="7">
        <f>1/2.06</f>
        <v>0.4854368932038835</v>
      </c>
      <c r="R17" s="7">
        <v>4.5199999999999996</v>
      </c>
    </row>
    <row r="18" spans="2:18" x14ac:dyDescent="0.25">
      <c r="B18" s="5" t="s">
        <v>35</v>
      </c>
      <c r="C18" s="5">
        <v>31</v>
      </c>
      <c r="D18" s="8">
        <v>107</v>
      </c>
      <c r="E18" s="8">
        <v>97</v>
      </c>
      <c r="F18" s="7">
        <f>1/1.294</f>
        <v>0.77279752704791338</v>
      </c>
      <c r="G18" s="7">
        <v>2.4</v>
      </c>
      <c r="M18" s="5" t="s">
        <v>35</v>
      </c>
      <c r="N18" s="5">
        <v>20</v>
      </c>
      <c r="O18" s="8">
        <v>62</v>
      </c>
      <c r="P18" s="8">
        <v>66</v>
      </c>
      <c r="Q18" s="7">
        <f>1/2.013</f>
        <v>0.49677098857426727</v>
      </c>
      <c r="R18" s="7">
        <v>4.46</v>
      </c>
    </row>
    <row r="19" spans="2:18" x14ac:dyDescent="0.25">
      <c r="B19" s="5" t="s">
        <v>35</v>
      </c>
      <c r="C19" s="5">
        <v>32</v>
      </c>
      <c r="D19" s="8" t="s">
        <v>39</v>
      </c>
      <c r="E19" s="8" t="s">
        <v>40</v>
      </c>
      <c r="F19" s="7">
        <f>1/1.258</f>
        <v>0.79491255961844198</v>
      </c>
      <c r="G19" s="7">
        <v>2.3199999999999998</v>
      </c>
      <c r="M19" s="5" t="s">
        <v>35</v>
      </c>
      <c r="N19" s="5">
        <v>21</v>
      </c>
      <c r="O19" s="8">
        <v>75.5</v>
      </c>
      <c r="P19" s="6">
        <v>73</v>
      </c>
      <c r="Q19" s="7">
        <f>1/1.921</f>
        <v>0.52056220718375845</v>
      </c>
      <c r="R19" s="7">
        <v>4.2300000000000004</v>
      </c>
    </row>
    <row r="20" spans="2:18" x14ac:dyDescent="0.25">
      <c r="B20" s="5" t="s">
        <v>35</v>
      </c>
      <c r="C20" s="5">
        <v>33</v>
      </c>
      <c r="D20" s="8">
        <v>88</v>
      </c>
      <c r="E20" s="8">
        <v>94</v>
      </c>
      <c r="F20" s="7">
        <f>1/1.217</f>
        <v>0.82169268693508624</v>
      </c>
      <c r="G20" s="7">
        <v>2.11</v>
      </c>
      <c r="M20" s="5" t="s">
        <v>35</v>
      </c>
      <c r="N20" s="5">
        <v>22</v>
      </c>
      <c r="O20" s="6">
        <v>65</v>
      </c>
      <c r="P20" s="6">
        <v>72</v>
      </c>
      <c r="Q20" s="7">
        <f>1/1.831</f>
        <v>0.54614964500273078</v>
      </c>
      <c r="R20" s="7">
        <v>4.0199999999999996</v>
      </c>
    </row>
    <row r="21" spans="2:18" x14ac:dyDescent="0.25">
      <c r="B21" s="5" t="s">
        <v>35</v>
      </c>
      <c r="C21" s="5">
        <v>34</v>
      </c>
      <c r="D21" s="8">
        <v>106</v>
      </c>
      <c r="E21" s="8">
        <v>87</v>
      </c>
      <c r="F21" s="7">
        <f>1/1.178</f>
        <v>0.84889643463497455</v>
      </c>
      <c r="G21" s="7">
        <v>1.83</v>
      </c>
      <c r="M21" s="5" t="s">
        <v>35</v>
      </c>
      <c r="N21" s="5">
        <v>23</v>
      </c>
      <c r="O21" s="6">
        <v>49</v>
      </c>
      <c r="P21" s="6">
        <v>57</v>
      </c>
      <c r="Q21" s="7">
        <f>1/1.748</f>
        <v>0.57208237986270027</v>
      </c>
      <c r="R21" s="7">
        <v>3.71</v>
      </c>
    </row>
    <row r="22" spans="2:18" x14ac:dyDescent="0.25">
      <c r="B22" s="5" t="s">
        <v>41</v>
      </c>
      <c r="C22" s="5">
        <v>20</v>
      </c>
      <c r="D22" s="8">
        <v>46</v>
      </c>
      <c r="E22" s="8">
        <v>50</v>
      </c>
      <c r="F22" s="7">
        <f>1/2.008</f>
        <v>0.49800796812749004</v>
      </c>
      <c r="G22" s="7">
        <v>4.7</v>
      </c>
      <c r="M22" s="5" t="s">
        <v>35</v>
      </c>
      <c r="N22" s="5">
        <v>24</v>
      </c>
      <c r="O22" s="8">
        <v>57</v>
      </c>
      <c r="P22" s="6">
        <v>56</v>
      </c>
      <c r="Q22" s="7">
        <f>1/1.676</f>
        <v>0.59665871121718383</v>
      </c>
      <c r="R22" s="7">
        <v>3.6</v>
      </c>
    </row>
    <row r="23" spans="2:18" x14ac:dyDescent="0.25">
      <c r="B23" s="5" t="s">
        <v>41</v>
      </c>
      <c r="C23" s="5">
        <v>22</v>
      </c>
      <c r="D23" s="8">
        <v>49</v>
      </c>
      <c r="E23" s="8">
        <v>51</v>
      </c>
      <c r="F23" s="7">
        <f>1/1.817</f>
        <v>0.55035773252614206</v>
      </c>
      <c r="G23" s="7">
        <v>4</v>
      </c>
      <c r="M23" s="5" t="s">
        <v>35</v>
      </c>
      <c r="N23" s="5">
        <v>25</v>
      </c>
      <c r="O23" s="8">
        <v>95</v>
      </c>
      <c r="P23" s="6">
        <v>67</v>
      </c>
      <c r="Q23" s="7">
        <f>1/1.611</f>
        <v>0.62073246430788331</v>
      </c>
      <c r="R23" s="7">
        <v>3.57</v>
      </c>
    </row>
    <row r="24" spans="2:18" x14ac:dyDescent="0.25">
      <c r="B24" s="5" t="s">
        <v>41</v>
      </c>
      <c r="C24" s="5">
        <v>24</v>
      </c>
      <c r="D24" s="8">
        <v>44</v>
      </c>
      <c r="E24" s="8">
        <v>42</v>
      </c>
      <c r="F24" s="7">
        <f>1/1.669</f>
        <v>0.59916117435590177</v>
      </c>
      <c r="G24" s="7">
        <v>3.4</v>
      </c>
      <c r="M24" s="5" t="s">
        <v>35</v>
      </c>
      <c r="N24" s="5">
        <v>26</v>
      </c>
      <c r="O24" s="8">
        <v>122</v>
      </c>
      <c r="P24" s="6">
        <v>64</v>
      </c>
      <c r="Q24" s="7">
        <f>1/1.555</f>
        <v>0.64308681672025725</v>
      </c>
      <c r="R24" s="7">
        <v>3.35</v>
      </c>
    </row>
    <row r="25" spans="2:18" x14ac:dyDescent="0.25">
      <c r="B25" s="5" t="s">
        <v>41</v>
      </c>
      <c r="C25" s="5">
        <v>26</v>
      </c>
      <c r="D25" s="8" t="s">
        <v>44</v>
      </c>
      <c r="E25" s="8" t="s">
        <v>45</v>
      </c>
      <c r="F25" s="7">
        <f>1/1.551</f>
        <v>0.64474532559638942</v>
      </c>
      <c r="G25" s="7">
        <v>2.92</v>
      </c>
      <c r="H25" t="s">
        <v>46</v>
      </c>
      <c r="M25" s="5" t="s">
        <v>35</v>
      </c>
      <c r="N25" s="5">
        <v>27</v>
      </c>
      <c r="O25" s="8">
        <v>91</v>
      </c>
      <c r="P25" s="6">
        <v>86</v>
      </c>
      <c r="Q25" s="7">
        <f>1/1.486</f>
        <v>0.67294751009421261</v>
      </c>
      <c r="R25" s="7">
        <v>3.07</v>
      </c>
    </row>
    <row r="26" spans="2:18" x14ac:dyDescent="0.25">
      <c r="B26" s="5" t="s">
        <v>41</v>
      </c>
      <c r="C26" s="5">
        <v>28</v>
      </c>
      <c r="D26" s="8">
        <v>56</v>
      </c>
      <c r="E26" s="8">
        <v>78</v>
      </c>
      <c r="F26" s="7">
        <f>1/1.425</f>
        <v>0.70175438596491224</v>
      </c>
      <c r="G26" s="7">
        <v>2.79</v>
      </c>
      <c r="M26" s="5" t="s">
        <v>35</v>
      </c>
      <c r="N26" s="5">
        <v>28</v>
      </c>
      <c r="O26" s="8">
        <v>79</v>
      </c>
      <c r="P26" s="8">
        <v>116</v>
      </c>
      <c r="Q26" s="7">
        <f>1/1.432</f>
        <v>0.6983240223463687</v>
      </c>
      <c r="R26" s="7">
        <v>2.92</v>
      </c>
    </row>
    <row r="27" spans="2:18" x14ac:dyDescent="0.25">
      <c r="B27" s="5" t="s">
        <v>41</v>
      </c>
      <c r="C27" s="5">
        <v>30</v>
      </c>
      <c r="D27" s="8">
        <v>69</v>
      </c>
      <c r="E27" s="8">
        <v>82</v>
      </c>
      <c r="F27" s="7">
        <f>1/1.332</f>
        <v>0.75075075075075071</v>
      </c>
      <c r="G27" s="7">
        <v>2.37</v>
      </c>
      <c r="M27" s="5" t="s">
        <v>35</v>
      </c>
      <c r="N27" s="5">
        <v>29</v>
      </c>
      <c r="O27" s="8">
        <v>101</v>
      </c>
      <c r="P27" s="8">
        <v>135</v>
      </c>
      <c r="Q27" s="7">
        <f>1/1.383</f>
        <v>0.72306579898770784</v>
      </c>
      <c r="R27" s="7">
        <v>2.76</v>
      </c>
    </row>
    <row r="28" spans="2:18" x14ac:dyDescent="0.25">
      <c r="B28" s="5" t="s">
        <v>41</v>
      </c>
      <c r="C28" s="5">
        <v>32</v>
      </c>
      <c r="D28" s="6">
        <v>93</v>
      </c>
      <c r="E28" s="8">
        <v>97</v>
      </c>
      <c r="F28" s="7">
        <f>1/1.251</f>
        <v>0.79936051159072752</v>
      </c>
      <c r="G28" s="7">
        <v>2.13</v>
      </c>
      <c r="H28" t="s">
        <v>46</v>
      </c>
      <c r="M28" s="5" t="s">
        <v>35</v>
      </c>
      <c r="N28" s="5">
        <v>30</v>
      </c>
      <c r="O28" s="8">
        <v>101</v>
      </c>
      <c r="P28" s="8">
        <v>112</v>
      </c>
      <c r="Q28" s="7">
        <f>1/1.333</f>
        <v>0.75018754688672173</v>
      </c>
      <c r="R28" s="7">
        <v>2.56</v>
      </c>
    </row>
    <row r="29" spans="2:18" x14ac:dyDescent="0.25">
      <c r="B29" s="5" t="s">
        <v>41</v>
      </c>
      <c r="C29" s="5">
        <v>34</v>
      </c>
      <c r="D29" s="6">
        <v>69</v>
      </c>
      <c r="E29" s="8">
        <v>65</v>
      </c>
      <c r="F29" s="7">
        <f>1/1.182</f>
        <v>0.84602368866328259</v>
      </c>
      <c r="G29" s="7">
        <v>2.14</v>
      </c>
      <c r="M29" s="5" t="s">
        <v>35</v>
      </c>
      <c r="N29" s="5">
        <v>31</v>
      </c>
      <c r="O29" s="8">
        <v>107</v>
      </c>
      <c r="P29" s="8">
        <v>97</v>
      </c>
      <c r="Q29" s="7">
        <f>1/1.294</f>
        <v>0.77279752704791338</v>
      </c>
      <c r="R29" s="7">
        <v>2.4</v>
      </c>
    </row>
    <row r="30" spans="2:18" x14ac:dyDescent="0.25">
      <c r="B30" s="5" t="s">
        <v>41</v>
      </c>
      <c r="C30" s="5">
        <v>36</v>
      </c>
      <c r="D30" s="8">
        <v>78</v>
      </c>
      <c r="E30" s="8">
        <v>103</v>
      </c>
      <c r="F30" s="7">
        <f>1/1.115</f>
        <v>0.89686098654708524</v>
      </c>
      <c r="G30" s="7">
        <v>1.75</v>
      </c>
      <c r="M30" s="5" t="s">
        <v>35</v>
      </c>
      <c r="N30" s="5">
        <v>32</v>
      </c>
      <c r="O30" s="8" t="s">
        <v>39</v>
      </c>
      <c r="P30" s="8" t="s">
        <v>40</v>
      </c>
      <c r="Q30" s="7">
        <f>1/1.258</f>
        <v>0.79491255961844198</v>
      </c>
      <c r="R30" s="7">
        <v>2.3199999999999998</v>
      </c>
    </row>
    <row r="31" spans="2:18" x14ac:dyDescent="0.25">
      <c r="B31" s="5" t="s">
        <v>41</v>
      </c>
      <c r="C31" s="5">
        <v>38</v>
      </c>
      <c r="D31" s="8">
        <v>106</v>
      </c>
      <c r="E31" s="8">
        <v>107</v>
      </c>
      <c r="F31" s="7">
        <f>1/1.056</f>
        <v>0.94696969696969691</v>
      </c>
      <c r="G31" s="7">
        <v>1.7</v>
      </c>
      <c r="M31" s="5" t="s">
        <v>35</v>
      </c>
      <c r="N31" s="5">
        <v>33</v>
      </c>
      <c r="O31" s="8">
        <v>88</v>
      </c>
      <c r="P31" s="8">
        <v>94</v>
      </c>
      <c r="Q31" s="7">
        <f>1/1.217</f>
        <v>0.82169268693508624</v>
      </c>
      <c r="R31" s="7">
        <v>2.11</v>
      </c>
    </row>
    <row r="32" spans="2:18" x14ac:dyDescent="0.25">
      <c r="B32" s="5" t="s">
        <v>41</v>
      </c>
      <c r="C32" s="5">
        <v>40</v>
      </c>
      <c r="D32" s="8" t="s">
        <v>42</v>
      </c>
      <c r="E32" s="8" t="s">
        <v>43</v>
      </c>
      <c r="F32" s="7">
        <f>1/0.999</f>
        <v>1.0010010010010011</v>
      </c>
      <c r="G32" s="7">
        <v>1.57</v>
      </c>
      <c r="M32" s="5" t="s">
        <v>35</v>
      </c>
      <c r="N32" s="5">
        <v>34</v>
      </c>
      <c r="O32" s="8">
        <v>106</v>
      </c>
      <c r="P32" s="8">
        <v>87</v>
      </c>
      <c r="Q32" s="7">
        <f>1/1.178</f>
        <v>0.84889643463497455</v>
      </c>
      <c r="R32" s="7">
        <v>1.83</v>
      </c>
    </row>
    <row r="33" spans="2:18" x14ac:dyDescent="0.25">
      <c r="B33" s="5" t="s">
        <v>47</v>
      </c>
      <c r="C33" s="5">
        <v>15</v>
      </c>
      <c r="D33" s="8">
        <v>47</v>
      </c>
      <c r="E33" s="8">
        <v>42</v>
      </c>
      <c r="F33" s="7">
        <f>1/2.689</f>
        <v>0.37188545927854222</v>
      </c>
      <c r="G33" s="7">
        <v>5.74</v>
      </c>
      <c r="M33" s="5" t="s">
        <v>47</v>
      </c>
      <c r="N33" s="5">
        <v>15</v>
      </c>
      <c r="O33" s="8">
        <v>47</v>
      </c>
      <c r="P33" s="8">
        <v>42</v>
      </c>
      <c r="Q33" s="7">
        <f>1/2.689</f>
        <v>0.37188545927854222</v>
      </c>
      <c r="R33" s="7">
        <v>5.74</v>
      </c>
    </row>
    <row r="34" spans="2:18" x14ac:dyDescent="0.25">
      <c r="B34" s="5" t="s">
        <v>47</v>
      </c>
      <c r="C34" s="5">
        <v>16</v>
      </c>
      <c r="D34" s="8">
        <v>49</v>
      </c>
      <c r="E34" s="8">
        <v>50</v>
      </c>
      <c r="F34" s="7">
        <f>1/2.53</f>
        <v>0.39525691699604748</v>
      </c>
      <c r="G34" s="7">
        <v>5.35</v>
      </c>
      <c r="M34" s="5" t="s">
        <v>47</v>
      </c>
      <c r="N34" s="5">
        <v>16</v>
      </c>
      <c r="O34" s="8">
        <v>49</v>
      </c>
      <c r="P34" s="8">
        <v>50</v>
      </c>
      <c r="Q34" s="7">
        <f>1/2.53</f>
        <v>0.39525691699604748</v>
      </c>
      <c r="R34" s="7">
        <v>5.35</v>
      </c>
    </row>
    <row r="35" spans="2:18" x14ac:dyDescent="0.25">
      <c r="B35" s="5" t="s">
        <v>47</v>
      </c>
      <c r="C35" s="5">
        <v>17</v>
      </c>
      <c r="D35" s="8">
        <v>42</v>
      </c>
      <c r="E35" s="8">
        <v>53</v>
      </c>
      <c r="F35" s="7">
        <f>1/2.363</f>
        <v>0.42319085907744391</v>
      </c>
      <c r="G35" s="7">
        <v>5.1100000000000003</v>
      </c>
      <c r="M35" s="5" t="s">
        <v>47</v>
      </c>
      <c r="N35" s="5">
        <v>17</v>
      </c>
      <c r="O35" s="8">
        <v>42</v>
      </c>
      <c r="P35" s="8">
        <v>53</v>
      </c>
      <c r="Q35" s="7">
        <f>1/2.363</f>
        <v>0.42319085907744391</v>
      </c>
      <c r="R35" s="7">
        <v>5.1100000000000003</v>
      </c>
    </row>
    <row r="36" spans="2:18" x14ac:dyDescent="0.25">
      <c r="B36" s="5" t="s">
        <v>47</v>
      </c>
      <c r="C36" s="5">
        <v>18</v>
      </c>
      <c r="D36" s="8">
        <v>48</v>
      </c>
      <c r="E36" s="8">
        <v>58</v>
      </c>
      <c r="F36" s="7">
        <f>1/2.244</f>
        <v>0.44563279857397498</v>
      </c>
      <c r="G36" s="7">
        <v>4.84</v>
      </c>
      <c r="M36" s="5" t="s">
        <v>47</v>
      </c>
      <c r="N36" s="5">
        <v>18</v>
      </c>
      <c r="O36" s="8">
        <v>48</v>
      </c>
      <c r="P36" s="8">
        <v>58</v>
      </c>
      <c r="Q36" s="7">
        <f>1/2.244</f>
        <v>0.44563279857397498</v>
      </c>
      <c r="R36" s="7">
        <v>4.84</v>
      </c>
    </row>
    <row r="37" spans="2:18" x14ac:dyDescent="0.25">
      <c r="B37" s="5" t="s">
        <v>47</v>
      </c>
      <c r="C37" s="5">
        <v>19</v>
      </c>
      <c r="D37" s="8">
        <v>57</v>
      </c>
      <c r="E37" s="8">
        <v>66</v>
      </c>
      <c r="F37" s="7">
        <f>1/2.126</f>
        <v>0.47036688617121358</v>
      </c>
      <c r="G37" s="7">
        <v>4.4000000000000004</v>
      </c>
      <c r="M37" s="5" t="s">
        <v>47</v>
      </c>
      <c r="N37" s="5">
        <v>19</v>
      </c>
      <c r="O37" s="8">
        <v>57</v>
      </c>
      <c r="P37" s="8">
        <v>66</v>
      </c>
      <c r="Q37" s="7">
        <f>1/2.126</f>
        <v>0.47036688617121358</v>
      </c>
      <c r="R37" s="7">
        <v>4.4000000000000004</v>
      </c>
    </row>
    <row r="38" spans="2:18" x14ac:dyDescent="0.25">
      <c r="B38" s="5" t="s">
        <v>47</v>
      </c>
      <c r="C38" s="5">
        <v>20</v>
      </c>
      <c r="D38" s="8">
        <v>77</v>
      </c>
      <c r="E38" s="8">
        <v>84</v>
      </c>
      <c r="F38" s="7">
        <f>1/2.016</f>
        <v>0.49603174603174605</v>
      </c>
      <c r="G38" s="7">
        <v>4.4000000000000004</v>
      </c>
      <c r="M38" s="5" t="s">
        <v>47</v>
      </c>
      <c r="N38" s="5">
        <v>20</v>
      </c>
      <c r="O38" s="8">
        <v>77</v>
      </c>
      <c r="P38" s="8">
        <v>84</v>
      </c>
      <c r="Q38" s="7">
        <f>1/2.016</f>
        <v>0.49603174603174605</v>
      </c>
      <c r="R38" s="7">
        <v>4.4000000000000004</v>
      </c>
    </row>
    <row r="39" spans="2:18" x14ac:dyDescent="0.25">
      <c r="B39" s="5" t="s">
        <v>47</v>
      </c>
      <c r="C39" s="5">
        <v>21</v>
      </c>
      <c r="D39" s="8" t="s">
        <v>48</v>
      </c>
      <c r="E39" s="8">
        <v>96</v>
      </c>
      <c r="F39" s="7">
        <f>1/1.931</f>
        <v>0.51786639047125838</v>
      </c>
      <c r="G39" s="7">
        <v>4.1100000000000003</v>
      </c>
      <c r="I39" t="s">
        <v>49</v>
      </c>
      <c r="M39" s="5" t="s">
        <v>47</v>
      </c>
      <c r="N39" s="5">
        <v>21</v>
      </c>
      <c r="O39" s="8" t="s">
        <v>48</v>
      </c>
      <c r="P39" s="8">
        <v>96</v>
      </c>
      <c r="Q39" s="7">
        <f>1/1.931</f>
        <v>0.51786639047125838</v>
      </c>
      <c r="R39" s="7">
        <v>4.1100000000000003</v>
      </c>
    </row>
    <row r="40" spans="2:18" x14ac:dyDescent="0.25">
      <c r="B40" s="5" t="s">
        <v>47</v>
      </c>
      <c r="C40" s="5">
        <v>22</v>
      </c>
      <c r="D40" s="8" t="s">
        <v>50</v>
      </c>
      <c r="E40" s="8">
        <v>83</v>
      </c>
      <c r="F40" s="7">
        <f>1/1.83</f>
        <v>0.54644808743169393</v>
      </c>
      <c r="G40" s="7">
        <v>4.07</v>
      </c>
      <c r="I40" t="s">
        <v>58</v>
      </c>
      <c r="M40" s="5" t="s">
        <v>47</v>
      </c>
      <c r="N40" s="5">
        <v>22</v>
      </c>
      <c r="O40" s="8" t="s">
        <v>50</v>
      </c>
      <c r="P40" s="8">
        <v>83</v>
      </c>
      <c r="Q40" s="7">
        <f>1/1.83</f>
        <v>0.54644808743169393</v>
      </c>
      <c r="R40" s="7">
        <v>4.07</v>
      </c>
    </row>
    <row r="41" spans="2:18" x14ac:dyDescent="0.25">
      <c r="B41" s="5" t="s">
        <v>47</v>
      </c>
      <c r="C41" s="5">
        <v>23</v>
      </c>
      <c r="D41" s="8">
        <v>67</v>
      </c>
      <c r="E41" s="8">
        <v>65</v>
      </c>
      <c r="F41" s="7">
        <f>1/1.752</f>
        <v>0.57077625570776258</v>
      </c>
      <c r="G41" s="7">
        <v>3.84</v>
      </c>
      <c r="M41" s="5" t="s">
        <v>47</v>
      </c>
      <c r="N41" s="5">
        <v>23</v>
      </c>
      <c r="O41" s="8">
        <v>67</v>
      </c>
      <c r="P41" s="8">
        <v>65</v>
      </c>
      <c r="Q41" s="7">
        <f>1/1.752</f>
        <v>0.57077625570776258</v>
      </c>
      <c r="R41" s="7">
        <v>3.84</v>
      </c>
    </row>
    <row r="42" spans="2:18" x14ac:dyDescent="0.25">
      <c r="B42" s="5" t="s">
        <v>47</v>
      </c>
      <c r="C42" s="5">
        <v>24</v>
      </c>
      <c r="D42" s="8">
        <v>82</v>
      </c>
      <c r="E42" s="8">
        <v>68</v>
      </c>
      <c r="F42" s="7">
        <f>1/1.678</f>
        <v>0.59594755661501786</v>
      </c>
      <c r="G42" s="7">
        <v>3.47</v>
      </c>
      <c r="M42" s="5" t="s">
        <v>47</v>
      </c>
      <c r="N42" s="5">
        <v>24</v>
      </c>
      <c r="O42" s="8">
        <v>82</v>
      </c>
      <c r="P42" s="8">
        <v>68</v>
      </c>
      <c r="Q42" s="7">
        <f>1/1.678</f>
        <v>0.59594755661501786</v>
      </c>
      <c r="R42" s="7">
        <v>3.47</v>
      </c>
    </row>
    <row r="43" spans="2:18" x14ac:dyDescent="0.25">
      <c r="B43" s="5" t="s">
        <v>47</v>
      </c>
      <c r="C43" s="5">
        <v>25</v>
      </c>
      <c r="D43" s="8" t="s">
        <v>52</v>
      </c>
      <c r="E43" s="8" t="s">
        <v>51</v>
      </c>
      <c r="F43" s="7">
        <f>1/1.612</f>
        <v>0.6203473945409429</v>
      </c>
      <c r="G43" s="7">
        <v>3.33</v>
      </c>
      <c r="M43" s="5" t="s">
        <v>47</v>
      </c>
      <c r="N43" s="5">
        <v>25</v>
      </c>
      <c r="O43" s="8" t="s">
        <v>52</v>
      </c>
      <c r="P43" s="8" t="s">
        <v>51</v>
      </c>
      <c r="Q43" s="7">
        <f>1/1.612</f>
        <v>0.6203473945409429</v>
      </c>
      <c r="R43" s="7">
        <v>3.33</v>
      </c>
    </row>
    <row r="44" spans="2:18" x14ac:dyDescent="0.25">
      <c r="B44" s="5" t="s">
        <v>47</v>
      </c>
      <c r="C44" s="5">
        <v>26</v>
      </c>
      <c r="D44" s="8">
        <v>163</v>
      </c>
      <c r="E44" s="8">
        <v>77</v>
      </c>
      <c r="F44" s="7">
        <f>1/1.543</f>
        <v>0.64808813998703829</v>
      </c>
      <c r="G44" s="7">
        <v>2.98</v>
      </c>
      <c r="M44" s="5" t="s">
        <v>47</v>
      </c>
      <c r="N44" s="5">
        <v>26</v>
      </c>
      <c r="O44" s="8">
        <v>163</v>
      </c>
      <c r="P44" s="8">
        <v>77</v>
      </c>
      <c r="Q44" s="7">
        <f>1/1.543</f>
        <v>0.64808813998703829</v>
      </c>
      <c r="R44" s="7">
        <v>2.98</v>
      </c>
    </row>
    <row r="45" spans="2:18" x14ac:dyDescent="0.25">
      <c r="B45" s="5" t="s">
        <v>53</v>
      </c>
      <c r="C45" s="5">
        <v>14</v>
      </c>
      <c r="D45" s="8">
        <v>54</v>
      </c>
      <c r="E45" s="8">
        <v>39</v>
      </c>
      <c r="F45" s="7">
        <f>1/2.878</f>
        <v>0.34746351633078526</v>
      </c>
      <c r="G45" s="7" t="s">
        <v>55</v>
      </c>
      <c r="M45" s="5" t="s">
        <v>53</v>
      </c>
      <c r="N45" s="5">
        <v>14</v>
      </c>
      <c r="O45" s="8">
        <v>54</v>
      </c>
      <c r="P45" s="8">
        <v>39</v>
      </c>
      <c r="Q45" s="7">
        <f>1/2.878</f>
        <v>0.34746351633078526</v>
      </c>
      <c r="R45" s="7" t="s">
        <v>55</v>
      </c>
    </row>
    <row r="46" spans="2:18" x14ac:dyDescent="0.25">
      <c r="B46" s="5" t="s">
        <v>53</v>
      </c>
      <c r="C46" s="5">
        <v>15</v>
      </c>
      <c r="D46" s="8">
        <v>62</v>
      </c>
      <c r="E46" s="8">
        <v>52</v>
      </c>
      <c r="F46" s="7">
        <f>1/2.696</f>
        <v>0.37091988130563797</v>
      </c>
      <c r="G46" s="7">
        <v>5.88</v>
      </c>
      <c r="M46" s="5" t="s">
        <v>53</v>
      </c>
      <c r="N46" s="5">
        <v>15</v>
      </c>
      <c r="O46" s="8">
        <v>62</v>
      </c>
      <c r="P46" s="8">
        <v>52</v>
      </c>
      <c r="Q46" s="7">
        <f>1/2.696</f>
        <v>0.37091988130563797</v>
      </c>
      <c r="R46" s="7">
        <v>5.88</v>
      </c>
    </row>
    <row r="47" spans="2:18" x14ac:dyDescent="0.25">
      <c r="B47" s="5" t="s">
        <v>53</v>
      </c>
      <c r="C47" s="5">
        <v>18</v>
      </c>
      <c r="D47" s="8">
        <v>59</v>
      </c>
      <c r="E47" s="8">
        <v>70</v>
      </c>
      <c r="F47" s="7">
        <f>1/2.247</f>
        <v>0.44503782821539833</v>
      </c>
      <c r="G47" s="7">
        <v>5</v>
      </c>
      <c r="M47" s="5" t="s">
        <v>53</v>
      </c>
      <c r="N47" s="5">
        <v>18</v>
      </c>
      <c r="O47" s="8">
        <v>59</v>
      </c>
      <c r="P47" s="8">
        <v>70</v>
      </c>
      <c r="Q47" s="7">
        <f>1/2.247</f>
        <v>0.44503782821539833</v>
      </c>
      <c r="R47" s="7">
        <v>5</v>
      </c>
    </row>
    <row r="48" spans="2:18" x14ac:dyDescent="0.25">
      <c r="B48" s="5" t="s">
        <v>53</v>
      </c>
      <c r="C48" s="5">
        <v>20</v>
      </c>
      <c r="D48" s="8">
        <v>98</v>
      </c>
      <c r="E48" s="8">
        <v>84</v>
      </c>
      <c r="F48" s="7">
        <f>1/2.023</f>
        <v>0.49431537320810676</v>
      </c>
      <c r="G48" s="7">
        <v>4.7</v>
      </c>
      <c r="M48" s="5" t="s">
        <v>53</v>
      </c>
      <c r="N48" s="5">
        <v>20</v>
      </c>
      <c r="O48" s="8">
        <v>98</v>
      </c>
      <c r="P48" s="8">
        <v>84</v>
      </c>
      <c r="Q48" s="7">
        <f>1/2.023</f>
        <v>0.49431537320810676</v>
      </c>
      <c r="R48" s="7">
        <v>4.7</v>
      </c>
    </row>
    <row r="49" spans="2:18" x14ac:dyDescent="0.25">
      <c r="B49" s="5" t="s">
        <v>53</v>
      </c>
      <c r="C49" s="5">
        <v>22</v>
      </c>
      <c r="D49" s="8">
        <v>103</v>
      </c>
      <c r="E49" s="8">
        <v>114</v>
      </c>
      <c r="F49" s="7">
        <f>1/1.84</f>
        <v>0.54347826086956519</v>
      </c>
      <c r="G49" s="7">
        <v>3.93</v>
      </c>
      <c r="M49" s="5" t="s">
        <v>53</v>
      </c>
      <c r="N49" s="5">
        <v>22</v>
      </c>
      <c r="O49" s="8">
        <v>103</v>
      </c>
      <c r="P49" s="8">
        <v>114</v>
      </c>
      <c r="Q49" s="7">
        <f>1/1.84</f>
        <v>0.54347826086956519</v>
      </c>
      <c r="R49" s="7">
        <v>3.93</v>
      </c>
    </row>
    <row r="50" spans="2:18" x14ac:dyDescent="0.25">
      <c r="B50" s="5" t="s">
        <v>53</v>
      </c>
      <c r="C50" s="5">
        <v>25</v>
      </c>
      <c r="D50" s="8" t="s">
        <v>57</v>
      </c>
      <c r="E50" s="8" t="s">
        <v>56</v>
      </c>
      <c r="F50" s="7">
        <f>1/1.623</f>
        <v>0.61614294516327783</v>
      </c>
      <c r="G50" s="7">
        <v>3.4</v>
      </c>
      <c r="M50" s="5" t="s">
        <v>53</v>
      </c>
      <c r="N50" s="5">
        <v>25</v>
      </c>
      <c r="O50" s="8" t="s">
        <v>57</v>
      </c>
      <c r="P50" s="8" t="s">
        <v>56</v>
      </c>
      <c r="Q50" s="7">
        <f>1/1.623</f>
        <v>0.61614294516327783</v>
      </c>
      <c r="R50" s="7">
        <v>3.4</v>
      </c>
    </row>
    <row r="51" spans="2:18" x14ac:dyDescent="0.25">
      <c r="B51" s="5" t="s">
        <v>54</v>
      </c>
      <c r="C51" s="5">
        <v>15</v>
      </c>
      <c r="D51" s="8">
        <v>76</v>
      </c>
      <c r="E51" s="8">
        <v>70</v>
      </c>
      <c r="F51" s="7">
        <f>1/2.729</f>
        <v>0.36643459142543056</v>
      </c>
      <c r="G51" s="7">
        <v>5.62</v>
      </c>
      <c r="M51" s="5" t="s">
        <v>54</v>
      </c>
      <c r="N51" s="5">
        <v>15</v>
      </c>
      <c r="O51" s="8">
        <v>76</v>
      </c>
      <c r="P51" s="8">
        <v>70</v>
      </c>
      <c r="Q51" s="7">
        <f>1/2.729</f>
        <v>0.36643459142543056</v>
      </c>
      <c r="R51" s="7">
        <v>5.62</v>
      </c>
    </row>
    <row r="52" spans="2:18" x14ac:dyDescent="0.25">
      <c r="B52" s="5" t="s">
        <v>54</v>
      </c>
      <c r="C52" s="5">
        <v>18</v>
      </c>
      <c r="D52" s="8">
        <v>72</v>
      </c>
      <c r="E52" s="8">
        <v>84</v>
      </c>
      <c r="F52" s="7">
        <f>1/2.262</f>
        <v>0.44208664898320071</v>
      </c>
      <c r="G52" s="7">
        <v>4.26</v>
      </c>
      <c r="M52" s="5" t="s">
        <v>54</v>
      </c>
      <c r="N52" s="5">
        <v>18</v>
      </c>
      <c r="O52" s="8">
        <v>72</v>
      </c>
      <c r="P52" s="8">
        <v>84</v>
      </c>
      <c r="Q52" s="7">
        <f>1/2.262</f>
        <v>0.44208664898320071</v>
      </c>
      <c r="R52" s="7">
        <v>4.26</v>
      </c>
    </row>
    <row r="53" spans="2:18" x14ac:dyDescent="0.25">
      <c r="B53" s="5" t="s">
        <v>54</v>
      </c>
      <c r="C53" s="5">
        <v>19</v>
      </c>
      <c r="D53" s="8">
        <v>83</v>
      </c>
      <c r="E53" s="8">
        <v>96</v>
      </c>
      <c r="F53" s="7">
        <f>1/2.134</f>
        <v>0.46860356138706655</v>
      </c>
      <c r="G53" s="7">
        <v>5.13</v>
      </c>
      <c r="M53" s="5" t="s">
        <v>54</v>
      </c>
      <c r="N53" s="5">
        <v>19</v>
      </c>
      <c r="O53" s="8">
        <v>83</v>
      </c>
      <c r="P53" s="8">
        <v>96</v>
      </c>
      <c r="Q53" s="7">
        <f>1/2.134</f>
        <v>0.46860356138706655</v>
      </c>
      <c r="R53" s="7">
        <v>5.13</v>
      </c>
    </row>
    <row r="54" spans="2:18" x14ac:dyDescent="0.25">
      <c r="B54" s="5" t="s">
        <v>54</v>
      </c>
      <c r="C54" s="5">
        <v>20</v>
      </c>
      <c r="D54" s="8" t="s">
        <v>59</v>
      </c>
      <c r="E54" s="8" t="s">
        <v>60</v>
      </c>
      <c r="F54" s="7">
        <f>1/2.041</f>
        <v>0.48995590396864286</v>
      </c>
      <c r="G54" s="7">
        <v>4.5</v>
      </c>
      <c r="M54" s="5" t="s">
        <v>54</v>
      </c>
      <c r="N54" s="5">
        <v>20</v>
      </c>
      <c r="O54" s="8" t="s">
        <v>59</v>
      </c>
      <c r="P54" s="8" t="s">
        <v>60</v>
      </c>
      <c r="Q54" s="7">
        <f>1/2.041</f>
        <v>0.48995590396864286</v>
      </c>
      <c r="R54" s="7">
        <v>4.5</v>
      </c>
    </row>
    <row r="55" spans="2:18" x14ac:dyDescent="0.25">
      <c r="B55" s="5" t="s">
        <v>54</v>
      </c>
      <c r="C55" s="5">
        <v>23</v>
      </c>
      <c r="D55" s="8" t="s">
        <v>62</v>
      </c>
      <c r="E55" s="8" t="s">
        <v>61</v>
      </c>
      <c r="F55" s="7">
        <f>1/1.765</f>
        <v>0.56657223796033995</v>
      </c>
      <c r="G55" s="7">
        <v>3.8</v>
      </c>
      <c r="M55" s="5" t="s">
        <v>54</v>
      </c>
      <c r="N55" s="5">
        <v>23</v>
      </c>
      <c r="O55" s="8" t="s">
        <v>62</v>
      </c>
      <c r="P55" s="8" t="s">
        <v>61</v>
      </c>
      <c r="Q55" s="7">
        <f>1/1.765</f>
        <v>0.56657223796033995</v>
      </c>
      <c r="R55" s="7">
        <v>3.8</v>
      </c>
    </row>
  </sheetData>
  <sortState xmlns:xlrd2="http://schemas.microsoft.com/office/spreadsheetml/2017/richdata2" ref="M3:R55">
    <sortCondition ref="M3:M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2DC-B756-4A84-AC36-A6A6B5671591}">
  <dimension ref="B2:Z65"/>
  <sheetViews>
    <sheetView showOutlineSymbols="0" zoomScale="85" zoomScaleNormal="85" workbookViewId="0"/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9" bestFit="1" customWidth="1"/>
    <col min="5" max="5" width="37.85546875" bestFit="1" customWidth="1"/>
    <col min="6" max="6" width="26" bestFit="1" customWidth="1"/>
    <col min="7" max="7" width="34.85546875" bestFit="1" customWidth="1"/>
    <col min="8" max="8" width="27.7109375" bestFit="1" customWidth="1"/>
    <col min="9" max="9" width="36.7109375" bestFit="1" customWidth="1"/>
    <col min="10" max="10" width="24.7109375" bestFit="1" customWidth="1"/>
    <col min="11" max="11" width="33.7109375" bestFit="1" customWidth="1"/>
    <col min="12" max="12" width="20.85546875" bestFit="1" customWidth="1"/>
    <col min="13" max="13" width="29.7109375" bestFit="1" customWidth="1"/>
    <col min="16" max="16" width="9.85546875" customWidth="1"/>
    <col min="17" max="17" width="8.140625" customWidth="1"/>
    <col min="18" max="18" width="10.140625" customWidth="1"/>
    <col min="19" max="19" width="11.5703125" customWidth="1"/>
    <col min="20" max="20" width="9.28515625" customWidth="1"/>
    <col min="21" max="21" width="9.5703125" customWidth="1"/>
    <col min="22" max="22" width="8.7109375" customWidth="1"/>
    <col min="23" max="23" width="9.42578125" customWidth="1"/>
    <col min="24" max="24" width="9.140625" customWidth="1"/>
    <col min="25" max="25" width="9.85546875" customWidth="1"/>
    <col min="26" max="26" width="10" customWidth="1"/>
  </cols>
  <sheetData>
    <row r="2" spans="2:26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2:26" x14ac:dyDescent="0.25">
      <c r="B3" t="s">
        <v>0</v>
      </c>
      <c r="C3" t="s">
        <v>1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O3" t="s">
        <v>0</v>
      </c>
      <c r="P3" t="s">
        <v>1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</row>
    <row r="4" spans="2:26" x14ac:dyDescent="0.25">
      <c r="B4" t="s">
        <v>35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O4" t="s">
        <v>41</v>
      </c>
      <c r="P4" t="s">
        <v>85</v>
      </c>
      <c r="Q4" s="11">
        <v>46.777638190954697</v>
      </c>
      <c r="R4" s="11">
        <v>1.1395063390415601</v>
      </c>
      <c r="S4" s="11">
        <v>49.577738693467303</v>
      </c>
      <c r="T4" s="11">
        <v>1.0356964240979001</v>
      </c>
      <c r="U4" s="10">
        <v>0.498251300520208</v>
      </c>
      <c r="V4" s="10">
        <v>4.7410409498469704E-3</v>
      </c>
      <c r="W4" s="10">
        <v>0.49826330532212798</v>
      </c>
      <c r="X4" s="10">
        <v>5.3467389158954499E-3</v>
      </c>
      <c r="Y4" s="10">
        <v>-2.0365007821310299</v>
      </c>
      <c r="Z4" s="10">
        <v>4.0633046751428497</v>
      </c>
    </row>
    <row r="5" spans="2:26" x14ac:dyDescent="0.25">
      <c r="B5" t="s">
        <v>35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O5" t="s">
        <v>41</v>
      </c>
      <c r="P5" t="s">
        <v>347</v>
      </c>
      <c r="Q5" s="11">
        <v>46.375</v>
      </c>
      <c r="R5" s="11">
        <v>1.1822068623242801</v>
      </c>
      <c r="S5" s="11">
        <v>48.9604522613065</v>
      </c>
      <c r="T5" s="11">
        <v>1.2213187509394801</v>
      </c>
      <c r="U5" s="10">
        <v>0.49806299442854002</v>
      </c>
      <c r="V5" s="10">
        <v>5.24734471909186E-3</v>
      </c>
      <c r="W5" s="10">
        <v>0.49797672915319902</v>
      </c>
      <c r="X5" s="10">
        <v>5.8309090435968002E-3</v>
      </c>
      <c r="Y5" s="10">
        <v>4.9837302201717302</v>
      </c>
      <c r="Z5" s="10">
        <v>0.109616693013967</v>
      </c>
    </row>
    <row r="6" spans="2:26" x14ac:dyDescent="0.25">
      <c r="B6" t="s">
        <v>35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O6" t="s">
        <v>41</v>
      </c>
      <c r="P6" t="s">
        <v>161</v>
      </c>
      <c r="Q6" s="11">
        <v>50.4166666666666</v>
      </c>
      <c r="R6" s="11">
        <v>1.18819275812338</v>
      </c>
      <c r="S6" s="11">
        <v>53.513015075376799</v>
      </c>
      <c r="T6" s="11">
        <v>1.1571071359273499</v>
      </c>
      <c r="U6" s="10">
        <v>0.548363167080404</v>
      </c>
      <c r="V6" s="10">
        <v>6.1872530470262303E-3</v>
      </c>
      <c r="W6" s="10">
        <v>0.54843544137022304</v>
      </c>
      <c r="X6" s="10">
        <v>6.22919383099527E-3</v>
      </c>
      <c r="Y6" s="10">
        <v>4.2709927097057498</v>
      </c>
      <c r="Z6" s="10">
        <v>7.4975594253993902E-2</v>
      </c>
    </row>
    <row r="7" spans="2:26" x14ac:dyDescent="0.25">
      <c r="B7" t="s">
        <v>35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  <c r="M7" t="s">
        <v>128</v>
      </c>
      <c r="O7" t="s">
        <v>41</v>
      </c>
      <c r="P7" t="s">
        <v>181</v>
      </c>
      <c r="Q7" s="11">
        <v>38.862499999999997</v>
      </c>
      <c r="R7" s="11">
        <v>1.51515584550926</v>
      </c>
      <c r="S7" s="11">
        <v>44.0883417085427</v>
      </c>
      <c r="T7" s="11">
        <v>1.13492391228926</v>
      </c>
      <c r="U7" s="10">
        <v>0.60212245438030498</v>
      </c>
      <c r="V7" s="10">
        <v>3.4168521607066599E-2</v>
      </c>
      <c r="W7" s="10">
        <v>0.59861099856845701</v>
      </c>
      <c r="X7" s="10">
        <v>7.6025563301255301E-3</v>
      </c>
      <c r="Y7" s="10">
        <v>-1.23440038866399</v>
      </c>
      <c r="Z7" s="10">
        <v>4.4490281131073797</v>
      </c>
    </row>
    <row r="8" spans="2:26" x14ac:dyDescent="0.25">
      <c r="B8" t="s">
        <v>35</v>
      </c>
      <c r="C8" t="s">
        <v>85</v>
      </c>
      <c r="D8" t="s">
        <v>129</v>
      </c>
      <c r="E8" t="s">
        <v>130</v>
      </c>
      <c r="F8" t="s">
        <v>131</v>
      </c>
      <c r="G8" t="s">
        <v>132</v>
      </c>
      <c r="H8" t="s">
        <v>133</v>
      </c>
      <c r="I8" t="s">
        <v>134</v>
      </c>
      <c r="J8" t="s">
        <v>135</v>
      </c>
      <c r="K8" t="s">
        <v>136</v>
      </c>
      <c r="L8" t="s">
        <v>137</v>
      </c>
      <c r="M8" t="s">
        <v>138</v>
      </c>
      <c r="O8" t="s">
        <v>41</v>
      </c>
      <c r="P8" t="s">
        <v>378</v>
      </c>
      <c r="Q8" s="11">
        <v>40.383165829145703</v>
      </c>
      <c r="R8" s="11">
        <v>1.29435664282548</v>
      </c>
      <c r="S8" s="11">
        <v>44.540552763819001</v>
      </c>
      <c r="T8" s="11">
        <v>1.29196670844773</v>
      </c>
      <c r="U8" s="10">
        <v>0.59835440131809903</v>
      </c>
      <c r="V8" s="10">
        <v>8.6917027981627693E-3</v>
      </c>
      <c r="W8" s="10">
        <v>0.59836115387731903</v>
      </c>
      <c r="X8" s="10">
        <v>8.9200743457387797E-3</v>
      </c>
      <c r="Y8" s="10">
        <v>3.7710580668896299</v>
      </c>
      <c r="Z8" s="10">
        <v>7.3177014803491605E-2</v>
      </c>
    </row>
    <row r="9" spans="2:26" x14ac:dyDescent="0.25">
      <c r="B9" t="s">
        <v>35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O9" t="s">
        <v>41</v>
      </c>
      <c r="P9" t="s">
        <v>203</v>
      </c>
      <c r="Q9" s="11">
        <v>57.418341708542698</v>
      </c>
      <c r="R9" s="11">
        <v>2.6563346744805201</v>
      </c>
      <c r="S9" s="11">
        <v>76.834472361809006</v>
      </c>
      <c r="T9" s="11">
        <v>1.8659567367504</v>
      </c>
      <c r="U9" s="10">
        <v>0.64794197031039102</v>
      </c>
      <c r="V9" s="10">
        <v>8.3385808101163195E-3</v>
      </c>
      <c r="W9" s="10">
        <v>0.64794197031039102</v>
      </c>
      <c r="X9" s="10">
        <v>8.3385808101165693E-3</v>
      </c>
      <c r="Y9" s="10">
        <v>3.2796395213675198</v>
      </c>
      <c r="Z9" s="10">
        <v>6.3400300552806405E-2</v>
      </c>
    </row>
    <row r="10" spans="2:26" x14ac:dyDescent="0.25">
      <c r="B10" t="s">
        <v>35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O10" t="s">
        <v>41</v>
      </c>
      <c r="P10" t="s">
        <v>236</v>
      </c>
      <c r="Q10" s="11">
        <v>56.149497487437102</v>
      </c>
      <c r="R10" s="11">
        <v>1.3434557988931</v>
      </c>
      <c r="S10" s="11">
        <v>69.628090452261304</v>
      </c>
      <c r="T10" s="11">
        <v>1.82450307939629</v>
      </c>
      <c r="U10" s="10">
        <v>0.69826791076791095</v>
      </c>
      <c r="V10" s="10">
        <v>9.9227662253597703E-3</v>
      </c>
      <c r="W10" s="10">
        <v>0.69823573573573505</v>
      </c>
      <c r="X10" s="10">
        <v>8.7237862249966592E-3</v>
      </c>
      <c r="Y10" s="10">
        <v>3.0606475897435801</v>
      </c>
      <c r="Z10" s="10">
        <v>5.1535405238324998E-2</v>
      </c>
    </row>
    <row r="11" spans="2:26" x14ac:dyDescent="0.25">
      <c r="B11" t="s">
        <v>35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166</v>
      </c>
      <c r="K11" t="s">
        <v>167</v>
      </c>
      <c r="L11" t="s">
        <v>168</v>
      </c>
      <c r="M11" t="s">
        <v>169</v>
      </c>
      <c r="O11" t="s">
        <v>41</v>
      </c>
      <c r="P11" t="s">
        <v>280</v>
      </c>
      <c r="Q11" s="11">
        <v>74.918341708542698</v>
      </c>
      <c r="R11" s="11">
        <v>1.9097180403809999</v>
      </c>
      <c r="S11" s="11">
        <v>76.553015075376805</v>
      </c>
      <c r="T11" s="11">
        <v>1.41983850083678</v>
      </c>
      <c r="U11" s="10">
        <v>0.74799465240641605</v>
      </c>
      <c r="V11" s="10">
        <v>1.10866722806643E-2</v>
      </c>
      <c r="W11" s="10">
        <v>0.74799465240641605</v>
      </c>
      <c r="X11" s="10">
        <v>1.1086672280665601E-2</v>
      </c>
      <c r="Y11" s="10">
        <v>2.5000056284760901</v>
      </c>
      <c r="Z11" s="10">
        <v>3.8538541858168199E-2</v>
      </c>
    </row>
    <row r="12" spans="2:26" x14ac:dyDescent="0.25">
      <c r="B12" t="s">
        <v>35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  <c r="L12" t="s">
        <v>179</v>
      </c>
      <c r="M12" t="s">
        <v>180</v>
      </c>
      <c r="O12" t="s">
        <v>41</v>
      </c>
      <c r="P12" t="s">
        <v>291</v>
      </c>
      <c r="Q12" s="11">
        <v>105.050505050505</v>
      </c>
      <c r="R12" s="11">
        <v>2.0302220996940301</v>
      </c>
      <c r="S12" s="11">
        <v>75.734070351758703</v>
      </c>
      <c r="T12" s="11">
        <v>2.5424626205401299</v>
      </c>
      <c r="U12" s="10">
        <v>0.79871571964223098</v>
      </c>
      <c r="V12" s="10">
        <v>3.6186269049687497E-2</v>
      </c>
      <c r="W12" s="10">
        <v>0.79894517444920599</v>
      </c>
      <c r="X12" s="10">
        <v>2.0695054302710601E-2</v>
      </c>
      <c r="Y12" s="10">
        <v>-16.0522101198464</v>
      </c>
      <c r="Z12" s="10">
        <v>3.6998020394137598</v>
      </c>
    </row>
    <row r="13" spans="2:26" x14ac:dyDescent="0.25">
      <c r="B13" t="s">
        <v>35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  <c r="K13" t="s">
        <v>189</v>
      </c>
      <c r="L13" t="s">
        <v>190</v>
      </c>
      <c r="M13" t="s">
        <v>191</v>
      </c>
      <c r="O13" t="s">
        <v>41</v>
      </c>
      <c r="P13" t="s">
        <v>427</v>
      </c>
      <c r="Q13" s="11">
        <v>103.35227272727199</v>
      </c>
      <c r="R13" s="11">
        <v>2.8567681477703699</v>
      </c>
      <c r="S13" s="11">
        <v>71.221809045226095</v>
      </c>
      <c r="T13" s="11">
        <v>2.8212694584692701</v>
      </c>
      <c r="U13" s="10">
        <v>0.79903126641035005</v>
      </c>
      <c r="V13" s="10">
        <v>3.1000959662523499E-2</v>
      </c>
      <c r="W13" s="10">
        <v>0.79832175925925897</v>
      </c>
      <c r="X13" s="10">
        <v>1.7742304430287001E-2</v>
      </c>
      <c r="Y13" s="10">
        <v>2.5230891824045698</v>
      </c>
      <c r="Z13" s="10">
        <v>8.2358681272315007E-2</v>
      </c>
    </row>
    <row r="14" spans="2:26" x14ac:dyDescent="0.25">
      <c r="B14" t="s">
        <v>35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202</v>
      </c>
      <c r="O14" t="s">
        <v>41</v>
      </c>
      <c r="P14" t="s">
        <v>438</v>
      </c>
      <c r="Q14" s="11">
        <v>104.58750000000001</v>
      </c>
      <c r="R14" s="11">
        <v>2.3647789850726402</v>
      </c>
      <c r="S14" s="11">
        <v>74.908149999999907</v>
      </c>
      <c r="T14" s="11">
        <v>2.4530877020337698</v>
      </c>
      <c r="U14" s="10">
        <v>0.78952123033302102</v>
      </c>
      <c r="V14" s="10">
        <v>8.2526384993821894E-2</v>
      </c>
      <c r="W14" s="10">
        <v>0.79741110703812301</v>
      </c>
      <c r="X14" s="10">
        <v>1.31685448410778E-2</v>
      </c>
      <c r="Y14" s="10">
        <v>1.18591759523791</v>
      </c>
      <c r="Z14" s="10">
        <v>1.8672845694168199E-2</v>
      </c>
    </row>
    <row r="15" spans="2:26" x14ac:dyDescent="0.25">
      <c r="B15" t="s">
        <v>35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213</v>
      </c>
      <c r="O15" t="s">
        <v>41</v>
      </c>
      <c r="P15" t="s">
        <v>96</v>
      </c>
      <c r="Q15" s="11">
        <v>77.651515151515099</v>
      </c>
      <c r="R15" s="11">
        <v>2.23729299068432</v>
      </c>
      <c r="S15" s="11">
        <v>63.923969849246198</v>
      </c>
      <c r="T15" s="11">
        <v>2.0751256062982302</v>
      </c>
      <c r="U15" s="10">
        <v>0.84761044351561599</v>
      </c>
      <c r="V15" s="10">
        <v>1.5858264560716599E-2</v>
      </c>
      <c r="W15" s="10">
        <v>0.85190489432702998</v>
      </c>
      <c r="X15" s="10">
        <v>4.3053217959230401E-2</v>
      </c>
      <c r="Y15" s="10">
        <v>2.1351082251082198</v>
      </c>
      <c r="Z15" s="10">
        <v>2.65413745624671E-2</v>
      </c>
    </row>
    <row r="16" spans="2:26" x14ac:dyDescent="0.25">
      <c r="B16" t="s">
        <v>35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O16" t="s">
        <v>41</v>
      </c>
      <c r="P16" t="s">
        <v>459</v>
      </c>
      <c r="Q16" s="11">
        <v>87.204773869346695</v>
      </c>
      <c r="R16" s="11">
        <v>1.95413698022824</v>
      </c>
      <c r="S16" s="11">
        <v>92.142914572864299</v>
      </c>
      <c r="T16" s="11">
        <v>2.6569224521817998</v>
      </c>
      <c r="U16" s="10">
        <v>0.89720169677066197</v>
      </c>
      <c r="V16" s="10">
        <v>1.28752660311148E-2</v>
      </c>
      <c r="W16" s="10">
        <v>0.897088802825732</v>
      </c>
      <c r="X16" s="10">
        <v>3.07363679008919E-2</v>
      </c>
      <c r="Y16" s="10">
        <v>2.09057057922054</v>
      </c>
      <c r="Z16" s="10">
        <v>3.5643060270274397E-2</v>
      </c>
    </row>
    <row r="17" spans="2:26" x14ac:dyDescent="0.25">
      <c r="B17" t="s">
        <v>225</v>
      </c>
      <c r="C17" t="s">
        <v>85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I17" t="s">
        <v>231</v>
      </c>
      <c r="J17" t="s">
        <v>232</v>
      </c>
      <c r="K17" t="s">
        <v>233</v>
      </c>
      <c r="L17" t="s">
        <v>234</v>
      </c>
      <c r="M17" t="s">
        <v>235</v>
      </c>
      <c r="O17" t="s">
        <v>41</v>
      </c>
      <c r="P17" t="s">
        <v>470</v>
      </c>
      <c r="Q17" s="11">
        <v>109.90577889447199</v>
      </c>
      <c r="R17" s="11">
        <v>2.4163227072584701</v>
      </c>
      <c r="S17" s="11">
        <v>108.98718592964801</v>
      </c>
      <c r="T17" s="11">
        <v>2.96085165890891</v>
      </c>
      <c r="U17" s="10">
        <v>0.94617623117623095</v>
      </c>
      <c r="V17" s="10">
        <v>2.4395366606142301E-2</v>
      </c>
      <c r="W17" s="10">
        <v>0.94855722932184605</v>
      </c>
      <c r="X17" s="10">
        <v>4.3475630939390497E-2</v>
      </c>
      <c r="Y17" s="10">
        <v>1.60750794791396</v>
      </c>
      <c r="Z17" s="10">
        <v>3.5695712276032403E-2</v>
      </c>
    </row>
    <row r="18" spans="2:26" x14ac:dyDescent="0.25">
      <c r="B18" t="s">
        <v>35</v>
      </c>
      <c r="C18" t="s">
        <v>236</v>
      </c>
      <c r="D18" t="s">
        <v>237</v>
      </c>
      <c r="E18" t="s">
        <v>238</v>
      </c>
      <c r="F18" t="s">
        <v>239</v>
      </c>
      <c r="G18" t="s">
        <v>240</v>
      </c>
      <c r="H18" t="s">
        <v>241</v>
      </c>
      <c r="I18" t="s">
        <v>242</v>
      </c>
      <c r="J18" t="s">
        <v>243</v>
      </c>
      <c r="K18" t="s">
        <v>244</v>
      </c>
      <c r="L18" t="s">
        <v>245</v>
      </c>
      <c r="M18" t="s">
        <v>246</v>
      </c>
      <c r="O18" t="s">
        <v>41</v>
      </c>
      <c r="P18" t="s">
        <v>326</v>
      </c>
      <c r="Q18" s="11">
        <v>103.7625</v>
      </c>
      <c r="R18" s="11">
        <v>8.0122295813538393</v>
      </c>
      <c r="S18" s="11">
        <v>101.101306532663</v>
      </c>
      <c r="T18" s="11">
        <v>6.4910226507098097</v>
      </c>
      <c r="U18" s="10">
        <v>0.99123668803016696</v>
      </c>
      <c r="V18" s="10">
        <v>7.5792769477084396E-2</v>
      </c>
      <c r="W18" s="10">
        <v>0.99358780357181897</v>
      </c>
      <c r="X18" s="10">
        <v>9.3156434558754095E-2</v>
      </c>
      <c r="Y18" s="10">
        <v>2.0647183301946699</v>
      </c>
      <c r="Z18" s="10">
        <v>1.0633925977427701</v>
      </c>
    </row>
    <row r="19" spans="2:26" x14ac:dyDescent="0.25">
      <c r="B19" t="s">
        <v>35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t="s">
        <v>253</v>
      </c>
      <c r="J19" t="s">
        <v>254</v>
      </c>
      <c r="K19" t="s">
        <v>255</v>
      </c>
      <c r="L19" t="s">
        <v>256</v>
      </c>
      <c r="M19" t="s">
        <v>257</v>
      </c>
      <c r="O19" t="s">
        <v>35</v>
      </c>
      <c r="P19" t="s">
        <v>107</v>
      </c>
      <c r="Q19" s="11">
        <v>36.319095477386902</v>
      </c>
      <c r="R19" s="11">
        <v>1.1109247153435999</v>
      </c>
      <c r="S19" s="11">
        <v>44.431758793969799</v>
      </c>
      <c r="T19" s="11">
        <v>1.03958053997829</v>
      </c>
      <c r="U19" s="10">
        <v>0.42162721605298997</v>
      </c>
      <c r="V19" s="10">
        <v>4.2370103363244E-3</v>
      </c>
      <c r="W19" s="10">
        <v>0.421629411745919</v>
      </c>
      <c r="X19" s="10">
        <v>4.3362115265968004E-3</v>
      </c>
      <c r="Y19" s="10">
        <v>7.7604839833821897</v>
      </c>
      <c r="Z19" s="10">
        <v>0.257496289450246</v>
      </c>
    </row>
    <row r="20" spans="2:26" x14ac:dyDescent="0.25">
      <c r="B20" t="s">
        <v>35</v>
      </c>
      <c r="C20" t="s">
        <v>258</v>
      </c>
      <c r="D20" t="s">
        <v>259</v>
      </c>
      <c r="E20" t="s">
        <v>260</v>
      </c>
      <c r="F20" t="s">
        <v>261</v>
      </c>
      <c r="G20" t="s">
        <v>262</v>
      </c>
      <c r="H20" t="s">
        <v>263</v>
      </c>
      <c r="I20" t="s">
        <v>264</v>
      </c>
      <c r="J20" t="s">
        <v>265</v>
      </c>
      <c r="K20" t="s">
        <v>266</v>
      </c>
      <c r="L20" t="s">
        <v>267</v>
      </c>
      <c r="M20" t="s">
        <v>268</v>
      </c>
      <c r="O20" t="s">
        <v>35</v>
      </c>
      <c r="P20" t="s">
        <v>118</v>
      </c>
      <c r="Q20" s="11">
        <v>38.575000000000003</v>
      </c>
      <c r="R20" s="11">
        <v>1.12111977403785</v>
      </c>
      <c r="S20" s="11">
        <v>47.103417085427097</v>
      </c>
      <c r="T20" s="11">
        <v>1.7963088927833299</v>
      </c>
      <c r="U20" s="10">
        <v>0.446974971991698</v>
      </c>
      <c r="V20" s="10">
        <v>5.5058739057462303E-3</v>
      </c>
      <c r="W20" s="10">
        <v>0.44703889442404099</v>
      </c>
      <c r="X20" s="10">
        <v>4.8009836460305303E-3</v>
      </c>
      <c r="Y20" s="10">
        <v>6.7379128878433203</v>
      </c>
      <c r="Z20" s="10">
        <v>0.37857188925263602</v>
      </c>
    </row>
    <row r="21" spans="2:26" x14ac:dyDescent="0.25">
      <c r="B21" t="s">
        <v>35</v>
      </c>
      <c r="C21" t="s">
        <v>269</v>
      </c>
      <c r="D21" t="s">
        <v>270</v>
      </c>
      <c r="E21" t="s">
        <v>271</v>
      </c>
      <c r="F21" t="s">
        <v>272</v>
      </c>
      <c r="G21" t="s">
        <v>273</v>
      </c>
      <c r="H21" t="s">
        <v>274</v>
      </c>
      <c r="I21" t="s">
        <v>275</v>
      </c>
      <c r="J21" t="s">
        <v>276</v>
      </c>
      <c r="K21" t="s">
        <v>277</v>
      </c>
      <c r="L21" t="s">
        <v>278</v>
      </c>
      <c r="M21" t="s">
        <v>279</v>
      </c>
      <c r="O21" t="s">
        <v>35</v>
      </c>
      <c r="P21" t="s">
        <v>139</v>
      </c>
      <c r="Q21" s="11">
        <v>53.887500000000003</v>
      </c>
      <c r="R21" s="11">
        <v>1.0909489438053199</v>
      </c>
      <c r="S21" s="11">
        <v>56.09</v>
      </c>
      <c r="T21" s="11">
        <v>1.1889716293307899</v>
      </c>
      <c r="U21" s="10">
        <v>0.48501864025726399</v>
      </c>
      <c r="V21" s="10">
        <v>5.0815964847197902E-3</v>
      </c>
      <c r="W21" s="10">
        <v>0.485014869518199</v>
      </c>
      <c r="X21" s="10">
        <v>4.8902617620381998E-3</v>
      </c>
      <c r="Y21" s="10">
        <v>5.4895752667752102</v>
      </c>
      <c r="Z21" s="10">
        <v>0.121297697413062</v>
      </c>
    </row>
    <row r="22" spans="2:26" x14ac:dyDescent="0.25">
      <c r="B22" t="s">
        <v>35</v>
      </c>
      <c r="C22" t="s">
        <v>280</v>
      </c>
      <c r="D22" t="s">
        <v>281</v>
      </c>
      <c r="E22" t="s">
        <v>282</v>
      </c>
      <c r="F22" t="s">
        <v>283</v>
      </c>
      <c r="G22" t="s">
        <v>284</v>
      </c>
      <c r="H22" t="s">
        <v>285</v>
      </c>
      <c r="I22" t="s">
        <v>286</v>
      </c>
      <c r="J22" t="s">
        <v>287</v>
      </c>
      <c r="K22" t="s">
        <v>288</v>
      </c>
      <c r="L22" t="s">
        <v>289</v>
      </c>
      <c r="M22" t="s">
        <v>290</v>
      </c>
      <c r="O22" t="s">
        <v>35</v>
      </c>
      <c r="P22" t="s">
        <v>725</v>
      </c>
      <c r="Q22" s="11">
        <v>52.618042526579103</v>
      </c>
      <c r="R22" s="11">
        <v>1.13467560081791</v>
      </c>
      <c r="S22" s="11">
        <v>55.342789243276997</v>
      </c>
      <c r="T22" s="11">
        <v>1.1060458384399201</v>
      </c>
      <c r="U22" s="10">
        <v>0.482762208657047</v>
      </c>
      <c r="V22" s="10">
        <v>4.59721129225332E-3</v>
      </c>
      <c r="W22" s="10">
        <v>0.482806781638635</v>
      </c>
      <c r="X22" s="10">
        <v>5.5990566825553003E-3</v>
      </c>
      <c r="Y22" s="10">
        <v>5.1901031421122799</v>
      </c>
      <c r="Z22" s="10">
        <v>0.13293364337911301</v>
      </c>
    </row>
    <row r="23" spans="2:26" x14ac:dyDescent="0.25">
      <c r="B23" t="s">
        <v>35</v>
      </c>
      <c r="C23" t="s">
        <v>291</v>
      </c>
      <c r="D23" t="s">
        <v>292</v>
      </c>
      <c r="E23" t="s">
        <v>293</v>
      </c>
      <c r="F23" t="s">
        <v>294</v>
      </c>
      <c r="G23" t="s">
        <v>295</v>
      </c>
      <c r="H23" t="s">
        <v>296</v>
      </c>
      <c r="I23" t="s">
        <v>297</v>
      </c>
      <c r="J23" t="s">
        <v>298</v>
      </c>
      <c r="K23" t="s">
        <v>299</v>
      </c>
      <c r="L23" t="s">
        <v>300</v>
      </c>
      <c r="M23" t="s">
        <v>301</v>
      </c>
      <c r="O23" t="s">
        <v>35</v>
      </c>
      <c r="P23" t="s">
        <v>85</v>
      </c>
      <c r="Q23" s="11">
        <v>62.8517587939698</v>
      </c>
      <c r="R23" s="11">
        <v>1.3420677631624001</v>
      </c>
      <c r="S23" s="11">
        <v>66.247889447236105</v>
      </c>
      <c r="T23" s="11">
        <v>1.19099931211304</v>
      </c>
      <c r="U23" s="10">
        <v>0.49707059746975701</v>
      </c>
      <c r="V23" s="10">
        <v>5.1280920452521101E-3</v>
      </c>
      <c r="W23" s="10">
        <v>0.49709483793517401</v>
      </c>
      <c r="X23" s="10">
        <v>6.2293465797309102E-3</v>
      </c>
      <c r="Y23" s="10">
        <v>4.6417539802371603</v>
      </c>
      <c r="Z23" s="10">
        <v>0.111169352037573</v>
      </c>
    </row>
    <row r="24" spans="2:26" x14ac:dyDescent="0.25">
      <c r="B24" t="s">
        <v>35</v>
      </c>
      <c r="C24" t="s">
        <v>291</v>
      </c>
      <c r="D24" t="s">
        <v>292</v>
      </c>
      <c r="E24" t="s">
        <v>293</v>
      </c>
      <c r="F24" t="s">
        <v>294</v>
      </c>
      <c r="G24" t="s">
        <v>295</v>
      </c>
      <c r="H24" t="s">
        <v>296</v>
      </c>
      <c r="I24" t="s">
        <v>297</v>
      </c>
      <c r="J24" t="s">
        <v>298</v>
      </c>
      <c r="K24" t="s">
        <v>299</v>
      </c>
      <c r="L24" t="s">
        <v>302</v>
      </c>
      <c r="M24" t="s">
        <v>303</v>
      </c>
      <c r="O24" t="s">
        <v>225</v>
      </c>
      <c r="P24" t="s">
        <v>85</v>
      </c>
      <c r="Q24" s="11">
        <v>63.404522613065303</v>
      </c>
      <c r="R24" s="11">
        <v>1.2108744015814501</v>
      </c>
      <c r="S24" s="11">
        <v>67.406381909547704</v>
      </c>
      <c r="T24" s="11">
        <v>1.3220847383691601</v>
      </c>
      <c r="U24" s="10">
        <v>0.49697278911564602</v>
      </c>
      <c r="V24" s="10">
        <v>5.1873419443076501E-3</v>
      </c>
      <c r="W24" s="10">
        <v>0.49697278911564602</v>
      </c>
      <c r="X24" s="10">
        <v>5.1873419443081003E-3</v>
      </c>
      <c r="Y24" s="10">
        <v>4.5829478294314301</v>
      </c>
      <c r="Z24" s="10">
        <v>8.8342932256707807E-2</v>
      </c>
    </row>
    <row r="25" spans="2:26" x14ac:dyDescent="0.25">
      <c r="B25" t="s">
        <v>35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  <c r="H25" t="s">
        <v>309</v>
      </c>
      <c r="I25" t="s">
        <v>310</v>
      </c>
      <c r="J25" t="s">
        <v>311</v>
      </c>
      <c r="K25" t="s">
        <v>312</v>
      </c>
      <c r="L25" t="s">
        <v>313</v>
      </c>
      <c r="M25" t="s">
        <v>314</v>
      </c>
      <c r="O25" t="s">
        <v>35</v>
      </c>
      <c r="P25" t="s">
        <v>150</v>
      </c>
      <c r="Q25" s="11">
        <v>74.924623115577802</v>
      </c>
      <c r="R25" s="11">
        <v>1.33922815614459</v>
      </c>
      <c r="S25" s="11">
        <v>74.530703517587895</v>
      </c>
      <c r="T25" s="11">
        <v>1.23621142790483</v>
      </c>
      <c r="U25" s="10">
        <v>0.52108966195571205</v>
      </c>
      <c r="V25" s="10">
        <v>4.5435596204459697E-3</v>
      </c>
      <c r="W25" s="10">
        <v>0.52116281841172496</v>
      </c>
      <c r="X25" s="10">
        <v>4.0411107995897196E-3</v>
      </c>
      <c r="Y25" s="10">
        <v>4.4986921994468201</v>
      </c>
      <c r="Z25" s="10">
        <v>9.5157763620102101E-2</v>
      </c>
    </row>
    <row r="26" spans="2:26" x14ac:dyDescent="0.25">
      <c r="B26" t="s">
        <v>35</v>
      </c>
      <c r="C26" t="s">
        <v>725</v>
      </c>
      <c r="D26" t="s">
        <v>316</v>
      </c>
      <c r="E26" t="s">
        <v>317</v>
      </c>
      <c r="F26" t="s">
        <v>318</v>
      </c>
      <c r="G26" t="s">
        <v>319</v>
      </c>
      <c r="H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O26" t="s">
        <v>35</v>
      </c>
      <c r="P26" t="s">
        <v>161</v>
      </c>
      <c r="Q26" s="11">
        <v>62.908291457286403</v>
      </c>
      <c r="R26" s="11">
        <v>1.24293725736045</v>
      </c>
      <c r="S26" s="11">
        <v>69.365025125628094</v>
      </c>
      <c r="T26" s="11">
        <v>1.2878303241537501</v>
      </c>
      <c r="U26" s="10">
        <v>0.54649758454106201</v>
      </c>
      <c r="V26" s="10">
        <v>5.25596787305829E-3</v>
      </c>
      <c r="W26" s="10">
        <v>0.54649758454106201</v>
      </c>
      <c r="X26" s="10">
        <v>5.25596787305829E-3</v>
      </c>
      <c r="Y26" s="10">
        <v>4.3291243083003899</v>
      </c>
      <c r="Z26" s="10">
        <v>8.49340242102474E-2</v>
      </c>
    </row>
    <row r="27" spans="2:26" x14ac:dyDescent="0.25">
      <c r="B27" t="s">
        <v>41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  <c r="H27" t="s">
        <v>331</v>
      </c>
      <c r="I27" t="s">
        <v>332</v>
      </c>
      <c r="J27" t="s">
        <v>333</v>
      </c>
      <c r="K27" t="s">
        <v>334</v>
      </c>
      <c r="L27" t="s">
        <v>335</v>
      </c>
      <c r="M27" t="s">
        <v>336</v>
      </c>
      <c r="O27" t="s">
        <v>35</v>
      </c>
      <c r="P27" t="s">
        <v>170</v>
      </c>
      <c r="Q27" s="11">
        <v>50.452599999999997</v>
      </c>
      <c r="R27" s="11">
        <v>1.3804548227261599</v>
      </c>
      <c r="S27" s="11">
        <v>58.377839195979902</v>
      </c>
      <c r="T27" s="11">
        <v>1.3765092192125401</v>
      </c>
      <c r="U27" s="10">
        <v>0.572019614752173</v>
      </c>
      <c r="V27" s="10">
        <v>6.2961235691432202E-3</v>
      </c>
      <c r="W27" s="10">
        <v>0.57201374207188105</v>
      </c>
      <c r="X27" s="10">
        <v>6.0260045133724103E-3</v>
      </c>
      <c r="Y27" s="10">
        <v>2.8027459525160001</v>
      </c>
      <c r="Z27" s="10">
        <v>3.6410723788516202</v>
      </c>
    </row>
    <row r="28" spans="2:26" x14ac:dyDescent="0.25">
      <c r="B28" t="s">
        <v>41</v>
      </c>
      <c r="C28" t="s">
        <v>85</v>
      </c>
      <c r="D28" t="s">
        <v>337</v>
      </c>
      <c r="E28" t="s">
        <v>338</v>
      </c>
      <c r="F28" t="s">
        <v>339</v>
      </c>
      <c r="G28" t="s">
        <v>340</v>
      </c>
      <c r="H28" t="s">
        <v>341</v>
      </c>
      <c r="I28" t="s">
        <v>342</v>
      </c>
      <c r="J28" t="s">
        <v>343</v>
      </c>
      <c r="K28" t="s">
        <v>344</v>
      </c>
      <c r="L28" t="s">
        <v>345</v>
      </c>
      <c r="M28" t="s">
        <v>346</v>
      </c>
      <c r="O28" t="s">
        <v>35</v>
      </c>
      <c r="P28" t="s">
        <v>181</v>
      </c>
      <c r="Q28" s="11">
        <v>55.5213567839196</v>
      </c>
      <c r="R28" s="11">
        <v>1.3830170022917201</v>
      </c>
      <c r="S28" s="11">
        <v>56.490804020100498</v>
      </c>
      <c r="T28" s="11">
        <v>1.66487095892827</v>
      </c>
      <c r="U28" s="10">
        <v>0.59663925127623296</v>
      </c>
      <c r="V28" s="10">
        <v>8.6071053392851298E-3</v>
      </c>
      <c r="W28" s="10">
        <v>0.59670340058882299</v>
      </c>
      <c r="X28" s="10">
        <v>5.2202016061909697E-3</v>
      </c>
      <c r="Y28" s="10">
        <v>3.44446282051282</v>
      </c>
      <c r="Z28" s="10">
        <v>6.3801441442769502E-2</v>
      </c>
    </row>
    <row r="29" spans="2:26" x14ac:dyDescent="0.25">
      <c r="B29" t="s">
        <v>41</v>
      </c>
      <c r="C29" t="s">
        <v>347</v>
      </c>
      <c r="D29" t="s">
        <v>348</v>
      </c>
      <c r="E29" t="s">
        <v>349</v>
      </c>
      <c r="F29" t="s">
        <v>350</v>
      </c>
      <c r="G29" t="s">
        <v>351</v>
      </c>
      <c r="H29" t="s">
        <v>352</v>
      </c>
      <c r="I29" t="s">
        <v>353</v>
      </c>
      <c r="J29" t="s">
        <v>354</v>
      </c>
      <c r="K29" t="s">
        <v>355</v>
      </c>
      <c r="L29" t="s">
        <v>356</v>
      </c>
      <c r="M29" t="s">
        <v>357</v>
      </c>
      <c r="O29" t="s">
        <v>35</v>
      </c>
      <c r="P29" t="s">
        <v>192</v>
      </c>
      <c r="Q29" s="11">
        <v>84.076633165829094</v>
      </c>
      <c r="R29" s="11">
        <v>1.62934554039515</v>
      </c>
      <c r="S29" s="11">
        <v>72.789899497487397</v>
      </c>
      <c r="T29" s="11">
        <v>2.20361823444569</v>
      </c>
      <c r="U29" s="10">
        <v>0.62088414634146305</v>
      </c>
      <c r="V29" s="10">
        <v>6.8017689533304299E-3</v>
      </c>
      <c r="W29" s="10">
        <v>0.62089196372732902</v>
      </c>
      <c r="X29" s="10">
        <v>7.1603345475832799E-3</v>
      </c>
      <c r="Y29" s="10">
        <v>3.5653199999999901</v>
      </c>
      <c r="Z29" s="10">
        <v>5.5120253039530998E-2</v>
      </c>
    </row>
    <row r="30" spans="2:26" x14ac:dyDescent="0.25">
      <c r="B30" t="s">
        <v>41</v>
      </c>
      <c r="C30" t="s">
        <v>161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  <c r="I30" t="s">
        <v>363</v>
      </c>
      <c r="J30" t="s">
        <v>364</v>
      </c>
      <c r="K30" t="s">
        <v>365</v>
      </c>
      <c r="L30" t="s">
        <v>366</v>
      </c>
      <c r="M30" t="s">
        <v>367</v>
      </c>
      <c r="O30" t="s">
        <v>35</v>
      </c>
      <c r="P30" t="s">
        <v>203</v>
      </c>
      <c r="Q30" s="11">
        <v>79.126884422110507</v>
      </c>
      <c r="R30" s="11">
        <v>2.54676827135654</v>
      </c>
      <c r="S30" s="11">
        <v>97.080351758793896</v>
      </c>
      <c r="T30" s="11">
        <v>3.2956255635977199</v>
      </c>
      <c r="U30" s="10">
        <v>0.64558873144399398</v>
      </c>
      <c r="V30" s="10">
        <v>7.8768942094486795E-3</v>
      </c>
      <c r="W30" s="10">
        <v>0.64546358098989598</v>
      </c>
      <c r="X30" s="10">
        <v>9.4589648601278303E-3</v>
      </c>
      <c r="Y30" s="10">
        <v>3.29501638268541</v>
      </c>
      <c r="Z30" s="10">
        <v>7.7825549605903599E-2</v>
      </c>
    </row>
    <row r="31" spans="2:26" x14ac:dyDescent="0.25">
      <c r="B31" t="s">
        <v>41</v>
      </c>
      <c r="C31" t="s">
        <v>181</v>
      </c>
      <c r="D31" t="s">
        <v>368</v>
      </c>
      <c r="E31" t="s">
        <v>369</v>
      </c>
      <c r="F31" t="s">
        <v>370</v>
      </c>
      <c r="G31" t="s">
        <v>371</v>
      </c>
      <c r="H31" t="s">
        <v>372</v>
      </c>
      <c r="I31" t="s">
        <v>373</v>
      </c>
      <c r="J31" t="s">
        <v>374</v>
      </c>
      <c r="K31" t="s">
        <v>375</v>
      </c>
      <c r="L31" t="s">
        <v>376</v>
      </c>
      <c r="M31" t="s">
        <v>377</v>
      </c>
      <c r="O31" t="s">
        <v>35</v>
      </c>
      <c r="P31" t="s">
        <v>214</v>
      </c>
      <c r="Q31" s="11">
        <v>78.3856783919598</v>
      </c>
      <c r="R31" s="11">
        <v>1.5208345718834</v>
      </c>
      <c r="S31" s="11">
        <v>73.151959798994895</v>
      </c>
      <c r="T31" s="11">
        <v>1.4826350683328799</v>
      </c>
      <c r="U31" s="10">
        <v>0.67124031926663497</v>
      </c>
      <c r="V31" s="10">
        <v>8.1682029875012503E-3</v>
      </c>
      <c r="W31" s="10">
        <v>0.67123044096728202</v>
      </c>
      <c r="X31" s="10">
        <v>7.7381603820979904E-3</v>
      </c>
      <c r="Y31" s="10">
        <v>3.2503219230769198</v>
      </c>
      <c r="Z31" s="10">
        <v>6.1636278643247402E-2</v>
      </c>
    </row>
    <row r="32" spans="2:26" x14ac:dyDescent="0.25">
      <c r="B32" t="s">
        <v>41</v>
      </c>
      <c r="C32" t="s">
        <v>378</v>
      </c>
      <c r="D32" t="s">
        <v>379</v>
      </c>
      <c r="E32" t="s">
        <v>380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386</v>
      </c>
      <c r="L32" t="s">
        <v>387</v>
      </c>
      <c r="M32" t="s">
        <v>388</v>
      </c>
      <c r="O32" t="s">
        <v>35</v>
      </c>
      <c r="P32" t="s">
        <v>236</v>
      </c>
      <c r="Q32" s="11">
        <v>77.443467336683398</v>
      </c>
      <c r="R32" s="11">
        <v>2.4142375540451799</v>
      </c>
      <c r="S32" s="11">
        <v>90.9038693467336</v>
      </c>
      <c r="T32" s="11">
        <v>2.0059388096589599</v>
      </c>
      <c r="U32" s="10">
        <v>0.69684684684684595</v>
      </c>
      <c r="V32" s="10">
        <v>7.5470533929481304E-3</v>
      </c>
      <c r="W32" s="10">
        <v>0.69684684684684595</v>
      </c>
      <c r="X32" s="10">
        <v>7.5470533929436904E-3</v>
      </c>
      <c r="Y32" s="10">
        <v>3.08065415384615</v>
      </c>
      <c r="Z32" s="10">
        <v>4.1120780970227297E-2</v>
      </c>
    </row>
    <row r="33" spans="2:26" x14ac:dyDescent="0.25">
      <c r="B33" t="s">
        <v>41</v>
      </c>
      <c r="C33" t="s">
        <v>203</v>
      </c>
      <c r="D33" t="s">
        <v>389</v>
      </c>
      <c r="E33" t="s">
        <v>390</v>
      </c>
      <c r="F33" t="s">
        <v>391</v>
      </c>
      <c r="G33" t="s">
        <v>392</v>
      </c>
      <c r="H33" t="s">
        <v>393</v>
      </c>
      <c r="I33" t="s">
        <v>394</v>
      </c>
      <c r="J33" t="s">
        <v>393</v>
      </c>
      <c r="K33" t="s">
        <v>395</v>
      </c>
      <c r="L33" t="s">
        <v>396</v>
      </c>
      <c r="M33" t="s">
        <v>397</v>
      </c>
      <c r="O33" t="s">
        <v>35</v>
      </c>
      <c r="P33" t="s">
        <v>247</v>
      </c>
      <c r="Q33" s="11">
        <v>97.983247422680407</v>
      </c>
      <c r="R33" s="11">
        <v>5.6592617719760696</v>
      </c>
      <c r="S33" s="11">
        <v>132.45608040201</v>
      </c>
      <c r="T33" s="11">
        <v>15.443792768106199</v>
      </c>
      <c r="U33" s="10">
        <v>0.73047779969985904</v>
      </c>
      <c r="V33" s="10">
        <v>8.6347819263858205E-2</v>
      </c>
      <c r="W33" s="10">
        <v>0.76265711720373597</v>
      </c>
      <c r="X33" s="10">
        <v>0.16884327808372199</v>
      </c>
      <c r="Y33" s="10">
        <v>2.1226899233508401</v>
      </c>
      <c r="Z33" s="10">
        <v>35.809276939795403</v>
      </c>
    </row>
    <row r="34" spans="2:26" x14ac:dyDescent="0.25">
      <c r="B34" t="s">
        <v>41</v>
      </c>
      <c r="C34" t="s">
        <v>236</v>
      </c>
      <c r="D34" t="s">
        <v>398</v>
      </c>
      <c r="E34" t="s">
        <v>399</v>
      </c>
      <c r="F34" t="s">
        <v>400</v>
      </c>
      <c r="G34" t="s">
        <v>401</v>
      </c>
      <c r="H34" t="s">
        <v>402</v>
      </c>
      <c r="I34" t="s">
        <v>403</v>
      </c>
      <c r="J34" t="s">
        <v>404</v>
      </c>
      <c r="K34" t="s">
        <v>405</v>
      </c>
      <c r="L34" t="s">
        <v>406</v>
      </c>
      <c r="M34" t="s">
        <v>407</v>
      </c>
      <c r="O34" t="s">
        <v>35</v>
      </c>
      <c r="P34" t="s">
        <v>258</v>
      </c>
      <c r="Q34" s="11">
        <v>96.179487179487097</v>
      </c>
      <c r="R34" s="11">
        <v>1.90457662140265</v>
      </c>
      <c r="S34" s="11">
        <v>130.366130653266</v>
      </c>
      <c r="T34" s="11">
        <v>13.132241325275199</v>
      </c>
      <c r="U34" s="10">
        <v>0.72037498236102604</v>
      </c>
      <c r="V34" s="10">
        <v>1.2473787263694001E-2</v>
      </c>
      <c r="W34" s="10">
        <v>0.75648959518332104</v>
      </c>
      <c r="X34" s="10">
        <v>0.15336567076469701</v>
      </c>
      <c r="Y34" s="10">
        <v>10.8522775873935</v>
      </c>
      <c r="Z34" s="10">
        <v>32.4795640316621</v>
      </c>
    </row>
    <row r="35" spans="2:26" x14ac:dyDescent="0.25">
      <c r="B35" t="s">
        <v>41</v>
      </c>
      <c r="C35" t="s">
        <v>280</v>
      </c>
      <c r="D35" t="s">
        <v>408</v>
      </c>
      <c r="E35" t="s">
        <v>409</v>
      </c>
      <c r="F35" t="s">
        <v>410</v>
      </c>
      <c r="G35" t="s">
        <v>411</v>
      </c>
      <c r="H35" t="s">
        <v>412</v>
      </c>
      <c r="I35" t="s">
        <v>413</v>
      </c>
      <c r="J35" t="s">
        <v>412</v>
      </c>
      <c r="K35" t="s">
        <v>414</v>
      </c>
      <c r="L35" t="s">
        <v>415</v>
      </c>
      <c r="M35" t="s">
        <v>416</v>
      </c>
      <c r="O35" t="s">
        <v>35</v>
      </c>
      <c r="P35" t="s">
        <v>280</v>
      </c>
      <c r="Q35" s="11">
        <v>103.511306532663</v>
      </c>
      <c r="R35" s="11">
        <v>2.6423245622806899</v>
      </c>
      <c r="S35" s="11">
        <v>105.577688442211</v>
      </c>
      <c r="T35" s="11">
        <v>2.35248239474666</v>
      </c>
      <c r="U35" s="10">
        <v>0.74745246583481795</v>
      </c>
      <c r="V35" s="10">
        <v>1.5013245801153E-2</v>
      </c>
      <c r="W35" s="10">
        <v>0.74849484189794802</v>
      </c>
      <c r="X35" s="10">
        <v>2.6134524962966501E-2</v>
      </c>
      <c r="Y35" s="10">
        <v>2.9257521762452101</v>
      </c>
      <c r="Z35" s="10">
        <v>7.3553845960168396E-2</v>
      </c>
    </row>
    <row r="36" spans="2:26" x14ac:dyDescent="0.25">
      <c r="B36" t="s">
        <v>41</v>
      </c>
      <c r="C36" t="s">
        <v>291</v>
      </c>
      <c r="D36" t="s">
        <v>417</v>
      </c>
      <c r="E36" t="s">
        <v>418</v>
      </c>
      <c r="F36" t="s">
        <v>419</v>
      </c>
      <c r="G36" t="s">
        <v>420</v>
      </c>
      <c r="H36" t="s">
        <v>421</v>
      </c>
      <c r="I36" t="s">
        <v>422</v>
      </c>
      <c r="J36" t="s">
        <v>423</v>
      </c>
      <c r="K36" t="s">
        <v>424</v>
      </c>
      <c r="L36" t="s">
        <v>425</v>
      </c>
      <c r="M36" t="s">
        <v>426</v>
      </c>
      <c r="O36" t="s">
        <v>35</v>
      </c>
      <c r="P36" t="s">
        <v>269</v>
      </c>
      <c r="Q36" s="11">
        <v>103.73125</v>
      </c>
      <c r="R36" s="11">
        <v>1.6457531573033199</v>
      </c>
      <c r="S36" s="11">
        <v>93.103417085427097</v>
      </c>
      <c r="T36" s="11">
        <v>2.3432571180134598</v>
      </c>
      <c r="U36" s="10">
        <v>0.77181300672761699</v>
      </c>
      <c r="V36" s="10">
        <v>2.32080558650513E-2</v>
      </c>
      <c r="W36" s="10">
        <v>0.77150539876853397</v>
      </c>
      <c r="X36" s="10">
        <v>2.57758877979835E-2</v>
      </c>
      <c r="Y36" s="10">
        <v>2.47686946713279</v>
      </c>
      <c r="Z36" s="10">
        <v>6.7822953298579805E-2</v>
      </c>
    </row>
    <row r="37" spans="2:26" x14ac:dyDescent="0.25">
      <c r="B37" t="s">
        <v>41</v>
      </c>
      <c r="C37" t="s">
        <v>427</v>
      </c>
      <c r="D37" t="s">
        <v>428</v>
      </c>
      <c r="E37" t="s">
        <v>429</v>
      </c>
      <c r="F37" t="s">
        <v>430</v>
      </c>
      <c r="G37" t="s">
        <v>431</v>
      </c>
      <c r="H37" t="s">
        <v>432</v>
      </c>
      <c r="I37" t="s">
        <v>433</v>
      </c>
      <c r="J37" t="s">
        <v>434</v>
      </c>
      <c r="K37" t="s">
        <v>435</v>
      </c>
      <c r="L37" t="s">
        <v>436</v>
      </c>
      <c r="M37" t="s">
        <v>437</v>
      </c>
      <c r="O37" t="s">
        <v>35</v>
      </c>
      <c r="P37" t="s">
        <v>291</v>
      </c>
      <c r="Q37" s="11">
        <v>148.59924623115501</v>
      </c>
      <c r="R37" s="11">
        <v>3.7532661782400298</v>
      </c>
      <c r="S37" s="11">
        <v>105.51522613065301</v>
      </c>
      <c r="T37" s="11">
        <v>7.3251980925481597</v>
      </c>
      <c r="U37" s="10">
        <v>0.79913160992010901</v>
      </c>
      <c r="V37" s="10">
        <v>4.0308654859398302E-2</v>
      </c>
      <c r="W37" s="10">
        <v>0.79441821064303897</v>
      </c>
      <c r="X37" s="10">
        <v>2.02566451219128E-2</v>
      </c>
      <c r="Y37" s="10">
        <v>1.19541166786302</v>
      </c>
      <c r="Z37" s="10">
        <v>2.8197853468401798E-2</v>
      </c>
    </row>
    <row r="38" spans="2:26" x14ac:dyDescent="0.25">
      <c r="B38" t="s">
        <v>41</v>
      </c>
      <c r="C38" t="s">
        <v>438</v>
      </c>
      <c r="D38" t="s">
        <v>439</v>
      </c>
      <c r="E38" t="s">
        <v>440</v>
      </c>
      <c r="F38" t="s">
        <v>441</v>
      </c>
      <c r="G38" t="s">
        <v>442</v>
      </c>
      <c r="H38" t="s">
        <v>443</v>
      </c>
      <c r="I38" t="s">
        <v>444</v>
      </c>
      <c r="J38" t="s">
        <v>445</v>
      </c>
      <c r="K38" t="s">
        <v>446</v>
      </c>
      <c r="L38" t="s">
        <v>447</v>
      </c>
      <c r="M38" t="s">
        <v>448</v>
      </c>
      <c r="O38" t="s">
        <v>35</v>
      </c>
      <c r="P38" t="s">
        <v>291</v>
      </c>
      <c r="Q38" s="11">
        <v>148.59924623115501</v>
      </c>
      <c r="R38" s="11">
        <v>3.7532661782400298</v>
      </c>
      <c r="S38" s="11">
        <v>105.51522613065301</v>
      </c>
      <c r="T38" s="11">
        <v>7.3251980925481597</v>
      </c>
      <c r="U38" s="10">
        <v>0.79913160992010901</v>
      </c>
      <c r="V38" s="10">
        <v>4.0308654859398302E-2</v>
      </c>
      <c r="W38" s="10">
        <v>0.79441821064303897</v>
      </c>
      <c r="X38" s="10">
        <v>2.02566451219128E-2</v>
      </c>
      <c r="Y38" s="10">
        <v>2.59376783956465</v>
      </c>
      <c r="Z38" s="10">
        <v>0.13383111434307299</v>
      </c>
    </row>
    <row r="39" spans="2:26" x14ac:dyDescent="0.25">
      <c r="B39" t="s">
        <v>41</v>
      </c>
      <c r="C39" t="s">
        <v>96</v>
      </c>
      <c r="D39" t="s">
        <v>449</v>
      </c>
      <c r="E39" t="s">
        <v>450</v>
      </c>
      <c r="F39" t="s">
        <v>451</v>
      </c>
      <c r="G39" t="s">
        <v>452</v>
      </c>
      <c r="H39" t="s">
        <v>453</v>
      </c>
      <c r="I39" t="s">
        <v>454</v>
      </c>
      <c r="J39" t="s">
        <v>455</v>
      </c>
      <c r="K39" t="s">
        <v>456</v>
      </c>
      <c r="L39" t="s">
        <v>457</v>
      </c>
      <c r="M39" t="s">
        <v>458</v>
      </c>
      <c r="O39" t="s">
        <v>35</v>
      </c>
      <c r="P39" t="s">
        <v>304</v>
      </c>
      <c r="Q39" s="11">
        <v>96.503807106598899</v>
      </c>
      <c r="R39" s="11">
        <v>1.8032137476586501</v>
      </c>
      <c r="S39" s="11">
        <v>77.762864321608006</v>
      </c>
      <c r="T39" s="11">
        <v>4.3041253803274797</v>
      </c>
      <c r="U39" s="10">
        <v>0.82107574633992797</v>
      </c>
      <c r="V39" s="10">
        <v>1.9380535348621698E-2</v>
      </c>
      <c r="W39" s="10">
        <v>0.826671076916345</v>
      </c>
      <c r="X39" s="10">
        <v>4.5712445735498097E-2</v>
      </c>
      <c r="Y39" s="10">
        <v>1.876282254975</v>
      </c>
      <c r="Z39" s="10">
        <v>0.15246466499388001</v>
      </c>
    </row>
    <row r="40" spans="2:26" x14ac:dyDescent="0.25">
      <c r="B40" t="s">
        <v>41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  <c r="H40" t="s">
        <v>464</v>
      </c>
      <c r="I40" t="s">
        <v>465</v>
      </c>
      <c r="J40" t="s">
        <v>466</v>
      </c>
      <c r="K40" t="s">
        <v>467</v>
      </c>
      <c r="L40" t="s">
        <v>468</v>
      </c>
      <c r="M40" t="s">
        <v>469</v>
      </c>
      <c r="O40" t="s">
        <v>35</v>
      </c>
      <c r="P40" t="s">
        <v>96</v>
      </c>
      <c r="Q40" s="11">
        <v>111.16249999999999</v>
      </c>
      <c r="R40" s="11">
        <v>2.35613040863882</v>
      </c>
      <c r="S40" s="11">
        <v>88.944522613065303</v>
      </c>
      <c r="T40" s="11">
        <v>3.3612737557136998</v>
      </c>
      <c r="U40" s="10">
        <v>0.84854425151405399</v>
      </c>
      <c r="V40" s="10">
        <v>2.6446387318288699E-2</v>
      </c>
      <c r="W40" s="10">
        <v>0.84626722019607403</v>
      </c>
      <c r="X40" s="10">
        <v>2.6138854228743499E-2</v>
      </c>
      <c r="Y40" s="10">
        <v>1.70713566388541</v>
      </c>
      <c r="Z40" s="10">
        <v>0.46451646606418801</v>
      </c>
    </row>
    <row r="41" spans="2:26" x14ac:dyDescent="0.25">
      <c r="B41" t="s">
        <v>41</v>
      </c>
      <c r="C41" t="s">
        <v>470</v>
      </c>
      <c r="D41" t="s">
        <v>471</v>
      </c>
      <c r="E41" t="s">
        <v>472</v>
      </c>
      <c r="F41" t="s">
        <v>473</v>
      </c>
      <c r="G41" t="s">
        <v>474</v>
      </c>
      <c r="H41" t="s">
        <v>475</v>
      </c>
      <c r="I41" t="s">
        <v>476</v>
      </c>
      <c r="J41" t="s">
        <v>477</v>
      </c>
      <c r="K41" t="s">
        <v>478</v>
      </c>
      <c r="L41" t="s">
        <v>479</v>
      </c>
      <c r="M41" t="s">
        <v>480</v>
      </c>
      <c r="O41" t="s">
        <v>47</v>
      </c>
      <c r="P41" t="s">
        <v>481</v>
      </c>
      <c r="Q41" s="11">
        <v>50.929648241206003</v>
      </c>
      <c r="R41" s="11">
        <v>1.2809601736782901</v>
      </c>
      <c r="S41" s="11">
        <v>42.807487437185898</v>
      </c>
      <c r="T41" s="11">
        <v>1.09604003401085</v>
      </c>
      <c r="U41" s="10">
        <v>0.37266534393829498</v>
      </c>
      <c r="V41" s="10">
        <v>3.44475836275092E-3</v>
      </c>
      <c r="W41" s="10">
        <v>0.37260714562504799</v>
      </c>
      <c r="X41" s="10">
        <v>3.2951398874781499E-3</v>
      </c>
      <c r="Y41" s="10">
        <v>9.7960412229100609</v>
      </c>
      <c r="Z41" s="10">
        <v>0.46067798716556901</v>
      </c>
    </row>
    <row r="42" spans="2:26" x14ac:dyDescent="0.25">
      <c r="B42" t="s">
        <v>47</v>
      </c>
      <c r="C42" t="s">
        <v>481</v>
      </c>
      <c r="D42" t="s">
        <v>482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  <c r="J42" t="s">
        <v>488</v>
      </c>
      <c r="K42" t="s">
        <v>489</v>
      </c>
      <c r="L42" t="s">
        <v>490</v>
      </c>
      <c r="M42" t="s">
        <v>491</v>
      </c>
      <c r="O42" t="s">
        <v>47</v>
      </c>
      <c r="P42" t="s">
        <v>492</v>
      </c>
      <c r="Q42" s="11">
        <v>50.778894472361799</v>
      </c>
      <c r="R42" s="11">
        <v>1.04632921790515</v>
      </c>
      <c r="S42" s="11">
        <v>54.1991959798995</v>
      </c>
      <c r="T42" s="11">
        <v>1.2007671608306101</v>
      </c>
      <c r="U42" s="10">
        <v>0.39685856258436802</v>
      </c>
      <c r="V42" s="10">
        <v>6.5392138831982796E-3</v>
      </c>
      <c r="W42" s="10">
        <v>0.39610335061443902</v>
      </c>
      <c r="X42" s="10">
        <v>3.59954512048414E-3</v>
      </c>
      <c r="Y42" s="10">
        <v>8.6231738537174305</v>
      </c>
      <c r="Z42" s="10">
        <v>0.323498682855553</v>
      </c>
    </row>
    <row r="43" spans="2:26" x14ac:dyDescent="0.25">
      <c r="B43" t="s">
        <v>47</v>
      </c>
      <c r="C43" t="s">
        <v>492</v>
      </c>
      <c r="D43" t="s">
        <v>493</v>
      </c>
      <c r="E43" t="s">
        <v>494</v>
      </c>
      <c r="F43" t="s">
        <v>495</v>
      </c>
      <c r="G43" t="s">
        <v>496</v>
      </c>
      <c r="H43" t="s">
        <v>497</v>
      </c>
      <c r="I43" t="s">
        <v>498</v>
      </c>
      <c r="J43" t="s">
        <v>499</v>
      </c>
      <c r="K43" t="s">
        <v>500</v>
      </c>
      <c r="L43" t="s">
        <v>501</v>
      </c>
      <c r="M43" t="s">
        <v>502</v>
      </c>
      <c r="O43" t="s">
        <v>47</v>
      </c>
      <c r="P43" t="s">
        <v>107</v>
      </c>
      <c r="Q43" s="11">
        <v>45.979899497487402</v>
      </c>
      <c r="R43" s="11">
        <v>1.1226425310286801</v>
      </c>
      <c r="S43" s="11">
        <v>56.8993969849246</v>
      </c>
      <c r="T43" s="11">
        <v>1.3375794654731701</v>
      </c>
      <c r="U43" s="10">
        <v>0.42434248977206301</v>
      </c>
      <c r="V43" s="10">
        <v>4.0555277457827504E-3</v>
      </c>
      <c r="W43" s="10">
        <v>0.42434248977206301</v>
      </c>
      <c r="X43" s="10">
        <v>4.0555277457826099E-3</v>
      </c>
      <c r="Y43" s="10">
        <v>7.0883020474262803</v>
      </c>
      <c r="Z43" s="10">
        <v>0.225041896264078</v>
      </c>
    </row>
    <row r="44" spans="2:26" x14ac:dyDescent="0.25">
      <c r="B44" t="s">
        <v>47</v>
      </c>
      <c r="C44" t="s">
        <v>107</v>
      </c>
      <c r="D44" t="s">
        <v>503</v>
      </c>
      <c r="E44" t="s">
        <v>504</v>
      </c>
      <c r="F44" t="s">
        <v>505</v>
      </c>
      <c r="G44" t="s">
        <v>506</v>
      </c>
      <c r="H44" t="s">
        <v>507</v>
      </c>
      <c r="I44" t="s">
        <v>508</v>
      </c>
      <c r="J44" t="s">
        <v>509</v>
      </c>
      <c r="K44" t="s">
        <v>510</v>
      </c>
      <c r="L44" t="s">
        <v>511</v>
      </c>
      <c r="M44" t="s">
        <v>512</v>
      </c>
      <c r="O44" t="s">
        <v>47</v>
      </c>
      <c r="P44" t="s">
        <v>118</v>
      </c>
      <c r="Q44" s="11">
        <v>50.431249999999999</v>
      </c>
      <c r="R44" s="11">
        <v>2.2922385840332198</v>
      </c>
      <c r="S44" s="11">
        <v>58.223266331658202</v>
      </c>
      <c r="T44" s="11">
        <v>1.2689293524213501</v>
      </c>
      <c r="U44" s="10">
        <v>0.45443563376866403</v>
      </c>
      <c r="V44" s="10">
        <v>5.16926982767777E-2</v>
      </c>
      <c r="W44" s="10">
        <v>0.44744278625857498</v>
      </c>
      <c r="X44" s="10">
        <v>5.0228594903827502E-3</v>
      </c>
      <c r="Y44" s="10">
        <v>6.6016050929520897</v>
      </c>
      <c r="Z44" s="10">
        <v>0.73345209454548999</v>
      </c>
    </row>
    <row r="45" spans="2:26" x14ac:dyDescent="0.25">
      <c r="B45" t="s">
        <v>47</v>
      </c>
      <c r="C45" t="s">
        <v>118</v>
      </c>
      <c r="D45" t="s">
        <v>513</v>
      </c>
      <c r="E45" t="s">
        <v>514</v>
      </c>
      <c r="F45" t="s">
        <v>515</v>
      </c>
      <c r="G45" t="s">
        <v>516</v>
      </c>
      <c r="H45" t="s">
        <v>517</v>
      </c>
      <c r="I45" t="s">
        <v>518</v>
      </c>
      <c r="J45" t="s">
        <v>519</v>
      </c>
      <c r="K45" t="s">
        <v>520</v>
      </c>
      <c r="L45" t="s">
        <v>521</v>
      </c>
      <c r="M45" t="s">
        <v>522</v>
      </c>
      <c r="O45" t="s">
        <v>47</v>
      </c>
      <c r="P45" t="s">
        <v>315</v>
      </c>
      <c r="Q45" s="11">
        <v>63.368749999999999</v>
      </c>
      <c r="R45" s="11">
        <v>1.55104469170891</v>
      </c>
      <c r="S45" s="11">
        <v>67.297336683417001</v>
      </c>
      <c r="T45" s="11">
        <v>1.3092443044359701</v>
      </c>
      <c r="U45" s="10">
        <v>0.47236332849540302</v>
      </c>
      <c r="V45" s="10">
        <v>4.4483992028522103E-3</v>
      </c>
      <c r="W45" s="10">
        <v>0.47237994360635799</v>
      </c>
      <c r="X45" s="10">
        <v>5.2539155711153899E-3</v>
      </c>
      <c r="Y45" s="10">
        <v>5.7862213412452501</v>
      </c>
      <c r="Z45" s="10">
        <v>0.123708137096252</v>
      </c>
    </row>
    <row r="46" spans="2:26" x14ac:dyDescent="0.25">
      <c r="B46" t="s">
        <v>47</v>
      </c>
      <c r="C46" t="s">
        <v>315</v>
      </c>
      <c r="D46" t="s">
        <v>523</v>
      </c>
      <c r="E46" t="s">
        <v>524</v>
      </c>
      <c r="F46" t="s">
        <v>525</v>
      </c>
      <c r="G46" t="s">
        <v>526</v>
      </c>
      <c r="H46" t="s">
        <v>527</v>
      </c>
      <c r="I46" t="s">
        <v>528</v>
      </c>
      <c r="J46" t="s">
        <v>529</v>
      </c>
      <c r="K46" t="s">
        <v>530</v>
      </c>
      <c r="L46" t="s">
        <v>531</v>
      </c>
      <c r="M46" t="s">
        <v>532</v>
      </c>
      <c r="O46" t="s">
        <v>47</v>
      </c>
      <c r="P46" t="s">
        <v>85</v>
      </c>
      <c r="Q46" s="11">
        <v>80.697236180904497</v>
      </c>
      <c r="R46" s="11">
        <v>1.91577183314301</v>
      </c>
      <c r="S46" s="11">
        <v>85.326231155778899</v>
      </c>
      <c r="T46" s="11">
        <v>1.65109769634107</v>
      </c>
      <c r="U46" s="10">
        <v>0.49650614091790501</v>
      </c>
      <c r="V46" s="10">
        <v>6.3535252780699903E-3</v>
      </c>
      <c r="W46" s="10">
        <v>0.49641164157970802</v>
      </c>
      <c r="X46" s="10">
        <v>6.4982427707940497E-3</v>
      </c>
      <c r="Y46" s="10">
        <v>4.6474686521739104</v>
      </c>
      <c r="Z46" s="10">
        <v>0.11065587795158301</v>
      </c>
    </row>
    <row r="47" spans="2:26" x14ac:dyDescent="0.25">
      <c r="B47" t="s">
        <v>47</v>
      </c>
      <c r="C47" t="s">
        <v>85</v>
      </c>
      <c r="D47" t="s">
        <v>533</v>
      </c>
      <c r="E47" t="s">
        <v>534</v>
      </c>
      <c r="F47" t="s">
        <v>535</v>
      </c>
      <c r="G47" t="s">
        <v>536</v>
      </c>
      <c r="H47" t="s">
        <v>537</v>
      </c>
      <c r="I47" t="s">
        <v>538</v>
      </c>
      <c r="J47" t="s">
        <v>539</v>
      </c>
      <c r="K47" t="s">
        <v>540</v>
      </c>
      <c r="L47" t="s">
        <v>541</v>
      </c>
      <c r="M47" t="s">
        <v>542</v>
      </c>
      <c r="O47" t="s">
        <v>47</v>
      </c>
      <c r="P47" t="s">
        <v>150</v>
      </c>
      <c r="Q47" s="11">
        <v>92.056250000000006</v>
      </c>
      <c r="R47" s="11">
        <v>1.8068541855220801</v>
      </c>
      <c r="S47" s="11">
        <v>91.261256281407</v>
      </c>
      <c r="T47" s="11">
        <v>1.9596062090619499</v>
      </c>
      <c r="U47" s="10">
        <v>0.521004477121498</v>
      </c>
      <c r="V47" s="10">
        <v>1.6105007949656899E-2</v>
      </c>
      <c r="W47" s="10">
        <v>0.51937210522506805</v>
      </c>
      <c r="X47" s="10">
        <v>5.2754345602253703E-3</v>
      </c>
      <c r="Y47" s="10">
        <v>5.0386763547015896</v>
      </c>
      <c r="Z47" s="10">
        <v>0.11635094067331</v>
      </c>
    </row>
    <row r="48" spans="2:26" x14ac:dyDescent="0.25">
      <c r="B48" t="s">
        <v>47</v>
      </c>
      <c r="C48" t="s">
        <v>150</v>
      </c>
      <c r="D48" t="s">
        <v>543</v>
      </c>
      <c r="E48" t="s">
        <v>544</v>
      </c>
      <c r="F48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551</v>
      </c>
      <c r="M48" t="s">
        <v>552</v>
      </c>
      <c r="O48" t="s">
        <v>47</v>
      </c>
      <c r="P48" t="s">
        <v>161</v>
      </c>
      <c r="Q48" s="11">
        <v>87.1736111111111</v>
      </c>
      <c r="R48" s="11">
        <v>1.8420706602066801</v>
      </c>
      <c r="S48" s="11">
        <v>88.124413407821194</v>
      </c>
      <c r="T48" s="11">
        <v>1.86753459635512</v>
      </c>
      <c r="U48" s="10">
        <v>0.54525131051495501</v>
      </c>
      <c r="V48" s="10">
        <v>5.8166003254684498E-3</v>
      </c>
      <c r="W48" s="10">
        <v>0.54524560021013901</v>
      </c>
      <c r="X48" s="10">
        <v>5.54184256837817E-3</v>
      </c>
      <c r="Y48" s="10">
        <v>4.1585631341096398</v>
      </c>
      <c r="Z48" s="10">
        <v>1.0018847275465801</v>
      </c>
    </row>
    <row r="49" spans="2:26" x14ac:dyDescent="0.25">
      <c r="B49" t="s">
        <v>47</v>
      </c>
      <c r="C49" t="s">
        <v>161</v>
      </c>
      <c r="D49" t="s">
        <v>553</v>
      </c>
      <c r="E49" t="s">
        <v>554</v>
      </c>
      <c r="F49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560</v>
      </c>
      <c r="L49" t="s">
        <v>561</v>
      </c>
      <c r="M49" t="s">
        <v>562</v>
      </c>
      <c r="O49" t="s">
        <v>47</v>
      </c>
      <c r="P49" t="s">
        <v>170</v>
      </c>
      <c r="Q49" s="11">
        <v>64.337121212121204</v>
      </c>
      <c r="R49" s="11">
        <v>1.7662367276575399</v>
      </c>
      <c r="S49" s="11">
        <v>68.291457286432106</v>
      </c>
      <c r="T49" s="11">
        <v>1.80877138582979</v>
      </c>
      <c r="U49" s="10">
        <v>0.57140882634187695</v>
      </c>
      <c r="V49" s="10">
        <v>6.7728995037768204E-3</v>
      </c>
      <c r="W49" s="10">
        <v>0.57149694620624802</v>
      </c>
      <c r="X49" s="10">
        <v>6.30373244274747E-3</v>
      </c>
      <c r="Y49" s="10">
        <v>4.0760626701800504</v>
      </c>
      <c r="Z49" s="10">
        <v>6.7179242096472205E-2</v>
      </c>
    </row>
    <row r="50" spans="2:26" x14ac:dyDescent="0.25">
      <c r="B50" t="s">
        <v>47</v>
      </c>
      <c r="C50" t="s">
        <v>170</v>
      </c>
      <c r="D50" t="s">
        <v>563</v>
      </c>
      <c r="E50" t="s">
        <v>564</v>
      </c>
      <c r="F50" t="s">
        <v>565</v>
      </c>
      <c r="G50" t="s">
        <v>566</v>
      </c>
      <c r="H50" t="s">
        <v>567</v>
      </c>
      <c r="I50" t="s">
        <v>568</v>
      </c>
      <c r="J50" t="s">
        <v>569</v>
      </c>
      <c r="K50" t="s">
        <v>570</v>
      </c>
      <c r="L50" t="s">
        <v>571</v>
      </c>
      <c r="M50" t="s">
        <v>572</v>
      </c>
      <c r="O50" t="s">
        <v>47</v>
      </c>
      <c r="P50" t="s">
        <v>181</v>
      </c>
      <c r="Q50" s="11">
        <v>70.464824120602998</v>
      </c>
      <c r="R50" s="11">
        <v>1.6391728772266301</v>
      </c>
      <c r="S50" s="11">
        <v>70.166331658291398</v>
      </c>
      <c r="T50" s="11">
        <v>1.9799525834932401</v>
      </c>
      <c r="U50" s="10">
        <v>0.59648731869378502</v>
      </c>
      <c r="V50" s="10">
        <v>8.2641036221682892E-3</v>
      </c>
      <c r="W50" s="10">
        <v>0.59616948800868197</v>
      </c>
      <c r="X50" s="10">
        <v>6.9237084465363103E-3</v>
      </c>
      <c r="Y50" s="10">
        <v>3.3793266969811699</v>
      </c>
      <c r="Z50" s="10">
        <v>6.9232079520390899E-2</v>
      </c>
    </row>
    <row r="51" spans="2:26" x14ac:dyDescent="0.25">
      <c r="B51" t="s">
        <v>47</v>
      </c>
      <c r="C51" t="s">
        <v>181</v>
      </c>
      <c r="D51" t="s">
        <v>573</v>
      </c>
      <c r="E51" t="s">
        <v>574</v>
      </c>
      <c r="F51" t="s">
        <v>575</v>
      </c>
      <c r="G51" t="s">
        <v>576</v>
      </c>
      <c r="H51" t="s">
        <v>577</v>
      </c>
      <c r="I51" t="s">
        <v>578</v>
      </c>
      <c r="J51" t="s">
        <v>579</v>
      </c>
      <c r="K51" t="s">
        <v>580</v>
      </c>
      <c r="L51" t="s">
        <v>581</v>
      </c>
      <c r="M51" t="s">
        <v>582</v>
      </c>
      <c r="O51" t="s">
        <v>47</v>
      </c>
      <c r="P51" t="s">
        <v>192</v>
      </c>
      <c r="Q51" s="11">
        <v>107.003676470588</v>
      </c>
      <c r="R51" s="11">
        <v>12.999513962616801</v>
      </c>
      <c r="S51" s="11">
        <v>91.968944723618094</v>
      </c>
      <c r="T51" s="11">
        <v>2.77762550143499</v>
      </c>
      <c r="U51" s="10">
        <v>0.67998809570725405</v>
      </c>
      <c r="V51" s="10">
        <v>0.37353046311889399</v>
      </c>
      <c r="W51" s="10">
        <v>0.61928336811311402</v>
      </c>
      <c r="X51" s="10">
        <v>1.01513720660439E-2</v>
      </c>
      <c r="Y51" s="10">
        <v>2.8665350169875601</v>
      </c>
      <c r="Z51" s="10">
        <v>3.6195847080624102</v>
      </c>
    </row>
    <row r="52" spans="2:26" x14ac:dyDescent="0.25">
      <c r="B52" t="s">
        <v>47</v>
      </c>
      <c r="C52" t="s">
        <v>192</v>
      </c>
      <c r="D52" t="s">
        <v>583</v>
      </c>
      <c r="E52" t="s">
        <v>584</v>
      </c>
      <c r="F52" t="s">
        <v>585</v>
      </c>
      <c r="G52" t="s">
        <v>586</v>
      </c>
      <c r="H52" t="s">
        <v>587</v>
      </c>
      <c r="I52" t="s">
        <v>588</v>
      </c>
      <c r="J52" t="s">
        <v>589</v>
      </c>
      <c r="K52" t="s">
        <v>590</v>
      </c>
      <c r="L52" t="s">
        <v>591</v>
      </c>
      <c r="M52" t="s">
        <v>592</v>
      </c>
      <c r="O52" t="s">
        <v>47</v>
      </c>
      <c r="P52" t="s">
        <v>203</v>
      </c>
      <c r="Q52" s="11">
        <v>102.45</v>
      </c>
      <c r="R52" s="11">
        <v>3.4223254605295699</v>
      </c>
      <c r="S52" s="11">
        <v>120.53040201005</v>
      </c>
      <c r="T52" s="11">
        <v>2.8327664030303201</v>
      </c>
      <c r="U52" s="10">
        <v>0.64707294475420096</v>
      </c>
      <c r="V52" s="10">
        <v>3.4170527738514402E-2</v>
      </c>
      <c r="W52" s="10">
        <v>0.64488157446388705</v>
      </c>
      <c r="X52" s="10">
        <v>1.19923527978185E-2</v>
      </c>
      <c r="Y52" s="10">
        <v>-5.1075385357610301</v>
      </c>
      <c r="Z52" s="10">
        <v>1.9126277127537701</v>
      </c>
    </row>
    <row r="53" spans="2:26" x14ac:dyDescent="0.25">
      <c r="B53" t="s">
        <v>47</v>
      </c>
      <c r="C53" t="s">
        <v>203</v>
      </c>
      <c r="D53" t="s">
        <v>593</v>
      </c>
      <c r="E53" t="s">
        <v>594</v>
      </c>
      <c r="F53" t="s">
        <v>595</v>
      </c>
      <c r="G53" t="s">
        <v>596</v>
      </c>
      <c r="H53" t="s">
        <v>597</v>
      </c>
      <c r="I53" t="s">
        <v>598</v>
      </c>
      <c r="J53" t="s">
        <v>599</v>
      </c>
      <c r="K53" t="s">
        <v>600</v>
      </c>
      <c r="L53" t="s">
        <v>601</v>
      </c>
      <c r="M53" t="s">
        <v>602</v>
      </c>
      <c r="O53" t="s">
        <v>47</v>
      </c>
      <c r="P53" t="s">
        <v>603</v>
      </c>
      <c r="Q53" s="11">
        <v>98.912499999999994</v>
      </c>
      <c r="R53" s="11">
        <v>5.6783967542337503</v>
      </c>
      <c r="S53" s="11">
        <v>123.300100502512</v>
      </c>
      <c r="T53" s="11">
        <v>3.4254016928712101</v>
      </c>
      <c r="U53" s="10">
        <v>0.64990457191389495</v>
      </c>
      <c r="V53" s="10">
        <v>4.3761758481791001E-2</v>
      </c>
      <c r="W53" s="10">
        <v>0.64523514123160997</v>
      </c>
      <c r="X53" s="10">
        <v>1.6656602335228501E-2</v>
      </c>
      <c r="Y53" s="10">
        <v>-2.16600771349523</v>
      </c>
      <c r="Z53" s="10">
        <v>4.3376610742319999</v>
      </c>
    </row>
    <row r="54" spans="2:26" x14ac:dyDescent="0.25">
      <c r="B54" t="s">
        <v>47</v>
      </c>
      <c r="C54" t="s">
        <v>603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  <c r="I54" t="s">
        <v>609</v>
      </c>
      <c r="J54" t="s">
        <v>610</v>
      </c>
      <c r="K54" t="s">
        <v>611</v>
      </c>
      <c r="L54" t="s">
        <v>612</v>
      </c>
      <c r="M54" t="s">
        <v>613</v>
      </c>
      <c r="O54" t="s">
        <v>53</v>
      </c>
      <c r="P54" t="s">
        <v>624</v>
      </c>
      <c r="Q54" s="11">
        <v>53.4779792746114</v>
      </c>
      <c r="R54" s="11">
        <v>1.32846228446083</v>
      </c>
      <c r="S54" s="11">
        <v>41.6927135678391</v>
      </c>
      <c r="T54" s="11">
        <v>4.2897554347852402</v>
      </c>
      <c r="U54" s="10">
        <v>0.34348170059222199</v>
      </c>
      <c r="V54" s="10">
        <v>2.8251723150555099E-2</v>
      </c>
      <c r="W54" s="10">
        <v>0.36173196842834898</v>
      </c>
      <c r="X54" s="10">
        <v>7.3870983019987194E-2</v>
      </c>
      <c r="Y54" s="10">
        <v>7.5050343070337604</v>
      </c>
      <c r="Z54" s="10">
        <v>0.60356015575608601</v>
      </c>
    </row>
    <row r="55" spans="2:26" x14ac:dyDescent="0.25">
      <c r="B55" t="s">
        <v>53</v>
      </c>
      <c r="C55" t="s">
        <v>481</v>
      </c>
      <c r="D55" t="s">
        <v>614</v>
      </c>
      <c r="E55" t="s">
        <v>615</v>
      </c>
      <c r="F55" t="s">
        <v>616</v>
      </c>
      <c r="G55" t="s">
        <v>617</v>
      </c>
      <c r="H55" t="s">
        <v>618</v>
      </c>
      <c r="I55" t="s">
        <v>619</v>
      </c>
      <c r="J55" t="s">
        <v>620</v>
      </c>
      <c r="K55" t="s">
        <v>621</v>
      </c>
      <c r="L55" t="s">
        <v>622</v>
      </c>
      <c r="M55" t="s">
        <v>623</v>
      </c>
      <c r="O55" t="s">
        <v>53</v>
      </c>
      <c r="P55" t="s">
        <v>481</v>
      </c>
      <c r="Q55" s="11">
        <v>62.45</v>
      </c>
      <c r="R55" s="11">
        <v>1.3311592408961099</v>
      </c>
      <c r="S55" s="11">
        <v>57.212800000000001</v>
      </c>
      <c r="T55" s="11">
        <v>1.53680840064775</v>
      </c>
      <c r="U55" s="10">
        <v>0.37024803464344103</v>
      </c>
      <c r="V55" s="10">
        <v>3.2637780976905702E-3</v>
      </c>
      <c r="W55" s="10">
        <v>0.37036085328379498</v>
      </c>
      <c r="X55" s="10">
        <v>3.4341939709029998E-3</v>
      </c>
      <c r="Y55" s="10">
        <v>10.080212152915699</v>
      </c>
      <c r="Z55" s="10">
        <v>0.40043956016129201</v>
      </c>
    </row>
    <row r="56" spans="2:26" x14ac:dyDescent="0.25">
      <c r="B56" t="s">
        <v>53</v>
      </c>
      <c r="C56" t="s">
        <v>624</v>
      </c>
      <c r="D56" t="s">
        <v>625</v>
      </c>
      <c r="E56" t="s">
        <v>626</v>
      </c>
      <c r="F56" t="s">
        <v>627</v>
      </c>
      <c r="G56" t="s">
        <v>628</v>
      </c>
      <c r="H56" t="s">
        <v>629</v>
      </c>
      <c r="I56" t="s">
        <v>630</v>
      </c>
      <c r="J56" t="s">
        <v>631</v>
      </c>
      <c r="K56" t="s">
        <v>632</v>
      </c>
      <c r="L56" t="s">
        <v>633</v>
      </c>
      <c r="M56" t="s">
        <v>634</v>
      </c>
      <c r="O56" t="s">
        <v>53</v>
      </c>
      <c r="P56" t="s">
        <v>118</v>
      </c>
      <c r="Q56" s="11">
        <v>57.034090909090899</v>
      </c>
      <c r="R56" s="11">
        <v>12.0066561292985</v>
      </c>
      <c r="S56" s="11">
        <v>68.996783919598002</v>
      </c>
      <c r="T56" s="11">
        <v>1.60549457704217</v>
      </c>
      <c r="U56" s="10">
        <v>0.52078241024040595</v>
      </c>
      <c r="V56" s="10">
        <v>0.16057539792683501</v>
      </c>
      <c r="W56" s="10">
        <v>0.444733699452392</v>
      </c>
      <c r="X56" s="10">
        <v>4.8290426614689998E-3</v>
      </c>
      <c r="Y56" s="10">
        <v>6.5323390329688502</v>
      </c>
      <c r="Z56" s="10">
        <v>2.1096225030047102</v>
      </c>
    </row>
    <row r="57" spans="2:26" x14ac:dyDescent="0.25">
      <c r="B57" t="s">
        <v>53</v>
      </c>
      <c r="C57" t="s">
        <v>85</v>
      </c>
      <c r="D57" t="s">
        <v>635</v>
      </c>
      <c r="E57" t="s">
        <v>636</v>
      </c>
      <c r="F57" t="s">
        <v>637</v>
      </c>
      <c r="G57" t="s">
        <v>638</v>
      </c>
      <c r="H57" t="s">
        <v>639</v>
      </c>
      <c r="I57" t="s">
        <v>640</v>
      </c>
      <c r="J57" t="s">
        <v>641</v>
      </c>
      <c r="K57" t="s">
        <v>642</v>
      </c>
      <c r="L57" t="s">
        <v>643</v>
      </c>
      <c r="M57" t="s">
        <v>644</v>
      </c>
      <c r="O57" t="s">
        <v>53</v>
      </c>
      <c r="P57" t="s">
        <v>85</v>
      </c>
      <c r="Q57" s="11">
        <v>95.634422110552705</v>
      </c>
      <c r="R57" s="11">
        <v>1.96990194667365</v>
      </c>
      <c r="S57" s="11">
        <v>102.254120603015</v>
      </c>
      <c r="T57" s="11">
        <v>1.8887417931361099</v>
      </c>
      <c r="U57" s="10">
        <v>0.49422345861421402</v>
      </c>
      <c r="V57" s="10">
        <v>5.2338077956941703E-3</v>
      </c>
      <c r="W57" s="10">
        <v>0.49434481484901599</v>
      </c>
      <c r="X57" s="10">
        <v>6.2667815738876396E-3</v>
      </c>
      <c r="Y57" s="10">
        <v>4.5376287692307704</v>
      </c>
      <c r="Z57" s="10">
        <v>8.6841039300381895E-2</v>
      </c>
    </row>
    <row r="58" spans="2:26" x14ac:dyDescent="0.25">
      <c r="B58" t="s">
        <v>53</v>
      </c>
      <c r="C58" t="s">
        <v>192</v>
      </c>
      <c r="D58" t="s">
        <v>645</v>
      </c>
      <c r="E58" t="s">
        <v>646</v>
      </c>
      <c r="F58" t="s">
        <v>647</v>
      </c>
      <c r="G58" t="s">
        <v>648</v>
      </c>
      <c r="H58" t="s">
        <v>649</v>
      </c>
      <c r="I58" t="s">
        <v>650</v>
      </c>
      <c r="J58" t="s">
        <v>651</v>
      </c>
      <c r="K58" t="s">
        <v>652</v>
      </c>
      <c r="L58" t="s">
        <v>653</v>
      </c>
      <c r="M58" t="s">
        <v>654</v>
      </c>
      <c r="O58" t="s">
        <v>53</v>
      </c>
      <c r="P58" t="s">
        <v>161</v>
      </c>
      <c r="Q58" s="11">
        <v>105.483668341708</v>
      </c>
      <c r="R58" s="11">
        <v>3.2846900920114699</v>
      </c>
      <c r="S58" s="11">
        <v>115.50075376884401</v>
      </c>
      <c r="T58" s="11">
        <v>2.8214773218028499</v>
      </c>
      <c r="U58" s="10">
        <v>0.54297718162195496</v>
      </c>
      <c r="V58" s="10">
        <v>6.9899183584272899E-3</v>
      </c>
      <c r="W58" s="10">
        <v>0.54282043375475297</v>
      </c>
      <c r="X58" s="10">
        <v>5.2377829819656198E-3</v>
      </c>
      <c r="Y58" s="10">
        <v>4.19339092763758</v>
      </c>
      <c r="Z58" s="10">
        <v>0.15307592439762799</v>
      </c>
    </row>
    <row r="59" spans="2:26" x14ac:dyDescent="0.25">
      <c r="B59" t="s">
        <v>53</v>
      </c>
      <c r="C59" t="s">
        <v>161</v>
      </c>
      <c r="D59" t="s">
        <v>655</v>
      </c>
      <c r="E59" t="s">
        <v>656</v>
      </c>
      <c r="F59" t="s">
        <v>657</v>
      </c>
      <c r="G59" t="s">
        <v>658</v>
      </c>
      <c r="H59" t="s">
        <v>659</v>
      </c>
      <c r="I59" t="s">
        <v>660</v>
      </c>
      <c r="J59" t="s">
        <v>661</v>
      </c>
      <c r="K59" t="s">
        <v>662</v>
      </c>
      <c r="L59" t="s">
        <v>663</v>
      </c>
      <c r="M59" t="s">
        <v>664</v>
      </c>
      <c r="O59" t="s">
        <v>53</v>
      </c>
      <c r="P59" t="s">
        <v>192</v>
      </c>
      <c r="Q59" s="11">
        <v>126.243718592964</v>
      </c>
      <c r="R59" s="11">
        <v>4.0014546901822898</v>
      </c>
      <c r="S59" s="11">
        <v>107.857738693467</v>
      </c>
      <c r="T59" s="11">
        <v>4.9077285383486204</v>
      </c>
      <c r="U59" s="10">
        <v>0.62534984567349405</v>
      </c>
      <c r="V59" s="10">
        <v>7.8223666625453894E-2</v>
      </c>
      <c r="W59" s="10">
        <v>0.61750761085981398</v>
      </c>
      <c r="X59" s="10">
        <v>1.54039333237487E-2</v>
      </c>
      <c r="Y59" s="10">
        <v>-8.04141498688689</v>
      </c>
      <c r="Z59" s="10">
        <v>1.20180628325563</v>
      </c>
    </row>
    <row r="60" spans="2:26" x14ac:dyDescent="0.25">
      <c r="B60" t="s">
        <v>53</v>
      </c>
      <c r="C60" t="s">
        <v>118</v>
      </c>
      <c r="D60" t="s">
        <v>665</v>
      </c>
      <c r="E60" t="s">
        <v>666</v>
      </c>
      <c r="F60" t="s">
        <v>667</v>
      </c>
      <c r="G60" t="s">
        <v>668</v>
      </c>
      <c r="H60" t="s">
        <v>669</v>
      </c>
      <c r="I60" t="s">
        <v>670</v>
      </c>
      <c r="J60" t="s">
        <v>671</v>
      </c>
      <c r="K60" t="s">
        <v>672</v>
      </c>
      <c r="L60" t="s">
        <v>673</v>
      </c>
      <c r="M60" t="s">
        <v>674</v>
      </c>
      <c r="O60" t="s">
        <v>54</v>
      </c>
      <c r="P60" t="s">
        <v>481</v>
      </c>
      <c r="Q60" s="11">
        <v>74.445121951219505</v>
      </c>
      <c r="R60" s="11">
        <v>7.4726855955248599</v>
      </c>
      <c r="S60" s="11">
        <v>67.787185929648203</v>
      </c>
      <c r="T60" s="11">
        <v>2.2143622381672801</v>
      </c>
      <c r="U60" s="10">
        <v>0.388538739972906</v>
      </c>
      <c r="V60" s="10">
        <v>8.1053968693436701E-2</v>
      </c>
      <c r="W60" s="10">
        <v>0.36805820641040299</v>
      </c>
      <c r="X60" s="10">
        <v>3.46463704718512E-3</v>
      </c>
      <c r="Y60" s="10">
        <v>7.0784916723661899</v>
      </c>
      <c r="Z60" s="10">
        <v>2.15798809307462</v>
      </c>
    </row>
    <row r="61" spans="2:26" x14ac:dyDescent="0.25">
      <c r="B61" t="s">
        <v>54</v>
      </c>
      <c r="C61" t="s">
        <v>85</v>
      </c>
      <c r="D61" t="s">
        <v>675</v>
      </c>
      <c r="E61" t="s">
        <v>676</v>
      </c>
      <c r="F61" t="s">
        <v>677</v>
      </c>
      <c r="G61" t="s">
        <v>678</v>
      </c>
      <c r="H61" t="s">
        <v>679</v>
      </c>
      <c r="I61" t="s">
        <v>680</v>
      </c>
      <c r="J61" t="s">
        <v>681</v>
      </c>
      <c r="K61" t="s">
        <v>682</v>
      </c>
      <c r="L61" t="s">
        <v>683</v>
      </c>
      <c r="M61" t="s">
        <v>684</v>
      </c>
      <c r="O61" t="s">
        <v>54</v>
      </c>
      <c r="P61" t="s">
        <v>118</v>
      </c>
      <c r="Q61" s="11">
        <v>56.578014184397098</v>
      </c>
      <c r="R61" s="11">
        <v>21.914660483001001</v>
      </c>
      <c r="S61" s="11">
        <v>85.405125628140695</v>
      </c>
      <c r="T61" s="11">
        <v>1.9928204111782299</v>
      </c>
      <c r="U61" s="10">
        <v>0.83171870051707397</v>
      </c>
      <c r="V61" s="10">
        <v>0.69587527956603101</v>
      </c>
      <c r="W61" s="10">
        <v>0.44251253132832002</v>
      </c>
      <c r="X61" s="10">
        <v>3.9357683868233E-3</v>
      </c>
      <c r="Y61" s="10">
        <v>7.2115782658621903</v>
      </c>
      <c r="Z61" s="10">
        <v>4.3291830762499304</v>
      </c>
    </row>
    <row r="62" spans="2:26" x14ac:dyDescent="0.25">
      <c r="B62" t="s">
        <v>54</v>
      </c>
      <c r="C62" t="s">
        <v>118</v>
      </c>
      <c r="D62" t="s">
        <v>685</v>
      </c>
      <c r="E62" t="s">
        <v>686</v>
      </c>
      <c r="F62" t="s">
        <v>687</v>
      </c>
      <c r="G62" t="s">
        <v>688</v>
      </c>
      <c r="H62" t="s">
        <v>689</v>
      </c>
      <c r="I62" t="s">
        <v>690</v>
      </c>
      <c r="J62" t="s">
        <v>691</v>
      </c>
      <c r="K62" t="s">
        <v>692</v>
      </c>
      <c r="L62" t="s">
        <v>693</v>
      </c>
      <c r="M62" t="s">
        <v>694</v>
      </c>
      <c r="O62" t="s">
        <v>54</v>
      </c>
      <c r="P62" t="s">
        <v>315</v>
      </c>
      <c r="Q62" s="11">
        <v>90.522388059701498</v>
      </c>
      <c r="R62" s="11">
        <v>1.8726975913523001</v>
      </c>
      <c r="S62" s="11">
        <v>99.005949999999999</v>
      </c>
      <c r="T62" s="11">
        <v>2.2797948196269799</v>
      </c>
      <c r="U62" s="10">
        <v>0.46820405310971303</v>
      </c>
      <c r="V62" s="10">
        <v>4.3008906701379902E-3</v>
      </c>
      <c r="W62" s="10">
        <v>0.46830148363167201</v>
      </c>
      <c r="X62" s="10">
        <v>4.8177554240745298E-3</v>
      </c>
      <c r="Y62" s="10">
        <v>5.3460366783395701</v>
      </c>
      <c r="Z62" s="10">
        <v>0.97151107126870595</v>
      </c>
    </row>
    <row r="63" spans="2:26" x14ac:dyDescent="0.25">
      <c r="B63" t="s">
        <v>54</v>
      </c>
      <c r="C63" t="s">
        <v>170</v>
      </c>
      <c r="D63" t="s">
        <v>695</v>
      </c>
      <c r="E63" t="s">
        <v>696</v>
      </c>
      <c r="F63" t="s">
        <v>697</v>
      </c>
      <c r="G63" t="s">
        <v>698</v>
      </c>
      <c r="H63" t="s">
        <v>699</v>
      </c>
      <c r="I63" t="s">
        <v>700</v>
      </c>
      <c r="J63" t="s">
        <v>701</v>
      </c>
      <c r="K63" t="s">
        <v>702</v>
      </c>
      <c r="L63" t="s">
        <v>703</v>
      </c>
      <c r="M63" t="s">
        <v>704</v>
      </c>
      <c r="O63" t="s">
        <v>54</v>
      </c>
      <c r="P63" t="s">
        <v>85</v>
      </c>
      <c r="Q63" s="11">
        <v>112.06874999999999</v>
      </c>
      <c r="R63" s="11">
        <v>2.7039819766689899</v>
      </c>
      <c r="S63" s="11">
        <v>114.635728643216</v>
      </c>
      <c r="T63" s="11">
        <v>2.2518267212552598</v>
      </c>
      <c r="U63" s="10">
        <v>0.49219460498277601</v>
      </c>
      <c r="V63" s="10">
        <v>5.8412337960881203E-3</v>
      </c>
      <c r="W63" s="10">
        <v>0.492371794871794</v>
      </c>
      <c r="X63" s="10">
        <v>5.0911973851645803E-3</v>
      </c>
      <c r="Y63" s="10">
        <v>5.6632358910409302</v>
      </c>
      <c r="Z63" s="10">
        <v>0.174270435402815</v>
      </c>
    </row>
    <row r="64" spans="2:26" x14ac:dyDescent="0.25">
      <c r="B64" t="s">
        <v>54</v>
      </c>
      <c r="C64" t="s">
        <v>481</v>
      </c>
      <c r="D64" t="s">
        <v>705</v>
      </c>
      <c r="E64" t="s">
        <v>706</v>
      </c>
      <c r="F64" t="s">
        <v>707</v>
      </c>
      <c r="G64" t="s">
        <v>708</v>
      </c>
      <c r="H64" t="s">
        <v>709</v>
      </c>
      <c r="I64" t="s">
        <v>710</v>
      </c>
      <c r="J64" t="s">
        <v>711</v>
      </c>
      <c r="K64" t="s">
        <v>712</v>
      </c>
      <c r="L64" t="s">
        <v>713</v>
      </c>
      <c r="M64" t="s">
        <v>714</v>
      </c>
      <c r="O64" t="s">
        <v>54</v>
      </c>
      <c r="P64" t="s">
        <v>170</v>
      </c>
      <c r="Q64" s="11">
        <v>99.715346534653406</v>
      </c>
      <c r="R64" s="11">
        <v>7.0553982105312096</v>
      </c>
      <c r="S64" s="11">
        <v>107.45829145728599</v>
      </c>
      <c r="T64" s="11">
        <v>3.4498234613706802</v>
      </c>
      <c r="U64" s="10">
        <v>0.58102913208543405</v>
      </c>
      <c r="V64" s="10">
        <v>0.10533233707845099</v>
      </c>
      <c r="W64" s="10">
        <v>0.56727439845399796</v>
      </c>
      <c r="X64" s="10">
        <v>1.20548520833441E-2</v>
      </c>
      <c r="Y64" s="10">
        <v>4.6227524379288596</v>
      </c>
      <c r="Z64" s="10">
        <v>1.27174289927546</v>
      </c>
    </row>
    <row r="65" spans="2:13" x14ac:dyDescent="0.25">
      <c r="B65" t="s">
        <v>54</v>
      </c>
      <c r="C65" t="s">
        <v>315</v>
      </c>
      <c r="D65" t="s">
        <v>715</v>
      </c>
      <c r="E65" t="s">
        <v>716</v>
      </c>
      <c r="F65" t="s">
        <v>717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t="s">
        <v>724</v>
      </c>
    </row>
  </sheetData>
  <sortState xmlns:xlrd2="http://schemas.microsoft.com/office/spreadsheetml/2017/richdata2" ref="O4:Z65">
    <sortCondition ref="O4:O65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EB2E-9D86-4754-AD53-7D815BC801B6}">
  <dimension ref="A1:M55"/>
  <sheetViews>
    <sheetView topLeftCell="A5" zoomScale="55" zoomScaleNormal="55" workbookViewId="0">
      <selection activeCell="E3" activeCellId="1" sqref="C3:C55 E3:E55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32" bestFit="1" customWidth="1"/>
    <col min="4" max="4" width="41.7109375" bestFit="1" customWidth="1"/>
    <col min="5" max="5" width="28.85546875" bestFit="1" customWidth="1"/>
    <col min="6" max="6" width="38.7109375" bestFit="1" customWidth="1"/>
    <col min="7" max="7" width="30.7109375" bestFit="1" customWidth="1"/>
    <col min="8" max="8" width="40.42578125" bestFit="1" customWidth="1"/>
    <col min="9" max="9" width="27.5703125" bestFit="1" customWidth="1"/>
    <col min="10" max="10" width="37.28515625" bestFit="1" customWidth="1"/>
    <col min="11" max="11" width="22.85546875" bestFit="1" customWidth="1"/>
    <col min="12" max="12" width="23.85546875" bestFit="1" customWidth="1"/>
    <col min="13" max="13" width="33.140625" bestFit="1" customWidth="1"/>
  </cols>
  <sheetData>
    <row r="1" spans="1:1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727</v>
      </c>
    </row>
    <row r="2" spans="1:13" x14ac:dyDescent="0.25">
      <c r="A2" s="12" t="s">
        <v>0</v>
      </c>
      <c r="B2" s="12" t="s">
        <v>1</v>
      </c>
      <c r="C2" s="12" t="s">
        <v>75</v>
      </c>
      <c r="D2" s="12" t="s">
        <v>76</v>
      </c>
      <c r="E2" s="12" t="s">
        <v>77</v>
      </c>
      <c r="F2" s="12" t="s">
        <v>78</v>
      </c>
      <c r="G2" s="12" t="s">
        <v>79</v>
      </c>
      <c r="H2" s="12" t="s">
        <v>80</v>
      </c>
      <c r="I2" s="12" t="s">
        <v>81</v>
      </c>
      <c r="J2" s="12" t="s">
        <v>82</v>
      </c>
      <c r="K2" s="12" t="s">
        <v>728</v>
      </c>
      <c r="L2" s="12" t="s">
        <v>729</v>
      </c>
      <c r="M2" s="12" t="s">
        <v>84</v>
      </c>
    </row>
    <row r="3" spans="1:13" x14ac:dyDescent="0.25">
      <c r="A3" s="12" t="s">
        <v>41</v>
      </c>
      <c r="B3" s="12" t="s">
        <v>347</v>
      </c>
      <c r="C3" s="12" t="s">
        <v>348</v>
      </c>
      <c r="D3" s="12" t="s">
        <v>349</v>
      </c>
      <c r="E3" s="12" t="s">
        <v>350</v>
      </c>
      <c r="F3" s="12" t="s">
        <v>351</v>
      </c>
      <c r="G3" s="12" t="s">
        <v>352</v>
      </c>
      <c r="H3" s="12" t="s">
        <v>353</v>
      </c>
      <c r="I3" s="12" t="s">
        <v>354</v>
      </c>
      <c r="J3" s="12" t="s">
        <v>355</v>
      </c>
      <c r="K3" s="12" t="s">
        <v>730</v>
      </c>
      <c r="L3" s="12" t="s">
        <v>356</v>
      </c>
      <c r="M3" s="12" t="s">
        <v>357</v>
      </c>
    </row>
    <row r="4" spans="1:13" x14ac:dyDescent="0.25">
      <c r="A4" s="12" t="s">
        <v>41</v>
      </c>
      <c r="B4" s="12" t="s">
        <v>161</v>
      </c>
      <c r="C4" s="12" t="s">
        <v>358</v>
      </c>
      <c r="D4" s="12" t="s">
        <v>359</v>
      </c>
      <c r="E4" s="12" t="s">
        <v>360</v>
      </c>
      <c r="F4" s="12" t="s">
        <v>361</v>
      </c>
      <c r="G4" s="12" t="s">
        <v>362</v>
      </c>
      <c r="H4" s="12" t="s">
        <v>363</v>
      </c>
      <c r="I4" s="12" t="s">
        <v>364</v>
      </c>
      <c r="J4" s="12" t="s">
        <v>365</v>
      </c>
      <c r="K4" s="12" t="s">
        <v>731</v>
      </c>
      <c r="L4" s="12" t="s">
        <v>366</v>
      </c>
      <c r="M4" s="12" t="s">
        <v>367</v>
      </c>
    </row>
    <row r="5" spans="1:13" x14ac:dyDescent="0.25">
      <c r="A5" s="12" t="s">
        <v>41</v>
      </c>
      <c r="B5" s="12" t="s">
        <v>378</v>
      </c>
      <c r="C5" s="12" t="s">
        <v>379</v>
      </c>
      <c r="D5" s="12" t="s">
        <v>380</v>
      </c>
      <c r="E5" s="12" t="s">
        <v>381</v>
      </c>
      <c r="F5" s="12" t="s">
        <v>382</v>
      </c>
      <c r="G5" s="12" t="s">
        <v>383</v>
      </c>
      <c r="H5" s="12" t="s">
        <v>384</v>
      </c>
      <c r="I5" s="12" t="s">
        <v>385</v>
      </c>
      <c r="J5" s="12" t="s">
        <v>386</v>
      </c>
      <c r="K5" s="12" t="s">
        <v>732</v>
      </c>
      <c r="L5" s="12" t="s">
        <v>387</v>
      </c>
      <c r="M5" s="12" t="s">
        <v>388</v>
      </c>
    </row>
    <row r="6" spans="1:13" x14ac:dyDescent="0.25">
      <c r="A6" s="12" t="s">
        <v>41</v>
      </c>
      <c r="B6" s="12" t="s">
        <v>203</v>
      </c>
      <c r="C6" s="12" t="s">
        <v>389</v>
      </c>
      <c r="D6" s="12" t="s">
        <v>390</v>
      </c>
      <c r="E6" s="12" t="s">
        <v>391</v>
      </c>
      <c r="F6" s="12" t="s">
        <v>392</v>
      </c>
      <c r="G6" s="12" t="s">
        <v>733</v>
      </c>
      <c r="H6" s="12" t="s">
        <v>734</v>
      </c>
      <c r="I6" s="12" t="s">
        <v>735</v>
      </c>
      <c r="J6" s="12" t="s">
        <v>736</v>
      </c>
      <c r="K6" s="12" t="s">
        <v>737</v>
      </c>
      <c r="L6" s="12" t="s">
        <v>738</v>
      </c>
      <c r="M6" s="12" t="s">
        <v>739</v>
      </c>
    </row>
    <row r="7" spans="1:13" x14ac:dyDescent="0.25">
      <c r="A7" s="12" t="s">
        <v>41</v>
      </c>
      <c r="B7" s="12" t="s">
        <v>236</v>
      </c>
      <c r="C7" s="12" t="s">
        <v>398</v>
      </c>
      <c r="D7" s="12" t="s">
        <v>399</v>
      </c>
      <c r="E7" s="12" t="s">
        <v>400</v>
      </c>
      <c r="F7" s="12" t="s">
        <v>401</v>
      </c>
      <c r="G7" s="12" t="s">
        <v>402</v>
      </c>
      <c r="H7" s="12" t="s">
        <v>403</v>
      </c>
      <c r="I7" s="12" t="s">
        <v>404</v>
      </c>
      <c r="J7" s="12" t="s">
        <v>405</v>
      </c>
      <c r="K7" s="12" t="s">
        <v>740</v>
      </c>
      <c r="L7" s="12" t="s">
        <v>406</v>
      </c>
      <c r="M7" s="12" t="s">
        <v>407</v>
      </c>
    </row>
    <row r="8" spans="1:13" x14ac:dyDescent="0.25">
      <c r="A8" s="12" t="s">
        <v>41</v>
      </c>
      <c r="B8" s="12" t="s">
        <v>280</v>
      </c>
      <c r="C8" s="12" t="s">
        <v>408</v>
      </c>
      <c r="D8" s="12" t="s">
        <v>409</v>
      </c>
      <c r="E8" s="12" t="s">
        <v>410</v>
      </c>
      <c r="F8" s="12" t="s">
        <v>411</v>
      </c>
      <c r="G8" s="12" t="s">
        <v>412</v>
      </c>
      <c r="H8" s="12" t="s">
        <v>413</v>
      </c>
      <c r="I8" s="12" t="s">
        <v>412</v>
      </c>
      <c r="J8" s="12" t="s">
        <v>414</v>
      </c>
      <c r="K8" s="12" t="s">
        <v>741</v>
      </c>
      <c r="L8" s="12" t="s">
        <v>415</v>
      </c>
      <c r="M8" s="12" t="s">
        <v>416</v>
      </c>
    </row>
    <row r="9" spans="1:13" x14ac:dyDescent="0.25">
      <c r="A9" s="12" t="s">
        <v>41</v>
      </c>
      <c r="B9" s="12" t="s">
        <v>438</v>
      </c>
      <c r="C9" s="12" t="s">
        <v>742</v>
      </c>
      <c r="D9" s="12" t="s">
        <v>743</v>
      </c>
      <c r="E9" s="12" t="s">
        <v>744</v>
      </c>
      <c r="F9" s="12" t="s">
        <v>745</v>
      </c>
      <c r="G9" s="12" t="s">
        <v>746</v>
      </c>
      <c r="H9" s="12" t="s">
        <v>747</v>
      </c>
      <c r="I9" s="12" t="s">
        <v>748</v>
      </c>
      <c r="J9" s="12" t="s">
        <v>749</v>
      </c>
      <c r="K9" s="12" t="s">
        <v>750</v>
      </c>
      <c r="L9" s="12" t="s">
        <v>751</v>
      </c>
      <c r="M9" s="12" t="s">
        <v>752</v>
      </c>
    </row>
    <row r="10" spans="1:13" x14ac:dyDescent="0.25">
      <c r="A10" s="12" t="s">
        <v>41</v>
      </c>
      <c r="B10" s="12" t="s">
        <v>96</v>
      </c>
      <c r="C10" s="12" t="s">
        <v>449</v>
      </c>
      <c r="D10" s="12" t="s">
        <v>450</v>
      </c>
      <c r="E10" s="12" t="s">
        <v>451</v>
      </c>
      <c r="F10" s="12" t="s">
        <v>452</v>
      </c>
      <c r="G10" s="12" t="s">
        <v>453</v>
      </c>
      <c r="H10" s="12" t="s">
        <v>454</v>
      </c>
      <c r="I10" s="12" t="s">
        <v>455</v>
      </c>
      <c r="J10" s="12" t="s">
        <v>456</v>
      </c>
      <c r="K10" s="12" t="s">
        <v>753</v>
      </c>
      <c r="L10" s="12" t="s">
        <v>457</v>
      </c>
      <c r="M10" s="12" t="s">
        <v>458</v>
      </c>
    </row>
    <row r="11" spans="1:13" x14ac:dyDescent="0.25">
      <c r="A11" s="12" t="s">
        <v>41</v>
      </c>
      <c r="B11" s="12" t="s">
        <v>459</v>
      </c>
      <c r="C11" s="12" t="s">
        <v>460</v>
      </c>
      <c r="D11" s="12" t="s">
        <v>461</v>
      </c>
      <c r="E11" s="12" t="s">
        <v>462</v>
      </c>
      <c r="F11" s="12" t="s">
        <v>463</v>
      </c>
      <c r="G11" s="12" t="s">
        <v>464</v>
      </c>
      <c r="H11" s="12" t="s">
        <v>465</v>
      </c>
      <c r="I11" s="12" t="s">
        <v>466</v>
      </c>
      <c r="J11" s="12" t="s">
        <v>467</v>
      </c>
      <c r="K11" s="12" t="s">
        <v>754</v>
      </c>
      <c r="L11" s="12" t="s">
        <v>468</v>
      </c>
      <c r="M11" s="12" t="s">
        <v>469</v>
      </c>
    </row>
    <row r="12" spans="1:13" x14ac:dyDescent="0.25">
      <c r="A12" s="12" t="s">
        <v>41</v>
      </c>
      <c r="B12" s="12" t="s">
        <v>470</v>
      </c>
      <c r="C12" s="12" t="s">
        <v>471</v>
      </c>
      <c r="D12" s="12" t="s">
        <v>472</v>
      </c>
      <c r="E12" s="12" t="s">
        <v>473</v>
      </c>
      <c r="F12" s="12" t="s">
        <v>474</v>
      </c>
      <c r="G12" s="12" t="s">
        <v>475</v>
      </c>
      <c r="H12" s="12" t="s">
        <v>476</v>
      </c>
      <c r="I12" s="12" t="s">
        <v>477</v>
      </c>
      <c r="J12" s="12" t="s">
        <v>478</v>
      </c>
      <c r="K12" s="12" t="s">
        <v>899</v>
      </c>
      <c r="L12" s="12" t="s">
        <v>479</v>
      </c>
      <c r="M12" s="12" t="s">
        <v>480</v>
      </c>
    </row>
    <row r="13" spans="1:13" x14ac:dyDescent="0.25">
      <c r="A13" s="12" t="s">
        <v>41</v>
      </c>
      <c r="B13" s="12" t="s">
        <v>326</v>
      </c>
      <c r="C13" s="12" t="s">
        <v>327</v>
      </c>
      <c r="D13" s="12" t="s">
        <v>328</v>
      </c>
      <c r="E13" s="12" t="s">
        <v>329</v>
      </c>
      <c r="F13" s="12" t="s">
        <v>330</v>
      </c>
      <c r="G13" s="12" t="s">
        <v>331</v>
      </c>
      <c r="H13" s="12" t="s">
        <v>332</v>
      </c>
      <c r="I13" s="12" t="s">
        <v>333</v>
      </c>
      <c r="J13" s="12" t="s">
        <v>334</v>
      </c>
      <c r="K13" s="12" t="s">
        <v>755</v>
      </c>
      <c r="L13" s="12" t="s">
        <v>335</v>
      </c>
      <c r="M13" s="12" t="s">
        <v>336</v>
      </c>
    </row>
    <row r="14" spans="1:13" x14ac:dyDescent="0.25">
      <c r="A14" s="12" t="s">
        <v>35</v>
      </c>
      <c r="B14" s="12" t="s">
        <v>107</v>
      </c>
      <c r="C14" s="12" t="s">
        <v>108</v>
      </c>
      <c r="D14" s="12" t="s">
        <v>109</v>
      </c>
      <c r="E14" s="12" t="s">
        <v>110</v>
      </c>
      <c r="F14" s="12" t="s">
        <v>111</v>
      </c>
      <c r="G14" s="12" t="s">
        <v>112</v>
      </c>
      <c r="H14" s="12" t="s">
        <v>113</v>
      </c>
      <c r="I14" s="12" t="s">
        <v>114</v>
      </c>
      <c r="J14" s="12" t="s">
        <v>115</v>
      </c>
      <c r="K14" s="12" t="s">
        <v>756</v>
      </c>
      <c r="L14" s="12" t="s">
        <v>116</v>
      </c>
      <c r="M14" s="12" t="s">
        <v>117</v>
      </c>
    </row>
    <row r="15" spans="1:13" x14ac:dyDescent="0.25">
      <c r="A15" s="12" t="s">
        <v>35</v>
      </c>
      <c r="B15" s="12" t="s">
        <v>118</v>
      </c>
      <c r="C15" s="12" t="s">
        <v>119</v>
      </c>
      <c r="D15" s="12" t="s">
        <v>120</v>
      </c>
      <c r="E15" s="12" t="s">
        <v>121</v>
      </c>
      <c r="F15" s="12" t="s">
        <v>122</v>
      </c>
      <c r="G15" s="12" t="s">
        <v>123</v>
      </c>
      <c r="H15" s="12" t="s">
        <v>124</v>
      </c>
      <c r="I15" s="12" t="s">
        <v>125</v>
      </c>
      <c r="J15" s="12" t="s">
        <v>126</v>
      </c>
      <c r="K15" s="12" t="s">
        <v>757</v>
      </c>
      <c r="L15" s="12" t="s">
        <v>127</v>
      </c>
      <c r="M15" s="12" t="s">
        <v>128</v>
      </c>
    </row>
    <row r="16" spans="1:13" x14ac:dyDescent="0.25">
      <c r="A16" s="12" t="s">
        <v>35</v>
      </c>
      <c r="B16" s="12" t="s">
        <v>315</v>
      </c>
      <c r="C16" s="12" t="s">
        <v>900</v>
      </c>
      <c r="D16" s="12" t="s">
        <v>901</v>
      </c>
      <c r="E16" s="12" t="s">
        <v>902</v>
      </c>
      <c r="F16" s="12" t="s">
        <v>903</v>
      </c>
      <c r="G16" s="12" t="s">
        <v>904</v>
      </c>
      <c r="H16" s="12" t="s">
        <v>905</v>
      </c>
      <c r="I16" s="12" t="s">
        <v>906</v>
      </c>
      <c r="J16" s="12" t="s">
        <v>907</v>
      </c>
      <c r="K16" s="12" t="s">
        <v>908</v>
      </c>
      <c r="L16" s="12" t="s">
        <v>909</v>
      </c>
      <c r="M16" s="12" t="s">
        <v>910</v>
      </c>
    </row>
    <row r="17" spans="1:13" x14ac:dyDescent="0.25">
      <c r="A17" s="12" t="s">
        <v>35</v>
      </c>
      <c r="B17" s="12" t="s">
        <v>139</v>
      </c>
      <c r="C17" s="12" t="s">
        <v>140</v>
      </c>
      <c r="D17" s="12" t="s">
        <v>141</v>
      </c>
      <c r="E17" s="12" t="s">
        <v>142</v>
      </c>
      <c r="F17" s="12" t="s">
        <v>143</v>
      </c>
      <c r="G17" s="12" t="s">
        <v>144</v>
      </c>
      <c r="H17" s="12" t="s">
        <v>145</v>
      </c>
      <c r="I17" s="12" t="s">
        <v>146</v>
      </c>
      <c r="J17" s="12" t="s">
        <v>147</v>
      </c>
      <c r="K17" s="12" t="s">
        <v>758</v>
      </c>
      <c r="L17" s="12" t="s">
        <v>148</v>
      </c>
      <c r="M17" s="12" t="s">
        <v>149</v>
      </c>
    </row>
    <row r="18" spans="1:13" x14ac:dyDescent="0.25">
      <c r="A18" s="12" t="s">
        <v>35</v>
      </c>
      <c r="B18" s="12" t="s">
        <v>85</v>
      </c>
      <c r="C18" s="12" t="s">
        <v>129</v>
      </c>
      <c r="D18" s="12" t="s">
        <v>130</v>
      </c>
      <c r="E18" s="12" t="s">
        <v>131</v>
      </c>
      <c r="F18" s="12" t="s">
        <v>132</v>
      </c>
      <c r="G18" s="12" t="s">
        <v>133</v>
      </c>
      <c r="H18" s="12" t="s">
        <v>134</v>
      </c>
      <c r="I18" s="12" t="s">
        <v>135</v>
      </c>
      <c r="J18" s="12" t="s">
        <v>136</v>
      </c>
      <c r="K18" s="12" t="s">
        <v>759</v>
      </c>
      <c r="L18" s="12" t="s">
        <v>137</v>
      </c>
      <c r="M18" s="12" t="s">
        <v>138</v>
      </c>
    </row>
    <row r="19" spans="1:13" x14ac:dyDescent="0.25">
      <c r="A19" s="12" t="s">
        <v>35</v>
      </c>
      <c r="B19" s="12" t="s">
        <v>150</v>
      </c>
      <c r="C19" s="12" t="s">
        <v>151</v>
      </c>
      <c r="D19" s="12" t="s">
        <v>152</v>
      </c>
      <c r="E19" s="12" t="s">
        <v>153</v>
      </c>
      <c r="F19" s="12" t="s">
        <v>154</v>
      </c>
      <c r="G19" s="12" t="s">
        <v>155</v>
      </c>
      <c r="H19" s="12" t="s">
        <v>156</v>
      </c>
      <c r="I19" s="12" t="s">
        <v>157</v>
      </c>
      <c r="J19" s="12" t="s">
        <v>158</v>
      </c>
      <c r="K19" s="12" t="s">
        <v>760</v>
      </c>
      <c r="L19" s="12" t="s">
        <v>159</v>
      </c>
      <c r="M19" s="12" t="s">
        <v>160</v>
      </c>
    </row>
    <row r="20" spans="1:13" x14ac:dyDescent="0.25">
      <c r="A20" s="12" t="s">
        <v>35</v>
      </c>
      <c r="B20" s="12" t="s">
        <v>161</v>
      </c>
      <c r="C20" s="12" t="s">
        <v>162</v>
      </c>
      <c r="D20" s="12" t="s">
        <v>163</v>
      </c>
      <c r="E20" s="12" t="s">
        <v>164</v>
      </c>
      <c r="F20" s="12" t="s">
        <v>165</v>
      </c>
      <c r="G20" s="12" t="s">
        <v>166</v>
      </c>
      <c r="H20" s="12" t="s">
        <v>167</v>
      </c>
      <c r="I20" s="12" t="s">
        <v>166</v>
      </c>
      <c r="J20" s="12" t="s">
        <v>167</v>
      </c>
      <c r="K20" s="12" t="s">
        <v>761</v>
      </c>
      <c r="L20" s="12" t="s">
        <v>168</v>
      </c>
      <c r="M20" s="12" t="s">
        <v>169</v>
      </c>
    </row>
    <row r="21" spans="1:13" x14ac:dyDescent="0.25">
      <c r="A21" s="12" t="s">
        <v>35</v>
      </c>
      <c r="B21" s="12" t="s">
        <v>170</v>
      </c>
      <c r="C21" s="12" t="s">
        <v>171</v>
      </c>
      <c r="D21" s="12" t="s">
        <v>172</v>
      </c>
      <c r="E21" s="12" t="s">
        <v>173</v>
      </c>
      <c r="F21" s="12" t="s">
        <v>174</v>
      </c>
      <c r="G21" s="12" t="s">
        <v>175</v>
      </c>
      <c r="H21" s="12" t="s">
        <v>176</v>
      </c>
      <c r="I21" s="12" t="s">
        <v>177</v>
      </c>
      <c r="J21" s="12" t="s">
        <v>178</v>
      </c>
      <c r="K21" s="12" t="s">
        <v>762</v>
      </c>
      <c r="L21" s="12" t="s">
        <v>179</v>
      </c>
      <c r="M21" s="12" t="s">
        <v>180</v>
      </c>
    </row>
    <row r="22" spans="1:13" x14ac:dyDescent="0.25">
      <c r="A22" s="12" t="s">
        <v>35</v>
      </c>
      <c r="B22" s="12" t="s">
        <v>181</v>
      </c>
      <c r="C22" s="12" t="s">
        <v>182</v>
      </c>
      <c r="D22" s="12" t="s">
        <v>183</v>
      </c>
      <c r="E22" s="12" t="s">
        <v>184</v>
      </c>
      <c r="F22" s="12" t="s">
        <v>185</v>
      </c>
      <c r="G22" s="12" t="s">
        <v>186</v>
      </c>
      <c r="H22" s="12" t="s">
        <v>187</v>
      </c>
      <c r="I22" s="12" t="s">
        <v>188</v>
      </c>
      <c r="J22" s="12" t="s">
        <v>189</v>
      </c>
      <c r="K22" s="12" t="s">
        <v>763</v>
      </c>
      <c r="L22" s="12" t="s">
        <v>190</v>
      </c>
      <c r="M22" s="12" t="s">
        <v>191</v>
      </c>
    </row>
    <row r="23" spans="1:13" x14ac:dyDescent="0.25">
      <c r="A23" s="12" t="s">
        <v>35</v>
      </c>
      <c r="B23" s="12" t="s">
        <v>192</v>
      </c>
      <c r="C23" s="12" t="s">
        <v>193</v>
      </c>
      <c r="D23" s="12" t="s">
        <v>194</v>
      </c>
      <c r="E23" s="12" t="s">
        <v>195</v>
      </c>
      <c r="F23" s="12" t="s">
        <v>196</v>
      </c>
      <c r="G23" s="12" t="s">
        <v>197</v>
      </c>
      <c r="H23" s="12" t="s">
        <v>198</v>
      </c>
      <c r="I23" s="12" t="s">
        <v>199</v>
      </c>
      <c r="J23" s="12" t="s">
        <v>200</v>
      </c>
      <c r="K23" s="12" t="s">
        <v>764</v>
      </c>
      <c r="L23" s="12" t="s">
        <v>201</v>
      </c>
      <c r="M23" s="12" t="s">
        <v>202</v>
      </c>
    </row>
    <row r="24" spans="1:13" x14ac:dyDescent="0.25">
      <c r="A24" s="12" t="s">
        <v>35</v>
      </c>
      <c r="B24" s="12" t="s">
        <v>203</v>
      </c>
      <c r="C24" s="12" t="s">
        <v>204</v>
      </c>
      <c r="D24" s="12" t="s">
        <v>205</v>
      </c>
      <c r="E24" s="12" t="s">
        <v>206</v>
      </c>
      <c r="F24" s="12" t="s">
        <v>207</v>
      </c>
      <c r="G24" s="12" t="s">
        <v>208</v>
      </c>
      <c r="H24" s="12" t="s">
        <v>209</v>
      </c>
      <c r="I24" s="12" t="s">
        <v>210</v>
      </c>
      <c r="J24" s="12" t="s">
        <v>211</v>
      </c>
      <c r="K24" s="12" t="s">
        <v>765</v>
      </c>
      <c r="L24" s="12" t="s">
        <v>212</v>
      </c>
      <c r="M24" s="12" t="s">
        <v>213</v>
      </c>
    </row>
    <row r="25" spans="1:13" x14ac:dyDescent="0.25">
      <c r="A25" s="12" t="s">
        <v>35</v>
      </c>
      <c r="B25" s="12" t="s">
        <v>214</v>
      </c>
      <c r="C25" s="12" t="s">
        <v>215</v>
      </c>
      <c r="D25" s="12" t="s">
        <v>216</v>
      </c>
      <c r="E25" s="12" t="s">
        <v>217</v>
      </c>
      <c r="F25" s="12" t="s">
        <v>218</v>
      </c>
      <c r="G25" s="12" t="s">
        <v>219</v>
      </c>
      <c r="H25" s="12" t="s">
        <v>220</v>
      </c>
      <c r="I25" s="12" t="s">
        <v>221</v>
      </c>
      <c r="J25" s="12" t="s">
        <v>222</v>
      </c>
      <c r="K25" s="12" t="s">
        <v>766</v>
      </c>
      <c r="L25" s="12" t="s">
        <v>223</v>
      </c>
      <c r="M25" s="12" t="s">
        <v>224</v>
      </c>
    </row>
    <row r="26" spans="1:13" x14ac:dyDescent="0.25">
      <c r="A26" s="12" t="s">
        <v>35</v>
      </c>
      <c r="B26" s="12" t="s">
        <v>236</v>
      </c>
      <c r="C26" s="12" t="s">
        <v>237</v>
      </c>
      <c r="D26" s="12" t="s">
        <v>238</v>
      </c>
      <c r="E26" s="12" t="s">
        <v>239</v>
      </c>
      <c r="F26" s="12" t="s">
        <v>240</v>
      </c>
      <c r="G26" s="12" t="s">
        <v>241</v>
      </c>
      <c r="H26" s="12" t="s">
        <v>242</v>
      </c>
      <c r="I26" s="12" t="s">
        <v>243</v>
      </c>
      <c r="J26" s="12" t="s">
        <v>244</v>
      </c>
      <c r="K26" s="12" t="s">
        <v>767</v>
      </c>
      <c r="L26" s="12" t="s">
        <v>245</v>
      </c>
      <c r="M26" s="12" t="s">
        <v>246</v>
      </c>
    </row>
    <row r="27" spans="1:13" x14ac:dyDescent="0.25">
      <c r="A27" s="12" t="s">
        <v>35</v>
      </c>
      <c r="B27" s="12" t="s">
        <v>258</v>
      </c>
      <c r="C27" s="12" t="s">
        <v>259</v>
      </c>
      <c r="D27" s="12" t="s">
        <v>260</v>
      </c>
      <c r="E27" s="12" t="s">
        <v>768</v>
      </c>
      <c r="F27" s="12" t="s">
        <v>769</v>
      </c>
      <c r="G27" s="12" t="s">
        <v>263</v>
      </c>
      <c r="H27" s="12" t="s">
        <v>264</v>
      </c>
      <c r="I27" s="12" t="s">
        <v>770</v>
      </c>
      <c r="J27" s="12" t="s">
        <v>771</v>
      </c>
      <c r="K27" s="12" t="s">
        <v>772</v>
      </c>
      <c r="L27" s="12" t="s">
        <v>773</v>
      </c>
      <c r="M27" s="12" t="s">
        <v>774</v>
      </c>
    </row>
    <row r="28" spans="1:13" x14ac:dyDescent="0.25">
      <c r="A28" s="12" t="s">
        <v>35</v>
      </c>
      <c r="B28" s="12" t="s">
        <v>280</v>
      </c>
      <c r="C28" s="12" t="s">
        <v>281</v>
      </c>
      <c r="D28" s="12" t="s">
        <v>282</v>
      </c>
      <c r="E28" s="12" t="s">
        <v>283</v>
      </c>
      <c r="F28" s="12" t="s">
        <v>284</v>
      </c>
      <c r="G28" s="12" t="s">
        <v>285</v>
      </c>
      <c r="H28" s="12" t="s">
        <v>286</v>
      </c>
      <c r="I28" s="12" t="s">
        <v>287</v>
      </c>
      <c r="J28" s="12" t="s">
        <v>288</v>
      </c>
      <c r="K28" s="12" t="s">
        <v>775</v>
      </c>
      <c r="L28" s="12" t="s">
        <v>289</v>
      </c>
      <c r="M28" s="12" t="s">
        <v>290</v>
      </c>
    </row>
    <row r="29" spans="1:13" x14ac:dyDescent="0.25">
      <c r="A29" s="12" t="s">
        <v>35</v>
      </c>
      <c r="B29" s="12" t="s">
        <v>269</v>
      </c>
      <c r="C29" s="12" t="s">
        <v>270</v>
      </c>
      <c r="D29" s="12" t="s">
        <v>271</v>
      </c>
      <c r="E29" s="12" t="s">
        <v>272</v>
      </c>
      <c r="F29" s="12" t="s">
        <v>273</v>
      </c>
      <c r="G29" s="12" t="s">
        <v>274</v>
      </c>
      <c r="H29" s="12" t="s">
        <v>275</v>
      </c>
      <c r="I29" s="12" t="s">
        <v>276</v>
      </c>
      <c r="J29" s="12" t="s">
        <v>277</v>
      </c>
      <c r="K29" s="12" t="s">
        <v>776</v>
      </c>
      <c r="L29" s="12" t="s">
        <v>278</v>
      </c>
      <c r="M29" s="12" t="s">
        <v>279</v>
      </c>
    </row>
    <row r="30" spans="1:13" x14ac:dyDescent="0.25">
      <c r="A30" s="12" t="s">
        <v>35</v>
      </c>
      <c r="B30" s="12" t="s">
        <v>291</v>
      </c>
      <c r="C30" s="12" t="s">
        <v>292</v>
      </c>
      <c r="D30" s="12" t="s">
        <v>293</v>
      </c>
      <c r="E30" s="12" t="s">
        <v>294</v>
      </c>
      <c r="F30" s="12" t="s">
        <v>295</v>
      </c>
      <c r="G30" s="12" t="s">
        <v>777</v>
      </c>
      <c r="H30" s="12" t="s">
        <v>778</v>
      </c>
      <c r="I30" s="12" t="s">
        <v>779</v>
      </c>
      <c r="J30" s="12" t="s">
        <v>780</v>
      </c>
      <c r="K30" s="12" t="s">
        <v>781</v>
      </c>
      <c r="L30" s="12" t="s">
        <v>782</v>
      </c>
      <c r="M30" s="12" t="s">
        <v>783</v>
      </c>
    </row>
    <row r="31" spans="1:13" x14ac:dyDescent="0.25">
      <c r="A31" s="12" t="s">
        <v>35</v>
      </c>
      <c r="B31" s="12" t="s">
        <v>304</v>
      </c>
      <c r="C31" s="12" t="s">
        <v>784</v>
      </c>
      <c r="D31" s="12" t="s">
        <v>785</v>
      </c>
      <c r="E31" s="12" t="s">
        <v>786</v>
      </c>
      <c r="F31" s="12" t="s">
        <v>787</v>
      </c>
      <c r="G31" s="12" t="s">
        <v>788</v>
      </c>
      <c r="H31" s="12" t="s">
        <v>789</v>
      </c>
      <c r="I31" s="12" t="s">
        <v>790</v>
      </c>
      <c r="J31" s="12" t="s">
        <v>791</v>
      </c>
      <c r="K31" s="12" t="s">
        <v>792</v>
      </c>
      <c r="L31" s="12" t="s">
        <v>793</v>
      </c>
      <c r="M31" s="12" t="s">
        <v>794</v>
      </c>
    </row>
    <row r="32" spans="1:13" x14ac:dyDescent="0.25">
      <c r="A32" s="12" t="s">
        <v>35</v>
      </c>
      <c r="B32" s="12" t="s">
        <v>96</v>
      </c>
      <c r="C32" s="12" t="s">
        <v>97</v>
      </c>
      <c r="D32" s="12" t="s">
        <v>98</v>
      </c>
      <c r="E32" s="12" t="s">
        <v>99</v>
      </c>
      <c r="F32" s="12" t="s">
        <v>100</v>
      </c>
      <c r="G32" s="12" t="s">
        <v>101</v>
      </c>
      <c r="H32" s="12" t="s">
        <v>102</v>
      </c>
      <c r="I32" s="12" t="s">
        <v>103</v>
      </c>
      <c r="J32" s="12" t="s">
        <v>104</v>
      </c>
      <c r="K32" s="12" t="s">
        <v>795</v>
      </c>
      <c r="L32" s="12" t="s">
        <v>105</v>
      </c>
      <c r="M32" s="12" t="s">
        <v>106</v>
      </c>
    </row>
    <row r="33" spans="1:13" x14ac:dyDescent="0.25">
      <c r="A33" s="12" t="s">
        <v>47</v>
      </c>
      <c r="B33" s="12" t="s">
        <v>481</v>
      </c>
      <c r="C33" s="12" t="s">
        <v>482</v>
      </c>
      <c r="D33" s="12" t="s">
        <v>483</v>
      </c>
      <c r="E33" s="12" t="s">
        <v>484</v>
      </c>
      <c r="F33" s="12" t="s">
        <v>485</v>
      </c>
      <c r="G33" s="12" t="s">
        <v>486</v>
      </c>
      <c r="H33" s="12" t="s">
        <v>487</v>
      </c>
      <c r="I33" s="12" t="s">
        <v>488</v>
      </c>
      <c r="J33" s="12" t="s">
        <v>489</v>
      </c>
      <c r="K33" s="12" t="s">
        <v>796</v>
      </c>
      <c r="L33" s="12" t="s">
        <v>490</v>
      </c>
      <c r="M33" s="12" t="s">
        <v>491</v>
      </c>
    </row>
    <row r="34" spans="1:13" x14ac:dyDescent="0.25">
      <c r="A34" s="12" t="s">
        <v>47</v>
      </c>
      <c r="B34" s="12" t="s">
        <v>492</v>
      </c>
      <c r="C34" s="12" t="s">
        <v>493</v>
      </c>
      <c r="D34" s="12" t="s">
        <v>494</v>
      </c>
      <c r="E34" s="12" t="s">
        <v>495</v>
      </c>
      <c r="F34" s="12" t="s">
        <v>496</v>
      </c>
      <c r="G34" s="12" t="s">
        <v>797</v>
      </c>
      <c r="H34" s="12" t="s">
        <v>798</v>
      </c>
      <c r="I34" s="12" t="s">
        <v>499</v>
      </c>
      <c r="J34" s="12" t="s">
        <v>799</v>
      </c>
      <c r="K34" s="12" t="s">
        <v>800</v>
      </c>
      <c r="L34" s="12" t="s">
        <v>801</v>
      </c>
      <c r="M34" s="12" t="s">
        <v>802</v>
      </c>
    </row>
    <row r="35" spans="1:13" x14ac:dyDescent="0.25">
      <c r="A35" s="12" t="s">
        <v>47</v>
      </c>
      <c r="B35" s="12" t="s">
        <v>107</v>
      </c>
      <c r="C35" s="12" t="s">
        <v>503</v>
      </c>
      <c r="D35" s="12" t="s">
        <v>504</v>
      </c>
      <c r="E35" s="12" t="s">
        <v>505</v>
      </c>
      <c r="F35" s="12" t="s">
        <v>506</v>
      </c>
      <c r="G35" s="12" t="s">
        <v>507</v>
      </c>
      <c r="H35" s="12" t="s">
        <v>508</v>
      </c>
      <c r="I35" s="12" t="s">
        <v>509</v>
      </c>
      <c r="J35" s="12" t="s">
        <v>510</v>
      </c>
      <c r="K35" s="12" t="s">
        <v>803</v>
      </c>
      <c r="L35" s="12" t="s">
        <v>511</v>
      </c>
      <c r="M35" s="12" t="s">
        <v>512</v>
      </c>
    </row>
    <row r="36" spans="1:13" x14ac:dyDescent="0.25">
      <c r="A36" s="12" t="s">
        <v>47</v>
      </c>
      <c r="B36" s="12" t="s">
        <v>118</v>
      </c>
      <c r="C36" s="12" t="s">
        <v>513</v>
      </c>
      <c r="D36" s="12" t="s">
        <v>514</v>
      </c>
      <c r="E36" s="12" t="s">
        <v>515</v>
      </c>
      <c r="F36" s="12" t="s">
        <v>516</v>
      </c>
      <c r="G36" s="12" t="s">
        <v>517</v>
      </c>
      <c r="H36" s="12" t="s">
        <v>804</v>
      </c>
      <c r="I36" s="12" t="s">
        <v>519</v>
      </c>
      <c r="J36" s="12" t="s">
        <v>805</v>
      </c>
      <c r="K36" s="12" t="s">
        <v>806</v>
      </c>
      <c r="L36" s="12" t="s">
        <v>807</v>
      </c>
      <c r="M36" s="12" t="s">
        <v>808</v>
      </c>
    </row>
    <row r="37" spans="1:13" x14ac:dyDescent="0.25">
      <c r="A37" s="12" t="s">
        <v>47</v>
      </c>
      <c r="B37" s="12" t="s">
        <v>315</v>
      </c>
      <c r="C37" s="12" t="s">
        <v>523</v>
      </c>
      <c r="D37" s="12" t="s">
        <v>524</v>
      </c>
      <c r="E37" s="12" t="s">
        <v>525</v>
      </c>
      <c r="F37" s="12" t="s">
        <v>526</v>
      </c>
      <c r="G37" s="12" t="s">
        <v>527</v>
      </c>
      <c r="H37" s="12" t="s">
        <v>528</v>
      </c>
      <c r="I37" s="12" t="s">
        <v>529</v>
      </c>
      <c r="J37" s="12" t="s">
        <v>530</v>
      </c>
      <c r="K37" s="12" t="s">
        <v>809</v>
      </c>
      <c r="L37" s="12" t="s">
        <v>531</v>
      </c>
      <c r="M37" s="12" t="s">
        <v>532</v>
      </c>
    </row>
    <row r="38" spans="1:13" x14ac:dyDescent="0.25">
      <c r="A38" s="12" t="s">
        <v>47</v>
      </c>
      <c r="B38" s="12" t="s">
        <v>85</v>
      </c>
      <c r="C38" s="12" t="s">
        <v>533</v>
      </c>
      <c r="D38" s="12" t="s">
        <v>534</v>
      </c>
      <c r="E38" s="12" t="s">
        <v>535</v>
      </c>
      <c r="F38" s="12" t="s">
        <v>536</v>
      </c>
      <c r="G38" s="12" t="s">
        <v>537</v>
      </c>
      <c r="H38" s="12" t="s">
        <v>538</v>
      </c>
      <c r="I38" s="12" t="s">
        <v>539</v>
      </c>
      <c r="J38" s="12" t="s">
        <v>540</v>
      </c>
      <c r="K38" s="12" t="s">
        <v>759</v>
      </c>
      <c r="L38" s="12" t="s">
        <v>541</v>
      </c>
      <c r="M38" s="12" t="s">
        <v>542</v>
      </c>
    </row>
    <row r="39" spans="1:13" x14ac:dyDescent="0.25">
      <c r="A39" s="12" t="s">
        <v>47</v>
      </c>
      <c r="B39" s="12" t="s">
        <v>150</v>
      </c>
      <c r="C39" s="12" t="s">
        <v>543</v>
      </c>
      <c r="D39" s="12" t="s">
        <v>544</v>
      </c>
      <c r="E39" s="12" t="s">
        <v>545</v>
      </c>
      <c r="F39" s="12" t="s">
        <v>546</v>
      </c>
      <c r="G39" s="12" t="s">
        <v>810</v>
      </c>
      <c r="H39" s="12" t="s">
        <v>811</v>
      </c>
      <c r="I39" s="12" t="s">
        <v>812</v>
      </c>
      <c r="J39" s="12" t="s">
        <v>813</v>
      </c>
      <c r="K39" s="12" t="s">
        <v>814</v>
      </c>
      <c r="L39" s="12" t="s">
        <v>815</v>
      </c>
      <c r="M39" s="12" t="s">
        <v>816</v>
      </c>
    </row>
    <row r="40" spans="1:13" x14ac:dyDescent="0.25">
      <c r="A40" s="12" t="s">
        <v>47</v>
      </c>
      <c r="B40" s="12" t="s">
        <v>161</v>
      </c>
      <c r="C40" s="12" t="s">
        <v>553</v>
      </c>
      <c r="D40" s="12" t="s">
        <v>554</v>
      </c>
      <c r="E40" s="12" t="s">
        <v>555</v>
      </c>
      <c r="F40" s="12" t="s">
        <v>556</v>
      </c>
      <c r="G40" s="12" t="s">
        <v>557</v>
      </c>
      <c r="H40" s="12" t="s">
        <v>817</v>
      </c>
      <c r="I40" s="12" t="s">
        <v>559</v>
      </c>
      <c r="J40" s="12" t="s">
        <v>818</v>
      </c>
      <c r="K40" s="12" t="s">
        <v>819</v>
      </c>
      <c r="L40" s="12" t="s">
        <v>820</v>
      </c>
      <c r="M40" s="12" t="s">
        <v>821</v>
      </c>
    </row>
    <row r="41" spans="1:13" x14ac:dyDescent="0.25">
      <c r="A41" s="12" t="s">
        <v>47</v>
      </c>
      <c r="B41" s="12" t="s">
        <v>170</v>
      </c>
      <c r="C41" s="12" t="s">
        <v>563</v>
      </c>
      <c r="D41" s="12" t="s">
        <v>564</v>
      </c>
      <c r="E41" s="12" t="s">
        <v>565</v>
      </c>
      <c r="F41" s="12" t="s">
        <v>566</v>
      </c>
      <c r="G41" s="12" t="s">
        <v>567</v>
      </c>
      <c r="H41" s="12" t="s">
        <v>568</v>
      </c>
      <c r="I41" s="12" t="s">
        <v>569</v>
      </c>
      <c r="J41" s="12" t="s">
        <v>570</v>
      </c>
      <c r="K41" s="12" t="s">
        <v>822</v>
      </c>
      <c r="L41" s="12" t="s">
        <v>571</v>
      </c>
      <c r="M41" s="12" t="s">
        <v>572</v>
      </c>
    </row>
    <row r="42" spans="1:13" x14ac:dyDescent="0.25">
      <c r="A42" s="12" t="s">
        <v>47</v>
      </c>
      <c r="B42" s="12" t="s">
        <v>181</v>
      </c>
      <c r="C42" s="12" t="s">
        <v>573</v>
      </c>
      <c r="D42" s="12" t="s">
        <v>574</v>
      </c>
      <c r="E42" s="12" t="s">
        <v>575</v>
      </c>
      <c r="F42" s="12" t="s">
        <v>576</v>
      </c>
      <c r="G42" s="12" t="s">
        <v>577</v>
      </c>
      <c r="H42" s="12" t="s">
        <v>578</v>
      </c>
      <c r="I42" s="12" t="s">
        <v>579</v>
      </c>
      <c r="J42" s="12" t="s">
        <v>580</v>
      </c>
      <c r="K42" s="12" t="s">
        <v>823</v>
      </c>
      <c r="L42" s="12" t="s">
        <v>581</v>
      </c>
      <c r="M42" s="12" t="s">
        <v>582</v>
      </c>
    </row>
    <row r="43" spans="1:13" x14ac:dyDescent="0.25">
      <c r="A43" s="12" t="s">
        <v>47</v>
      </c>
      <c r="B43" s="12" t="s">
        <v>192</v>
      </c>
      <c r="C43" s="12" t="s">
        <v>583</v>
      </c>
      <c r="D43" s="12" t="s">
        <v>584</v>
      </c>
      <c r="E43" s="12" t="s">
        <v>585</v>
      </c>
      <c r="F43" s="12" t="s">
        <v>586</v>
      </c>
      <c r="G43" s="12" t="s">
        <v>587</v>
      </c>
      <c r="H43" s="12" t="s">
        <v>588</v>
      </c>
      <c r="I43" s="12" t="s">
        <v>589</v>
      </c>
      <c r="J43" s="12" t="s">
        <v>590</v>
      </c>
      <c r="K43" s="12" t="s">
        <v>824</v>
      </c>
      <c r="L43" s="12" t="s">
        <v>591</v>
      </c>
      <c r="M43" s="12" t="s">
        <v>592</v>
      </c>
    </row>
    <row r="44" spans="1:13" x14ac:dyDescent="0.25">
      <c r="A44" s="12" t="s">
        <v>47</v>
      </c>
      <c r="B44" s="12" t="s">
        <v>603</v>
      </c>
      <c r="C44" s="12" t="s">
        <v>825</v>
      </c>
      <c r="D44" s="12" t="s">
        <v>826</v>
      </c>
      <c r="E44" s="12" t="s">
        <v>827</v>
      </c>
      <c r="F44" s="12" t="s">
        <v>828</v>
      </c>
      <c r="G44" s="12" t="s">
        <v>829</v>
      </c>
      <c r="H44" s="12" t="s">
        <v>830</v>
      </c>
      <c r="I44" s="12" t="s">
        <v>831</v>
      </c>
      <c r="J44" s="12" t="s">
        <v>832</v>
      </c>
      <c r="K44" s="12" t="s">
        <v>833</v>
      </c>
      <c r="L44" s="12" t="s">
        <v>834</v>
      </c>
      <c r="M44" s="12" t="s">
        <v>835</v>
      </c>
    </row>
    <row r="45" spans="1:13" x14ac:dyDescent="0.25">
      <c r="A45" s="12" t="s">
        <v>53</v>
      </c>
      <c r="B45" s="12" t="s">
        <v>624</v>
      </c>
      <c r="C45" s="12" t="s">
        <v>625</v>
      </c>
      <c r="D45" s="12" t="s">
        <v>626</v>
      </c>
      <c r="E45" s="12" t="s">
        <v>627</v>
      </c>
      <c r="F45" s="12" t="s">
        <v>628</v>
      </c>
      <c r="G45" s="12" t="s">
        <v>629</v>
      </c>
      <c r="H45" s="12" t="s">
        <v>836</v>
      </c>
      <c r="I45" s="12" t="s">
        <v>837</v>
      </c>
      <c r="J45" s="12" t="s">
        <v>838</v>
      </c>
      <c r="K45" s="12" t="s">
        <v>839</v>
      </c>
      <c r="L45" s="12" t="s">
        <v>633</v>
      </c>
      <c r="M45" s="12" t="s">
        <v>840</v>
      </c>
    </row>
    <row r="46" spans="1:13" x14ac:dyDescent="0.25">
      <c r="A46" s="12" t="s">
        <v>53</v>
      </c>
      <c r="B46" s="12" t="s">
        <v>481</v>
      </c>
      <c r="C46" s="12" t="s">
        <v>841</v>
      </c>
      <c r="D46" s="12" t="s">
        <v>842</v>
      </c>
      <c r="E46" s="12" t="s">
        <v>843</v>
      </c>
      <c r="F46" s="12" t="s">
        <v>844</v>
      </c>
      <c r="G46" s="12" t="s">
        <v>845</v>
      </c>
      <c r="H46" s="12" t="s">
        <v>846</v>
      </c>
      <c r="I46" s="12" t="s">
        <v>847</v>
      </c>
      <c r="J46" s="12" t="s">
        <v>848</v>
      </c>
      <c r="K46" s="12" t="s">
        <v>849</v>
      </c>
      <c r="L46" s="12" t="s">
        <v>850</v>
      </c>
      <c r="M46" s="12" t="s">
        <v>851</v>
      </c>
    </row>
    <row r="47" spans="1:13" x14ac:dyDescent="0.25">
      <c r="A47" s="12" t="s">
        <v>53</v>
      </c>
      <c r="B47" s="12" t="s">
        <v>118</v>
      </c>
      <c r="C47" s="12" t="s">
        <v>665</v>
      </c>
      <c r="D47" s="12" t="s">
        <v>666</v>
      </c>
      <c r="E47" s="12" t="s">
        <v>667</v>
      </c>
      <c r="F47" s="12" t="s">
        <v>668</v>
      </c>
      <c r="G47" s="12" t="s">
        <v>669</v>
      </c>
      <c r="H47" s="12" t="s">
        <v>670</v>
      </c>
      <c r="I47" s="12" t="s">
        <v>671</v>
      </c>
      <c r="J47" s="12" t="s">
        <v>672</v>
      </c>
      <c r="K47" s="12" t="s">
        <v>852</v>
      </c>
      <c r="L47" s="12" t="s">
        <v>673</v>
      </c>
      <c r="M47" s="12" t="s">
        <v>674</v>
      </c>
    </row>
    <row r="48" spans="1:13" x14ac:dyDescent="0.25">
      <c r="A48" s="12" t="s">
        <v>53</v>
      </c>
      <c r="B48" s="12" t="s">
        <v>85</v>
      </c>
      <c r="C48" s="12" t="s">
        <v>853</v>
      </c>
      <c r="D48" s="12" t="s">
        <v>854</v>
      </c>
      <c r="E48" s="12" t="s">
        <v>637</v>
      </c>
      <c r="F48" s="12" t="s">
        <v>638</v>
      </c>
      <c r="G48" s="12" t="s">
        <v>855</v>
      </c>
      <c r="H48" s="12" t="s">
        <v>856</v>
      </c>
      <c r="I48" s="12" t="s">
        <v>857</v>
      </c>
      <c r="J48" s="12" t="s">
        <v>858</v>
      </c>
      <c r="K48" s="12" t="s">
        <v>859</v>
      </c>
      <c r="L48" s="12" t="s">
        <v>860</v>
      </c>
      <c r="M48" s="12" t="s">
        <v>861</v>
      </c>
    </row>
    <row r="49" spans="1:13" x14ac:dyDescent="0.25">
      <c r="A49" s="12" t="s">
        <v>53</v>
      </c>
      <c r="B49" s="12" t="s">
        <v>161</v>
      </c>
      <c r="C49" s="12" t="s">
        <v>862</v>
      </c>
      <c r="D49" s="12" t="s">
        <v>863</v>
      </c>
      <c r="E49" s="12" t="s">
        <v>657</v>
      </c>
      <c r="F49" s="12" t="s">
        <v>658</v>
      </c>
      <c r="G49" s="12" t="s">
        <v>864</v>
      </c>
      <c r="H49" s="12" t="s">
        <v>865</v>
      </c>
      <c r="I49" s="12" t="s">
        <v>661</v>
      </c>
      <c r="J49" s="12" t="s">
        <v>866</v>
      </c>
      <c r="K49" s="12" t="s">
        <v>867</v>
      </c>
      <c r="L49" s="12" t="s">
        <v>868</v>
      </c>
      <c r="M49" s="12" t="s">
        <v>869</v>
      </c>
    </row>
    <row r="50" spans="1:13" x14ac:dyDescent="0.25">
      <c r="A50" s="12" t="s">
        <v>53</v>
      </c>
      <c r="B50" s="12" t="s">
        <v>192</v>
      </c>
      <c r="C50" s="12" t="s">
        <v>645</v>
      </c>
      <c r="D50" s="12" t="s">
        <v>646</v>
      </c>
      <c r="E50" s="12" t="s">
        <v>647</v>
      </c>
      <c r="F50" s="12" t="s">
        <v>648</v>
      </c>
      <c r="G50" s="12" t="s">
        <v>649</v>
      </c>
      <c r="H50" s="12" t="s">
        <v>650</v>
      </c>
      <c r="I50" s="12" t="s">
        <v>651</v>
      </c>
      <c r="J50" s="12" t="s">
        <v>652</v>
      </c>
      <c r="K50" s="12" t="s">
        <v>870</v>
      </c>
      <c r="L50" s="12" t="s">
        <v>653</v>
      </c>
      <c r="M50" s="12" t="s">
        <v>654</v>
      </c>
    </row>
    <row r="51" spans="1:13" x14ac:dyDescent="0.25">
      <c r="A51" s="12" t="s">
        <v>54</v>
      </c>
      <c r="B51" s="12" t="s">
        <v>481</v>
      </c>
      <c r="C51" s="12" t="s">
        <v>705</v>
      </c>
      <c r="D51" s="12" t="s">
        <v>706</v>
      </c>
      <c r="E51" s="12" t="s">
        <v>707</v>
      </c>
      <c r="F51" s="12" t="s">
        <v>708</v>
      </c>
      <c r="G51" s="12" t="s">
        <v>709</v>
      </c>
      <c r="H51" s="12" t="s">
        <v>710</v>
      </c>
      <c r="I51" s="12" t="s">
        <v>711</v>
      </c>
      <c r="J51" s="12" t="s">
        <v>712</v>
      </c>
      <c r="K51" s="12" t="s">
        <v>871</v>
      </c>
      <c r="L51" s="12" t="s">
        <v>713</v>
      </c>
      <c r="M51" s="12" t="s">
        <v>714</v>
      </c>
    </row>
    <row r="52" spans="1:13" x14ac:dyDescent="0.25">
      <c r="A52" s="12" t="s">
        <v>54</v>
      </c>
      <c r="B52" s="12" t="s">
        <v>118</v>
      </c>
      <c r="C52" s="12" t="s">
        <v>872</v>
      </c>
      <c r="D52" s="12" t="s">
        <v>873</v>
      </c>
      <c r="E52" s="12" t="s">
        <v>687</v>
      </c>
      <c r="F52" s="12" t="s">
        <v>688</v>
      </c>
      <c r="G52" s="12" t="s">
        <v>874</v>
      </c>
      <c r="H52" s="12" t="s">
        <v>875</v>
      </c>
      <c r="I52" s="12" t="s">
        <v>876</v>
      </c>
      <c r="J52" s="12" t="s">
        <v>877</v>
      </c>
      <c r="K52" s="12" t="s">
        <v>878</v>
      </c>
      <c r="L52" s="12" t="s">
        <v>879</v>
      </c>
      <c r="M52" s="12" t="s">
        <v>880</v>
      </c>
    </row>
    <row r="53" spans="1:13" x14ac:dyDescent="0.25">
      <c r="A53" s="12" t="s">
        <v>54</v>
      </c>
      <c r="B53" s="12" t="s">
        <v>315</v>
      </c>
      <c r="C53" s="12" t="s">
        <v>881</v>
      </c>
      <c r="D53" s="12" t="s">
        <v>882</v>
      </c>
      <c r="E53" s="12" t="s">
        <v>883</v>
      </c>
      <c r="F53" s="12" t="s">
        <v>884</v>
      </c>
      <c r="G53" s="12" t="s">
        <v>885</v>
      </c>
      <c r="H53" s="12" t="s">
        <v>886</v>
      </c>
      <c r="I53" s="12" t="s">
        <v>887</v>
      </c>
      <c r="J53" s="12" t="s">
        <v>888</v>
      </c>
      <c r="K53" s="12" t="s">
        <v>889</v>
      </c>
      <c r="L53" s="12" t="s">
        <v>890</v>
      </c>
      <c r="M53" s="12" t="s">
        <v>891</v>
      </c>
    </row>
    <row r="54" spans="1:13" x14ac:dyDescent="0.25">
      <c r="A54" s="12" t="s">
        <v>54</v>
      </c>
      <c r="B54" s="12" t="s">
        <v>85</v>
      </c>
      <c r="C54" s="12" t="s">
        <v>675</v>
      </c>
      <c r="D54" s="12" t="s">
        <v>676</v>
      </c>
      <c r="E54" s="12" t="s">
        <v>677</v>
      </c>
      <c r="F54" s="12" t="s">
        <v>678</v>
      </c>
      <c r="G54" s="12" t="s">
        <v>679</v>
      </c>
      <c r="H54" s="12" t="s">
        <v>680</v>
      </c>
      <c r="I54" s="12" t="s">
        <v>681</v>
      </c>
      <c r="J54" s="12" t="s">
        <v>682</v>
      </c>
      <c r="K54" s="12" t="s">
        <v>892</v>
      </c>
      <c r="L54" s="12" t="s">
        <v>683</v>
      </c>
      <c r="M54" s="12" t="s">
        <v>684</v>
      </c>
    </row>
    <row r="55" spans="1:13" x14ac:dyDescent="0.25">
      <c r="A55" s="12" t="s">
        <v>54</v>
      </c>
      <c r="B55" s="12" t="s">
        <v>170</v>
      </c>
      <c r="C55" s="12" t="s">
        <v>695</v>
      </c>
      <c r="D55" s="12" t="s">
        <v>696</v>
      </c>
      <c r="E55" s="12" t="s">
        <v>697</v>
      </c>
      <c r="F55" s="12" t="s">
        <v>698</v>
      </c>
      <c r="G55" s="12" t="s">
        <v>699</v>
      </c>
      <c r="H55" s="12" t="s">
        <v>893</v>
      </c>
      <c r="I55" s="12" t="s">
        <v>894</v>
      </c>
      <c r="J55" s="12" t="s">
        <v>895</v>
      </c>
      <c r="K55" s="12" t="s">
        <v>896</v>
      </c>
      <c r="L55" s="12" t="s">
        <v>897</v>
      </c>
      <c r="M55" s="12" t="s">
        <v>898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12E7-80FF-4F98-92D0-98FBA97B3B58}">
  <dimension ref="A2:O55"/>
  <sheetViews>
    <sheetView tabSelected="1" zoomScale="62" zoomScaleNormal="62" workbookViewId="0">
      <selection activeCell="Q12" sqref="Q12"/>
    </sheetView>
  </sheetViews>
  <sheetFormatPr defaultRowHeight="15" x14ac:dyDescent="0.25"/>
  <cols>
    <col min="3" max="3" width="12.5703125" bestFit="1" customWidth="1"/>
    <col min="4" max="4" width="9.140625" bestFit="1" customWidth="1"/>
    <col min="5" max="5" width="10.28515625" bestFit="1" customWidth="1"/>
  </cols>
  <sheetData>
    <row r="2" spans="1:15" x14ac:dyDescent="0.25">
      <c r="A2" t="s">
        <v>912</v>
      </c>
      <c r="C2" t="s">
        <v>914</v>
      </c>
      <c r="D2" t="s">
        <v>913</v>
      </c>
      <c r="E2" t="s">
        <v>917</v>
      </c>
      <c r="F2" t="s">
        <v>915</v>
      </c>
      <c r="G2" t="s">
        <v>916</v>
      </c>
      <c r="J2" t="s">
        <v>911</v>
      </c>
      <c r="L2" t="s">
        <v>914</v>
      </c>
      <c r="M2" t="s">
        <v>913</v>
      </c>
      <c r="N2" t="s">
        <v>915</v>
      </c>
    </row>
    <row r="3" spans="1:15" x14ac:dyDescent="0.25">
      <c r="A3" s="15" t="s">
        <v>41</v>
      </c>
      <c r="B3" s="13" t="s">
        <v>347</v>
      </c>
      <c r="C3" s="21">
        <v>46.375</v>
      </c>
      <c r="D3" s="21">
        <v>48.9604522613065</v>
      </c>
      <c r="E3" s="17">
        <v>5.0387272727272201</v>
      </c>
      <c r="F3" s="17">
        <v>4.9837302201717302</v>
      </c>
      <c r="G3" s="18">
        <v>0.109616693013967</v>
      </c>
      <c r="J3" s="5" t="s">
        <v>41</v>
      </c>
      <c r="K3" s="5">
        <v>20</v>
      </c>
      <c r="L3" s="8">
        <v>46</v>
      </c>
      <c r="M3" s="8">
        <v>50</v>
      </c>
      <c r="N3" s="7">
        <f>1/2.008</f>
        <v>0.49800796812749004</v>
      </c>
      <c r="O3" s="7">
        <v>4.7</v>
      </c>
    </row>
    <row r="4" spans="1:15" x14ac:dyDescent="0.25">
      <c r="A4" s="16" t="s">
        <v>41</v>
      </c>
      <c r="B4" s="14" t="s">
        <v>161</v>
      </c>
      <c r="C4" s="22">
        <v>50.4166666666666</v>
      </c>
      <c r="D4" s="22">
        <v>53.513015075376799</v>
      </c>
      <c r="E4" s="19">
        <v>4.2550000000000301</v>
      </c>
      <c r="F4" s="19">
        <v>4.2709927097057498</v>
      </c>
      <c r="G4" s="20">
        <v>7.4975594253993902E-2</v>
      </c>
      <c r="J4" s="5" t="s">
        <v>41</v>
      </c>
      <c r="K4" s="5">
        <v>22</v>
      </c>
      <c r="L4" s="8">
        <v>49</v>
      </c>
      <c r="M4" s="8">
        <v>51</v>
      </c>
      <c r="N4" s="7">
        <f>1/1.817</f>
        <v>0.55035773252614206</v>
      </c>
      <c r="O4" s="7">
        <v>4</v>
      </c>
    </row>
    <row r="5" spans="1:15" x14ac:dyDescent="0.25">
      <c r="A5" s="15" t="s">
        <v>41</v>
      </c>
      <c r="B5" s="13" t="s">
        <v>378</v>
      </c>
      <c r="C5" s="21">
        <v>40.383165829145703</v>
      </c>
      <c r="D5" s="21">
        <v>44.540552763819001</v>
      </c>
      <c r="E5" s="17">
        <v>3.7296000000000098</v>
      </c>
      <c r="F5" s="17">
        <v>3.7710580668896299</v>
      </c>
      <c r="G5" s="18">
        <v>7.3177014803491605E-2</v>
      </c>
      <c r="J5" s="5" t="s">
        <v>41</v>
      </c>
      <c r="K5" s="5">
        <v>24</v>
      </c>
      <c r="L5" s="8">
        <v>44</v>
      </c>
      <c r="M5" s="8">
        <v>42</v>
      </c>
      <c r="N5" s="7">
        <f>1/1.669</f>
        <v>0.59916117435590177</v>
      </c>
      <c r="O5" s="7">
        <v>3.4</v>
      </c>
    </row>
    <row r="6" spans="1:15" x14ac:dyDescent="0.25">
      <c r="A6" s="16" t="s">
        <v>41</v>
      </c>
      <c r="B6" s="14" t="s">
        <v>203</v>
      </c>
      <c r="C6" s="22">
        <v>57.418341708542698</v>
      </c>
      <c r="D6" s="22">
        <v>76.834472361809006</v>
      </c>
      <c r="E6" s="19">
        <v>3.24461538461546</v>
      </c>
      <c r="F6" s="19">
        <v>3.2796395213675198</v>
      </c>
      <c r="G6" s="20">
        <v>6.3400300552805697E-2</v>
      </c>
      <c r="J6" s="5" t="s">
        <v>41</v>
      </c>
      <c r="K6" s="5">
        <v>26</v>
      </c>
      <c r="L6" s="8" t="s">
        <v>44</v>
      </c>
      <c r="M6" s="8" t="s">
        <v>45</v>
      </c>
      <c r="N6" s="7">
        <f>1/1.551</f>
        <v>0.64474532559638942</v>
      </c>
      <c r="O6" s="7">
        <v>2.92</v>
      </c>
    </row>
    <row r="7" spans="1:15" x14ac:dyDescent="0.25">
      <c r="A7" s="15" t="s">
        <v>41</v>
      </c>
      <c r="B7" s="13" t="s">
        <v>236</v>
      </c>
      <c r="C7" s="21">
        <v>56.149497487437102</v>
      </c>
      <c r="D7" s="21">
        <v>69.628090452261304</v>
      </c>
      <c r="E7" s="17">
        <v>3.07384615384608</v>
      </c>
      <c r="F7" s="17">
        <v>3.0606475897435801</v>
      </c>
      <c r="G7" s="18">
        <v>5.1535405238324998E-2</v>
      </c>
      <c r="J7" s="5" t="s">
        <v>41</v>
      </c>
      <c r="K7" s="5">
        <v>28</v>
      </c>
      <c r="L7" s="8">
        <v>56</v>
      </c>
      <c r="M7" s="8">
        <v>78</v>
      </c>
      <c r="N7" s="7">
        <f>1/1.425</f>
        <v>0.70175438596491224</v>
      </c>
      <c r="O7" s="7">
        <v>2.79</v>
      </c>
    </row>
    <row r="8" spans="1:15" x14ac:dyDescent="0.25">
      <c r="A8" s="16" t="s">
        <v>41</v>
      </c>
      <c r="B8" s="14" t="s">
        <v>280</v>
      </c>
      <c r="C8" s="22">
        <v>74.918341708542698</v>
      </c>
      <c r="D8" s="22">
        <v>76.553015075376805</v>
      </c>
      <c r="E8" s="19">
        <v>2.51600000000004</v>
      </c>
      <c r="F8" s="19">
        <v>2.5000056284760901</v>
      </c>
      <c r="G8" s="20">
        <v>3.8538541858168199E-2</v>
      </c>
      <c r="J8" s="5" t="s">
        <v>41</v>
      </c>
      <c r="K8" s="5">
        <v>30</v>
      </c>
      <c r="L8" s="8">
        <v>69</v>
      </c>
      <c r="M8" s="8">
        <v>82</v>
      </c>
      <c r="N8" s="7">
        <f>1/1.332</f>
        <v>0.75075075075075071</v>
      </c>
      <c r="O8" s="7">
        <v>2.37</v>
      </c>
    </row>
    <row r="9" spans="1:15" x14ac:dyDescent="0.25">
      <c r="A9" s="15" t="s">
        <v>41</v>
      </c>
      <c r="B9" s="13" t="s">
        <v>438</v>
      </c>
      <c r="C9" s="21">
        <v>103.706683168316</v>
      </c>
      <c r="D9" s="21">
        <v>74.4263819095477</v>
      </c>
      <c r="E9" s="17">
        <v>1.1458064516129201</v>
      </c>
      <c r="F9" s="17">
        <v>1.2489897038797899</v>
      </c>
      <c r="G9" s="18">
        <v>0.40639506033039502</v>
      </c>
      <c r="J9" s="5" t="s">
        <v>41</v>
      </c>
      <c r="K9" s="5">
        <v>32</v>
      </c>
      <c r="L9" s="6">
        <v>93</v>
      </c>
      <c r="M9" s="8">
        <v>97</v>
      </c>
      <c r="N9" s="7">
        <f>1/1.251</f>
        <v>0.79936051159072752</v>
      </c>
      <c r="O9" s="7">
        <v>2.13</v>
      </c>
    </row>
    <row r="10" spans="1:15" x14ac:dyDescent="0.25">
      <c r="A10" s="16" t="s">
        <v>41</v>
      </c>
      <c r="B10" s="14" t="s">
        <v>96</v>
      </c>
      <c r="C10" s="22">
        <v>77.651515151515099</v>
      </c>
      <c r="D10" s="22">
        <v>63.923969849246198</v>
      </c>
      <c r="E10" s="19">
        <v>2.1459999999999599</v>
      </c>
      <c r="F10" s="19">
        <v>2.1351082251082198</v>
      </c>
      <c r="G10" s="20">
        <v>2.65413745624671E-2</v>
      </c>
      <c r="J10" s="5" t="s">
        <v>41</v>
      </c>
      <c r="K10" s="5">
        <v>34</v>
      </c>
      <c r="L10" s="6">
        <v>69</v>
      </c>
      <c r="M10" s="8">
        <v>65</v>
      </c>
      <c r="N10" s="7">
        <f>1/1.182</f>
        <v>0.84602368866328259</v>
      </c>
      <c r="O10" s="7">
        <v>2.14</v>
      </c>
    </row>
    <row r="11" spans="1:15" x14ac:dyDescent="0.25">
      <c r="A11" s="15" t="s">
        <v>41</v>
      </c>
      <c r="B11" s="13" t="s">
        <v>459</v>
      </c>
      <c r="C11" s="21">
        <v>87.204773869346695</v>
      </c>
      <c r="D11" s="21">
        <v>92.142914572864299</v>
      </c>
      <c r="E11" s="17">
        <v>2.07200000000002</v>
      </c>
      <c r="F11" s="17">
        <v>2.09057057922054</v>
      </c>
      <c r="G11" s="18">
        <v>3.5643060270274397E-2</v>
      </c>
      <c r="J11" s="5" t="s">
        <v>41</v>
      </c>
      <c r="K11" s="5">
        <v>36</v>
      </c>
      <c r="L11" s="8">
        <v>78</v>
      </c>
      <c r="M11" s="8">
        <v>103</v>
      </c>
      <c r="N11" s="7">
        <f>1/1.115</f>
        <v>0.89686098654708524</v>
      </c>
      <c r="O11" s="7">
        <v>1.75</v>
      </c>
    </row>
    <row r="12" spans="1:15" x14ac:dyDescent="0.25">
      <c r="A12" s="16" t="s">
        <v>41</v>
      </c>
      <c r="B12" s="14" t="s">
        <v>470</v>
      </c>
      <c r="C12" s="22">
        <v>109.90577889447199</v>
      </c>
      <c r="D12" s="22">
        <v>108.98718592964801</v>
      </c>
      <c r="E12" s="19">
        <v>1.6033333333333299</v>
      </c>
      <c r="F12" s="19">
        <v>1.60750794791396</v>
      </c>
      <c r="G12" s="20">
        <v>3.5695712276032403E-2</v>
      </c>
      <c r="J12" s="5" t="s">
        <v>41</v>
      </c>
      <c r="K12" s="5">
        <v>38</v>
      </c>
      <c r="L12" s="8">
        <v>106</v>
      </c>
      <c r="M12" s="8">
        <v>107</v>
      </c>
      <c r="N12" s="7">
        <f>1/1.056</f>
        <v>0.94696969696969691</v>
      </c>
      <c r="O12" s="7">
        <v>1.7</v>
      </c>
    </row>
    <row r="13" spans="1:15" x14ac:dyDescent="0.25">
      <c r="A13" s="15" t="s">
        <v>41</v>
      </c>
      <c r="B13" s="13" t="s">
        <v>326</v>
      </c>
      <c r="C13" s="21">
        <v>103.7625</v>
      </c>
      <c r="D13" s="21">
        <v>101.101306532663</v>
      </c>
      <c r="E13" s="17">
        <v>1.5633802816901201</v>
      </c>
      <c r="F13" s="17">
        <v>2.0647183301946699</v>
      </c>
      <c r="G13" s="18">
        <v>1.0633925977427701</v>
      </c>
      <c r="J13" s="5" t="s">
        <v>41</v>
      </c>
      <c r="K13" s="5">
        <v>40</v>
      </c>
      <c r="L13" s="8" t="s">
        <v>42</v>
      </c>
      <c r="M13" s="8" t="s">
        <v>43</v>
      </c>
      <c r="N13" s="7">
        <f>1/0.999</f>
        <v>1.0010010010010011</v>
      </c>
      <c r="O13" s="7">
        <v>1.57</v>
      </c>
    </row>
    <row r="14" spans="1:15" x14ac:dyDescent="0.25">
      <c r="A14" s="16" t="s">
        <v>35</v>
      </c>
      <c r="B14" s="14" t="s">
        <v>107</v>
      </c>
      <c r="C14" s="22">
        <v>36.319095477386902</v>
      </c>
      <c r="D14" s="22">
        <v>44.431758793969799</v>
      </c>
      <c r="E14" s="19">
        <v>7.8352941176469004</v>
      </c>
      <c r="F14" s="19">
        <v>7.7604839833821897</v>
      </c>
      <c r="G14" s="20">
        <v>0.257496289450246</v>
      </c>
      <c r="J14" s="5" t="s">
        <v>35</v>
      </c>
      <c r="K14" s="5">
        <v>17</v>
      </c>
      <c r="L14" s="8">
        <v>36</v>
      </c>
      <c r="M14" s="8">
        <v>41</v>
      </c>
      <c r="N14" s="7">
        <f>1/2.374</f>
        <v>0.42122999157540014</v>
      </c>
      <c r="O14" s="7">
        <v>4.8899999999999997</v>
      </c>
    </row>
    <row r="15" spans="1:15" x14ac:dyDescent="0.25">
      <c r="A15" s="15" t="s">
        <v>35</v>
      </c>
      <c r="B15" s="13" t="s">
        <v>118</v>
      </c>
      <c r="C15" s="21">
        <v>38.575000000000003</v>
      </c>
      <c r="D15" s="21">
        <v>47.103417085427097</v>
      </c>
      <c r="E15" s="17">
        <v>6.6000000000000503</v>
      </c>
      <c r="F15" s="17">
        <v>6.7379128878433203</v>
      </c>
      <c r="G15" s="18">
        <v>0.37857188925263602</v>
      </c>
      <c r="J15" s="5" t="s">
        <v>35</v>
      </c>
      <c r="K15" s="5">
        <v>18</v>
      </c>
      <c r="L15" s="8">
        <v>37</v>
      </c>
      <c r="M15" s="8">
        <v>46</v>
      </c>
      <c r="N15" s="7">
        <f>1/2.245</f>
        <v>0.44543429844097993</v>
      </c>
      <c r="O15" s="7">
        <v>4.76</v>
      </c>
    </row>
    <row r="16" spans="1:15" x14ac:dyDescent="0.25">
      <c r="A16" s="16" t="s">
        <v>35</v>
      </c>
      <c r="B16" s="14" t="s">
        <v>315</v>
      </c>
      <c r="C16" s="22">
        <v>48.1282722513089</v>
      </c>
      <c r="D16" s="22">
        <v>51.088842105263097</v>
      </c>
      <c r="E16" s="19">
        <v>5.7395121951218302</v>
      </c>
      <c r="F16" s="19">
        <v>5.6662381918162197</v>
      </c>
      <c r="G16" s="20">
        <v>0.16867381592793201</v>
      </c>
      <c r="J16" s="5" t="s">
        <v>35</v>
      </c>
      <c r="K16" s="5">
        <v>19</v>
      </c>
      <c r="L16" s="8">
        <v>44</v>
      </c>
      <c r="M16" s="8">
        <v>49</v>
      </c>
      <c r="N16" s="7">
        <f>1/2.11</f>
        <v>0.47393364928909953</v>
      </c>
      <c r="O16" s="7">
        <v>4.66</v>
      </c>
    </row>
    <row r="17" spans="1:15" x14ac:dyDescent="0.25">
      <c r="A17" s="15" t="s">
        <v>35</v>
      </c>
      <c r="B17" s="13" t="s">
        <v>139</v>
      </c>
      <c r="C17" s="21">
        <v>53.887500000000003</v>
      </c>
      <c r="D17" s="21">
        <v>56.09</v>
      </c>
      <c r="E17" s="17">
        <v>5.4971428571429604</v>
      </c>
      <c r="F17" s="17">
        <v>5.4895752667752102</v>
      </c>
      <c r="G17" s="18">
        <v>0.121297697413062</v>
      </c>
      <c r="J17" s="5" t="s">
        <v>35</v>
      </c>
      <c r="K17" s="5">
        <v>19.5</v>
      </c>
      <c r="L17" s="8">
        <v>55</v>
      </c>
      <c r="M17" s="8">
        <v>55</v>
      </c>
      <c r="N17" s="7">
        <f>1/2.06</f>
        <v>0.4854368932038835</v>
      </c>
      <c r="O17" s="7">
        <v>4.5199999999999996</v>
      </c>
    </row>
    <row r="18" spans="1:15" x14ac:dyDescent="0.25">
      <c r="A18" s="16" t="s">
        <v>35</v>
      </c>
      <c r="B18" s="14" t="s">
        <v>85</v>
      </c>
      <c r="C18" s="22">
        <v>62.8517587939698</v>
      </c>
      <c r="D18" s="22">
        <v>66.247889447236105</v>
      </c>
      <c r="E18" s="19">
        <v>4.6250000000000897</v>
      </c>
      <c r="F18" s="19">
        <v>4.6417539802371603</v>
      </c>
      <c r="G18" s="20">
        <v>0.111169352037573</v>
      </c>
      <c r="J18" s="5" t="s">
        <v>35</v>
      </c>
      <c r="K18" s="5">
        <v>20</v>
      </c>
      <c r="L18" s="8">
        <v>62</v>
      </c>
      <c r="M18" s="8">
        <v>66</v>
      </c>
      <c r="N18" s="7">
        <f>1/2.013</f>
        <v>0.49677098857426727</v>
      </c>
      <c r="O18" s="7">
        <v>4.46</v>
      </c>
    </row>
    <row r="19" spans="1:15" x14ac:dyDescent="0.25">
      <c r="A19" s="15" t="s">
        <v>35</v>
      </c>
      <c r="B19" s="13" t="s">
        <v>150</v>
      </c>
      <c r="C19" s="21">
        <v>74.924623115577802</v>
      </c>
      <c r="D19" s="21">
        <v>74.530703517587895</v>
      </c>
      <c r="E19" s="17">
        <v>4.4867368421052198</v>
      </c>
      <c r="F19" s="17">
        <v>4.4986921994468201</v>
      </c>
      <c r="G19" s="18">
        <v>9.5157763620102101E-2</v>
      </c>
      <c r="J19" s="5" t="s">
        <v>35</v>
      </c>
      <c r="K19" s="5">
        <v>21</v>
      </c>
      <c r="L19" s="8">
        <v>75.5</v>
      </c>
      <c r="M19" s="6">
        <v>73</v>
      </c>
      <c r="N19" s="7">
        <f>1/1.921</f>
        <v>0.52056220718375845</v>
      </c>
      <c r="O19" s="7">
        <v>4.2300000000000004</v>
      </c>
    </row>
    <row r="20" spans="1:15" x14ac:dyDescent="0.25">
      <c r="A20" s="16" t="s">
        <v>35</v>
      </c>
      <c r="B20" s="14" t="s">
        <v>161</v>
      </c>
      <c r="C20" s="22">
        <v>62.908291457286403</v>
      </c>
      <c r="D20" s="22">
        <v>69.365025125628094</v>
      </c>
      <c r="E20" s="19">
        <v>4.3434782608695102</v>
      </c>
      <c r="F20" s="19">
        <v>4.3291243083003899</v>
      </c>
      <c r="G20" s="20">
        <v>8.49340242102474E-2</v>
      </c>
      <c r="J20" s="5" t="s">
        <v>35</v>
      </c>
      <c r="K20" s="5">
        <v>22</v>
      </c>
      <c r="L20" s="6">
        <v>65</v>
      </c>
      <c r="M20" s="6">
        <v>72</v>
      </c>
      <c r="N20" s="7">
        <f>1/1.831</f>
        <v>0.54614964500273078</v>
      </c>
      <c r="O20" s="7">
        <v>4.0199999999999996</v>
      </c>
    </row>
    <row r="21" spans="1:15" x14ac:dyDescent="0.25">
      <c r="A21" s="15" t="s">
        <v>35</v>
      </c>
      <c r="B21" s="13" t="s">
        <v>170</v>
      </c>
      <c r="C21" s="21">
        <v>50.452599999999997</v>
      </c>
      <c r="D21" s="21">
        <v>58.377839195979902</v>
      </c>
      <c r="E21" s="17">
        <v>4.6514285714285197</v>
      </c>
      <c r="F21" s="17">
        <v>2.8027459525160001</v>
      </c>
      <c r="G21" s="18">
        <v>3.6410723788516202</v>
      </c>
      <c r="J21" s="5" t="s">
        <v>35</v>
      </c>
      <c r="K21" s="5">
        <v>23</v>
      </c>
      <c r="L21" s="6">
        <v>49</v>
      </c>
      <c r="M21" s="6">
        <v>57</v>
      </c>
      <c r="N21" s="7">
        <f>1/1.748</f>
        <v>0.57208237986270027</v>
      </c>
      <c r="O21" s="7">
        <v>3.71</v>
      </c>
    </row>
    <row r="22" spans="1:15" x14ac:dyDescent="0.25">
      <c r="A22" s="16" t="s">
        <v>35</v>
      </c>
      <c r="B22" s="14" t="s">
        <v>181</v>
      </c>
      <c r="C22" s="22">
        <v>55.5213567839196</v>
      </c>
      <c r="D22" s="22">
        <v>56.490804020100498</v>
      </c>
      <c r="E22" s="19">
        <v>3.4533333333332998</v>
      </c>
      <c r="F22" s="19">
        <v>3.44446282051282</v>
      </c>
      <c r="G22" s="20">
        <v>6.3801441442769502E-2</v>
      </c>
      <c r="J22" s="5" t="s">
        <v>35</v>
      </c>
      <c r="K22" s="5">
        <v>24</v>
      </c>
      <c r="L22" s="8">
        <v>57</v>
      </c>
      <c r="M22" s="6">
        <v>56</v>
      </c>
      <c r="N22" s="7">
        <f>1/1.676</f>
        <v>0.59665871121718383</v>
      </c>
      <c r="O22" s="7">
        <v>3.6</v>
      </c>
    </row>
    <row r="23" spans="1:15" x14ac:dyDescent="0.25">
      <c r="A23" s="15" t="s">
        <v>35</v>
      </c>
      <c r="B23" s="13" t="s">
        <v>192</v>
      </c>
      <c r="C23" s="21">
        <v>84.076633165829094</v>
      </c>
      <c r="D23" s="21">
        <v>72.789899497487397</v>
      </c>
      <c r="E23" s="17">
        <v>3.5520000000000498</v>
      </c>
      <c r="F23" s="17">
        <v>3.5653199999999901</v>
      </c>
      <c r="G23" s="18">
        <v>5.5120253039530998E-2</v>
      </c>
      <c r="J23" s="5" t="s">
        <v>35</v>
      </c>
      <c r="K23" s="5">
        <v>25</v>
      </c>
      <c r="L23" s="8">
        <v>95</v>
      </c>
      <c r="M23" s="6">
        <v>67</v>
      </c>
      <c r="N23" s="7">
        <f>1/1.611</f>
        <v>0.62073246430788331</v>
      </c>
      <c r="O23" s="7">
        <v>3.57</v>
      </c>
    </row>
    <row r="24" spans="1:15" x14ac:dyDescent="0.25">
      <c r="A24" s="16" t="s">
        <v>35</v>
      </c>
      <c r="B24" s="14" t="s">
        <v>203</v>
      </c>
      <c r="C24" s="22">
        <v>79.126884422110507</v>
      </c>
      <c r="D24" s="22">
        <v>97.080351758793896</v>
      </c>
      <c r="E24" s="19">
        <v>3.3299999999999299</v>
      </c>
      <c r="F24" s="19">
        <v>3.29501638268541</v>
      </c>
      <c r="G24" s="20">
        <v>7.7825549605903599E-2</v>
      </c>
      <c r="J24" s="5" t="s">
        <v>35</v>
      </c>
      <c r="K24" s="5">
        <v>26</v>
      </c>
      <c r="L24" s="8">
        <v>122</v>
      </c>
      <c r="M24" s="6">
        <v>64</v>
      </c>
      <c r="N24" s="7">
        <f>1/1.555</f>
        <v>0.64308681672025725</v>
      </c>
      <c r="O24" s="7">
        <v>3.35</v>
      </c>
    </row>
    <row r="25" spans="1:15" x14ac:dyDescent="0.25">
      <c r="A25" s="15" t="s">
        <v>35</v>
      </c>
      <c r="B25" s="13" t="s">
        <v>214</v>
      </c>
      <c r="C25" s="21">
        <v>78.3856783919598</v>
      </c>
      <c r="D25" s="21">
        <v>73.151959798994895</v>
      </c>
      <c r="E25" s="17">
        <v>3.2855999999999099</v>
      </c>
      <c r="F25" s="17">
        <v>3.2503219230769198</v>
      </c>
      <c r="G25" s="18">
        <v>6.1636278643247402E-2</v>
      </c>
      <c r="J25" s="5" t="s">
        <v>35</v>
      </c>
      <c r="K25" s="5">
        <v>27</v>
      </c>
      <c r="L25" s="8">
        <v>91</v>
      </c>
      <c r="M25" s="6">
        <v>86</v>
      </c>
      <c r="N25" s="7">
        <f>1/1.486</f>
        <v>0.67294751009421261</v>
      </c>
      <c r="O25" s="7">
        <v>3.07</v>
      </c>
    </row>
    <row r="26" spans="1:15" x14ac:dyDescent="0.25">
      <c r="A26" s="16" t="s">
        <v>35</v>
      </c>
      <c r="B26" s="14" t="s">
        <v>236</v>
      </c>
      <c r="C26" s="22">
        <v>77.443467336683398</v>
      </c>
      <c r="D26" s="22">
        <v>90.9038693467336</v>
      </c>
      <c r="E26" s="19">
        <v>3.0738461538461399</v>
      </c>
      <c r="F26" s="19">
        <v>3.08065415384615</v>
      </c>
      <c r="G26" s="20">
        <v>4.1120780970227297E-2</v>
      </c>
      <c r="J26" s="5" t="s">
        <v>35</v>
      </c>
      <c r="K26" s="5">
        <v>28</v>
      </c>
      <c r="L26" s="8">
        <v>79</v>
      </c>
      <c r="M26" s="8">
        <v>116</v>
      </c>
      <c r="N26" s="7">
        <f>1/1.432</f>
        <v>0.6983240223463687</v>
      </c>
      <c r="O26" s="7">
        <v>2.92</v>
      </c>
    </row>
    <row r="27" spans="1:15" x14ac:dyDescent="0.25">
      <c r="A27" s="15" t="s">
        <v>35</v>
      </c>
      <c r="B27" s="13" t="s">
        <v>258</v>
      </c>
      <c r="C27" s="21">
        <v>96.179487179487097</v>
      </c>
      <c r="D27" s="21">
        <v>130.72863636363601</v>
      </c>
      <c r="E27" s="17">
        <v>-14.127272727272199</v>
      </c>
      <c r="F27" s="17">
        <v>6.4656441270379297</v>
      </c>
      <c r="G27" s="18">
        <v>34.347833759248601</v>
      </c>
      <c r="J27" s="5" t="s">
        <v>35</v>
      </c>
      <c r="K27" s="5">
        <v>29</v>
      </c>
      <c r="L27" s="8">
        <v>101</v>
      </c>
      <c r="M27" s="8">
        <v>135</v>
      </c>
      <c r="N27" s="7">
        <f>1/1.383</f>
        <v>0.72306579898770784</v>
      </c>
      <c r="O27" s="7">
        <v>2.76</v>
      </c>
    </row>
    <row r="28" spans="1:15" x14ac:dyDescent="0.25">
      <c r="A28" s="16" t="s">
        <v>35</v>
      </c>
      <c r="B28" s="14" t="s">
        <v>280</v>
      </c>
      <c r="C28" s="22">
        <v>103.511306532663</v>
      </c>
      <c r="D28" s="22">
        <v>105.577688442211</v>
      </c>
      <c r="E28" s="19">
        <v>2.9303999999999801</v>
      </c>
      <c r="F28" s="19">
        <v>2.9257521762452101</v>
      </c>
      <c r="G28" s="20">
        <v>7.3553845960168396E-2</v>
      </c>
      <c r="J28" s="5" t="s">
        <v>35</v>
      </c>
      <c r="K28" s="5">
        <v>30</v>
      </c>
      <c r="L28" s="8">
        <v>101</v>
      </c>
      <c r="M28" s="8">
        <v>112</v>
      </c>
      <c r="N28" s="7">
        <f>1/1.333</f>
        <v>0.75018754688672173</v>
      </c>
      <c r="O28" s="7">
        <v>2.56</v>
      </c>
    </row>
    <row r="29" spans="1:15" x14ac:dyDescent="0.25">
      <c r="A29" s="15" t="s">
        <v>35</v>
      </c>
      <c r="B29" s="13" t="s">
        <v>269</v>
      </c>
      <c r="C29" s="21">
        <v>103.73125</v>
      </c>
      <c r="D29" s="21">
        <v>93.103417085427097</v>
      </c>
      <c r="E29" s="17">
        <v>2.4578571428571498</v>
      </c>
      <c r="F29" s="17">
        <v>2.47686946713279</v>
      </c>
      <c r="G29" s="18">
        <v>6.7822953298579805E-2</v>
      </c>
      <c r="J29" s="5" t="s">
        <v>35</v>
      </c>
      <c r="K29" s="5">
        <v>31</v>
      </c>
      <c r="L29" s="8">
        <v>107</v>
      </c>
      <c r="M29" s="8">
        <v>97</v>
      </c>
      <c r="N29" s="7">
        <f>1/1.294</f>
        <v>0.77279752704791338</v>
      </c>
      <c r="O29" s="7">
        <v>2.4</v>
      </c>
    </row>
    <row r="30" spans="1:15" x14ac:dyDescent="0.25">
      <c r="A30" s="16" t="s">
        <v>35</v>
      </c>
      <c r="B30" s="14" t="s">
        <v>291</v>
      </c>
      <c r="C30" s="22">
        <v>148.59924623115501</v>
      </c>
      <c r="D30" s="22">
        <v>105.51522613065301</v>
      </c>
      <c r="E30" s="19">
        <v>2.63111111111095</v>
      </c>
      <c r="F30" s="19">
        <v>2.5937678395646402</v>
      </c>
      <c r="G30" s="20">
        <v>0.13383111434306499</v>
      </c>
      <c r="J30" s="5" t="s">
        <v>35</v>
      </c>
      <c r="K30" s="5">
        <v>32</v>
      </c>
      <c r="L30" s="8" t="s">
        <v>39</v>
      </c>
      <c r="M30" s="8" t="s">
        <v>40</v>
      </c>
      <c r="N30" s="7">
        <f>1/1.258</f>
        <v>0.79491255961844198</v>
      </c>
      <c r="O30" s="7">
        <v>2.3199999999999998</v>
      </c>
    </row>
    <row r="31" spans="1:15" x14ac:dyDescent="0.25">
      <c r="A31" s="15" t="s">
        <v>35</v>
      </c>
      <c r="B31" s="13" t="s">
        <v>304</v>
      </c>
      <c r="C31" s="21">
        <v>96.508838383838295</v>
      </c>
      <c r="D31" s="21">
        <v>78.144974874371798</v>
      </c>
      <c r="E31" s="17">
        <v>2.9285106382979</v>
      </c>
      <c r="F31" s="17">
        <v>2.9485171666851602</v>
      </c>
      <c r="G31" s="18">
        <v>0.217913402690706</v>
      </c>
      <c r="J31" s="5" t="s">
        <v>35</v>
      </c>
      <c r="K31" s="5">
        <v>33</v>
      </c>
      <c r="L31" s="8">
        <v>88</v>
      </c>
      <c r="M31" s="8">
        <v>94</v>
      </c>
      <c r="N31" s="7">
        <f>1/1.217</f>
        <v>0.82169268693508624</v>
      </c>
      <c r="O31" s="7">
        <v>2.11</v>
      </c>
    </row>
    <row r="32" spans="1:15" x14ac:dyDescent="0.25">
      <c r="A32" s="16" t="s">
        <v>35</v>
      </c>
      <c r="B32" s="14" t="s">
        <v>96</v>
      </c>
      <c r="C32" s="22">
        <v>111.16249999999999</v>
      </c>
      <c r="D32" s="22">
        <v>88.944522613065303</v>
      </c>
      <c r="E32" s="19">
        <v>2.0767741935484101</v>
      </c>
      <c r="F32" s="19">
        <v>1.70713566388541</v>
      </c>
      <c r="G32" s="20">
        <v>0.46451646606418801</v>
      </c>
      <c r="J32" s="5" t="s">
        <v>35</v>
      </c>
      <c r="K32" s="5">
        <v>34</v>
      </c>
      <c r="L32" s="8">
        <v>106</v>
      </c>
      <c r="M32" s="8">
        <v>87</v>
      </c>
      <c r="N32" s="7">
        <f>1/1.178</f>
        <v>0.84889643463497455</v>
      </c>
      <c r="O32" s="7">
        <v>1.83</v>
      </c>
    </row>
    <row r="33" spans="1:15" x14ac:dyDescent="0.25">
      <c r="A33" s="15" t="s">
        <v>47</v>
      </c>
      <c r="B33" s="13" t="s">
        <v>481</v>
      </c>
      <c r="C33" s="21">
        <v>50.929648241206003</v>
      </c>
      <c r="D33" s="21">
        <v>42.807487437185898</v>
      </c>
      <c r="E33" s="17">
        <v>9.5961290322584603</v>
      </c>
      <c r="F33" s="17">
        <v>9.7960412229100609</v>
      </c>
      <c r="G33" s="18">
        <v>0.46067798716556901</v>
      </c>
      <c r="J33" s="5" t="s">
        <v>47</v>
      </c>
      <c r="K33" s="5">
        <v>15</v>
      </c>
      <c r="L33" s="8">
        <v>47</v>
      </c>
      <c r="M33" s="8">
        <v>42</v>
      </c>
      <c r="N33" s="7">
        <f>1/2.689</f>
        <v>0.37188545927854222</v>
      </c>
      <c r="O33" s="7">
        <v>5.74</v>
      </c>
    </row>
    <row r="34" spans="1:15" x14ac:dyDescent="0.25">
      <c r="A34" s="16" t="s">
        <v>47</v>
      </c>
      <c r="B34" s="14" t="s">
        <v>492</v>
      </c>
      <c r="C34" s="22">
        <v>50.778894472361799</v>
      </c>
      <c r="D34" s="22">
        <v>54.1991959798995</v>
      </c>
      <c r="E34" s="19">
        <v>8.4763636363639794</v>
      </c>
      <c r="F34" s="19">
        <v>8.6231738537174198</v>
      </c>
      <c r="G34" s="20">
        <v>0.323498682855555</v>
      </c>
      <c r="J34" s="5" t="s">
        <v>47</v>
      </c>
      <c r="K34" s="5">
        <v>16</v>
      </c>
      <c r="L34" s="8">
        <v>49</v>
      </c>
      <c r="M34" s="8">
        <v>50</v>
      </c>
      <c r="N34" s="7">
        <f>1/2.53</f>
        <v>0.39525691699604748</v>
      </c>
      <c r="O34" s="7">
        <v>5.35</v>
      </c>
    </row>
    <row r="35" spans="1:15" x14ac:dyDescent="0.25">
      <c r="A35" s="15" t="s">
        <v>47</v>
      </c>
      <c r="B35" s="13" t="s">
        <v>107</v>
      </c>
      <c r="C35" s="21">
        <v>45.979899497487402</v>
      </c>
      <c r="D35" s="21">
        <v>56.8993969849246</v>
      </c>
      <c r="E35" s="17">
        <v>7.0799999999999699</v>
      </c>
      <c r="F35" s="17">
        <v>7.0883020474262803</v>
      </c>
      <c r="G35" s="18">
        <v>0.225041896264078</v>
      </c>
      <c r="J35" s="5" t="s">
        <v>47</v>
      </c>
      <c r="K35" s="5">
        <v>17</v>
      </c>
      <c r="L35" s="8">
        <v>42</v>
      </c>
      <c r="M35" s="8">
        <v>53</v>
      </c>
      <c r="N35" s="7">
        <f>1/2.363</f>
        <v>0.42319085907744391</v>
      </c>
      <c r="O35" s="7">
        <v>5.1100000000000003</v>
      </c>
    </row>
    <row r="36" spans="1:15" x14ac:dyDescent="0.25">
      <c r="A36" s="16" t="s">
        <v>47</v>
      </c>
      <c r="B36" s="14" t="s">
        <v>118</v>
      </c>
      <c r="C36" s="22">
        <v>50.431249999999999</v>
      </c>
      <c r="D36" s="22">
        <v>58.223266331658202</v>
      </c>
      <c r="E36" s="19">
        <v>6.90666666666643</v>
      </c>
      <c r="F36" s="19">
        <v>6.60160509295208</v>
      </c>
      <c r="G36" s="20">
        <v>0.73345209454550298</v>
      </c>
      <c r="J36" s="5" t="s">
        <v>47</v>
      </c>
      <c r="K36" s="5">
        <v>18</v>
      </c>
      <c r="L36" s="8">
        <v>48</v>
      </c>
      <c r="M36" s="8">
        <v>58</v>
      </c>
      <c r="N36" s="7">
        <f>1/2.244</f>
        <v>0.44563279857397498</v>
      </c>
      <c r="O36" s="7">
        <v>4.84</v>
      </c>
    </row>
    <row r="37" spans="1:15" x14ac:dyDescent="0.25">
      <c r="A37" s="15" t="s">
        <v>47</v>
      </c>
      <c r="B37" s="13" t="s">
        <v>315</v>
      </c>
      <c r="C37" s="21">
        <v>63.368749999999999</v>
      </c>
      <c r="D37" s="21">
        <v>67.297336683417001</v>
      </c>
      <c r="E37" s="17">
        <v>5.7395121951220096</v>
      </c>
      <c r="F37" s="17">
        <v>5.7862213412452501</v>
      </c>
      <c r="G37" s="18">
        <v>0.123708137096252</v>
      </c>
      <c r="J37" s="5" t="s">
        <v>47</v>
      </c>
      <c r="K37" s="5">
        <v>19</v>
      </c>
      <c r="L37" s="8">
        <v>57</v>
      </c>
      <c r="M37" s="8">
        <v>66</v>
      </c>
      <c r="N37" s="7">
        <f>1/2.126</f>
        <v>0.47036688617121358</v>
      </c>
      <c r="O37" s="7">
        <v>4.4000000000000004</v>
      </c>
    </row>
    <row r="38" spans="1:15" x14ac:dyDescent="0.25">
      <c r="A38" s="16" t="s">
        <v>47</v>
      </c>
      <c r="B38" s="14" t="s">
        <v>85</v>
      </c>
      <c r="C38" s="22">
        <v>80.697236180904497</v>
      </c>
      <c r="D38" s="22">
        <v>85.326231155778899</v>
      </c>
      <c r="E38" s="19">
        <v>4.6250000000000897</v>
      </c>
      <c r="F38" s="19">
        <v>4.6474686521739104</v>
      </c>
      <c r="G38" s="20">
        <v>0.11065587795158301</v>
      </c>
      <c r="J38" s="5" t="s">
        <v>47</v>
      </c>
      <c r="K38" s="5">
        <v>20</v>
      </c>
      <c r="L38" s="8">
        <v>77</v>
      </c>
      <c r="M38" s="8">
        <v>84</v>
      </c>
      <c r="N38" s="7">
        <f>1/2.016</f>
        <v>0.49603174603174605</v>
      </c>
      <c r="O38" s="7">
        <v>4.4000000000000004</v>
      </c>
    </row>
    <row r="39" spans="1:15" x14ac:dyDescent="0.25">
      <c r="A39" s="15" t="s">
        <v>47</v>
      </c>
      <c r="B39" s="13" t="s">
        <v>150</v>
      </c>
      <c r="C39" s="21">
        <v>92.056250000000006</v>
      </c>
      <c r="D39" s="21">
        <v>91.261256281407</v>
      </c>
      <c r="E39" s="17">
        <v>5.0742857142857298</v>
      </c>
      <c r="F39" s="17">
        <v>5.0386763547015896</v>
      </c>
      <c r="G39" s="18">
        <v>0.116350940673316</v>
      </c>
      <c r="J39" s="5" t="s">
        <v>47</v>
      </c>
      <c r="K39" s="5">
        <v>21</v>
      </c>
      <c r="L39" s="8" t="s">
        <v>48</v>
      </c>
      <c r="M39" s="8">
        <v>96</v>
      </c>
      <c r="N39" s="7">
        <f>1/1.931</f>
        <v>0.51786639047125838</v>
      </c>
      <c r="O39" s="7">
        <v>4.1100000000000003</v>
      </c>
    </row>
    <row r="40" spans="1:15" x14ac:dyDescent="0.25">
      <c r="A40" s="16" t="s">
        <v>47</v>
      </c>
      <c r="B40" s="14" t="s">
        <v>161</v>
      </c>
      <c r="C40" s="22">
        <v>87.1736111111111</v>
      </c>
      <c r="D40" s="22">
        <v>88.124413407821194</v>
      </c>
      <c r="E40" s="19">
        <v>4.6418181818182802</v>
      </c>
      <c r="F40" s="19">
        <v>4.1585631341096301</v>
      </c>
      <c r="G40" s="20">
        <v>1.0018847275465701</v>
      </c>
      <c r="J40" s="5" t="s">
        <v>47</v>
      </c>
      <c r="K40" s="5">
        <v>22</v>
      </c>
      <c r="L40" s="8" t="s">
        <v>50</v>
      </c>
      <c r="M40" s="8">
        <v>83</v>
      </c>
      <c r="N40" s="7">
        <f>1/1.83</f>
        <v>0.54644808743169393</v>
      </c>
      <c r="O40" s="7">
        <v>4.07</v>
      </c>
    </row>
    <row r="41" spans="1:15" x14ac:dyDescent="0.25">
      <c r="A41" s="15" t="s">
        <v>47</v>
      </c>
      <c r="B41" s="13" t="s">
        <v>170</v>
      </c>
      <c r="C41" s="21">
        <v>64.337121212121204</v>
      </c>
      <c r="D41" s="21">
        <v>68.291457286432106</v>
      </c>
      <c r="E41" s="17">
        <v>4.0700000000000598</v>
      </c>
      <c r="F41" s="17">
        <v>4.0760626701800504</v>
      </c>
      <c r="G41" s="18">
        <v>6.7179242096472205E-2</v>
      </c>
      <c r="J41" s="5" t="s">
        <v>47</v>
      </c>
      <c r="K41" s="5">
        <v>23</v>
      </c>
      <c r="L41" s="8">
        <v>67</v>
      </c>
      <c r="M41" s="8">
        <v>65</v>
      </c>
      <c r="N41" s="7">
        <f>1/1.752</f>
        <v>0.57077625570776258</v>
      </c>
      <c r="O41" s="7">
        <v>3.84</v>
      </c>
    </row>
    <row r="42" spans="1:15" x14ac:dyDescent="0.25">
      <c r="A42" s="16" t="s">
        <v>47</v>
      </c>
      <c r="B42" s="14" t="s">
        <v>181</v>
      </c>
      <c r="C42" s="22">
        <v>70.464824120602998</v>
      </c>
      <c r="D42" s="22">
        <v>70.166331658291398</v>
      </c>
      <c r="E42" s="19">
        <v>3.3711111111111101</v>
      </c>
      <c r="F42" s="19">
        <v>3.3793266969811699</v>
      </c>
      <c r="G42" s="20">
        <v>6.9232079520390899E-2</v>
      </c>
      <c r="J42" s="5" t="s">
        <v>47</v>
      </c>
      <c r="K42" s="5">
        <v>24</v>
      </c>
      <c r="L42" s="8">
        <v>82</v>
      </c>
      <c r="M42" s="8">
        <v>68</v>
      </c>
      <c r="N42" s="7">
        <f>1/1.678</f>
        <v>0.59594755661501786</v>
      </c>
      <c r="O42" s="7">
        <v>3.47</v>
      </c>
    </row>
    <row r="43" spans="1:15" x14ac:dyDescent="0.25">
      <c r="A43" s="15" t="s">
        <v>47</v>
      </c>
      <c r="B43" s="13" t="s">
        <v>192</v>
      </c>
      <c r="C43" s="21">
        <v>107.003676470588</v>
      </c>
      <c r="D43" s="21">
        <v>91.968944723618094</v>
      </c>
      <c r="E43" s="17">
        <v>3.80571428571439</v>
      </c>
      <c r="F43" s="17">
        <v>2.8665350169875601</v>
      </c>
      <c r="G43" s="18">
        <v>3.6195847080624102</v>
      </c>
      <c r="J43" s="5" t="s">
        <v>47</v>
      </c>
      <c r="K43" s="5">
        <v>25</v>
      </c>
      <c r="L43" s="8" t="s">
        <v>52</v>
      </c>
      <c r="M43" s="8" t="s">
        <v>51</v>
      </c>
      <c r="N43" s="7">
        <f>1/1.612</f>
        <v>0.6203473945409429</v>
      </c>
      <c r="O43" s="7">
        <v>3.33</v>
      </c>
    </row>
    <row r="44" spans="1:15" x14ac:dyDescent="0.25">
      <c r="A44" s="16" t="s">
        <v>47</v>
      </c>
      <c r="B44" s="14" t="s">
        <v>603</v>
      </c>
      <c r="C44" s="22">
        <v>98.863065326633105</v>
      </c>
      <c r="D44" s="22">
        <v>123.06829145728599</v>
      </c>
      <c r="E44" s="19">
        <v>3.2066666666667101</v>
      </c>
      <c r="F44" s="19">
        <v>0.93062726072272195</v>
      </c>
      <c r="G44" s="20">
        <v>4.0328079309569702</v>
      </c>
      <c r="J44" s="5" t="s">
        <v>47</v>
      </c>
      <c r="K44" s="5">
        <v>26</v>
      </c>
      <c r="L44" s="8">
        <v>163</v>
      </c>
      <c r="M44" s="8">
        <v>77</v>
      </c>
      <c r="N44" s="7">
        <f>1/1.543</f>
        <v>0.64808813998703829</v>
      </c>
      <c r="O44" s="7">
        <v>2.98</v>
      </c>
    </row>
    <row r="45" spans="1:15" x14ac:dyDescent="0.25">
      <c r="A45" s="15" t="s">
        <v>53</v>
      </c>
      <c r="B45" s="13" t="s">
        <v>624</v>
      </c>
      <c r="C45" s="21">
        <v>53.4779792746114</v>
      </c>
      <c r="D45" s="21">
        <v>41.6927135678391</v>
      </c>
      <c r="E45" s="17">
        <v>7.5376744186049196</v>
      </c>
      <c r="F45" s="17">
        <v>7.5050343070337604</v>
      </c>
      <c r="G45" s="18">
        <v>0.60356015575609301</v>
      </c>
      <c r="J45" s="5" t="s">
        <v>53</v>
      </c>
      <c r="K45" s="5">
        <v>14</v>
      </c>
      <c r="L45" s="8">
        <v>54</v>
      </c>
      <c r="M45" s="8">
        <v>39</v>
      </c>
      <c r="N45" s="7">
        <f>1/2.878</f>
        <v>0.34746351633078526</v>
      </c>
      <c r="O45" s="7" t="s">
        <v>55</v>
      </c>
    </row>
    <row r="46" spans="1:15" x14ac:dyDescent="0.25">
      <c r="A46" s="16" t="s">
        <v>53</v>
      </c>
      <c r="B46" s="14" t="s">
        <v>481</v>
      </c>
      <c r="C46" s="22">
        <v>62.332089552238799</v>
      </c>
      <c r="D46" s="22">
        <v>57.281356783919598</v>
      </c>
      <c r="E46" s="19">
        <v>10.0175206611567</v>
      </c>
      <c r="F46" s="19">
        <v>9.5039414215990199</v>
      </c>
      <c r="G46" s="20">
        <v>3.1118883199236098</v>
      </c>
      <c r="J46" s="5" t="s">
        <v>53</v>
      </c>
      <c r="K46" s="5">
        <v>15</v>
      </c>
      <c r="L46" s="8">
        <v>62</v>
      </c>
      <c r="M46" s="8">
        <v>52</v>
      </c>
      <c r="N46" s="7">
        <f>1/2.696</f>
        <v>0.37091988130563797</v>
      </c>
      <c r="O46" s="7">
        <v>5.88</v>
      </c>
    </row>
    <row r="47" spans="1:15" x14ac:dyDescent="0.25">
      <c r="A47" s="15" t="s">
        <v>53</v>
      </c>
      <c r="B47" s="13" t="s">
        <v>118</v>
      </c>
      <c r="C47" s="21">
        <v>57.034090909090899</v>
      </c>
      <c r="D47" s="21">
        <v>68.996783919598002</v>
      </c>
      <c r="E47" s="17">
        <v>6.8400000000001597</v>
      </c>
      <c r="F47" s="17">
        <v>6.5323390329688502</v>
      </c>
      <c r="G47" s="18">
        <v>2.1096225030047102</v>
      </c>
      <c r="J47" s="5" t="s">
        <v>53</v>
      </c>
      <c r="K47" s="5">
        <v>18</v>
      </c>
      <c r="L47" s="8">
        <v>59</v>
      </c>
      <c r="M47" s="8">
        <v>70</v>
      </c>
      <c r="N47" s="7">
        <f>1/2.247</f>
        <v>0.44503782821539833</v>
      </c>
      <c r="O47" s="7">
        <v>5</v>
      </c>
    </row>
    <row r="48" spans="1:15" x14ac:dyDescent="0.25">
      <c r="A48" s="16" t="s">
        <v>53</v>
      </c>
      <c r="B48" s="14" t="s">
        <v>85</v>
      </c>
      <c r="C48" s="22">
        <v>95.65</v>
      </c>
      <c r="D48" s="22">
        <v>102.254120603015</v>
      </c>
      <c r="E48" s="19">
        <v>5.2857142857140804</v>
      </c>
      <c r="F48" s="19">
        <v>5.3386322910328499</v>
      </c>
      <c r="G48" s="20">
        <v>0.15188083066248301</v>
      </c>
      <c r="J48" s="5" t="s">
        <v>53</v>
      </c>
      <c r="K48" s="5">
        <v>20</v>
      </c>
      <c r="L48" s="8">
        <v>98</v>
      </c>
      <c r="M48" s="8">
        <v>84</v>
      </c>
      <c r="N48" s="7">
        <f>1/2.023</f>
        <v>0.49431537320810676</v>
      </c>
      <c r="O48" s="7">
        <v>4.7</v>
      </c>
    </row>
    <row r="49" spans="1:15" x14ac:dyDescent="0.25">
      <c r="A49" s="15" t="s">
        <v>53</v>
      </c>
      <c r="B49" s="13" t="s">
        <v>161</v>
      </c>
      <c r="C49" s="21">
        <v>105.31874999999999</v>
      </c>
      <c r="D49" s="21">
        <v>115.50075376884401</v>
      </c>
      <c r="E49" s="17">
        <v>4.8628571428571297</v>
      </c>
      <c r="F49" s="17">
        <v>4.8994076857920899</v>
      </c>
      <c r="G49" s="18">
        <v>0.19505733252326901</v>
      </c>
      <c r="J49" s="5" t="s">
        <v>53</v>
      </c>
      <c r="K49" s="5">
        <v>22</v>
      </c>
      <c r="L49" s="8">
        <v>103</v>
      </c>
      <c r="M49" s="8">
        <v>114</v>
      </c>
      <c r="N49" s="7">
        <f>1/1.84</f>
        <v>0.54347826086956519</v>
      </c>
      <c r="O49" s="7">
        <v>3.93</v>
      </c>
    </row>
    <row r="50" spans="1:15" x14ac:dyDescent="0.25">
      <c r="A50" s="16" t="s">
        <v>53</v>
      </c>
      <c r="B50" s="14" t="s">
        <v>192</v>
      </c>
      <c r="C50" s="22">
        <v>126.243718592964</v>
      </c>
      <c r="D50" s="22">
        <v>107.857738693467</v>
      </c>
      <c r="E50" s="19">
        <v>-7.7699999999994702</v>
      </c>
      <c r="F50" s="19">
        <v>-8.04141498688689</v>
      </c>
      <c r="G50" s="20">
        <v>1.20180628325563</v>
      </c>
      <c r="J50" s="5" t="s">
        <v>53</v>
      </c>
      <c r="K50" s="5">
        <v>25</v>
      </c>
      <c r="L50" s="8" t="s">
        <v>57</v>
      </c>
      <c r="M50" s="8" t="s">
        <v>56</v>
      </c>
      <c r="N50" s="7">
        <f>1/1.623</f>
        <v>0.61614294516327783</v>
      </c>
      <c r="O50" s="7">
        <v>3.4</v>
      </c>
    </row>
    <row r="51" spans="1:15" x14ac:dyDescent="0.25">
      <c r="A51" s="15" t="s">
        <v>54</v>
      </c>
      <c r="B51" s="13" t="s">
        <v>481</v>
      </c>
      <c r="C51" s="21">
        <v>74.445121951219505</v>
      </c>
      <c r="D51" s="21">
        <v>67.787185929648203</v>
      </c>
      <c r="E51" s="17">
        <v>6.96272727272728</v>
      </c>
      <c r="F51" s="17">
        <v>7.0784916723661899</v>
      </c>
      <c r="G51" s="18">
        <v>2.15798809307462</v>
      </c>
      <c r="J51" s="5" t="s">
        <v>54</v>
      </c>
      <c r="K51" s="5">
        <v>15</v>
      </c>
      <c r="L51" s="8">
        <v>76</v>
      </c>
      <c r="M51" s="8">
        <v>70</v>
      </c>
      <c r="N51" s="7">
        <f>1/2.729</f>
        <v>0.36643459142543056</v>
      </c>
      <c r="O51" s="7">
        <v>5.62</v>
      </c>
    </row>
    <row r="52" spans="1:15" x14ac:dyDescent="0.25">
      <c r="A52" s="16" t="s">
        <v>54</v>
      </c>
      <c r="B52" s="14" t="s">
        <v>118</v>
      </c>
      <c r="C52" s="22">
        <v>56.426678445229598</v>
      </c>
      <c r="D52" s="22">
        <v>85.405125628140695</v>
      </c>
      <c r="E52" s="19">
        <v>7.2519999999998497</v>
      </c>
      <c r="F52" s="19">
        <v>7.6744160659034097</v>
      </c>
      <c r="G52" s="20">
        <v>4.0441491978528203</v>
      </c>
      <c r="J52" s="5" t="s">
        <v>54</v>
      </c>
      <c r="K52" s="5">
        <v>18</v>
      </c>
      <c r="L52" s="8">
        <v>72</v>
      </c>
      <c r="M52" s="8">
        <v>84</v>
      </c>
      <c r="N52" s="7">
        <f>1/2.262</f>
        <v>0.44208664898320071</v>
      </c>
      <c r="O52" s="7">
        <v>4.26</v>
      </c>
    </row>
    <row r="53" spans="1:15" x14ac:dyDescent="0.25">
      <c r="A53" s="15" t="s">
        <v>54</v>
      </c>
      <c r="B53" s="13" t="s">
        <v>315</v>
      </c>
      <c r="C53" s="21">
        <v>90.358040201004997</v>
      </c>
      <c r="D53" s="21">
        <v>97.962914572864307</v>
      </c>
      <c r="E53" s="17">
        <v>4.70639999999994</v>
      </c>
      <c r="F53" s="17">
        <v>4.6509892558207904</v>
      </c>
      <c r="G53" s="18">
        <v>0.21083660524577699</v>
      </c>
      <c r="J53" s="5" t="s">
        <v>54</v>
      </c>
      <c r="K53" s="5">
        <v>19</v>
      </c>
      <c r="L53" s="8">
        <v>83</v>
      </c>
      <c r="M53" s="8">
        <v>96</v>
      </c>
      <c r="N53" s="7">
        <f>1/2.134</f>
        <v>0.46860356138706655</v>
      </c>
      <c r="O53" s="7">
        <v>5.13</v>
      </c>
    </row>
    <row r="54" spans="1:15" x14ac:dyDescent="0.25">
      <c r="A54" s="16" t="s">
        <v>54</v>
      </c>
      <c r="B54" s="14" t="s">
        <v>85</v>
      </c>
      <c r="C54" s="22">
        <v>112.06874999999999</v>
      </c>
      <c r="D54" s="22">
        <v>114.635728643216</v>
      </c>
      <c r="E54" s="19">
        <v>5.5500000000000203</v>
      </c>
      <c r="F54" s="19">
        <v>5.6632358910409302</v>
      </c>
      <c r="G54" s="20">
        <v>0.174270435402815</v>
      </c>
      <c r="J54" s="5" t="s">
        <v>54</v>
      </c>
      <c r="K54" s="5">
        <v>20</v>
      </c>
      <c r="L54" s="8" t="s">
        <v>59</v>
      </c>
      <c r="M54" s="8" t="s">
        <v>60</v>
      </c>
      <c r="N54" s="7">
        <f>1/2.041</f>
        <v>0.48995590396864286</v>
      </c>
      <c r="O54" s="7">
        <v>4.5</v>
      </c>
    </row>
    <row r="55" spans="1:15" x14ac:dyDescent="0.25">
      <c r="A55" s="15" t="s">
        <v>54</v>
      </c>
      <c r="B55" s="13" t="s">
        <v>170</v>
      </c>
      <c r="C55" s="21">
        <v>99.715346534653406</v>
      </c>
      <c r="D55" s="21">
        <v>107.45829145728599</v>
      </c>
      <c r="E55" s="17">
        <v>4.6736842105264298</v>
      </c>
      <c r="F55" s="17">
        <v>4.6227524379288498</v>
      </c>
      <c r="G55" s="18">
        <v>1.27174289927545</v>
      </c>
      <c r="J55" s="5" t="s">
        <v>54</v>
      </c>
      <c r="K55" s="5">
        <v>23</v>
      </c>
      <c r="L55" s="8" t="s">
        <v>62</v>
      </c>
      <c r="M55" s="8" t="s">
        <v>61</v>
      </c>
      <c r="N55" s="7">
        <f>1/1.765</f>
        <v>0.56657223796033995</v>
      </c>
      <c r="O55" s="7">
        <v>3.8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f K O M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f K O M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y j j F n J v N y + g w M A A F Q o A A A T A B w A R m 9 y b X V s Y X M v U 2 V j d G l v b j E u b S C i G A A o o B Q A A A A A A A A A A A A A A A A A A A A A A A A A A A D t W l t T 4 j A U f m e G / 5 A p L z C D L C 3 o u r v D A x Z 3 d V x d F R w f Z K c T 2 r M l Y 5 u w S W C 9 j P 9 9 U 8 p V W l A c B L U 8 Q D k n y b l 8 X 3 I 4 t A J s S R h F 9 f B T / 5 Z K i T b m 4 C C p W 8 Y 2 q i A P Z D q F 1 O s X J y 5 Q J T F F r 1 B j d t c H K r P f i Q c F k 1 G p v o i s Z n 5 t X g j g o l n D l I C H z p r D k a L Z 2 D e b R t E o o y 1 0 e K g s + i A k h y Z c 4 t 7 w / W J P L x a L z X N w O Q i h H G r 2 3 S j Y o q f l 8 l c 1 8 I h P J P C K l t f y y G R e 1 6 e i U s q j f W o z h 1 C 3 o h v b R h 6 d d Z m E u r z 1 o D K + L J w w C r 9 z + T C c j N Y g H Y Z s 7 L c I d p i m A m v g l h r V 4 J i K P 4 z 7 4 f K N 2 w 6 I b B h 8 / v 5 e C 6 W 6 M i + V B k m 4 k Q 9 5 N J Q b M f L S l P w h l 0 4 R G u 3 H G I G M F m K Q N X J a A s Q a g a j h H 0 7 V t U p T 2 6 H O u t y G p 6 L w E y j r s Q k M 5 i d 7 Z H E 1 C T f b m L o q s C C l C / I d h r m a f E + 5 M U 7 3 0 d G h V S q u n / G h H x + T 8 k H s 5 Q 3 B o P x B M c h o A x Q 2 o w B 8 Z C g u P M m x F W S g Z 1 j G q + + L G p Z Y g B r 7 y I 8 F Y O j 6 c m i o O b g F d y o F A n U 4 8 1 m P q M s x L K e B T M I B Y E f F N A Q E X Q 3 k V c + r 2 9 j D X F Q k 7 y 4 L c 6 w b A f I N 4 g P K i t w M x F X b B s + 6 Q V n f + B S r v p 2 v v o t T n 5 8 e z 8 g O u j 5 x i F R L d k A V S i q x C x E L + y 2 r A X 4 H Z c 2 R 0 s E S + s p L d c F n 1 K O 5 x 0 y y O e o D I G 5 b I l 0 5 7 c d q j V n t U 8 + g x 9 R f x 2 G U 8 D / h / 3 r 4 b 7 5 + D z x R c s 2 F H V d C 8 Y T i L 6 S 4 I l v X k 2 K N N B 9 4 s I D q u 2 / t p + V Y X o 6 R b 8 f I d 2 L k n 2 P k u 8 v 8 q f H 6 J 9 u o j N d W d q 6 Z / U A 5 k i r q D w H 2 W P 4 l R q 4 X 4 x T 6 H N p M J X L M m j 1 9 f a x R t h P W v E n W Z L T z Q Z F Z a / d w / q Q 6 o x t J o X l t F k 0 o j D n 0 i u 9 S R / w q J f x K + L V C f p X f L b 8 2 v y U 0 1 Y x r 1 G G C B P e q o 7 s o 9 J 3 D 3 y 5 Q W 7 V r B 3 d B P 3 R I 5 U 6 5 E C z f H 3 X C 0 B 6 j D j o F f L 0 V v K F q D 7 h q 6 a K 7 q 9 n h d Y m p g 7 m D H O g R 3 L 9 7 H j n z O V a W N D F 0 b h z z y E o Y + 6 L h U Y a i Z j 7 H y p I m A q p 7 Q F 3 Z n k j V 3 G G R W X p G B 5 x O p S M 2 + P b m b / A 3 d 5 P l H R e Q C c U z b i x N U G + A u f W P y L b l g 0 M w X f 4 x A x d z 3 A p Z p R b u s B i C T R p b E d n W 9 o h B w r X p x y q i T r k p s j 1 u y R L G J Y x 7 E e P + A 1 B L A Q I t A B Q A A g A I A H y j j F n 6 E 9 W o p w A A A P c A A A A S A A A A A A A A A A A A A A A A A A A A A A B D b 2 5 m a W c v U G F j a 2 F n Z S 5 4 b W x Q S w E C L Q A U A A I A C A B 8 o 4 x Z U 3 I 4 L J s A A A D h A A A A E w A A A A A A A A A A A A A A A A D z A A A A W 0 N v b n R l b n R f V H l w Z X N d L n h t b F B L A Q I t A B Q A A g A I A H y j j F n J v N y + g w M A A F Q o A A A T A A A A A A A A A A A A A A A A A N s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Q A A A A A A A A 0 N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0 O j Q 0 L j Y y N j c 2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R i Z T F i Y i 0 w Z m J h L T Q 1 N D E t Y T N h Y y 1 m N T A x Z D Q 3 M D E 3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1 O j M y L j k x M j E z O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j M D l i M i 1 m M 2 F m L T Q 1 Z j Q t Y m J i Z C 0 z Y 2 Y 4 O D Y 1 Z G I 1 O W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R 2 R B Z 1 8 z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y M j o x O T o z N i 4 w N T g 3 N z Y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B k M D U x M G E t Y z A 0 M y 0 0 M j g 4 L W E 0 N D k t M D h k N T I 1 O G N j Z j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M z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E 6 M D Y 6 M j E u N j U 5 M z c 0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M D I z M D E 4 L W N h N j M t N G J h Z i 0 4 N D d l L T R h N W J j N z M z O T Q y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y O j M 5 L j k 2 M j U 0 M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G E x Y m U 1 M S 0 3 Z j U 2 L T Q 2 N W I t Y T l l Z C 0 y Z T d j O T B h N D h j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N z o 1 N y 4 z N j I x N z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5 Y z Y y O D I t O D k 3 M y 0 0 Z D Y 2 L T k 2 N 2 Y t O D U z O W Y 3 Z D B h Z D l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H R y Y V 9 L S 0 l f d j J f M j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M j M 6 M D g u M D g w N T Q x M V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g z M G Y x N C 0 w Z G Q y L T Q z M T k t O T V m M y 0 z Z G V k M z E 5 N D Q z O D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H R y Y V 9 L S 0 l f d j J f M j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M j U 6 M j E u O D U w M T Q 4 N V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j E 3 Z T I 3 Z i 1 m O D Y 5 L T R i Z W Y t Y T U 2 N S 1 i M j M 3 M j k 5 N 2 U y M z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z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z O j Q 2 O j I 4 L j I 1 N z Q x O T B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Y T A 5 Y j A t Z W Z i M y 0 0 Y z I x L W I 0 Z T k t O G Z i N z M 2 N W F j Z j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j U v Q X V 0 b 1 J l b W 9 2 Z W R D b 2 x 1 b W 5 z M S 5 7 V G l t Z S A o c y k s M H 0 m c X V v d D s s J n F 1 b 3 Q 7 U 2 V j d G l v b j E v Q z I 1 L 0 F 1 d G 9 S Z W 1 v d m V k Q 2 9 s d W 1 u c z E u e 0 F j Y 2 V s X 3 g g K G 0 y L 3 M p L D F 9 J n F 1 b 3 Q 7 L C Z x d W 9 0 O 1 N l Y 3 R p b 2 4 x L 0 M y N S 9 B d X R v U m V t b 3 Z l Z E N v b H V t b n M x L n t B Y 2 N l b F 9 5 I C h t M i 9 z K S w y f S Z x d W 9 0 O y w m c X V v d D t T Z W N 0 a W 9 u M S 9 D M j U v Q X V 0 b 1 J l b W 9 2 Z W R D b 2 x 1 b W 5 z M S 5 7 Q W N j Z W x f e i A o b T I v c y k s M 3 0 m c X V v d D s s J n F 1 b 3 Q 7 U 2 V j d G l v b j E v Q z I 1 L 0 F 1 d G 9 S Z W 1 v d m V k Q 2 9 s d W 1 u c z E u e 1 J Q T S w 0 f S Z x d W 9 0 O y w m c X V v d D t T Z W N 0 a W 9 u M S 9 D M j U v Q X V 0 b 1 J l b W 9 2 Z W R D b 2 x 1 b W 5 z M S 5 7 S H V t a W R p d H k g K H B l c m N l b n R h Z 2 U p L D V 9 J n F 1 b 3 Q 7 L C Z x d W 9 0 O 1 N l Y 3 R p b 2 4 x L 0 M y N S 9 B d X R v U m V t b 3 Z l Z E N v b H V t b n M x L n t B b W J f V G V t c C A o Q y k s N n 0 m c X V v d D s s J n F 1 b 3 Q 7 U 2 V j d G l v b j E v Q z I 1 L 0 F 1 d G 9 S Z W 1 v d m V k Q 2 9 s d W 1 u c z E u e 1 d h d G V y X 1 R l b X A g K E M p L D d 9 J n F 1 b 3 Q 7 L C Z x d W 9 0 O 1 N l Y 3 R p b 2 4 x L 0 M y N S 9 B d X R v U m V t b 3 Z l Z E N v b H V t b n M x L n t N b 3 R v c l 9 U Z W 1 w I C h D K S w 4 f S Z x d W 9 0 O y w m c X V v d D t T Z W N 0 a W 9 u M S 9 D M j U v Q X V 0 b 1 J l b W 9 2 Z W R D b 2 x 1 b W 5 z M S 5 7 S G V p Z 2 h 0 I D E g K G 1 t K S w 5 f S Z x d W 9 0 O y w m c X V v d D t T Z W N 0 a W 9 u M S 9 D M j U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D g 6 M D M u O D M 4 O D E 2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2 M z V m Y j E 2 L T R j M j g t N G J i M C 0 4 N D M 1 L T Y 4 Z j l j Y T c z Y j N i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x M D o 1 N i 4 4 N D k w M z Q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J i N m Q 3 O G E t N j Y x M C 0 0 Z j U w L T k 3 Z T c t M j Z i M T N j Z T l l N T A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y N S 9 B d X R v U m V t b 3 Z l Z E N v b H V t b n M x L n t D b 2 x 1 b W 4 x L D B 9 J n F 1 b 3 Q 7 L C Z x d W 9 0 O 1 N l Y 3 R p b 2 4 x L 0 Q y N S 9 B d X R v U m V t b 3 Z l Z E N v b H V t b n M x L n t D b 2 x 1 b W 4 y L D F 9 J n F 1 b 3 Q 7 L C Z x d W 9 0 O 1 N l Y 3 R p b 2 4 x L 0 Q y N S 9 B d X R v U m V t b 3 Z l Z E N v b H V t b n M x L n t D b 2 x 1 b W 4 z L D J 9 J n F 1 b 3 Q 7 L C Z x d W 9 0 O 1 N l Y 3 R p b 2 4 x L 0 Q y N S 9 B d X R v U m V t b 3 Z l Z E N v b H V t b n M x L n t D b 2 x 1 b W 4 0 L D N 9 J n F 1 b 3 Q 7 L C Z x d W 9 0 O 1 N l Y 3 R p b 2 4 x L 0 Q y N S 9 B d X R v U m V t b 3 Z l Z E N v b H V t b n M x L n t D b 2 x 1 b W 4 1 L D R 9 J n F 1 b 3 Q 7 L C Z x d W 9 0 O 1 N l Y 3 R p b 2 4 x L 0 Q y N S 9 B d X R v U m V t b 3 Z l Z E N v b H V t b n M x L n t D b 2 x 1 b W 4 2 L D V 9 J n F 1 b 3 Q 7 L C Z x d W 9 0 O 1 N l Y 3 R p b 2 4 x L 0 Q y N S 9 B d X R v U m V t b 3 Z l Z E N v b H V t b n M x L n t D b 2 x 1 b W 4 3 L D Z 9 J n F 1 b 3 Q 7 L C Z x d W 9 0 O 1 N l Y 3 R p b 2 4 x L 0 Q y N S 9 B d X R v U m V t b 3 Z l Z E N v b H V t b n M x L n t D b 2 x 1 b W 4 4 L D d 9 J n F 1 b 3 Q 7 L C Z x d W 9 0 O 1 N l Y 3 R p b 2 4 x L 0 Q y N S 9 B d X R v U m V t b 3 Z l Z E N v b H V t b n M x L n t D b 2 x 1 b W 4 5 L D h 9 J n F 1 b 3 Q 7 L C Z x d W 9 0 O 1 N l Y 3 R p b 2 4 x L 0 Q y N S 9 B d X R v U m V t b 3 Z l Z E N v b H V t b n M x L n t D b 2 x 1 b W 4 x M C w 5 f S Z x d W 9 0 O y w m c X V v d D t T Z W N 0 a W 9 u M S 9 E M j U v Q X V 0 b 1 J l b W 9 2 Z W R D b 2 x 1 b W 5 z M S 5 7 Q 2 9 s d W 1 u M T E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x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x M z o z M y 4 z N z Y 3 N z g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U 1 Y j g 4 N z U t M j U w O C 0 0 Y z d m L W E 5 N W E t M m V h M T Y 2 M z A 4 Z j A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M j J i Z G Z j L W F k Y T g t N D c 2 M i 0 4 M z Q 0 L W J m Y W U z Z D R m N m I 0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z O j I z O j A w L j Y 3 O T Y w M T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G Q 1 M T J h N C 1 m Y T M y L T R h M D U t O T R k M S 0 0 Y j U 0 M j R l M j Y y M W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D Y 6 N D A 6 M D Q u M T Y z O D A 5 O F o i I C 8 + P E V u d H J 5 I F R 5 c G U 9 I k Z p b G x D b 2 x 1 b W 5 U e X B l c y I g V m F s d W U 9 I n N C Z 0 1 H Q m d Z R 0 J n W U d C Z 1 l H I i A v P j x F b n R y e S B U e X B l P S J G a W x s Q 2 9 s d W 1 u T m F t Z X M i I F Z h b H V l P S J z W y Z x d W 9 0 O 0 N y Y W 5 r I H B v c 2 l 0 a W 9 u J n F 1 b 3 Q 7 L C Z x d W 9 0 O 0 1 v d G 9 y I E Z y Z X F 1 Z W 5 j e S A o S H o p J n F 1 b 3 Q 7 L C Z x d W 9 0 O 0 5 v I E J v b m Q g U G V h a y 1 Q Z W F r I E F 2 Z X J h Z 2 U g K G 1 t K S Z x d W 9 0 O y w m c X V v d D t O b y B C b 2 5 k I F B l Y W s t U G V h a y B T d G F u Z G F y Z C B k Z X Z p Y X R p b 2 4 g K G 1 t K S Z x d W 9 0 O y w m c X V v d D t C b 2 5 k I F B l Y W s t U G V h a y B B d m V y Y W d l I C h t b S k m c X V v d D s s J n F 1 b 3 Q 7 Q m 9 u Z C B Q Z W F r L V B l Y W s g U 3 R h b m R h c m Q g Z G V 2 a W F 0 a W 9 u I C h t b S k m c X V v d D s s J n F 1 b 3 Q 7 T m 8 g Q m 9 u Z C B G c m V x d W V u Y 3 k g Q X Z l c m F n Z S A o S H o p J n F 1 b 3 Q 7 L C Z x d W 9 0 O 0 5 v I E J v b m Q g R n J l c X V l b m N 5 I F N 0 Y W 5 k Y X J k I G R l d m l h d G l v b i A o S H o p J n F 1 b 3 Q 7 L C Z x d W 9 0 O 0 J v b m Q g R n J l c X V l b m N 5 I E F 2 Z X J h Z 2 U g K E h 6 K S Z x d W 9 0 O y w m c X V v d D t C b 2 5 k I E Z y Z X F 1 Z W 5 j e S B T d G F u Z G F y Z C B k Z X Z p Y X R p b 2 4 g K E h 6 K S Z x d W 9 0 O y w m c X V v d D t X Y X Z l b G V u Z 3 R o I E F 2 Z X J h Z 2 U g K G 0 p J n F 1 b 3 Q 7 L C Z x d W 9 0 O 1 d h d m V s Z W 5 n d G g g U 3 R h b m R h c m Q g Z G V 2 a W F 0 a W 9 u I C h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j M x N j A 5 Y S 0 y M G R k L T Q y Y z Q t Y j F k N y 0 4 Z D h i Z T N h O D F h N j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N C k v Q X V 0 b 1 J l b W 9 2 Z W R D b 2 x 1 b W 5 z M S 5 7 Q 3 J h b m s g c G 9 z a X R p b 2 4 s M H 0 m c X V v d D s s J n F 1 b 3 Q 7 U 2 V j d G l v b j E v U m V z d W x 0 c y A o N C k v Q X V 0 b 1 J l b W 9 2 Z W R D b 2 x 1 b W 5 z M S 5 7 T W 9 0 b 3 I g R n J l c X V l b m N 5 I C h I e i k s M X 0 m c X V v d D s s J n F 1 b 3 Q 7 U 2 V j d G l v b j E v U m V z d W x 0 c y A o N C k v Q X V 0 b 1 J l b W 9 2 Z W R D b 2 x 1 b W 5 z M S 5 7 T m 8 g Q m 9 u Z C B Q Z W F r L V B l Y W s g Q X Z l c m F n Z S A o b W 0 p L D J 9 J n F 1 b 3 Q 7 L C Z x d W 9 0 O 1 N l Y 3 R p b 2 4 x L 1 J l c 3 V s d H M g K D Q p L 0 F 1 d G 9 S Z W 1 v d m V k Q 2 9 s d W 1 u c z E u e 0 5 v I E J v b m Q g U G V h a y 1 Q Z W F r I F N 0 Y W 5 k Y X J k I G R l d m l h d G l v b i A o b W 0 p L D N 9 J n F 1 b 3 Q 7 L C Z x d W 9 0 O 1 N l Y 3 R p b 2 4 x L 1 J l c 3 V s d H M g K D Q p L 0 F 1 d G 9 S Z W 1 v d m V k Q 2 9 s d W 1 u c z E u e 0 J v b m Q g U G V h a y 1 Q Z W F r I E F 2 Z X J h Z 2 U g K G 1 t K S w 0 f S Z x d W 9 0 O y w m c X V v d D t T Z W N 0 a W 9 u M S 9 S Z X N 1 b H R z I C g 0 K S 9 B d X R v U m V t b 3 Z l Z E N v b H V t b n M x L n t C b 2 5 k I F B l Y W s t U G V h a y B T d G F u Z G F y Z C B k Z X Z p Y X R p b 2 4 g K G 1 t K S w 1 f S Z x d W 9 0 O y w m c X V v d D t T Z W N 0 a W 9 u M S 9 S Z X N 1 b H R z I C g 0 K S 9 B d X R v U m V t b 3 Z l Z E N v b H V t b n M x L n t O b y B C b 2 5 k I E Z y Z X F 1 Z W 5 j e S B B d m V y Y W d l I C h I e i k s N n 0 m c X V v d D s s J n F 1 b 3 Q 7 U 2 V j d G l v b j E v U m V z d W x 0 c y A o N C k v Q X V 0 b 1 J l b W 9 2 Z W R D b 2 x 1 b W 5 z M S 5 7 T m 8 g Q m 9 u Z C B G c m V x d W V u Y 3 k g U 3 R h b m R h c m Q g Z G V 2 a W F 0 a W 9 u I C h I e i k s N 3 0 m c X V v d D s s J n F 1 b 3 Q 7 U 2 V j d G l v b j E v U m V z d W x 0 c y A o N C k v Q X V 0 b 1 J l b W 9 2 Z W R D b 2 x 1 b W 5 z M S 5 7 Q m 9 u Z C B G c m V x d W V u Y 3 k g Q X Z l c m F n Z S A o S H o p L D h 9 J n F 1 b 3 Q 7 L C Z x d W 9 0 O 1 N l Y 3 R p b 2 4 x L 1 J l c 3 V s d H M g K D Q p L 0 F 1 d G 9 S Z W 1 v d m V k Q 2 9 s d W 1 u c z E u e 0 J v b m Q g R n J l c X V l b m N 5 I F N 0 Y W 5 k Y X J k I G R l d m l h d G l v b i A o S H o p L D l 9 J n F 1 b 3 Q 7 L C Z x d W 9 0 O 1 N l Y 3 R p b 2 4 x L 1 J l c 3 V s d H M g K D Q p L 0 F 1 d G 9 S Z W 1 v d m V k Q 2 9 s d W 1 u c z E u e 1 d h d m V s Z W 5 n d G g g Q X Z l c m F n Z S A o b S k s M T B 9 J n F 1 b 3 Q 7 L C Z x d W 9 0 O 1 N l Y 3 R p b 2 4 x L 1 J l c 3 V s d H M g K D Q p L 0 F 1 d G 9 S Z W 1 v d m V k Q 2 9 s d W 1 u c z E u e 1 d h d m V s Z W 5 n d G g g U 3 R h b m R h c m Q g Z G V 2 a W F 0 a W 9 u I C h t K S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T d k M G J l Y y 0 5 M W Y 2 L T R h M m M t O D R j Y y 1 m N 2 I 2 O T V h Z W Y w O G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D U 6 N T g 6 N T I u M j k w N T M w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s s J n F 1 b 3 Q 7 U 2 V j d G l v b j E v U m V z d W x 0 c y A o N S k v Q X V 0 b 1 J l b W 9 2 Z W R D b 2 x 1 b W 5 z M S 5 7 Q 2 9 s d W 1 u N i w 1 f S Z x d W 9 0 O y w m c X V v d D t T Z W N 0 a W 9 u M S 9 S Z X N 1 b H R z I C g 1 K S 9 B d X R v U m V t b 3 Z l Z E N v b H V t b n M x L n t D b 2 x 1 b W 4 3 L D Z 9 J n F 1 b 3 Q 7 L C Z x d W 9 0 O 1 N l Y 3 R p b 2 4 x L 1 J l c 3 V s d H M g K D U p L 0 F 1 d G 9 S Z W 1 v d m V k Q 2 9 s d W 1 u c z E u e 0 N v b H V t b j g s N 3 0 m c X V v d D s s J n F 1 b 3 Q 7 U 2 V j d G l v b j E v U m V z d W x 0 c y A o N S k v Q X V 0 b 1 J l b W 9 2 Z W R D b 2 x 1 b W 5 z M S 5 7 Q 2 9 s d W 1 u O S w 4 f S Z x d W 9 0 O y w m c X V v d D t T Z W N 0 a W 9 u M S 9 S Z X N 1 b H R z I C g 1 K S 9 B d X R v U m V t b 3 Z l Z E N v b H V t b n M x L n t D b 2 x 1 b W 4 x M C w 5 f S Z x d W 9 0 O y w m c X V v d D t T Z W N 0 a W 9 u M S 9 S Z X N 1 b H R z I C g 1 K S 9 B d X R v U m V t b 3 Z l Z E N v b H V t b n M x L n t D b 2 x 1 b W 4 x M S w x M H 0 m c X V v d D s s J n F 1 b 3 Q 7 U 2 V j d G l v b j E v U m V z d W x 0 c y A o N S k v Q X V 0 b 1 J l b W 9 2 Z W R D b 2 x 1 b W 5 z M S 5 7 Q 2 9 s d W 1 u M T I s M T F 9 J n F 1 b 3 Q 7 L C Z x d W 9 0 O 1 N l Y 3 R p b 2 4 x L 1 J l c 3 V s d H M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z d W x 0 c y A o N S k v Q X V 0 b 1 J l b W 9 2 Z W R D b 2 x 1 b W 5 z M S 5 7 Q 2 9 s d W 1 u M S w w f S Z x d W 9 0 O y w m c X V v d D t T Z W N 0 a W 9 u M S 9 S Z X N 1 b H R z I C g 1 K S 9 B d X R v U m V t b 3 Z l Z E N v b H V t b n M x L n t D b 2 x 1 b W 4 y L D F 9 J n F 1 b 3 Q 7 L C Z x d W 9 0 O 1 N l Y 3 R p b 2 4 x L 1 J l c 3 V s d H M g K D U p L 0 F 1 d G 9 S Z W 1 v d m V k Q 2 9 s d W 1 u c z E u e 0 N v b H V t b j M s M n 0 m c X V v d D s s J n F 1 b 3 Q 7 U 2 V j d G l v b j E v U m V z d W x 0 c y A o N S k v Q X V 0 b 1 J l b W 9 2 Z W R D b 2 x 1 b W 5 z M S 5 7 Q 2 9 s d W 1 u N C w z f S Z x d W 9 0 O y w m c X V v d D t T Z W N 0 a W 9 u M S 9 S Z X N 1 b H R z I C g 1 K S 9 B d X R v U m V t b 3 Z l Z E N v b H V t b n M x L n t D b 2 x 1 b W 4 1 L D R 9 J n F 1 b 3 Q 7 L C Z x d W 9 0 O 1 N l Y 3 R p b 2 4 x L 1 J l c 3 V s d H M g K D U p L 0 F 1 d G 9 S Z W 1 v d m V k Q 2 9 s d W 1 u c z E u e 0 N v b H V t b j Y s N X 0 m c X V v d D s s J n F 1 b 3 Q 7 U 2 V j d G l v b j E v U m V z d W x 0 c y A o N S k v Q X V 0 b 1 J l b W 9 2 Z W R D b 2 x 1 b W 5 z M S 5 7 Q 2 9 s d W 1 u N y w 2 f S Z x d W 9 0 O y w m c X V v d D t T Z W N 0 a W 9 u M S 9 S Z X N 1 b H R z I C g 1 K S 9 B d X R v U m V t b 3 Z l Z E N v b H V t b n M x L n t D b 2 x 1 b W 4 4 L D d 9 J n F 1 b 3 Q 7 L C Z x d W 9 0 O 1 N l Y 3 R p b 2 4 x L 1 J l c 3 V s d H M g K D U p L 0 F 1 d G 9 S Z W 1 v d m V k Q 2 9 s d W 1 u c z E u e 0 N v b H V t b j k s O H 0 m c X V v d D s s J n F 1 b 3 Q 7 U 2 V j d G l v b j E v U m V z d W x 0 c y A o N S k v Q X V 0 b 1 J l b W 9 2 Z W R D b 2 x 1 b W 5 z M S 5 7 Q 2 9 s d W 1 u M T A s O X 0 m c X V v d D s s J n F 1 b 3 Q 7 U 2 V j d G l v b j E v U m V z d W x 0 c y A o N S k v Q X V 0 b 1 J l b W 9 2 Z W R D b 2 x 1 b W 5 z M S 5 7 Q 2 9 s d W 1 u M T E s M T B 9 J n F 1 b 3 Q 7 L C Z x d W 9 0 O 1 N l Y 3 R p b 2 4 x L 1 J l c 3 V s d H M g K D U p L 0 F 1 d G 9 S Z W 1 v d m V k Q 2 9 s d W 1 u c z E u e 0 N v b H V t b j E y L D E x f S Z x d W 9 0 O y w m c X V v d D t T Z W N 0 a W 9 u M S 9 S Z X N 1 b H R z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3 d p d G h f b W V k a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k x Z D A z Z T g t O D c 0 M i 0 0 N D c 4 L W J h Z T g t Y m I 4 N W V h Y z Y x M T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x O j M y O j M 1 L j c 2 O T I 2 N z h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3 a X R o X 2 1 l Z G l h b i 9 B d X R v U m V t b 3 Z l Z E N v b H V t b n M x L n t D b 2 x 1 b W 4 x L D B 9 J n F 1 b 3 Q 7 L C Z x d W 9 0 O 1 N l Y 3 R p b 2 4 x L 1 J l c 3 V s d H N f d 2 l 0 a F 9 t Z W R p Y W 4 v Q X V 0 b 1 J l b W 9 2 Z W R D b 2 x 1 b W 5 z M S 5 7 Q 2 9 s d W 1 u M i w x f S Z x d W 9 0 O y w m c X V v d D t T Z W N 0 a W 9 u M S 9 S Z X N 1 b H R z X 3 d p d G h f b W V k a W F u L 0 F 1 d G 9 S Z W 1 v d m V k Q 2 9 s d W 1 u c z E u e 0 N v b H V t b j M s M n 0 m c X V v d D s s J n F 1 b 3 Q 7 U 2 V j d G l v b j E v U m V z d W x 0 c 1 9 3 a X R o X 2 1 l Z G l h b i 9 B d X R v U m V t b 3 Z l Z E N v b H V t b n M x L n t D b 2 x 1 b W 4 0 L D N 9 J n F 1 b 3 Q 7 L C Z x d W 9 0 O 1 N l Y 3 R p b 2 4 x L 1 J l c 3 V s d H N f d 2 l 0 a F 9 t Z W R p Y W 4 v Q X V 0 b 1 J l b W 9 2 Z W R D b 2 x 1 b W 5 z M S 5 7 Q 2 9 s d W 1 u N S w 0 f S Z x d W 9 0 O y w m c X V v d D t T Z W N 0 a W 9 u M S 9 S Z X N 1 b H R z X 3 d p d G h f b W V k a W F u L 0 F 1 d G 9 S Z W 1 v d m V k Q 2 9 s d W 1 u c z E u e 0 N v b H V t b j Y s N X 0 m c X V v d D s s J n F 1 b 3 Q 7 U 2 V j d G l v b j E v U m V z d W x 0 c 1 9 3 a X R o X 2 1 l Z G l h b i 9 B d X R v U m V t b 3 Z l Z E N v b H V t b n M x L n t D b 2 x 1 b W 4 3 L D Z 9 J n F 1 b 3 Q 7 L C Z x d W 9 0 O 1 N l Y 3 R p b 2 4 x L 1 J l c 3 V s d H N f d 2 l 0 a F 9 t Z W R p Y W 4 v Q X V 0 b 1 J l b W 9 2 Z W R D b 2 x 1 b W 5 z M S 5 7 Q 2 9 s d W 1 u O C w 3 f S Z x d W 9 0 O y w m c X V v d D t T Z W N 0 a W 9 u M S 9 S Z X N 1 b H R z X 3 d p d G h f b W V k a W F u L 0 F 1 d G 9 S Z W 1 v d m V k Q 2 9 s d W 1 u c z E u e 0 N v b H V t b j k s O H 0 m c X V v d D s s J n F 1 b 3 Q 7 U 2 V j d G l v b j E v U m V z d W x 0 c 1 9 3 a X R o X 2 1 l Z G l h b i 9 B d X R v U m V t b 3 Z l Z E N v b H V t b n M x L n t D b 2 x 1 b W 4 x M C w 5 f S Z x d W 9 0 O y w m c X V v d D t T Z W N 0 a W 9 u M S 9 S Z X N 1 b H R z X 3 d p d G h f b W V k a W F u L 0 F 1 d G 9 S Z W 1 v d m V k Q 2 9 s d W 1 u c z E u e 0 N v b H V t b j E x L D E w f S Z x d W 9 0 O y w m c X V v d D t T Z W N 0 a W 9 u M S 9 S Z X N 1 b H R z X 3 d p d G h f b W V k a W F u L 0 F 1 d G 9 S Z W 1 v d m V k Q 2 9 s d W 1 u c z E u e 0 N v b H V t b j E y L D E x f S Z x d W 9 0 O y w m c X V v d D t T Z W N 0 a W 9 u M S 9 S Z X N 1 b H R z X 3 d p d G h f b W V k a W F u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z d W x 0 c 1 9 3 a X R o X 2 1 l Z G l h b i 9 B d X R v U m V t b 3 Z l Z E N v b H V t b n M x L n t D b 2 x 1 b W 4 x L D B 9 J n F 1 b 3 Q 7 L C Z x d W 9 0 O 1 N l Y 3 R p b 2 4 x L 1 J l c 3 V s d H N f d 2 l 0 a F 9 t Z W R p Y W 4 v Q X V 0 b 1 J l b W 9 2 Z W R D b 2 x 1 b W 5 z M S 5 7 Q 2 9 s d W 1 u M i w x f S Z x d W 9 0 O y w m c X V v d D t T Z W N 0 a W 9 u M S 9 S Z X N 1 b H R z X 3 d p d G h f b W V k a W F u L 0 F 1 d G 9 S Z W 1 v d m V k Q 2 9 s d W 1 u c z E u e 0 N v b H V t b j M s M n 0 m c X V v d D s s J n F 1 b 3 Q 7 U 2 V j d G l v b j E v U m V z d W x 0 c 1 9 3 a X R o X 2 1 l Z G l h b i 9 B d X R v U m V t b 3 Z l Z E N v b H V t b n M x L n t D b 2 x 1 b W 4 0 L D N 9 J n F 1 b 3 Q 7 L C Z x d W 9 0 O 1 N l Y 3 R p b 2 4 x L 1 J l c 3 V s d H N f d 2 l 0 a F 9 t Z W R p Y W 4 v Q X V 0 b 1 J l b W 9 2 Z W R D b 2 x 1 b W 5 z M S 5 7 Q 2 9 s d W 1 u N S w 0 f S Z x d W 9 0 O y w m c X V v d D t T Z W N 0 a W 9 u M S 9 S Z X N 1 b H R z X 3 d p d G h f b W V k a W F u L 0 F 1 d G 9 S Z W 1 v d m V k Q 2 9 s d W 1 u c z E u e 0 N v b H V t b j Y s N X 0 m c X V v d D s s J n F 1 b 3 Q 7 U 2 V j d G l v b j E v U m V z d W x 0 c 1 9 3 a X R o X 2 1 l Z G l h b i 9 B d X R v U m V t b 3 Z l Z E N v b H V t b n M x L n t D b 2 x 1 b W 4 3 L D Z 9 J n F 1 b 3 Q 7 L C Z x d W 9 0 O 1 N l Y 3 R p b 2 4 x L 1 J l c 3 V s d H N f d 2 l 0 a F 9 t Z W R p Y W 4 v Q X V 0 b 1 J l b W 9 2 Z W R D b 2 x 1 b W 5 z M S 5 7 Q 2 9 s d W 1 u O C w 3 f S Z x d W 9 0 O y w m c X V v d D t T Z W N 0 a W 9 u M S 9 S Z X N 1 b H R z X 3 d p d G h f b W V k a W F u L 0 F 1 d G 9 S Z W 1 v d m V k Q 2 9 s d W 1 u c z E u e 0 N v b H V t b j k s O H 0 m c X V v d D s s J n F 1 b 3 Q 7 U 2 V j d G l v b j E v U m V z d W x 0 c 1 9 3 a X R o X 2 1 l Z G l h b i 9 B d X R v U m V t b 3 Z l Z E N v b H V t b n M x L n t D b 2 x 1 b W 4 x M C w 5 f S Z x d W 9 0 O y w m c X V v d D t T Z W N 0 a W 9 u M S 9 S Z X N 1 b H R z X 3 d p d G h f b W V k a W F u L 0 F 1 d G 9 S Z W 1 v d m V k Q 2 9 s d W 1 u c z E u e 0 N v b H V t b j E x L D E w f S Z x d W 9 0 O y w m c X V v d D t T Z W N 0 a W 9 u M S 9 S Z X N 1 b H R z X 3 d p d G h f b W V k a W F u L 0 F 1 d G 9 S Z W 1 v d m V k Q 2 9 s d W 1 u c z E u e 0 N v b H V t b j E y L D E x f S Z x d W 9 0 O y w m c X V v d D t T Z W N 0 a W 9 u M S 9 S Z X N 1 b H R z X 3 d p d G h f b W V k a W F u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3 a X R o X 2 1 l Z G l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3 d p d G h f b W V k a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3 a X R o X 2 1 l Z G l h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O G M 3 N D U 0 L W J j Z T Q t N D Q w M S 0 4 N G U 1 L T U 4 M z A 5 N j h i M j N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3 d p d G h f b W V k a W F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y O j I 3 O j M 0 L j I x O D M 4 M T N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3 a X R o X 2 1 l Z G l h b i A o M i k v Q X V 0 b 1 J l b W 9 2 Z W R D b 2 x 1 b W 5 z M S 5 7 Q 2 9 s d W 1 u M S w w f S Z x d W 9 0 O y w m c X V v d D t T Z W N 0 a W 9 u M S 9 S Z X N 1 b H R z X 3 d p d G h f b W V k a W F u I C g y K S 9 B d X R v U m V t b 3 Z l Z E N v b H V t b n M x L n t D b 2 x 1 b W 4 y L D F 9 J n F 1 b 3 Q 7 L C Z x d W 9 0 O 1 N l Y 3 R p b 2 4 x L 1 J l c 3 V s d H N f d 2 l 0 a F 9 t Z W R p Y W 4 g K D I p L 0 F 1 d G 9 S Z W 1 v d m V k Q 2 9 s d W 1 u c z E u e 0 N v b H V t b j M s M n 0 m c X V v d D s s J n F 1 b 3 Q 7 U 2 V j d G l v b j E v U m V z d W x 0 c 1 9 3 a X R o X 2 1 l Z G l h b i A o M i k v Q X V 0 b 1 J l b W 9 2 Z W R D b 2 x 1 b W 5 z M S 5 7 Q 2 9 s d W 1 u N C w z f S Z x d W 9 0 O y w m c X V v d D t T Z W N 0 a W 9 u M S 9 S Z X N 1 b H R z X 3 d p d G h f b W V k a W F u I C g y K S 9 B d X R v U m V t b 3 Z l Z E N v b H V t b n M x L n t D b 2 x 1 b W 4 1 L D R 9 J n F 1 b 3 Q 7 L C Z x d W 9 0 O 1 N l Y 3 R p b 2 4 x L 1 J l c 3 V s d H N f d 2 l 0 a F 9 t Z W R p Y W 4 g K D I p L 0 F 1 d G 9 S Z W 1 v d m V k Q 2 9 s d W 1 u c z E u e 0 N v b H V t b j Y s N X 0 m c X V v d D s s J n F 1 b 3 Q 7 U 2 V j d G l v b j E v U m V z d W x 0 c 1 9 3 a X R o X 2 1 l Z G l h b i A o M i k v Q X V 0 b 1 J l b W 9 2 Z W R D b 2 x 1 b W 5 z M S 5 7 Q 2 9 s d W 1 u N y w 2 f S Z x d W 9 0 O y w m c X V v d D t T Z W N 0 a W 9 u M S 9 S Z X N 1 b H R z X 3 d p d G h f b W V k a W F u I C g y K S 9 B d X R v U m V t b 3 Z l Z E N v b H V t b n M x L n t D b 2 x 1 b W 4 4 L D d 9 J n F 1 b 3 Q 7 L C Z x d W 9 0 O 1 N l Y 3 R p b 2 4 x L 1 J l c 3 V s d H N f d 2 l 0 a F 9 t Z W R p Y W 4 g K D I p L 0 F 1 d G 9 S Z W 1 v d m V k Q 2 9 s d W 1 u c z E u e 0 N v b H V t b j k s O H 0 m c X V v d D s s J n F 1 b 3 Q 7 U 2 V j d G l v b j E v U m V z d W x 0 c 1 9 3 a X R o X 2 1 l Z G l h b i A o M i k v Q X V 0 b 1 J l b W 9 2 Z W R D b 2 x 1 b W 5 z M S 5 7 Q 2 9 s d W 1 u M T A s O X 0 m c X V v d D s s J n F 1 b 3 Q 7 U 2 V j d G l v b j E v U m V z d W x 0 c 1 9 3 a X R o X 2 1 l Z G l h b i A o M i k v Q X V 0 b 1 J l b W 9 2 Z W R D b 2 x 1 b W 5 z M S 5 7 Q 2 9 s d W 1 u M T E s M T B 9 J n F 1 b 3 Q 7 L C Z x d W 9 0 O 1 N l Y 3 R p b 2 4 x L 1 J l c 3 V s d H N f d 2 l 0 a F 9 t Z W R p Y W 4 g K D I p L 0 F 1 d G 9 S Z W 1 v d m V k Q 2 9 s d W 1 u c z E u e 0 N v b H V t b j E y L D E x f S Z x d W 9 0 O y w m c X V v d D t T Z W N 0 a W 9 u M S 9 S Z X N 1 b H R z X 3 d p d G h f b W V k a W F u I C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c 3 V s d H N f d 2 l 0 a F 9 t Z W R p Y W 4 g K D I p L 0 F 1 d G 9 S Z W 1 v d m V k Q 2 9 s d W 1 u c z E u e 0 N v b H V t b j E s M H 0 m c X V v d D s s J n F 1 b 3 Q 7 U 2 V j d G l v b j E v U m V z d W x 0 c 1 9 3 a X R o X 2 1 l Z G l h b i A o M i k v Q X V 0 b 1 J l b W 9 2 Z W R D b 2 x 1 b W 5 z M S 5 7 Q 2 9 s d W 1 u M i w x f S Z x d W 9 0 O y w m c X V v d D t T Z W N 0 a W 9 u M S 9 S Z X N 1 b H R z X 3 d p d G h f b W V k a W F u I C g y K S 9 B d X R v U m V t b 3 Z l Z E N v b H V t b n M x L n t D b 2 x 1 b W 4 z L D J 9 J n F 1 b 3 Q 7 L C Z x d W 9 0 O 1 N l Y 3 R p b 2 4 x L 1 J l c 3 V s d H N f d 2 l 0 a F 9 t Z W R p Y W 4 g K D I p L 0 F 1 d G 9 S Z W 1 v d m V k Q 2 9 s d W 1 u c z E u e 0 N v b H V t b j Q s M 3 0 m c X V v d D s s J n F 1 b 3 Q 7 U 2 V j d G l v b j E v U m V z d W x 0 c 1 9 3 a X R o X 2 1 l Z G l h b i A o M i k v Q X V 0 b 1 J l b W 9 2 Z W R D b 2 x 1 b W 5 z M S 5 7 Q 2 9 s d W 1 u N S w 0 f S Z x d W 9 0 O y w m c X V v d D t T Z W N 0 a W 9 u M S 9 S Z X N 1 b H R z X 3 d p d G h f b W V k a W F u I C g y K S 9 B d X R v U m V t b 3 Z l Z E N v b H V t b n M x L n t D b 2 x 1 b W 4 2 L D V 9 J n F 1 b 3 Q 7 L C Z x d W 9 0 O 1 N l Y 3 R p b 2 4 x L 1 J l c 3 V s d H N f d 2 l 0 a F 9 t Z W R p Y W 4 g K D I p L 0 F 1 d G 9 S Z W 1 v d m V k Q 2 9 s d W 1 u c z E u e 0 N v b H V t b j c s N n 0 m c X V v d D s s J n F 1 b 3 Q 7 U 2 V j d G l v b j E v U m V z d W x 0 c 1 9 3 a X R o X 2 1 l Z G l h b i A o M i k v Q X V 0 b 1 J l b W 9 2 Z W R D b 2 x 1 b W 5 z M S 5 7 Q 2 9 s d W 1 u O C w 3 f S Z x d W 9 0 O y w m c X V v d D t T Z W N 0 a W 9 u M S 9 S Z X N 1 b H R z X 3 d p d G h f b W V k a W F u I C g y K S 9 B d X R v U m V t b 3 Z l Z E N v b H V t b n M x L n t D b 2 x 1 b W 4 5 L D h 9 J n F 1 b 3 Q 7 L C Z x d W 9 0 O 1 N l Y 3 R p b 2 4 x L 1 J l c 3 V s d H N f d 2 l 0 a F 9 t Z W R p Y W 4 g K D I p L 0 F 1 d G 9 S Z W 1 v d m V k Q 2 9 s d W 1 u c z E u e 0 N v b H V t b j E w L D l 9 J n F 1 b 3 Q 7 L C Z x d W 9 0 O 1 N l Y 3 R p b 2 4 x L 1 J l c 3 V s d H N f d 2 l 0 a F 9 t Z W R p Y W 4 g K D I p L 0 F 1 d G 9 S Z W 1 v d m V k Q 2 9 s d W 1 u c z E u e 0 N v b H V t b j E x L D E w f S Z x d W 9 0 O y w m c X V v d D t T Z W N 0 a W 9 u M S 9 S Z X N 1 b H R z X 3 d p d G h f b W V k a W F u I C g y K S 9 B d X R v U m V t b 3 Z l Z E N v b H V t b n M x L n t D b 2 x 1 b W 4 x M i w x M X 0 m c X V v d D s s J n F 1 b 3 Q 7 U 2 V j d G l v b j E v U m V z d W x 0 c 1 9 3 a X R o X 2 1 l Z G l h b i A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3 d p d G h f b W V k a W F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d 2 l 0 a F 9 t Z W R p Y W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6 g g L H J y 0 a p + E J 8 r p A K f g A A A A A C A A A A A A A Q Z g A A A A E A A C A A A A A J 5 k 8 Y q t y j P v V q B h r l J F k A S M C j w k 7 I 7 I b W 0 h o O G g l Q f w A A A A A O g A A A A A I A A C A A A A A K G I Z S O r t F b L f b k Q + Q S 8 5 k i e A d o b Y t D D z A K U G t O r 9 u D V A A A A C s F p w J D w f Y W Z 3 9 J s l v f K x z k Z Q s 1 z 8 D 3 r x s I P o 6 q E I A J y n i e c 3 B y D 8 b J t S b 8 3 + F w g k G A 7 + 2 5 3 B 1 V k 9 z 4 Z / 2 6 f z u 9 X P E V v g + Q h O 9 2 I v 8 9 o R q o E A A A A C t l w 0 k 0 B c r f 7 L + H 6 H t S e L q f T y 0 X S 4 K E 8 4 M a d X 9 Y N s u n d k 6 k 0 g L x V z q s T r 5 V H n R G m S P 8 u 7 H 1 t a d S D L C f Y 6 V l A i 3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Prelims</vt:lpstr>
      <vt:lpstr>Offset</vt:lpstr>
      <vt:lpstr>Real results</vt:lpstr>
      <vt:lpstr>Code results</vt:lpstr>
      <vt:lpstr>Code Results Median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URRUELA VARGAS GABRIEL</cp:lastModifiedBy>
  <dcterms:created xsi:type="dcterms:W3CDTF">2015-06-05T18:17:20Z</dcterms:created>
  <dcterms:modified xsi:type="dcterms:W3CDTF">2024-12-13T02:32:10Z</dcterms:modified>
</cp:coreProperties>
</file>