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Final" sheetId="1" r:id="rId1"/>
    <sheet name="Final (2)" sheetId="5" r:id="rId2"/>
    <sheet name="Tables2_3" sheetId="6" r:id="rId3"/>
    <sheet name="CMSs BrayMacedo" sheetId="2" r:id="rId4"/>
    <sheet name="CAV Hazard - Bullock" sheetId="4" r:id="rId5"/>
  </sheets>
  <externalReferences>
    <externalReference r:id="rId6"/>
  </externalReferenc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6" l="1"/>
  <c r="E21" i="6"/>
  <c r="F21" i="6"/>
  <c r="G21" i="6"/>
  <c r="H21" i="6"/>
  <c r="I21" i="6"/>
  <c r="Y21" i="6"/>
  <c r="Y22" i="6"/>
  <c r="Y23" i="6"/>
  <c r="Y19" i="6"/>
  <c r="Z20" i="6"/>
  <c r="Z21" i="6"/>
  <c r="Z22" i="6"/>
  <c r="Z23" i="6"/>
  <c r="Z19" i="6"/>
  <c r="Y20" i="6" l="1"/>
  <c r="X20" i="6"/>
  <c r="X21" i="6"/>
  <c r="X22" i="6"/>
  <c r="X23" i="6"/>
  <c r="X19" i="6"/>
  <c r="K26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Y24" i="6"/>
  <c r="X24" i="6"/>
  <c r="V24" i="6"/>
  <c r="I24" i="6"/>
  <c r="H24" i="6"/>
  <c r="G24" i="6"/>
  <c r="F24" i="6"/>
  <c r="E24" i="6"/>
  <c r="D24" i="6"/>
  <c r="AR23" i="6"/>
  <c r="AP23" i="6"/>
  <c r="AN23" i="6"/>
  <c r="AM23" i="6"/>
  <c r="AL23" i="6"/>
  <c r="AK23" i="6"/>
  <c r="AJ23" i="6"/>
  <c r="AI23" i="6"/>
  <c r="AH23" i="6"/>
  <c r="AE23" i="6"/>
  <c r="AF23" i="6" s="1"/>
  <c r="AD23" i="6"/>
  <c r="AC23" i="6"/>
  <c r="AB23" i="6"/>
  <c r="AA23" i="6"/>
  <c r="V23" i="6"/>
  <c r="AQ23" i="6" s="1"/>
  <c r="AR22" i="6"/>
  <c r="AP22" i="6"/>
  <c r="AN22" i="6"/>
  <c r="AM22" i="6"/>
  <c r="AL22" i="6"/>
  <c r="AK22" i="6"/>
  <c r="AJ22" i="6"/>
  <c r="AI22" i="6"/>
  <c r="AH22" i="6"/>
  <c r="AE22" i="6"/>
  <c r="AF22" i="6" s="1"/>
  <c r="AD22" i="6"/>
  <c r="AC22" i="6"/>
  <c r="AB22" i="6"/>
  <c r="AA22" i="6"/>
  <c r="V22" i="6"/>
  <c r="AQ22" i="6" s="1"/>
  <c r="AR21" i="6"/>
  <c r="AQ21" i="6"/>
  <c r="AP21" i="6"/>
  <c r="AN21" i="6"/>
  <c r="AM21" i="6"/>
  <c r="AL21" i="6"/>
  <c r="AK21" i="6"/>
  <c r="AJ21" i="6"/>
  <c r="AI21" i="6"/>
  <c r="AH21" i="6"/>
  <c r="AF21" i="6"/>
  <c r="AE21" i="6"/>
  <c r="AD21" i="6"/>
  <c r="AC21" i="6"/>
  <c r="AB21" i="6"/>
  <c r="AA21" i="6"/>
  <c r="V21" i="6"/>
  <c r="AO21" i="6" s="1"/>
  <c r="AR20" i="6"/>
  <c r="AP20" i="6"/>
  <c r="AN20" i="6"/>
  <c r="AM20" i="6"/>
  <c r="AL20" i="6"/>
  <c r="AK20" i="6"/>
  <c r="AJ20" i="6"/>
  <c r="AI20" i="6"/>
  <c r="AH20" i="6"/>
  <c r="AE20" i="6"/>
  <c r="AF20" i="6" s="1"/>
  <c r="AD20" i="6"/>
  <c r="AC20" i="6"/>
  <c r="AB20" i="6"/>
  <c r="AA20" i="6"/>
  <c r="V20" i="6"/>
  <c r="AQ20" i="6" s="1"/>
  <c r="AR19" i="6"/>
  <c r="AP19" i="6"/>
  <c r="AN19" i="6"/>
  <c r="AM19" i="6"/>
  <c r="AL19" i="6"/>
  <c r="AK19" i="6"/>
  <c r="AJ19" i="6"/>
  <c r="AI19" i="6"/>
  <c r="AH19" i="6"/>
  <c r="AF19" i="6"/>
  <c r="AE19" i="6"/>
  <c r="AD19" i="6"/>
  <c r="AC19" i="6"/>
  <c r="AB19" i="6"/>
  <c r="AA19" i="6"/>
  <c r="V19" i="6"/>
  <c r="AQ19" i="6" s="1"/>
  <c r="AO19" i="6" l="1"/>
  <c r="AG23" i="6"/>
  <c r="AO23" i="6"/>
  <c r="AO22" i="6"/>
  <c r="AG19" i="6"/>
  <c r="AG22" i="6"/>
  <c r="AG20" i="6"/>
  <c r="AO20" i="6"/>
  <c r="AG21" i="6"/>
  <c r="V20" i="5" l="1"/>
  <c r="V21" i="5"/>
  <c r="AO21" i="5" s="1"/>
  <c r="V22" i="5"/>
  <c r="AO22" i="5" s="1"/>
  <c r="V23" i="5"/>
  <c r="V19" i="5"/>
  <c r="Y20" i="5"/>
  <c r="Y21" i="5"/>
  <c r="Y22" i="5"/>
  <c r="Y23" i="5"/>
  <c r="Y24" i="5"/>
  <c r="Y19" i="5"/>
  <c r="X20" i="5"/>
  <c r="X21" i="5"/>
  <c r="X22" i="5"/>
  <c r="X23" i="5"/>
  <c r="X24" i="5"/>
  <c r="X19" i="5"/>
  <c r="K26" i="5"/>
  <c r="AR24" i="5"/>
  <c r="AP24" i="5"/>
  <c r="AO24" i="5"/>
  <c r="AN24" i="5"/>
  <c r="AM24" i="5"/>
  <c r="AL24" i="5"/>
  <c r="AK24" i="5"/>
  <c r="AJ24" i="5"/>
  <c r="AI24" i="5"/>
  <c r="AH24" i="5"/>
  <c r="AG24" i="5"/>
  <c r="AE24" i="5"/>
  <c r="AF24" i="5" s="1"/>
  <c r="AD24" i="5"/>
  <c r="AC24" i="5"/>
  <c r="AB24" i="5"/>
  <c r="AA24" i="5"/>
  <c r="V24" i="5"/>
  <c r="AQ24" i="5" s="1"/>
  <c r="I24" i="5"/>
  <c r="H24" i="5"/>
  <c r="G24" i="5"/>
  <c r="F24" i="5"/>
  <c r="E24" i="5"/>
  <c r="D24" i="5"/>
  <c r="AR23" i="5"/>
  <c r="AP23" i="5"/>
  <c r="AN23" i="5"/>
  <c r="AM23" i="5"/>
  <c r="AL23" i="5"/>
  <c r="AK23" i="5"/>
  <c r="AJ23" i="5"/>
  <c r="AI23" i="5"/>
  <c r="AH23" i="5"/>
  <c r="AE23" i="5"/>
  <c r="AF23" i="5" s="1"/>
  <c r="AD23" i="5"/>
  <c r="AC23" i="5"/>
  <c r="AB23" i="5"/>
  <c r="AA23" i="5"/>
  <c r="AQ23" i="5"/>
  <c r="I23" i="5"/>
  <c r="H23" i="5"/>
  <c r="G23" i="5"/>
  <c r="F23" i="5"/>
  <c r="E23" i="5"/>
  <c r="D23" i="5"/>
  <c r="AR22" i="5"/>
  <c r="AP22" i="5"/>
  <c r="AN22" i="5"/>
  <c r="AM22" i="5"/>
  <c r="AL22" i="5"/>
  <c r="AK22" i="5"/>
  <c r="AJ22" i="5"/>
  <c r="AI22" i="5"/>
  <c r="AH22" i="5"/>
  <c r="AE22" i="5"/>
  <c r="AF22" i="5" s="1"/>
  <c r="AD22" i="5"/>
  <c r="AC22" i="5"/>
  <c r="AB22" i="5"/>
  <c r="AA22" i="5"/>
  <c r="I22" i="5"/>
  <c r="H22" i="5"/>
  <c r="G22" i="5"/>
  <c r="F22" i="5"/>
  <c r="E22" i="5"/>
  <c r="D22" i="5"/>
  <c r="AR21" i="5"/>
  <c r="AP21" i="5"/>
  <c r="AN21" i="5"/>
  <c r="AM21" i="5"/>
  <c r="AL21" i="5"/>
  <c r="AK21" i="5"/>
  <c r="AJ21" i="5"/>
  <c r="AI21" i="5"/>
  <c r="AH21" i="5"/>
  <c r="AE21" i="5"/>
  <c r="AF21" i="5" s="1"/>
  <c r="AD21" i="5"/>
  <c r="AC21" i="5"/>
  <c r="AB21" i="5"/>
  <c r="AA21" i="5"/>
  <c r="I21" i="5"/>
  <c r="H21" i="5"/>
  <c r="G21" i="5"/>
  <c r="F21" i="5"/>
  <c r="E21" i="5"/>
  <c r="D21" i="5"/>
  <c r="AR20" i="5"/>
  <c r="AP20" i="5"/>
  <c r="AN20" i="5"/>
  <c r="AM20" i="5"/>
  <c r="AL20" i="5"/>
  <c r="AK20" i="5"/>
  <c r="AJ20" i="5"/>
  <c r="AI20" i="5"/>
  <c r="AH20" i="5"/>
  <c r="AE20" i="5"/>
  <c r="AF20" i="5" s="1"/>
  <c r="AD20" i="5"/>
  <c r="AC20" i="5"/>
  <c r="AB20" i="5"/>
  <c r="AA20" i="5"/>
  <c r="AO20" i="5"/>
  <c r="I20" i="5"/>
  <c r="H20" i="5"/>
  <c r="G20" i="5"/>
  <c r="F20" i="5"/>
  <c r="E20" i="5"/>
  <c r="D20" i="5"/>
  <c r="AR19" i="5"/>
  <c r="AP19" i="5"/>
  <c r="AN19" i="5"/>
  <c r="AM19" i="5"/>
  <c r="AL19" i="5"/>
  <c r="AK19" i="5"/>
  <c r="AJ19" i="5"/>
  <c r="AI19" i="5"/>
  <c r="AH19" i="5"/>
  <c r="AE19" i="5"/>
  <c r="AF19" i="5" s="1"/>
  <c r="AD19" i="5"/>
  <c r="AC19" i="5"/>
  <c r="AB19" i="5"/>
  <c r="AA19" i="5"/>
  <c r="AQ19" i="5"/>
  <c r="I19" i="5"/>
  <c r="H19" i="5"/>
  <c r="G19" i="5"/>
  <c r="F19" i="5"/>
  <c r="E19" i="5"/>
  <c r="D19" i="5"/>
  <c r="AG22" i="5" l="1"/>
  <c r="AQ22" i="5"/>
  <c r="AQ21" i="5"/>
  <c r="AG23" i="5"/>
  <c r="AO23" i="5"/>
  <c r="AQ20" i="5"/>
  <c r="AG21" i="5"/>
  <c r="AG19" i="5"/>
  <c r="AO19" i="5"/>
  <c r="AG20" i="5"/>
  <c r="AP20" i="1"/>
  <c r="AQ20" i="1"/>
  <c r="AP21" i="1"/>
  <c r="AQ21" i="1"/>
  <c r="AP22" i="1"/>
  <c r="AQ22" i="1"/>
  <c r="AP23" i="1"/>
  <c r="AQ23" i="1"/>
  <c r="AP24" i="1"/>
  <c r="AQ24" i="1"/>
  <c r="AQ19" i="1"/>
  <c r="AP19" i="1"/>
  <c r="AL20" i="1"/>
  <c r="AM20" i="1"/>
  <c r="AN20" i="1"/>
  <c r="AL21" i="1"/>
  <c r="AM21" i="1"/>
  <c r="AN21" i="1"/>
  <c r="AL22" i="1"/>
  <c r="AM22" i="1"/>
  <c r="AN22" i="1"/>
  <c r="AL23" i="1"/>
  <c r="AM23" i="1"/>
  <c r="AN23" i="1"/>
  <c r="AL24" i="1"/>
  <c r="AM24" i="1"/>
  <c r="AN24" i="1"/>
  <c r="AN19" i="1"/>
  <c r="AM19" i="1"/>
  <c r="AL19" i="1"/>
  <c r="AF20" i="1" l="1"/>
  <c r="AF21" i="1"/>
  <c r="AF22" i="1"/>
  <c r="AF23" i="1"/>
  <c r="AF24" i="1"/>
  <c r="AF19" i="1"/>
  <c r="AR20" i="1"/>
  <c r="AR21" i="1"/>
  <c r="AR22" i="1"/>
  <c r="AR23" i="1"/>
  <c r="AR24" i="1"/>
  <c r="AR19" i="1"/>
  <c r="AO21" i="1"/>
  <c r="AJ20" i="1"/>
  <c r="AK20" i="1"/>
  <c r="AO20" i="1"/>
  <c r="AJ21" i="1"/>
  <c r="AK21" i="1"/>
  <c r="AJ22" i="1"/>
  <c r="AK22" i="1"/>
  <c r="AO22" i="1"/>
  <c r="AJ23" i="1"/>
  <c r="AK23" i="1"/>
  <c r="AO23" i="1"/>
  <c r="AJ24" i="1"/>
  <c r="AK24" i="1"/>
  <c r="AO24" i="1"/>
  <c r="AI20" i="1"/>
  <c r="AI21" i="1"/>
  <c r="AI22" i="1"/>
  <c r="AI23" i="1"/>
  <c r="AI24" i="1"/>
  <c r="AO19" i="1"/>
  <c r="AK19" i="1"/>
  <c r="AJ19" i="1"/>
  <c r="AI19" i="1"/>
  <c r="K26" i="1" l="1"/>
  <c r="AA20" i="1"/>
  <c r="AA21" i="1"/>
  <c r="AA22" i="1"/>
  <c r="AA23" i="1"/>
  <c r="AA24" i="1"/>
  <c r="AA19" i="1"/>
  <c r="AE20" i="1"/>
  <c r="AG20" i="1"/>
  <c r="AH20" i="1"/>
  <c r="AE21" i="1"/>
  <c r="AG21" i="1"/>
  <c r="AH21" i="1"/>
  <c r="AE22" i="1"/>
  <c r="AG22" i="1"/>
  <c r="AH22" i="1"/>
  <c r="AE23" i="1"/>
  <c r="AG23" i="1"/>
  <c r="AH23" i="1"/>
  <c r="AE24" i="1"/>
  <c r="AG24" i="1"/>
  <c r="AH24" i="1"/>
  <c r="AH19" i="1"/>
  <c r="V20" i="1"/>
  <c r="V21" i="1"/>
  <c r="V22" i="1"/>
  <c r="V23" i="1"/>
  <c r="V24" i="1"/>
  <c r="V19" i="1"/>
  <c r="AG19" i="1"/>
  <c r="AE19" i="1"/>
  <c r="AC20" i="1"/>
  <c r="AC21" i="1"/>
  <c r="AC22" i="1"/>
  <c r="AC23" i="1"/>
  <c r="AC24" i="1"/>
  <c r="AC19" i="1"/>
  <c r="AB20" i="1"/>
  <c r="AB21" i="1"/>
  <c r="AB22" i="1"/>
  <c r="AB23" i="1"/>
  <c r="AB24" i="1"/>
  <c r="AB19" i="1"/>
  <c r="AD20" i="1"/>
  <c r="AD21" i="1"/>
  <c r="AD22" i="1"/>
  <c r="AD23" i="1"/>
  <c r="AD24" i="1"/>
  <c r="AD19" i="1"/>
  <c r="C4" i="4"/>
  <c r="C5" i="4"/>
  <c r="C6" i="4"/>
  <c r="C7" i="4"/>
  <c r="C8" i="4"/>
  <c r="C9" i="4"/>
  <c r="C10" i="4"/>
  <c r="C11" i="4"/>
  <c r="C3" i="4"/>
  <c r="E24" i="1" l="1"/>
  <c r="E23" i="1"/>
  <c r="E22" i="1"/>
  <c r="E21" i="1"/>
  <c r="E20" i="1"/>
  <c r="E19" i="1"/>
  <c r="G24" i="1"/>
  <c r="G23" i="1"/>
  <c r="G22" i="1"/>
  <c r="G21" i="1"/>
  <c r="G20" i="1"/>
  <c r="G19" i="1"/>
  <c r="F24" i="1"/>
  <c r="F23" i="1"/>
  <c r="F22" i="1"/>
  <c r="F21" i="1"/>
  <c r="F20" i="1"/>
  <c r="F19" i="1"/>
  <c r="Y24" i="1" l="1"/>
  <c r="X24" i="1"/>
  <c r="I24" i="1"/>
  <c r="H24" i="1"/>
  <c r="D24" i="1"/>
  <c r="Y23" i="1"/>
  <c r="X23" i="1"/>
  <c r="I23" i="1"/>
  <c r="H23" i="1"/>
  <c r="D23" i="1"/>
  <c r="Y22" i="1"/>
  <c r="X22" i="1"/>
  <c r="I22" i="1"/>
  <c r="H22" i="1"/>
  <c r="D22" i="1"/>
  <c r="Y21" i="1"/>
  <c r="X21" i="1"/>
  <c r="I21" i="1"/>
  <c r="H21" i="1"/>
  <c r="D21" i="1"/>
  <c r="Y20" i="1"/>
  <c r="X20" i="1"/>
  <c r="I20" i="1"/>
  <c r="H20" i="1"/>
  <c r="D20" i="1"/>
  <c r="Y19" i="1"/>
  <c r="X19" i="1"/>
  <c r="I19" i="1"/>
  <c r="H19" i="1"/>
  <c r="D19" i="1"/>
</calcChain>
</file>

<file path=xl/sharedStrings.xml><?xml version="1.0" encoding="utf-8"?>
<sst xmlns="http://schemas.openxmlformats.org/spreadsheetml/2006/main" count="244" uniqueCount="54">
  <si>
    <t>Scenario</t>
  </si>
  <si>
    <t>MR1</t>
  </si>
  <si>
    <t>MR2</t>
  </si>
  <si>
    <t>MR3</t>
  </si>
  <si>
    <t>CAV</t>
  </si>
  <si>
    <t>PGA</t>
  </si>
  <si>
    <t>SA1</t>
  </si>
  <si>
    <t>Tr = 475 yr</t>
  </si>
  <si>
    <t>CAVdp</t>
  </si>
  <si>
    <t>T(s)</t>
  </si>
  <si>
    <t>CMS</t>
  </si>
  <si>
    <t>CMS+SIG</t>
  </si>
  <si>
    <t>CMS-SIG</t>
  </si>
  <si>
    <t>CMS for MR1</t>
  </si>
  <si>
    <t>475 years</t>
  </si>
  <si>
    <t>2475 years</t>
  </si>
  <si>
    <t>CMS for MR2</t>
  </si>
  <si>
    <t>R</t>
  </si>
  <si>
    <t>M</t>
  </si>
  <si>
    <t>CMS for MR3</t>
  </si>
  <si>
    <t>Seismic Hazard for MR1</t>
  </si>
  <si>
    <t>Seismic Hazard for MR2</t>
  </si>
  <si>
    <t>Seismic Hazard for MR3</t>
  </si>
  <si>
    <t>Ds</t>
  </si>
  <si>
    <t>Dv</t>
  </si>
  <si>
    <t>De</t>
  </si>
  <si>
    <t>LIBS</t>
  </si>
  <si>
    <t>Dv+De</t>
  </si>
  <si>
    <t>Intensity Measures</t>
  </si>
  <si>
    <t>Error</t>
  </si>
  <si>
    <t>Mw</t>
  </si>
  <si>
    <t>BM 2017</t>
  </si>
  <si>
    <t>BU 2018</t>
  </si>
  <si>
    <t>BM2017</t>
  </si>
  <si>
    <t>BU2018</t>
  </si>
  <si>
    <t>Return Period
(yr)</t>
  </si>
  <si>
    <t>Pseudo-Prob.
Settlement (mm)</t>
  </si>
  <si>
    <t>Performance Based
Settlement (mm)</t>
  </si>
  <si>
    <t>Tr</t>
  </si>
  <si>
    <t>Mean</t>
  </si>
  <si>
    <t>CAVdp Hazard Curve</t>
  </si>
  <si>
    <t>Pseudo BM-BU</t>
  </si>
  <si>
    <t>Performance-based BM-BU</t>
  </si>
  <si>
    <t>AVER</t>
  </si>
  <si>
    <t>DV/DS</t>
  </si>
  <si>
    <t>DE/DS</t>
  </si>
  <si>
    <t>(DV+DE)/DS</t>
  </si>
  <si>
    <t>BM</t>
  </si>
  <si>
    <t>BU</t>
  </si>
  <si>
    <t>DS_BM/DS_BU</t>
  </si>
  <si>
    <t>DS/DT</t>
  </si>
  <si>
    <t>DV/DT</t>
  </si>
  <si>
    <t>DE/DT</t>
  </si>
  <si>
    <t>(DV+DE)/DT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</si>
</sst>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1" fillId="0" borderId="0" xfId="0" applyFont="1"/>
    <xf numFmtId="0" fontId="1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0" fillId="0" borderId="0" xfId="0" applyAlignment="1">
      <alignment horizontal="center"/>
    </xf>
    <xf numFmtId="0" fontId="3" fillId="6" borderId="0" xfId="0" applyFont="1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1" fontId="4" fillId="0" borderId="6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1" fontId="0" fillId="0" borderId="0" xfId="0" applyNumberFormat="1"/>
    <xf numFmtId="0" fontId="0" fillId="0" borderId="0" xfId="0" applyFill="1"/>
    <xf numFmtId="0" fontId="2" fillId="0" borderId="0" xfId="0" applyFont="1" applyFill="1"/>
    <xf numFmtId="0" fontId="1" fillId="5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Font="1"/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8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1" fontId="4" fillId="7" borderId="4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'CAV Hazard - Bullock'!$B$3:$B$11</c:f>
              <c:numCache>
                <c:formatCode>General</c:formatCode>
                <c:ptCount val="9"/>
                <c:pt idx="0">
                  <c:v>229.188555919311</c:v>
                </c:pt>
                <c:pt idx="1">
                  <c:v>331.79368719424099</c:v>
                </c:pt>
                <c:pt idx="2">
                  <c:v>506.19716883984898</c:v>
                </c:pt>
                <c:pt idx="3">
                  <c:v>652.20609909245604</c:v>
                </c:pt>
                <c:pt idx="4">
                  <c:v>829.37872904662902</c:v>
                </c:pt>
                <c:pt idx="5">
                  <c:v>1100.7930968478699</c:v>
                </c:pt>
                <c:pt idx="6">
                  <c:v>1319.08810067135</c:v>
                </c:pt>
                <c:pt idx="7">
                  <c:v>1546.7969252906701</c:v>
                </c:pt>
                <c:pt idx="8">
                  <c:v>1778.7339356283301</c:v>
                </c:pt>
              </c:numCache>
            </c:numRef>
          </c:xVal>
          <c:yVal>
            <c:numRef>
              <c:f>'CAV Hazard - Bullock'!$C$3:$C$11</c:f>
              <c:numCache>
                <c:formatCode>General</c:formatCode>
                <c:ptCount val="9"/>
                <c:pt idx="0">
                  <c:v>0.02</c:v>
                </c:pt>
                <c:pt idx="1">
                  <c:v>0.01</c:v>
                </c:pt>
                <c:pt idx="2">
                  <c:v>4.0000000000000001E-3</c:v>
                </c:pt>
                <c:pt idx="3">
                  <c:v>2.1052631578947368E-3</c:v>
                </c:pt>
                <c:pt idx="4">
                  <c:v>1.053740779768177E-3</c:v>
                </c:pt>
                <c:pt idx="5">
                  <c:v>4.0404040404040404E-4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1-4575-B27C-D07677603854}"/>
            </c:ext>
          </c:extLst>
        </c:ser>
        <c:ser>
          <c:idx val="1"/>
          <c:order val="1"/>
          <c:tx>
            <c:v>MR2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'CAV Hazard - Bullock'!$G$3:$G$11</c:f>
              <c:numCache>
                <c:formatCode>General</c:formatCode>
                <c:ptCount val="9"/>
                <c:pt idx="0">
                  <c:v>89.796298954733999</c:v>
                </c:pt>
                <c:pt idx="1">
                  <c:v>156.66191758523999</c:v>
                </c:pt>
                <c:pt idx="2">
                  <c:v>281.034129486783</c:v>
                </c:pt>
                <c:pt idx="3">
                  <c:v>395.92468404019297</c:v>
                </c:pt>
                <c:pt idx="4">
                  <c:v>545.63172035269201</c:v>
                </c:pt>
                <c:pt idx="5">
                  <c:v>785.58189289855204</c:v>
                </c:pt>
                <c:pt idx="6">
                  <c:v>982.28920142597804</c:v>
                </c:pt>
                <c:pt idx="7">
                  <c:v>1189.28994171153</c:v>
                </c:pt>
                <c:pt idx="8">
                  <c:v>1412.0771964665601</c:v>
                </c:pt>
              </c:numCache>
            </c:numRef>
          </c:xVal>
          <c:yVal>
            <c:numRef>
              <c:f>'CAV Hazard - Bullock'!$C$3:$C$11</c:f>
              <c:numCache>
                <c:formatCode>General</c:formatCode>
                <c:ptCount val="9"/>
                <c:pt idx="0">
                  <c:v>0.02</c:v>
                </c:pt>
                <c:pt idx="1">
                  <c:v>0.01</c:v>
                </c:pt>
                <c:pt idx="2">
                  <c:v>4.0000000000000001E-3</c:v>
                </c:pt>
                <c:pt idx="3">
                  <c:v>2.1052631578947368E-3</c:v>
                </c:pt>
                <c:pt idx="4">
                  <c:v>1.053740779768177E-3</c:v>
                </c:pt>
                <c:pt idx="5">
                  <c:v>4.0404040404040404E-4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81-4575-B27C-D07677603854}"/>
            </c:ext>
          </c:extLst>
        </c:ser>
        <c:ser>
          <c:idx val="2"/>
          <c:order val="2"/>
          <c:tx>
            <c:v>MR3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'CAV Hazard - Bullock'!$L$3:$L$11</c:f>
              <c:numCache>
                <c:formatCode>General</c:formatCode>
                <c:ptCount val="9"/>
                <c:pt idx="0">
                  <c:v>26.826121429168399</c:v>
                </c:pt>
                <c:pt idx="1">
                  <c:v>67.062997267440906</c:v>
                </c:pt>
                <c:pt idx="2">
                  <c:v>159.30836370310899</c:v>
                </c:pt>
                <c:pt idx="3">
                  <c:v>251.39058223695099</c:v>
                </c:pt>
                <c:pt idx="4">
                  <c:v>379.09198330975698</c:v>
                </c:pt>
                <c:pt idx="5">
                  <c:v>599.00522977231697</c:v>
                </c:pt>
                <c:pt idx="6">
                  <c:v>782.65155291010103</c:v>
                </c:pt>
                <c:pt idx="7">
                  <c:v>980.12379896479604</c:v>
                </c:pt>
                <c:pt idx="8">
                  <c:v>1192.3308458168999</c:v>
                </c:pt>
              </c:numCache>
            </c:numRef>
          </c:xVal>
          <c:yVal>
            <c:numRef>
              <c:f>'CAV Hazard - Bullock'!$C$3:$C$11</c:f>
              <c:numCache>
                <c:formatCode>General</c:formatCode>
                <c:ptCount val="9"/>
                <c:pt idx="0">
                  <c:v>0.02</c:v>
                </c:pt>
                <c:pt idx="1">
                  <c:v>0.01</c:v>
                </c:pt>
                <c:pt idx="2">
                  <c:v>4.0000000000000001E-3</c:v>
                </c:pt>
                <c:pt idx="3">
                  <c:v>2.1052631578947368E-3</c:v>
                </c:pt>
                <c:pt idx="4">
                  <c:v>1.053740779768177E-3</c:v>
                </c:pt>
                <c:pt idx="5">
                  <c:v>4.0404040404040404E-4</c:v>
                </c:pt>
                <c:pt idx="6">
                  <c:v>2.0000000000000001E-4</c:v>
                </c:pt>
                <c:pt idx="7">
                  <c:v>1E-4</c:v>
                </c:pt>
                <c:pt idx="8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81-4575-B27C-D0767760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78207"/>
        <c:axId val="1655067807"/>
      </c:scatterChart>
      <c:valAx>
        <c:axId val="16550782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67807"/>
        <c:crosses val="autoZero"/>
        <c:crossBetween val="midCat"/>
      </c:valAx>
      <c:valAx>
        <c:axId val="165506780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07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14</xdr:row>
      <xdr:rowOff>48986</xdr:rowOff>
    </xdr:from>
    <xdr:to>
      <xdr:col>15</xdr:col>
      <xdr:colOff>674914</xdr:colOff>
      <xdr:row>29</xdr:row>
      <xdr:rowOff>16329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orge%20Macedo\Dropbox\Dropbox\PSHA&amp;PSDA\SeismicHazardPlatform%20-%20BETA\z_papers\Examples%20LIBS\example%20US\Table%20US%20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CMSs BrayMacedo"/>
      <sheetName val="CAV Hazard - Bullock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AR32"/>
  <sheetViews>
    <sheetView showGridLines="0" topLeftCell="A7" zoomScale="115" zoomScaleNormal="115" workbookViewId="0">
      <selection activeCell="Y19" sqref="Y19"/>
    </sheetView>
  </sheetViews>
  <sheetFormatPr defaultColWidth="9.109375" defaultRowHeight="16.5" customHeight="1" x14ac:dyDescent="0.3"/>
  <cols>
    <col min="1" max="1" width="9.109375" style="13"/>
    <col min="2" max="2" width="7.33203125" style="13" customWidth="1"/>
    <col min="3" max="3" width="8.33203125" style="13" bestFit="1" customWidth="1"/>
    <col min="4" max="9" width="6.33203125" style="13" customWidth="1"/>
    <col min="10" max="23" width="4.33203125" style="13" customWidth="1"/>
    <col min="24" max="27" width="6.44140625" style="13" customWidth="1"/>
    <col min="28" max="43" width="9.109375" style="13"/>
    <col min="44" max="44" width="10.77734375" style="13" customWidth="1"/>
    <col min="45" max="16384" width="9.109375" style="13"/>
  </cols>
  <sheetData>
    <row r="14" spans="2:44" ht="16.5" customHeight="1" x14ac:dyDescent="0.3">
      <c r="J14" s="14">
        <v>1</v>
      </c>
      <c r="K14" s="14">
        <v>2</v>
      </c>
      <c r="L14" s="14">
        <v>3</v>
      </c>
      <c r="M14" s="14">
        <v>4</v>
      </c>
      <c r="N14" s="14">
        <v>5</v>
      </c>
      <c r="O14" s="14">
        <v>6</v>
      </c>
      <c r="P14" s="14">
        <v>7</v>
      </c>
      <c r="Q14" s="14">
        <v>8</v>
      </c>
      <c r="R14" s="14">
        <v>9</v>
      </c>
      <c r="S14" s="14">
        <v>10</v>
      </c>
      <c r="T14" s="14">
        <v>11</v>
      </c>
      <c r="U14" s="14">
        <v>12</v>
      </c>
      <c r="V14" s="14">
        <v>13</v>
      </c>
      <c r="W14" s="14">
        <v>14</v>
      </c>
    </row>
    <row r="16" spans="2:44" ht="24.75" customHeight="1" x14ac:dyDescent="0.3">
      <c r="B16" s="60" t="s">
        <v>35</v>
      </c>
      <c r="C16" s="66" t="s">
        <v>0</v>
      </c>
      <c r="D16" s="71" t="s">
        <v>28</v>
      </c>
      <c r="E16" s="72"/>
      <c r="F16" s="72"/>
      <c r="G16" s="72"/>
      <c r="H16" s="72"/>
      <c r="I16" s="73"/>
      <c r="J16" s="76" t="s">
        <v>36</v>
      </c>
      <c r="K16" s="77"/>
      <c r="L16" s="77"/>
      <c r="M16" s="77"/>
      <c r="N16" s="77"/>
      <c r="O16" s="77"/>
      <c r="P16" s="78"/>
      <c r="Q16" s="76" t="s">
        <v>37</v>
      </c>
      <c r="R16" s="77"/>
      <c r="S16" s="77"/>
      <c r="T16" s="77"/>
      <c r="U16" s="77"/>
      <c r="V16" s="77"/>
      <c r="W16" s="78"/>
      <c r="X16" s="71" t="s">
        <v>29</v>
      </c>
      <c r="Y16" s="73"/>
      <c r="Z16" s="52"/>
      <c r="AA16" s="52"/>
      <c r="AI16" s="57" t="s">
        <v>47</v>
      </c>
      <c r="AJ16" s="58"/>
      <c r="AK16" s="58"/>
      <c r="AL16" s="58"/>
      <c r="AM16" s="58"/>
      <c r="AN16" s="59"/>
      <c r="AO16" s="57" t="s">
        <v>48</v>
      </c>
      <c r="AP16" s="58"/>
      <c r="AQ16" s="59"/>
      <c r="AR16" s="53"/>
    </row>
    <row r="17" spans="2:44" ht="16.5" customHeight="1" x14ac:dyDescent="0.3">
      <c r="B17" s="61"/>
      <c r="C17" s="67"/>
      <c r="D17" s="69" t="s">
        <v>7</v>
      </c>
      <c r="E17" s="74"/>
      <c r="F17" s="74"/>
      <c r="G17" s="74"/>
      <c r="H17" s="74"/>
      <c r="I17" s="75"/>
      <c r="J17" s="69" t="s">
        <v>31</v>
      </c>
      <c r="K17" s="74"/>
      <c r="L17" s="74"/>
      <c r="M17" s="74"/>
      <c r="N17" s="69" t="s">
        <v>32</v>
      </c>
      <c r="O17" s="74"/>
      <c r="P17" s="75"/>
      <c r="Q17" s="69" t="s">
        <v>31</v>
      </c>
      <c r="R17" s="74"/>
      <c r="S17" s="74"/>
      <c r="T17" s="74"/>
      <c r="U17" s="69" t="s">
        <v>32</v>
      </c>
      <c r="V17" s="74"/>
      <c r="W17" s="75"/>
      <c r="X17" s="69" t="s">
        <v>33</v>
      </c>
      <c r="Y17" s="75" t="s">
        <v>34</v>
      </c>
      <c r="Z17" s="52"/>
      <c r="AA17" s="52" t="s">
        <v>43</v>
      </c>
      <c r="AB17" s="57" t="s">
        <v>41</v>
      </c>
      <c r="AC17" s="58"/>
      <c r="AD17" s="59"/>
      <c r="AE17" s="57" t="s">
        <v>42</v>
      </c>
      <c r="AF17" s="58"/>
      <c r="AG17" s="58"/>
      <c r="AH17" s="58"/>
      <c r="AI17" s="54" t="s">
        <v>44</v>
      </c>
      <c r="AJ17" s="54" t="s">
        <v>45</v>
      </c>
      <c r="AK17" s="54" t="s">
        <v>46</v>
      </c>
      <c r="AL17" s="54" t="s">
        <v>50</v>
      </c>
      <c r="AM17" s="54" t="s">
        <v>51</v>
      </c>
      <c r="AN17" s="54" t="s">
        <v>52</v>
      </c>
      <c r="AO17" s="54" t="s">
        <v>46</v>
      </c>
      <c r="AP17" s="54" t="s">
        <v>50</v>
      </c>
      <c r="AQ17" s="54" t="s">
        <v>53</v>
      </c>
      <c r="AR17" s="53" t="s">
        <v>49</v>
      </c>
    </row>
    <row r="18" spans="2:44" ht="16.5" customHeight="1" x14ac:dyDescent="0.3">
      <c r="B18" s="62"/>
      <c r="C18" s="68"/>
      <c r="D18" s="15" t="s">
        <v>30</v>
      </c>
      <c r="E18" s="16" t="s">
        <v>17</v>
      </c>
      <c r="F18" s="16" t="s">
        <v>4</v>
      </c>
      <c r="G18" s="16" t="s">
        <v>8</v>
      </c>
      <c r="H18" s="16" t="s">
        <v>5</v>
      </c>
      <c r="I18" s="16" t="s">
        <v>6</v>
      </c>
      <c r="J18" s="15" t="s">
        <v>23</v>
      </c>
      <c r="K18" s="16" t="s">
        <v>24</v>
      </c>
      <c r="L18" s="16" t="s">
        <v>25</v>
      </c>
      <c r="M18" s="16" t="s">
        <v>26</v>
      </c>
      <c r="N18" s="15" t="s">
        <v>23</v>
      </c>
      <c r="O18" s="16" t="s">
        <v>27</v>
      </c>
      <c r="P18" s="17" t="s">
        <v>26</v>
      </c>
      <c r="Q18" s="15" t="s">
        <v>23</v>
      </c>
      <c r="R18" s="16" t="s">
        <v>24</v>
      </c>
      <c r="S18" s="16" t="s">
        <v>25</v>
      </c>
      <c r="T18" s="17" t="s">
        <v>26</v>
      </c>
      <c r="U18" s="16" t="s">
        <v>23</v>
      </c>
      <c r="V18" s="16" t="s">
        <v>27</v>
      </c>
      <c r="W18" s="17" t="s">
        <v>26</v>
      </c>
      <c r="X18" s="70"/>
      <c r="Y18" s="79"/>
      <c r="Z18" s="52"/>
      <c r="AB18" s="14" t="s">
        <v>23</v>
      </c>
      <c r="AC18" s="14" t="s">
        <v>27</v>
      </c>
      <c r="AD18" s="14" t="s">
        <v>26</v>
      </c>
      <c r="AE18" s="14" t="s">
        <v>23</v>
      </c>
      <c r="AF18" s="14"/>
      <c r="AG18" s="14" t="s">
        <v>27</v>
      </c>
      <c r="AH18" s="14" t="s">
        <v>26</v>
      </c>
      <c r="AI18" s="14"/>
      <c r="AJ18" s="14"/>
      <c r="AK18" s="14"/>
      <c r="AL18" s="14"/>
      <c r="AM18" s="14"/>
      <c r="AN18" s="14"/>
      <c r="AO18" s="14"/>
      <c r="AP18" s="14"/>
      <c r="AQ18" s="14"/>
    </row>
    <row r="19" spans="2:44" ht="16.5" customHeight="1" x14ac:dyDescent="0.3">
      <c r="B19" s="63">
        <v>475</v>
      </c>
      <c r="C19" s="18" t="s">
        <v>1</v>
      </c>
      <c r="D19" s="45">
        <f>'CMSs BrayMacedo'!C4</f>
        <v>6.45</v>
      </c>
      <c r="E19" s="46">
        <f>'CMSs BrayMacedo'!C3</f>
        <v>23.3</v>
      </c>
      <c r="F19" s="46">
        <f>'CAV Hazard - Bullock'!B6/980.66</f>
        <v>0.66506852435345187</v>
      </c>
      <c r="G19" s="46">
        <f>'CMSs BrayMacedo'!C36/980.66</f>
        <v>0.9867125061862756</v>
      </c>
      <c r="H19" s="46">
        <f>'CMSs BrayMacedo'!C7</f>
        <v>0.38432247230581101</v>
      </c>
      <c r="I19" s="46">
        <f>'CMSs BrayMacedo'!C21</f>
        <v>0.15291751146562699</v>
      </c>
      <c r="J19" s="31">
        <v>97.903833997330494</v>
      </c>
      <c r="K19" s="32">
        <v>215.628740593657</v>
      </c>
      <c r="L19" s="32">
        <v>110.892861221207</v>
      </c>
      <c r="M19" s="33">
        <v>434.97121024877703</v>
      </c>
      <c r="N19" s="31">
        <v>85.304352568474698</v>
      </c>
      <c r="O19" s="32">
        <v>54.841839212416403</v>
      </c>
      <c r="P19" s="33">
        <v>140.146191780891</v>
      </c>
      <c r="Q19" s="31">
        <v>91.696091152344707</v>
      </c>
      <c r="R19" s="32">
        <v>238.00245045638701</v>
      </c>
      <c r="S19" s="32">
        <v>110.892861221207</v>
      </c>
      <c r="T19" s="33">
        <v>427.69605176681603</v>
      </c>
      <c r="U19" s="31">
        <v>105.73267942554401</v>
      </c>
      <c r="V19" s="32">
        <f t="shared" ref="V19:V24" si="0">+W19-U19</f>
        <v>110.64864788465599</v>
      </c>
      <c r="W19" s="33">
        <v>216.38132731019999</v>
      </c>
      <c r="X19" s="23">
        <f t="shared" ref="X19:X24" si="1">+LN(T19/M19)</f>
        <v>-1.6867061686506903E-2</v>
      </c>
      <c r="Y19" s="22">
        <f t="shared" ref="Y19:Y24" si="2">+LN(W19/P19)</f>
        <v>0.43435615061376359</v>
      </c>
      <c r="Z19" s="23"/>
      <c r="AA19" s="52">
        <f t="shared" ref="AA19:AA24" si="3">+T19*0.5+W19*0.5</f>
        <v>322.03868953850804</v>
      </c>
      <c r="AB19" s="51">
        <f t="shared" ref="AB19:AB24" si="4">+J19-N19</f>
        <v>12.599481428855796</v>
      </c>
      <c r="AC19" s="51">
        <f t="shared" ref="AC19:AC24" si="5">+K19+L19-O19</f>
        <v>271.67976260244757</v>
      </c>
      <c r="AD19" s="51">
        <f t="shared" ref="AD19:AD24" si="6">+M19-P19</f>
        <v>294.82501846788603</v>
      </c>
      <c r="AE19" s="51">
        <f t="shared" ref="AE19:AE24" si="7">+Q19-U19</f>
        <v>-14.0365882731993</v>
      </c>
      <c r="AF19" s="51">
        <f t="shared" ref="AF19:AF24" si="8">+AE19/U19*100</f>
        <v>-13.27554389944666</v>
      </c>
      <c r="AG19" s="51">
        <f t="shared" ref="AG19:AG24" si="9">+R19+S19-V19</f>
        <v>238.24666379293802</v>
      </c>
      <c r="AH19" s="51">
        <f t="shared" ref="AH19:AH24" si="10">+T19-W19</f>
        <v>211.31472445661603</v>
      </c>
      <c r="AI19" s="14">
        <f t="shared" ref="AI19:AI24" si="11">+R19/Q19</f>
        <v>2.5955572093140549</v>
      </c>
      <c r="AJ19" s="14">
        <f t="shared" ref="AJ19:AJ24" si="12">+S19/Q19</f>
        <v>1.2093521089897781</v>
      </c>
      <c r="AK19" s="14">
        <f t="shared" ref="AK19:AK24" si="13">+(R19+S19)/Q19</f>
        <v>3.8049093183038329</v>
      </c>
      <c r="AL19" s="14">
        <f t="shared" ref="AL19:AL24" si="14">+Q19/T19*100</f>
        <v>21.439545858220431</v>
      </c>
      <c r="AM19" s="14">
        <f t="shared" ref="AM19:AM24" si="15">+R19/T19*100</f>
        <v>55.647567816723317</v>
      </c>
      <c r="AN19" s="14">
        <f t="shared" ref="AN19:AN24" si="16">+S19/T19*100</f>
        <v>25.927959999421933</v>
      </c>
      <c r="AO19" s="14">
        <f t="shared" ref="AO19:AO24" si="17">+V19/U19</f>
        <v>1.0464943145848655</v>
      </c>
      <c r="AP19" s="14">
        <f t="shared" ref="AP19:AP24" si="18">+U19/W19*100</f>
        <v>48.864049749527474</v>
      </c>
      <c r="AQ19" s="14">
        <f t="shared" ref="AQ19:AQ24" si="19">+V19/W19*100</f>
        <v>51.135950250472526</v>
      </c>
      <c r="AR19" s="13">
        <f t="shared" ref="AR19:AR24" si="20">+Q19/U19</f>
        <v>0.86724456100553338</v>
      </c>
    </row>
    <row r="20" spans="2:44" ht="16.5" customHeight="1" x14ac:dyDescent="0.3">
      <c r="B20" s="64"/>
      <c r="C20" s="18" t="s">
        <v>2</v>
      </c>
      <c r="D20" s="45">
        <f>'CMSs BrayMacedo'!M4</f>
        <v>6.25</v>
      </c>
      <c r="E20" s="46">
        <f>'CMSs BrayMacedo'!M3</f>
        <v>23.3</v>
      </c>
      <c r="F20" s="46">
        <f>'CAV Hazard - Bullock'!G6/980.66</f>
        <v>0.40373287789875489</v>
      </c>
      <c r="G20" s="46">
        <f>'CMSs BrayMacedo'!M36/980.66</f>
        <v>0.50770214208419939</v>
      </c>
      <c r="H20" s="46">
        <f>'CMSs BrayMacedo'!M7</f>
        <v>0.24015339586073101</v>
      </c>
      <c r="I20" s="46">
        <f>'CMSs BrayMacedo'!M21</f>
        <v>0.10730511375525099</v>
      </c>
      <c r="J20" s="19">
        <v>32.290526518588599</v>
      </c>
      <c r="K20" s="20">
        <v>114.058904028397</v>
      </c>
      <c r="L20" s="20">
        <v>59.229064315032197</v>
      </c>
      <c r="M20" s="21">
        <v>209.44239258340201</v>
      </c>
      <c r="N20" s="19">
        <v>55.403573702472102</v>
      </c>
      <c r="O20" s="20">
        <v>35.618743819024402</v>
      </c>
      <c r="P20" s="21">
        <v>91.022317521496404</v>
      </c>
      <c r="Q20" s="19">
        <v>21.7339954854829</v>
      </c>
      <c r="R20" s="20">
        <v>119.706098707416</v>
      </c>
      <c r="S20" s="20">
        <v>59.229064315032197</v>
      </c>
      <c r="T20" s="21">
        <v>213.04847068272201</v>
      </c>
      <c r="U20" s="19">
        <v>51.688803553117197</v>
      </c>
      <c r="V20" s="20">
        <f t="shared" si="0"/>
        <v>42.133753848736106</v>
      </c>
      <c r="W20" s="21">
        <v>93.822557401853302</v>
      </c>
      <c r="X20" s="23">
        <f t="shared" si="1"/>
        <v>1.7070975897977424E-2</v>
      </c>
      <c r="Y20" s="22">
        <f t="shared" si="2"/>
        <v>3.0300587191244906E-2</v>
      </c>
      <c r="Z20" s="23"/>
      <c r="AA20" s="52">
        <f t="shared" si="3"/>
        <v>153.43551404228765</v>
      </c>
      <c r="AB20" s="51">
        <f t="shared" si="4"/>
        <v>-23.113047183883502</v>
      </c>
      <c r="AC20" s="51">
        <f t="shared" si="5"/>
        <v>137.6692245244048</v>
      </c>
      <c r="AD20" s="51">
        <f t="shared" si="6"/>
        <v>118.42007506190561</v>
      </c>
      <c r="AE20" s="51">
        <f t="shared" si="7"/>
        <v>-29.954808067634296</v>
      </c>
      <c r="AF20" s="51">
        <f t="shared" si="8"/>
        <v>-57.952217905085966</v>
      </c>
      <c r="AG20" s="51">
        <f t="shared" si="9"/>
        <v>136.8014091737121</v>
      </c>
      <c r="AH20" s="51">
        <f t="shared" si="10"/>
        <v>119.22591328086871</v>
      </c>
      <c r="AI20" s="14">
        <f t="shared" si="11"/>
        <v>5.5077815207688348</v>
      </c>
      <c r="AJ20" s="14">
        <f t="shared" si="12"/>
        <v>2.7251806670611445</v>
      </c>
      <c r="AK20" s="14">
        <f t="shared" si="13"/>
        <v>8.2329621878299797</v>
      </c>
      <c r="AL20" s="14">
        <f t="shared" si="14"/>
        <v>10.201432291832688</v>
      </c>
      <c r="AM20" s="14">
        <f t="shared" si="15"/>
        <v>56.18726026233054</v>
      </c>
      <c r="AN20" s="14">
        <f t="shared" si="16"/>
        <v>27.800746058035706</v>
      </c>
      <c r="AO20" s="14">
        <f t="shared" si="17"/>
        <v>0.8151427572789145</v>
      </c>
      <c r="AP20" s="14">
        <f t="shared" si="18"/>
        <v>55.092085511725962</v>
      </c>
      <c r="AQ20" s="14">
        <f t="shared" si="19"/>
        <v>44.907914488274038</v>
      </c>
      <c r="AR20" s="13">
        <f t="shared" si="20"/>
        <v>0.42047782094914032</v>
      </c>
    </row>
    <row r="21" spans="2:44" ht="16.5" customHeight="1" x14ac:dyDescent="0.3">
      <c r="B21" s="65"/>
      <c r="C21" s="24" t="s">
        <v>3</v>
      </c>
      <c r="D21" s="47">
        <f>'CMSs BrayMacedo'!W4</f>
        <v>6.25</v>
      </c>
      <c r="E21" s="48">
        <f>'CMSs BrayMacedo'!W3</f>
        <v>33.4</v>
      </c>
      <c r="F21" s="48">
        <f>'CAV Hazard - Bullock'!L6/980.66</f>
        <v>0.25634835950987195</v>
      </c>
      <c r="G21" s="48">
        <f>'CMSs BrayMacedo'!W36/980.66</f>
        <v>0.27818358111722208</v>
      </c>
      <c r="H21" s="48">
        <f>'CMSs BrayMacedo'!W7</f>
        <v>0.15408151604370399</v>
      </c>
      <c r="I21" s="48">
        <f>'CMSs BrayMacedo'!W21</f>
        <v>7.4248012671415897E-2</v>
      </c>
      <c r="J21" s="26">
        <v>6.0526550878546201</v>
      </c>
      <c r="K21" s="27">
        <v>39.693230514263703</v>
      </c>
      <c r="L21" s="27">
        <v>51.046050482048301</v>
      </c>
      <c r="M21" s="28">
        <v>97.577593390872707</v>
      </c>
      <c r="N21" s="26">
        <v>19.288348666773299</v>
      </c>
      <c r="O21" s="27">
        <v>12.400404954800999</v>
      </c>
      <c r="P21" s="28">
        <v>31.6887536215743</v>
      </c>
      <c r="Q21" s="26">
        <v>1.93128359853264</v>
      </c>
      <c r="R21" s="27">
        <v>6.70923232356449</v>
      </c>
      <c r="S21" s="27">
        <v>51.046050482048301</v>
      </c>
      <c r="T21" s="28">
        <v>61.465474882719001</v>
      </c>
      <c r="U21" s="26">
        <v>18.179474457710398</v>
      </c>
      <c r="V21" s="27">
        <f t="shared" si="0"/>
        <v>13.720168939852201</v>
      </c>
      <c r="W21" s="28">
        <v>31.899643397562599</v>
      </c>
      <c r="X21" s="25">
        <f t="shared" si="1"/>
        <v>-0.4621722579926385</v>
      </c>
      <c r="Y21" s="29">
        <f t="shared" si="2"/>
        <v>6.6329883776085237E-3</v>
      </c>
      <c r="Z21" s="23"/>
      <c r="AA21" s="52">
        <f t="shared" si="3"/>
        <v>46.682559140140796</v>
      </c>
      <c r="AB21" s="51">
        <f t="shared" si="4"/>
        <v>-13.235693578918678</v>
      </c>
      <c r="AC21" s="51">
        <f t="shared" si="5"/>
        <v>78.338876041511</v>
      </c>
      <c r="AD21" s="51">
        <f t="shared" si="6"/>
        <v>65.888839769298414</v>
      </c>
      <c r="AE21" s="51">
        <f t="shared" si="7"/>
        <v>-16.248190859177758</v>
      </c>
      <c r="AF21" s="51">
        <f t="shared" si="8"/>
        <v>-89.376570796778282</v>
      </c>
      <c r="AG21" s="51">
        <f t="shared" si="9"/>
        <v>44.035113865760593</v>
      </c>
      <c r="AH21" s="51">
        <f t="shared" si="10"/>
        <v>29.565831485156401</v>
      </c>
      <c r="AI21" s="14">
        <f t="shared" si="11"/>
        <v>3.4739757168041314</v>
      </c>
      <c r="AJ21" s="14">
        <f t="shared" si="12"/>
        <v>26.431152069448689</v>
      </c>
      <c r="AK21" s="14">
        <f t="shared" si="13"/>
        <v>29.905127786252823</v>
      </c>
      <c r="AL21" s="14">
        <f t="shared" si="14"/>
        <v>3.1420624378444688</v>
      </c>
      <c r="AM21" s="14">
        <f t="shared" si="15"/>
        <v>10.915448609754073</v>
      </c>
      <c r="AN21" s="14">
        <f t="shared" si="16"/>
        <v>83.048330106369818</v>
      </c>
      <c r="AO21" s="14">
        <f t="shared" si="17"/>
        <v>0.75470657701180754</v>
      </c>
      <c r="AP21" s="14">
        <f t="shared" si="18"/>
        <v>56.989585216176629</v>
      </c>
      <c r="AQ21" s="14">
        <f t="shared" si="19"/>
        <v>43.010414783823379</v>
      </c>
      <c r="AR21" s="13">
        <f t="shared" si="20"/>
        <v>0.10623429203221721</v>
      </c>
    </row>
    <row r="22" spans="2:44" ht="16.5" customHeight="1" x14ac:dyDescent="0.3">
      <c r="B22" s="63">
        <v>2475</v>
      </c>
      <c r="C22" s="18" t="s">
        <v>1</v>
      </c>
      <c r="D22" s="49">
        <f>'CMSs BrayMacedo'!H4</f>
        <v>6.65</v>
      </c>
      <c r="E22" s="50">
        <f>'CMSs BrayMacedo'!H3</f>
        <v>28.1</v>
      </c>
      <c r="F22" s="50">
        <f>'CAV Hazard - Bullock'!B8/980.66</f>
        <v>1.1225022911588827</v>
      </c>
      <c r="G22" s="50">
        <f>'CMSs BrayMacedo'!C38/980.66</f>
        <v>1.9814679236574144</v>
      </c>
      <c r="H22" s="50">
        <f>'CMSs BrayMacedo'!H7</f>
        <v>0.61280588790526702</v>
      </c>
      <c r="I22" s="50">
        <f>'CMSs BrayMacedo'!H21</f>
        <v>0.26645824501416199</v>
      </c>
      <c r="J22" s="19">
        <v>244.46226496696201</v>
      </c>
      <c r="K22" s="20">
        <v>241.76878036366301</v>
      </c>
      <c r="L22" s="20">
        <v>187.09330016830901</v>
      </c>
      <c r="M22" s="21">
        <v>693.50323190552194</v>
      </c>
      <c r="N22" s="19">
        <v>210.35424130883001</v>
      </c>
      <c r="O22" s="20">
        <v>135.23593031490901</v>
      </c>
      <c r="P22" s="21">
        <v>345.59017162373902</v>
      </c>
      <c r="Q22" s="19">
        <v>244.29470989972299</v>
      </c>
      <c r="R22" s="20">
        <v>345.375462119144</v>
      </c>
      <c r="S22" s="20">
        <v>187.09330016830901</v>
      </c>
      <c r="T22" s="21">
        <v>703.06962034955905</v>
      </c>
      <c r="U22" s="19">
        <v>276.67936179063997</v>
      </c>
      <c r="V22" s="20">
        <f t="shared" si="0"/>
        <v>324.14484612657202</v>
      </c>
      <c r="W22" s="21">
        <v>600.82420791721199</v>
      </c>
      <c r="X22" s="23">
        <f t="shared" si="1"/>
        <v>1.3700020095404056E-2</v>
      </c>
      <c r="Y22" s="22">
        <f t="shared" si="2"/>
        <v>0.55304879450634037</v>
      </c>
      <c r="Z22" s="23"/>
      <c r="AA22" s="52">
        <f t="shared" si="3"/>
        <v>651.94691413338546</v>
      </c>
      <c r="AB22" s="51">
        <f t="shared" si="4"/>
        <v>34.108023658131998</v>
      </c>
      <c r="AC22" s="51">
        <f t="shared" si="5"/>
        <v>293.62615021706301</v>
      </c>
      <c r="AD22" s="51">
        <f t="shared" si="6"/>
        <v>347.91306028178292</v>
      </c>
      <c r="AE22" s="51">
        <f t="shared" si="7"/>
        <v>-32.384651890916984</v>
      </c>
      <c r="AF22" s="51">
        <f t="shared" si="8"/>
        <v>-11.704758779739441</v>
      </c>
      <c r="AG22" s="51">
        <f t="shared" si="9"/>
        <v>208.32391616088103</v>
      </c>
      <c r="AH22" s="51">
        <f t="shared" si="10"/>
        <v>102.24541243234705</v>
      </c>
      <c r="AI22" s="14">
        <f t="shared" si="11"/>
        <v>1.4137656204709148</v>
      </c>
      <c r="AJ22" s="14">
        <f t="shared" si="12"/>
        <v>0.76585080473132738</v>
      </c>
      <c r="AK22" s="14">
        <f t="shared" si="13"/>
        <v>2.1796164252022421</v>
      </c>
      <c r="AL22" s="14">
        <f t="shared" si="14"/>
        <v>34.746873258193425</v>
      </c>
      <c r="AM22" s="14">
        <f t="shared" si="15"/>
        <v>49.123934831294072</v>
      </c>
      <c r="AN22" s="14">
        <f t="shared" si="16"/>
        <v>26.610920846684877</v>
      </c>
      <c r="AO22" s="14">
        <f t="shared" si="17"/>
        <v>1.1715541196449941</v>
      </c>
      <c r="AP22" s="14">
        <f t="shared" si="18"/>
        <v>46.049969049976063</v>
      </c>
      <c r="AQ22" s="14">
        <f t="shared" si="19"/>
        <v>53.95003095002393</v>
      </c>
      <c r="AR22" s="13">
        <f t="shared" si="20"/>
        <v>0.88295241220260556</v>
      </c>
    </row>
    <row r="23" spans="2:44" ht="16.5" customHeight="1" x14ac:dyDescent="0.3">
      <c r="B23" s="64"/>
      <c r="C23" s="18" t="s">
        <v>2</v>
      </c>
      <c r="D23" s="45">
        <f>'CMSs BrayMacedo'!R4</f>
        <v>6.65</v>
      </c>
      <c r="E23" s="46">
        <f>'CMSs BrayMacedo'!R3</f>
        <v>28.1</v>
      </c>
      <c r="F23" s="46">
        <f>'CAV Hazard - Bullock'!G8/980.66</f>
        <v>0.80107467715472447</v>
      </c>
      <c r="G23" s="46">
        <f>'CMSs BrayMacedo'!M38/980.66</f>
        <v>1.2302886342234718</v>
      </c>
      <c r="H23" s="46">
        <f>'CMSs BrayMacedo'!R7</f>
        <v>0.43457605584479397</v>
      </c>
      <c r="I23" s="46">
        <f>'CMSs BrayMacedo'!R21</f>
        <v>0.22150042674095899</v>
      </c>
      <c r="J23" s="19">
        <v>130.769615663156</v>
      </c>
      <c r="K23" s="20">
        <v>233.007935663604</v>
      </c>
      <c r="L23" s="20">
        <v>137.203824173198</v>
      </c>
      <c r="M23" s="21">
        <v>514.72252634566098</v>
      </c>
      <c r="N23" s="19">
        <v>209.41812538422499</v>
      </c>
      <c r="O23" s="20">
        <v>134.63410499796399</v>
      </c>
      <c r="P23" s="21">
        <v>344.05223038218901</v>
      </c>
      <c r="Q23" s="19">
        <v>129.87796204615901</v>
      </c>
      <c r="R23" s="20">
        <v>266.64815090864101</v>
      </c>
      <c r="S23" s="20">
        <v>137.203824173198</v>
      </c>
      <c r="T23" s="21">
        <v>509.88697675192702</v>
      </c>
      <c r="U23" s="19">
        <v>181.18133753617701</v>
      </c>
      <c r="V23" s="20">
        <f t="shared" si="0"/>
        <v>175.90191957316597</v>
      </c>
      <c r="W23" s="21">
        <v>357.08325710934298</v>
      </c>
      <c r="X23" s="23">
        <f t="shared" si="1"/>
        <v>-9.4388847263535552E-3</v>
      </c>
      <c r="Y23" s="22">
        <f t="shared" si="2"/>
        <v>3.7175489426733585E-2</v>
      </c>
      <c r="Z23" s="23"/>
      <c r="AA23" s="52">
        <f t="shared" si="3"/>
        <v>433.485116930635</v>
      </c>
      <c r="AB23" s="51">
        <f t="shared" si="4"/>
        <v>-78.64850972106899</v>
      </c>
      <c r="AC23" s="51">
        <f t="shared" si="5"/>
        <v>235.57765483883801</v>
      </c>
      <c r="AD23" s="51">
        <f t="shared" si="6"/>
        <v>170.67029596347197</v>
      </c>
      <c r="AE23" s="51">
        <f t="shared" si="7"/>
        <v>-51.303375490017999</v>
      </c>
      <c r="AF23" s="51">
        <f t="shared" si="8"/>
        <v>-28.316037505669755</v>
      </c>
      <c r="AG23" s="51">
        <f t="shared" si="9"/>
        <v>227.95005550867302</v>
      </c>
      <c r="AH23" s="51">
        <f t="shared" si="10"/>
        <v>152.80371964258404</v>
      </c>
      <c r="AI23" s="14">
        <f t="shared" si="11"/>
        <v>2.0530669461372781</v>
      </c>
      <c r="AJ23" s="14">
        <f t="shared" si="12"/>
        <v>1.0564057366748283</v>
      </c>
      <c r="AK23" s="14">
        <f t="shared" si="13"/>
        <v>3.1094726828121062</v>
      </c>
      <c r="AL23" s="14">
        <f t="shared" si="14"/>
        <v>25.471912005579217</v>
      </c>
      <c r="AM23" s="14">
        <f t="shared" si="15"/>
        <v>52.295540593571999</v>
      </c>
      <c r="AN23" s="14">
        <f t="shared" si="16"/>
        <v>26.908673966770312</v>
      </c>
      <c r="AO23" s="14">
        <f t="shared" si="17"/>
        <v>0.97086113815692032</v>
      </c>
      <c r="AP23" s="14">
        <f t="shared" si="18"/>
        <v>50.739241879575779</v>
      </c>
      <c r="AQ23" s="14">
        <f t="shared" si="19"/>
        <v>49.260758120424221</v>
      </c>
      <c r="AR23" s="13">
        <f t="shared" si="20"/>
        <v>0.71683962494330244</v>
      </c>
    </row>
    <row r="24" spans="2:44" ht="16.5" customHeight="1" x14ac:dyDescent="0.3">
      <c r="B24" s="65"/>
      <c r="C24" s="24" t="s">
        <v>3</v>
      </c>
      <c r="D24" s="47">
        <f>'CMSs BrayMacedo'!AB4</f>
        <v>6.65</v>
      </c>
      <c r="E24" s="48">
        <f>'CMSs BrayMacedo'!AB3</f>
        <v>28.1</v>
      </c>
      <c r="F24" s="48">
        <f>'CAV Hazard - Bullock'!L8/980.66</f>
        <v>0.61081845876482876</v>
      </c>
      <c r="G24" s="48">
        <f>'CMSs BrayMacedo'!W38/980.66</f>
        <v>0.84238614482480778</v>
      </c>
      <c r="H24" s="48">
        <f>'CMSs BrayMacedo'!AB7</f>
        <v>0.32793180367463998</v>
      </c>
      <c r="I24" s="48">
        <f>'CMSs BrayMacedo'!AB21</f>
        <v>0.19038125673093301</v>
      </c>
      <c r="J24" s="26">
        <v>84.5700322727795</v>
      </c>
      <c r="K24" s="27">
        <v>211.520649901658</v>
      </c>
      <c r="L24" s="27">
        <v>109.521546948699</v>
      </c>
      <c r="M24" s="28">
        <v>414.83579685586301</v>
      </c>
      <c r="N24" s="26">
        <v>137.09791154182599</v>
      </c>
      <c r="O24" s="27">
        <v>88.139718487395697</v>
      </c>
      <c r="P24" s="28">
        <v>225.237630029222</v>
      </c>
      <c r="Q24" s="26">
        <v>70.330051332707697</v>
      </c>
      <c r="R24" s="27">
        <v>202.32654772966399</v>
      </c>
      <c r="S24" s="27">
        <v>109.521546948699</v>
      </c>
      <c r="T24" s="28">
        <v>377.93212364262001</v>
      </c>
      <c r="U24" s="26">
        <v>117.635739221527</v>
      </c>
      <c r="V24" s="27">
        <f t="shared" si="0"/>
        <v>97.437881171476008</v>
      </c>
      <c r="W24" s="28">
        <v>215.07362039300301</v>
      </c>
      <c r="X24" s="25">
        <f t="shared" si="1"/>
        <v>-9.3168159293270825E-2</v>
      </c>
      <c r="Y24" s="29">
        <f t="shared" si="2"/>
        <v>-4.6175588403310659E-2</v>
      </c>
      <c r="Z24" s="23"/>
      <c r="AA24" s="52">
        <f t="shared" si="3"/>
        <v>296.50287201781151</v>
      </c>
      <c r="AB24" s="51">
        <f t="shared" si="4"/>
        <v>-52.527879269046494</v>
      </c>
      <c r="AC24" s="51">
        <f t="shared" si="5"/>
        <v>232.90247836296132</v>
      </c>
      <c r="AD24" s="51">
        <f t="shared" si="6"/>
        <v>189.59816682664101</v>
      </c>
      <c r="AE24" s="51">
        <f t="shared" si="7"/>
        <v>-47.305687888819307</v>
      </c>
      <c r="AF24" s="51">
        <f t="shared" si="8"/>
        <v>-40.213703932046613</v>
      </c>
      <c r="AG24" s="51">
        <f t="shared" si="9"/>
        <v>214.41021350688698</v>
      </c>
      <c r="AH24" s="51">
        <f t="shared" si="10"/>
        <v>162.858503249617</v>
      </c>
      <c r="AI24" s="14">
        <f t="shared" si="11"/>
        <v>2.8768150157110717</v>
      </c>
      <c r="AJ24" s="14">
        <f t="shared" si="12"/>
        <v>1.557251059445266</v>
      </c>
      <c r="AK24" s="14">
        <f t="shared" si="13"/>
        <v>4.4340660751563377</v>
      </c>
      <c r="AL24" s="14">
        <f t="shared" si="14"/>
        <v>18.609175281224086</v>
      </c>
      <c r="AM24" s="14">
        <f t="shared" si="15"/>
        <v>53.535154879024759</v>
      </c>
      <c r="AN24" s="14">
        <f t="shared" si="16"/>
        <v>28.979157922088866</v>
      </c>
      <c r="AO24" s="14">
        <f t="shared" si="17"/>
        <v>0.8283016863436784</v>
      </c>
      <c r="AP24" s="14">
        <f t="shared" si="18"/>
        <v>54.695568432135829</v>
      </c>
      <c r="AQ24" s="14">
        <f t="shared" si="19"/>
        <v>45.304431567864171</v>
      </c>
      <c r="AR24" s="13">
        <f t="shared" si="20"/>
        <v>0.59786296067953382</v>
      </c>
    </row>
    <row r="26" spans="2:44" ht="16.5" customHeight="1" x14ac:dyDescent="0.3">
      <c r="K26" s="13">
        <f>1/475</f>
        <v>2.1052631578947368E-3</v>
      </c>
    </row>
    <row r="27" spans="2:44" ht="16.5" customHeight="1" x14ac:dyDescent="0.3"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2:44" ht="16.5" customHeight="1" x14ac:dyDescent="0.3"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2:44" ht="16.5" customHeight="1" x14ac:dyDescent="0.3"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2:44" ht="16.5" customHeight="1" x14ac:dyDescent="0.3"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2:44" ht="16.5" customHeight="1" x14ac:dyDescent="0.3"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2:44" ht="16.5" customHeight="1" x14ac:dyDescent="0.3"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</sheetData>
  <mergeCells count="19">
    <mergeCell ref="Y17:Y18"/>
    <mergeCell ref="J16:P16"/>
    <mergeCell ref="AI16:AN16"/>
    <mergeCell ref="AO16:AQ16"/>
    <mergeCell ref="B16:B18"/>
    <mergeCell ref="B19:B21"/>
    <mergeCell ref="B22:B24"/>
    <mergeCell ref="C16:C18"/>
    <mergeCell ref="X17:X18"/>
    <mergeCell ref="D16:I16"/>
    <mergeCell ref="X16:Y16"/>
    <mergeCell ref="D17:I17"/>
    <mergeCell ref="J17:M17"/>
    <mergeCell ref="N17:P17"/>
    <mergeCell ref="Q17:T17"/>
    <mergeCell ref="U17:W17"/>
    <mergeCell ref="Q16:W16"/>
    <mergeCell ref="AB17:AD17"/>
    <mergeCell ref="AE17:AH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AR32"/>
  <sheetViews>
    <sheetView showGridLines="0" topLeftCell="A9" zoomScale="115" zoomScaleNormal="115" workbookViewId="0">
      <selection activeCell="H19" sqref="H19"/>
    </sheetView>
  </sheetViews>
  <sheetFormatPr defaultColWidth="9.109375" defaultRowHeight="16.5" customHeight="1" x14ac:dyDescent="0.3"/>
  <cols>
    <col min="1" max="1" width="9.109375" style="13"/>
    <col min="2" max="2" width="7.33203125" style="13" customWidth="1"/>
    <col min="3" max="3" width="8.33203125" style="13" bestFit="1" customWidth="1"/>
    <col min="4" max="9" width="6.33203125" style="13" customWidth="1"/>
    <col min="10" max="23" width="4.33203125" style="13" customWidth="1"/>
    <col min="24" max="27" width="6.44140625" style="13" customWidth="1"/>
    <col min="28" max="43" width="9.109375" style="13"/>
    <col min="44" max="44" width="10.77734375" style="13" customWidth="1"/>
    <col min="45" max="16384" width="9.109375" style="13"/>
  </cols>
  <sheetData>
    <row r="14" spans="2:44" ht="16.5" customHeight="1" x14ac:dyDescent="0.3">
      <c r="J14" s="14">
        <v>1</v>
      </c>
      <c r="K14" s="14">
        <v>2</v>
      </c>
      <c r="L14" s="14">
        <v>3</v>
      </c>
      <c r="M14" s="14">
        <v>4</v>
      </c>
      <c r="N14" s="14">
        <v>5</v>
      </c>
      <c r="O14" s="14">
        <v>6</v>
      </c>
      <c r="P14" s="14">
        <v>7</v>
      </c>
      <c r="Q14" s="14">
        <v>8</v>
      </c>
      <c r="R14" s="14">
        <v>9</v>
      </c>
      <c r="S14" s="14">
        <v>10</v>
      </c>
      <c r="T14" s="14">
        <v>11</v>
      </c>
      <c r="U14" s="14">
        <v>12</v>
      </c>
      <c r="V14" s="14">
        <v>13</v>
      </c>
      <c r="W14" s="14">
        <v>14</v>
      </c>
    </row>
    <row r="16" spans="2:44" ht="24.75" customHeight="1" x14ac:dyDescent="0.3">
      <c r="B16" s="60" t="s">
        <v>35</v>
      </c>
      <c r="C16" s="66" t="s">
        <v>0</v>
      </c>
      <c r="D16" s="71" t="s">
        <v>28</v>
      </c>
      <c r="E16" s="72"/>
      <c r="F16" s="72"/>
      <c r="G16" s="72"/>
      <c r="H16" s="72"/>
      <c r="I16" s="73"/>
      <c r="J16" s="76" t="s">
        <v>36</v>
      </c>
      <c r="K16" s="77"/>
      <c r="L16" s="77"/>
      <c r="M16" s="77"/>
      <c r="N16" s="77"/>
      <c r="O16" s="77"/>
      <c r="P16" s="78"/>
      <c r="Q16" s="76" t="s">
        <v>37</v>
      </c>
      <c r="R16" s="77"/>
      <c r="S16" s="77"/>
      <c r="T16" s="77"/>
      <c r="U16" s="77"/>
      <c r="V16" s="77"/>
      <c r="W16" s="78"/>
      <c r="X16" s="71" t="s">
        <v>29</v>
      </c>
      <c r="Y16" s="73"/>
      <c r="Z16" s="52"/>
      <c r="AA16" s="52"/>
      <c r="AI16" s="57" t="s">
        <v>47</v>
      </c>
      <c r="AJ16" s="58"/>
      <c r="AK16" s="58"/>
      <c r="AL16" s="58"/>
      <c r="AM16" s="58"/>
      <c r="AN16" s="59"/>
      <c r="AO16" s="57" t="s">
        <v>48</v>
      </c>
      <c r="AP16" s="58"/>
      <c r="AQ16" s="59"/>
      <c r="AR16" s="53"/>
    </row>
    <row r="17" spans="2:44" ht="16.5" customHeight="1" x14ac:dyDescent="0.3">
      <c r="B17" s="61"/>
      <c r="C17" s="67"/>
      <c r="D17" s="69" t="s">
        <v>7</v>
      </c>
      <c r="E17" s="74"/>
      <c r="F17" s="74"/>
      <c r="G17" s="74"/>
      <c r="H17" s="74"/>
      <c r="I17" s="75"/>
      <c r="J17" s="69" t="s">
        <v>31</v>
      </c>
      <c r="K17" s="74"/>
      <c r="L17" s="74"/>
      <c r="M17" s="74"/>
      <c r="N17" s="69" t="s">
        <v>32</v>
      </c>
      <c r="O17" s="74"/>
      <c r="P17" s="75"/>
      <c r="Q17" s="69" t="s">
        <v>31</v>
      </c>
      <c r="R17" s="74"/>
      <c r="S17" s="74"/>
      <c r="T17" s="74"/>
      <c r="U17" s="69" t="s">
        <v>32</v>
      </c>
      <c r="V17" s="74"/>
      <c r="W17" s="75"/>
      <c r="X17" s="69" t="s">
        <v>33</v>
      </c>
      <c r="Y17" s="75" t="s">
        <v>34</v>
      </c>
      <c r="Z17" s="52"/>
      <c r="AA17" s="52" t="s">
        <v>43</v>
      </c>
      <c r="AB17" s="57" t="s">
        <v>41</v>
      </c>
      <c r="AC17" s="58"/>
      <c r="AD17" s="59"/>
      <c r="AE17" s="57" t="s">
        <v>42</v>
      </c>
      <c r="AF17" s="58"/>
      <c r="AG17" s="58"/>
      <c r="AH17" s="58"/>
      <c r="AI17" s="54" t="s">
        <v>44</v>
      </c>
      <c r="AJ17" s="54" t="s">
        <v>45</v>
      </c>
      <c r="AK17" s="54" t="s">
        <v>46</v>
      </c>
      <c r="AL17" s="54" t="s">
        <v>50</v>
      </c>
      <c r="AM17" s="54" t="s">
        <v>51</v>
      </c>
      <c r="AN17" s="54" t="s">
        <v>52</v>
      </c>
      <c r="AO17" s="54" t="s">
        <v>46</v>
      </c>
      <c r="AP17" s="54" t="s">
        <v>50</v>
      </c>
      <c r="AQ17" s="54" t="s">
        <v>53</v>
      </c>
      <c r="AR17" s="53" t="s">
        <v>49</v>
      </c>
    </row>
    <row r="18" spans="2:44" ht="16.5" customHeight="1" x14ac:dyDescent="0.3">
      <c r="B18" s="62"/>
      <c r="C18" s="68"/>
      <c r="D18" s="56" t="s">
        <v>30</v>
      </c>
      <c r="E18" s="16" t="s">
        <v>17</v>
      </c>
      <c r="F18" s="16" t="s">
        <v>4</v>
      </c>
      <c r="G18" s="16" t="s">
        <v>8</v>
      </c>
      <c r="H18" s="16" t="s">
        <v>5</v>
      </c>
      <c r="I18" s="16" t="s">
        <v>6</v>
      </c>
      <c r="J18" s="56" t="s">
        <v>23</v>
      </c>
      <c r="K18" s="16" t="s">
        <v>24</v>
      </c>
      <c r="L18" s="16" t="s">
        <v>25</v>
      </c>
      <c r="M18" s="16" t="s">
        <v>26</v>
      </c>
      <c r="N18" s="56" t="s">
        <v>23</v>
      </c>
      <c r="O18" s="16" t="s">
        <v>27</v>
      </c>
      <c r="P18" s="55" t="s">
        <v>26</v>
      </c>
      <c r="Q18" s="56" t="s">
        <v>23</v>
      </c>
      <c r="R18" s="16" t="s">
        <v>24</v>
      </c>
      <c r="S18" s="16" t="s">
        <v>25</v>
      </c>
      <c r="T18" s="55" t="s">
        <v>26</v>
      </c>
      <c r="U18" s="16" t="s">
        <v>23</v>
      </c>
      <c r="V18" s="16" t="s">
        <v>27</v>
      </c>
      <c r="W18" s="55" t="s">
        <v>26</v>
      </c>
      <c r="X18" s="70"/>
      <c r="Y18" s="79"/>
      <c r="Z18" s="52"/>
      <c r="AB18" s="14" t="s">
        <v>23</v>
      </c>
      <c r="AC18" s="14" t="s">
        <v>27</v>
      </c>
      <c r="AD18" s="14" t="s">
        <v>26</v>
      </c>
      <c r="AE18" s="14" t="s">
        <v>23</v>
      </c>
      <c r="AF18" s="14"/>
      <c r="AG18" s="14" t="s">
        <v>27</v>
      </c>
      <c r="AH18" s="14" t="s">
        <v>26</v>
      </c>
      <c r="AI18" s="14"/>
      <c r="AJ18" s="14"/>
      <c r="AK18" s="14"/>
      <c r="AL18" s="14"/>
      <c r="AM18" s="14"/>
      <c r="AN18" s="14"/>
      <c r="AO18" s="14"/>
      <c r="AP18" s="14"/>
      <c r="AQ18" s="14"/>
    </row>
    <row r="19" spans="2:44" ht="16.5" customHeight="1" x14ac:dyDescent="0.3">
      <c r="B19" s="63">
        <v>475</v>
      </c>
      <c r="C19" s="18" t="s">
        <v>1</v>
      </c>
      <c r="D19" s="45">
        <f>'CMSs BrayMacedo'!C4</f>
        <v>6.45</v>
      </c>
      <c r="E19" s="46">
        <f>'CMSs BrayMacedo'!C3</f>
        <v>23.3</v>
      </c>
      <c r="F19" s="46">
        <f>'CAV Hazard - Bullock'!B6/980.66</f>
        <v>0.66506852435345187</v>
      </c>
      <c r="G19" s="46">
        <f>'CMSs BrayMacedo'!C36/980.66</f>
        <v>0.9867125061862756</v>
      </c>
      <c r="H19" s="46">
        <f>'CMSs BrayMacedo'!C7</f>
        <v>0.38432247230581101</v>
      </c>
      <c r="I19" s="46">
        <f>'CMSs BrayMacedo'!C21</f>
        <v>0.15291751146562699</v>
      </c>
      <c r="J19" s="31">
        <v>172.82014571099199</v>
      </c>
      <c r="K19" s="32">
        <v>232.88933741102801</v>
      </c>
      <c r="L19" s="32">
        <v>59.229064315032197</v>
      </c>
      <c r="M19" s="33">
        <v>480.587381897738</v>
      </c>
      <c r="N19" s="31">
        <v>86.606071559065796</v>
      </c>
      <c r="O19" s="32">
        <v>55.678709330203702</v>
      </c>
      <c r="P19" s="33">
        <v>142.284780889269</v>
      </c>
      <c r="Q19" s="31">
        <v>151.87441633694601</v>
      </c>
      <c r="R19" s="32">
        <v>267.98152600353802</v>
      </c>
      <c r="S19" s="32">
        <v>59.229064315032197</v>
      </c>
      <c r="T19" s="33">
        <v>451.86855526431299</v>
      </c>
      <c r="U19" s="31">
        <v>103.67898073195001</v>
      </c>
      <c r="V19" s="32">
        <f>+W19-U19</f>
        <v>101.476188414194</v>
      </c>
      <c r="W19" s="33">
        <v>205.155169146144</v>
      </c>
      <c r="X19" s="23">
        <f>+LOG(T19/M19)</f>
        <v>-2.6760243366650092E-2</v>
      </c>
      <c r="Y19" s="22">
        <f>+LOG(W19/P19)</f>
        <v>0.15892401462246181</v>
      </c>
      <c r="Z19" s="23"/>
      <c r="AA19" s="52">
        <f t="shared" ref="AA19:AA24" si="0">+T19*0.5+W19*0.5</f>
        <v>328.51186220522851</v>
      </c>
      <c r="AB19" s="51">
        <f t="shared" ref="AB19:AB24" si="1">+J19-N19</f>
        <v>86.214074151926198</v>
      </c>
      <c r="AC19" s="51">
        <f t="shared" ref="AC19:AC24" si="2">+K19+L19-O19</f>
        <v>236.4396923958565</v>
      </c>
      <c r="AD19" s="51">
        <f t="shared" ref="AD19:AD24" si="3">+M19-P19</f>
        <v>338.30260100846897</v>
      </c>
      <c r="AE19" s="51">
        <f t="shared" ref="AE19:AE24" si="4">+Q19-U19</f>
        <v>48.195435604996007</v>
      </c>
      <c r="AF19" s="51">
        <f t="shared" ref="AF19:AF24" si="5">+AE19/U19*100</f>
        <v>46.48525213572433</v>
      </c>
      <c r="AG19" s="51">
        <f t="shared" ref="AG19:AG24" si="6">+R19+S19-V19</f>
        <v>225.73440190437623</v>
      </c>
      <c r="AH19" s="51">
        <f t="shared" ref="AH19:AH24" si="7">+T19-W19</f>
        <v>246.71338611816898</v>
      </c>
      <c r="AI19" s="14">
        <f t="shared" ref="AI19:AI24" si="8">+R19/Q19</f>
        <v>1.7644941950525672</v>
      </c>
      <c r="AJ19" s="14">
        <f t="shared" ref="AJ19:AJ24" si="9">+S19/Q19</f>
        <v>0.38998710739817821</v>
      </c>
      <c r="AK19" s="14">
        <f t="shared" ref="AK19:AK24" si="10">+(R19+S19)/Q19</f>
        <v>2.1544813024507454</v>
      </c>
      <c r="AL19" s="14">
        <f t="shared" ref="AL19:AL24" si="11">+Q19/T19*100</f>
        <v>33.610308698756349</v>
      </c>
      <c r="AM19" s="14">
        <f t="shared" ref="AM19:AM24" si="12">+R19/T19*100</f>
        <v>59.305194592880369</v>
      </c>
      <c r="AN19" s="14">
        <f t="shared" ref="AN19:AN24" si="13">+S19/T19*100</f>
        <v>13.107587068187815</v>
      </c>
      <c r="AO19" s="14">
        <f t="shared" ref="AO19:AO24" si="14">+V19/U19</f>
        <v>0.97875372325031751</v>
      </c>
      <c r="AP19" s="14">
        <f t="shared" ref="AP19:AP24" si="15">+U19/W19*100</f>
        <v>50.536860057419965</v>
      </c>
      <c r="AQ19" s="14">
        <f t="shared" ref="AQ19:AQ24" si="16">+V19/W19*100</f>
        <v>49.463139942580042</v>
      </c>
      <c r="AR19" s="13">
        <f t="shared" ref="AR19:AR24" si="17">+Q19/U19</f>
        <v>1.4648525213572432</v>
      </c>
    </row>
    <row r="20" spans="2:44" ht="16.5" customHeight="1" x14ac:dyDescent="0.3">
      <c r="B20" s="64"/>
      <c r="C20" s="18" t="s">
        <v>2</v>
      </c>
      <c r="D20" s="45">
        <f>'CMSs BrayMacedo'!M4</f>
        <v>6.25</v>
      </c>
      <c r="E20" s="46">
        <f>'CMSs BrayMacedo'!M3</f>
        <v>23.3</v>
      </c>
      <c r="F20" s="46">
        <f>'CAV Hazard - Bullock'!G6/980.66</f>
        <v>0.40373287789875489</v>
      </c>
      <c r="G20" s="46">
        <f>'CMSs BrayMacedo'!M36/980.66</f>
        <v>0.50770214208419939</v>
      </c>
      <c r="H20" s="46">
        <f>'CMSs BrayMacedo'!M7</f>
        <v>0.24015339586073101</v>
      </c>
      <c r="I20" s="46">
        <f>'CMSs BrayMacedo'!M21</f>
        <v>0.10730511375525099</v>
      </c>
      <c r="J20" s="19">
        <v>63.190146236495302</v>
      </c>
      <c r="K20" s="20">
        <v>144.49543824555201</v>
      </c>
      <c r="L20" s="20">
        <v>59.229064315032197</v>
      </c>
      <c r="M20" s="21">
        <v>272.63401797257501</v>
      </c>
      <c r="N20" s="19">
        <v>32.430501914818201</v>
      </c>
      <c r="O20" s="20">
        <v>20.849444583296702</v>
      </c>
      <c r="P20" s="21">
        <v>53.279946498114903</v>
      </c>
      <c r="Q20" s="19">
        <v>47.917152649828203</v>
      </c>
      <c r="R20" s="20">
        <v>160.36669064205699</v>
      </c>
      <c r="S20" s="20">
        <v>59.229064315032197</v>
      </c>
      <c r="T20" s="21">
        <v>272.46316342170297</v>
      </c>
      <c r="U20" s="19">
        <v>36.953102215795397</v>
      </c>
      <c r="V20" s="32">
        <f t="shared" ref="V20:V23" si="18">+W20-U20</f>
        <v>33.242078543124506</v>
      </c>
      <c r="W20" s="21">
        <v>70.195180758919903</v>
      </c>
      <c r="X20" s="23">
        <f t="shared" ref="X20:X24" si="19">+LOG(T20/M20)</f>
        <v>-2.7224940291168661E-4</v>
      </c>
      <c r="Y20" s="22">
        <f t="shared" ref="Y20:Y24" si="20">+LOG(W20/P20)</f>
        <v>0.11974351666272726</v>
      </c>
      <c r="Z20" s="23"/>
      <c r="AA20" s="52">
        <f t="shared" si="0"/>
        <v>171.32917209031143</v>
      </c>
      <c r="AB20" s="51">
        <f t="shared" si="1"/>
        <v>30.759644321677101</v>
      </c>
      <c r="AC20" s="51">
        <f t="shared" si="2"/>
        <v>182.8750579772875</v>
      </c>
      <c r="AD20" s="51">
        <f t="shared" si="3"/>
        <v>219.35407147446011</v>
      </c>
      <c r="AE20" s="51">
        <f t="shared" si="4"/>
        <v>10.964050434032806</v>
      </c>
      <c r="AF20" s="51">
        <f t="shared" si="5"/>
        <v>29.670175916506096</v>
      </c>
      <c r="AG20" s="51">
        <f t="shared" si="6"/>
        <v>186.35367641396468</v>
      </c>
      <c r="AH20" s="51">
        <f t="shared" si="7"/>
        <v>202.26798266278308</v>
      </c>
      <c r="AI20" s="14">
        <f t="shared" si="8"/>
        <v>3.3467491654605221</v>
      </c>
      <c r="AJ20" s="14">
        <f t="shared" si="9"/>
        <v>1.2360722839245031</v>
      </c>
      <c r="AK20" s="14">
        <f t="shared" si="10"/>
        <v>4.5828214493850252</v>
      </c>
      <c r="AL20" s="14">
        <f t="shared" si="11"/>
        <v>17.586653567427302</v>
      </c>
      <c r="AM20" s="14">
        <f t="shared" si="12"/>
        <v>58.858118150030634</v>
      </c>
      <c r="AN20" s="14">
        <f t="shared" si="13"/>
        <v>21.738375041678871</v>
      </c>
      <c r="AO20" s="14">
        <f t="shared" si="14"/>
        <v>0.89957477315437306</v>
      </c>
      <c r="AP20" s="14">
        <f t="shared" si="15"/>
        <v>52.64336072116982</v>
      </c>
      <c r="AQ20" s="14">
        <f t="shared" si="16"/>
        <v>47.356639278830173</v>
      </c>
      <c r="AR20" s="13">
        <f t="shared" si="17"/>
        <v>1.2967017591650609</v>
      </c>
    </row>
    <row r="21" spans="2:44" ht="16.5" hidden="1" customHeight="1" x14ac:dyDescent="0.3">
      <c r="B21" s="65"/>
      <c r="C21" s="24" t="s">
        <v>3</v>
      </c>
      <c r="D21" s="47">
        <f>'CMSs BrayMacedo'!W4</f>
        <v>6.25</v>
      </c>
      <c r="E21" s="48">
        <f>'CMSs BrayMacedo'!W3</f>
        <v>33.4</v>
      </c>
      <c r="F21" s="48">
        <f>'CAV Hazard - Bullock'!L6/980.66</f>
        <v>0.25634835950987195</v>
      </c>
      <c r="G21" s="48">
        <f>'CMSs BrayMacedo'!W36/980.66</f>
        <v>0.27818358111722208</v>
      </c>
      <c r="H21" s="48">
        <f>'CMSs BrayMacedo'!W7</f>
        <v>0.15408151604370399</v>
      </c>
      <c r="I21" s="48">
        <f>'CMSs BrayMacedo'!W21</f>
        <v>7.4248012671415897E-2</v>
      </c>
      <c r="J21" s="26">
        <v>6.0526550878546201</v>
      </c>
      <c r="K21" s="27">
        <v>39.693230514263703</v>
      </c>
      <c r="L21" s="27">
        <v>51.046050482048301</v>
      </c>
      <c r="M21" s="28">
        <v>97.577593390872707</v>
      </c>
      <c r="N21" s="26">
        <v>19.288348666773299</v>
      </c>
      <c r="O21" s="27">
        <v>12.400404954800999</v>
      </c>
      <c r="P21" s="28">
        <v>31.6887536215743</v>
      </c>
      <c r="Q21" s="26">
        <v>1.93128359853264</v>
      </c>
      <c r="R21" s="27">
        <v>6.70923232356449</v>
      </c>
      <c r="S21" s="27">
        <v>51.046050482048301</v>
      </c>
      <c r="T21" s="28">
        <v>61.465474882719001</v>
      </c>
      <c r="U21" s="26">
        <v>18.179474457710398</v>
      </c>
      <c r="V21" s="32">
        <f t="shared" si="18"/>
        <v>13.720168939852201</v>
      </c>
      <c r="W21" s="28">
        <v>31.899643397562599</v>
      </c>
      <c r="X21" s="23">
        <f t="shared" si="19"/>
        <v>-0.200718861334969</v>
      </c>
      <c r="Y21" s="22">
        <f t="shared" si="20"/>
        <v>2.8806702509237849E-3</v>
      </c>
      <c r="Z21" s="23"/>
      <c r="AA21" s="52">
        <f t="shared" si="0"/>
        <v>46.682559140140796</v>
      </c>
      <c r="AB21" s="51">
        <f t="shared" si="1"/>
        <v>-13.235693578918678</v>
      </c>
      <c r="AC21" s="51">
        <f t="shared" si="2"/>
        <v>78.338876041511</v>
      </c>
      <c r="AD21" s="51">
        <f t="shared" si="3"/>
        <v>65.888839769298414</v>
      </c>
      <c r="AE21" s="51">
        <f t="shared" si="4"/>
        <v>-16.248190859177758</v>
      </c>
      <c r="AF21" s="51">
        <f t="shared" si="5"/>
        <v>-89.376570796778282</v>
      </c>
      <c r="AG21" s="51">
        <f t="shared" si="6"/>
        <v>44.035113865760593</v>
      </c>
      <c r="AH21" s="51">
        <f t="shared" si="7"/>
        <v>29.565831485156401</v>
      </c>
      <c r="AI21" s="14">
        <f t="shared" si="8"/>
        <v>3.4739757168041314</v>
      </c>
      <c r="AJ21" s="14">
        <f t="shared" si="9"/>
        <v>26.431152069448689</v>
      </c>
      <c r="AK21" s="14">
        <f t="shared" si="10"/>
        <v>29.905127786252823</v>
      </c>
      <c r="AL21" s="14">
        <f t="shared" si="11"/>
        <v>3.1420624378444688</v>
      </c>
      <c r="AM21" s="14">
        <f t="shared" si="12"/>
        <v>10.915448609754073</v>
      </c>
      <c r="AN21" s="14">
        <f t="shared" si="13"/>
        <v>83.048330106369818</v>
      </c>
      <c r="AO21" s="14">
        <f t="shared" si="14"/>
        <v>0.75470657701180754</v>
      </c>
      <c r="AP21" s="14">
        <f t="shared" si="15"/>
        <v>56.989585216176629</v>
      </c>
      <c r="AQ21" s="14">
        <f t="shared" si="16"/>
        <v>43.010414783823379</v>
      </c>
      <c r="AR21" s="13">
        <f t="shared" si="17"/>
        <v>0.10623429203221721</v>
      </c>
    </row>
    <row r="22" spans="2:44" ht="16.5" customHeight="1" x14ac:dyDescent="0.3">
      <c r="B22" s="63">
        <v>2475</v>
      </c>
      <c r="C22" s="18" t="s">
        <v>1</v>
      </c>
      <c r="D22" s="49">
        <f>'CMSs BrayMacedo'!H4</f>
        <v>6.65</v>
      </c>
      <c r="E22" s="50">
        <f>'CMSs BrayMacedo'!H3</f>
        <v>28.1</v>
      </c>
      <c r="F22" s="50">
        <f>'CAV Hazard - Bullock'!B8/980.66</f>
        <v>1.1225022911588827</v>
      </c>
      <c r="G22" s="50">
        <f>'CMSs BrayMacedo'!C38/980.66</f>
        <v>1.9814679236574144</v>
      </c>
      <c r="H22" s="50">
        <f>'CMSs BrayMacedo'!H7</f>
        <v>0.61280588790526702</v>
      </c>
      <c r="I22" s="50">
        <f>'CMSs BrayMacedo'!H21</f>
        <v>0.26645824501416199</v>
      </c>
      <c r="J22" s="19">
        <v>402.05703874058401</v>
      </c>
      <c r="K22" s="20">
        <v>241.98063893721499</v>
      </c>
      <c r="L22" s="20">
        <v>59.229064315032197</v>
      </c>
      <c r="M22" s="21">
        <v>726.601031948431</v>
      </c>
      <c r="N22" s="19">
        <v>210.58761304734401</v>
      </c>
      <c r="O22" s="20">
        <v>135.38596410539</v>
      </c>
      <c r="P22" s="21">
        <v>345.97357715273398</v>
      </c>
      <c r="Q22" s="19">
        <v>355.06334573387699</v>
      </c>
      <c r="R22" s="20">
        <v>370.24440364769299</v>
      </c>
      <c r="S22" s="20">
        <v>59.229064315032197</v>
      </c>
      <c r="T22" s="21">
        <v>683.14944764835502</v>
      </c>
      <c r="U22" s="19">
        <v>255.41925474420901</v>
      </c>
      <c r="V22" s="32">
        <f t="shared" si="18"/>
        <v>304.95500503173702</v>
      </c>
      <c r="W22" s="21">
        <v>560.37425977594603</v>
      </c>
      <c r="X22" s="23">
        <f t="shared" si="19"/>
        <v>-2.6780288801819555E-2</v>
      </c>
      <c r="Y22" s="22">
        <f t="shared" si="20"/>
        <v>0.20943524626597604</v>
      </c>
      <c r="Z22" s="23"/>
      <c r="AA22" s="52">
        <f t="shared" si="0"/>
        <v>621.76185371215047</v>
      </c>
      <c r="AB22" s="51">
        <f t="shared" si="1"/>
        <v>191.46942569324</v>
      </c>
      <c r="AC22" s="51">
        <f t="shared" si="2"/>
        <v>165.82373914685721</v>
      </c>
      <c r="AD22" s="51">
        <f t="shared" si="3"/>
        <v>380.62745479569702</v>
      </c>
      <c r="AE22" s="51">
        <f t="shared" si="4"/>
        <v>99.644090989667973</v>
      </c>
      <c r="AF22" s="51">
        <f t="shared" si="5"/>
        <v>39.011973114343739</v>
      </c>
      <c r="AG22" s="51">
        <f t="shared" si="6"/>
        <v>124.51846293098816</v>
      </c>
      <c r="AH22" s="51">
        <f t="shared" si="7"/>
        <v>122.77518787240899</v>
      </c>
      <c r="AI22" s="14">
        <f t="shared" si="8"/>
        <v>1.0427559141100258</v>
      </c>
      <c r="AJ22" s="14">
        <f t="shared" si="9"/>
        <v>0.16681266885662957</v>
      </c>
      <c r="AK22" s="14">
        <f t="shared" si="10"/>
        <v>1.2095685829666551</v>
      </c>
      <c r="AL22" s="14">
        <f t="shared" si="11"/>
        <v>51.974476003183803</v>
      </c>
      <c r="AM22" s="14">
        <f t="shared" si="12"/>
        <v>54.196692235089529</v>
      </c>
      <c r="AN22" s="14">
        <f t="shared" si="13"/>
        <v>8.6700010545159394</v>
      </c>
      <c r="AO22" s="14">
        <f t="shared" si="14"/>
        <v>1.1939389821536197</v>
      </c>
      <c r="AP22" s="14">
        <f t="shared" si="15"/>
        <v>45.580119052280004</v>
      </c>
      <c r="AQ22" s="14">
        <f t="shared" si="16"/>
        <v>54.419880947720003</v>
      </c>
      <c r="AR22" s="13">
        <f t="shared" si="17"/>
        <v>1.3901197311434375</v>
      </c>
    </row>
    <row r="23" spans="2:44" ht="16.5" customHeight="1" x14ac:dyDescent="0.3">
      <c r="B23" s="64"/>
      <c r="C23" s="18" t="s">
        <v>2</v>
      </c>
      <c r="D23" s="45">
        <f>'CMSs BrayMacedo'!R4</f>
        <v>6.65</v>
      </c>
      <c r="E23" s="46">
        <f>'CMSs BrayMacedo'!R3</f>
        <v>28.1</v>
      </c>
      <c r="F23" s="46">
        <f>'CAV Hazard - Bullock'!G8/980.66</f>
        <v>0.80107467715472447</v>
      </c>
      <c r="G23" s="46">
        <f>'CMSs BrayMacedo'!M38/980.66</f>
        <v>1.2302886342234718</v>
      </c>
      <c r="H23" s="46">
        <f>'CMSs BrayMacedo'!R7</f>
        <v>0.43457605584479397</v>
      </c>
      <c r="I23" s="46">
        <f>'CMSs BrayMacedo'!R21</f>
        <v>0.22150042674095899</v>
      </c>
      <c r="J23" s="19">
        <v>216.582540961641</v>
      </c>
      <c r="K23" s="20">
        <v>238.69383880979399</v>
      </c>
      <c r="L23" s="20">
        <v>59.229064315032197</v>
      </c>
      <c r="M23" s="21">
        <v>533.03200869003001</v>
      </c>
      <c r="N23" s="19">
        <v>124.886758979072</v>
      </c>
      <c r="O23" s="20">
        <v>80.289215608221994</v>
      </c>
      <c r="P23" s="21">
        <v>205.17597458729401</v>
      </c>
      <c r="Q23" s="19">
        <v>202.88832802981099</v>
      </c>
      <c r="R23" s="20">
        <v>293.59235280222799</v>
      </c>
      <c r="S23" s="20">
        <v>59.229064315032197</v>
      </c>
      <c r="T23" s="21">
        <v>513.41998083270698</v>
      </c>
      <c r="U23" s="19">
        <v>154.62830260566</v>
      </c>
      <c r="V23" s="32">
        <f t="shared" si="18"/>
        <v>137.50158487667403</v>
      </c>
      <c r="W23" s="21">
        <v>292.12988748233403</v>
      </c>
      <c r="X23" s="23">
        <f t="shared" si="19"/>
        <v>-1.6280523129745123E-2</v>
      </c>
      <c r="Y23" s="22">
        <f t="shared" si="20"/>
        <v>0.1534494864277621</v>
      </c>
      <c r="Z23" s="23"/>
      <c r="AA23" s="52">
        <f t="shared" si="0"/>
        <v>402.77493415752053</v>
      </c>
      <c r="AB23" s="51">
        <f t="shared" si="1"/>
        <v>91.695781982569002</v>
      </c>
      <c r="AC23" s="51">
        <f t="shared" si="2"/>
        <v>217.6336875166042</v>
      </c>
      <c r="AD23" s="51">
        <f t="shared" si="3"/>
        <v>327.85603410273598</v>
      </c>
      <c r="AE23" s="51">
        <f t="shared" si="4"/>
        <v>48.260025424150996</v>
      </c>
      <c r="AF23" s="51">
        <f t="shared" si="5"/>
        <v>31.210344167862896</v>
      </c>
      <c r="AG23" s="51">
        <f t="shared" si="6"/>
        <v>215.31983224058615</v>
      </c>
      <c r="AH23" s="51">
        <f t="shared" si="7"/>
        <v>221.29009335037296</v>
      </c>
      <c r="AI23" s="14">
        <f t="shared" si="8"/>
        <v>1.4470637894905891</v>
      </c>
      <c r="AJ23" s="14">
        <f t="shared" si="9"/>
        <v>0.29192938248438566</v>
      </c>
      <c r="AK23" s="14">
        <f t="shared" si="10"/>
        <v>1.7389931719749747</v>
      </c>
      <c r="AL23" s="14">
        <f t="shared" si="11"/>
        <v>39.517030034699843</v>
      </c>
      <c r="AM23" s="14">
        <f t="shared" si="12"/>
        <v>57.183663231426173</v>
      </c>
      <c r="AN23" s="14">
        <f t="shared" si="13"/>
        <v>11.536182175646847</v>
      </c>
      <c r="AO23" s="14">
        <f t="shared" si="14"/>
        <v>0.88923943779772785</v>
      </c>
      <c r="AP23" s="14">
        <f t="shared" si="15"/>
        <v>52.931353220409818</v>
      </c>
      <c r="AQ23" s="14">
        <f t="shared" si="16"/>
        <v>47.068646779590182</v>
      </c>
      <c r="AR23" s="13">
        <f t="shared" si="17"/>
        <v>1.312103441678629</v>
      </c>
    </row>
    <row r="24" spans="2:44" ht="16.5" hidden="1" customHeight="1" x14ac:dyDescent="0.3">
      <c r="B24" s="65"/>
      <c r="C24" s="24" t="s">
        <v>3</v>
      </c>
      <c r="D24" s="47">
        <f>'CMSs BrayMacedo'!AB4</f>
        <v>6.65</v>
      </c>
      <c r="E24" s="48">
        <f>'CMSs BrayMacedo'!AB3</f>
        <v>28.1</v>
      </c>
      <c r="F24" s="48">
        <f>'CAV Hazard - Bullock'!L8/980.66</f>
        <v>0.61081845876482876</v>
      </c>
      <c r="G24" s="48">
        <f>'CMSs BrayMacedo'!W38/980.66</f>
        <v>0.84238614482480778</v>
      </c>
      <c r="H24" s="48">
        <f>'CMSs BrayMacedo'!AB7</f>
        <v>0.32793180367463998</v>
      </c>
      <c r="I24" s="48">
        <f>'CMSs BrayMacedo'!AB21</f>
        <v>0.19038125673093301</v>
      </c>
      <c r="J24" s="26">
        <v>84.5700322727795</v>
      </c>
      <c r="K24" s="27">
        <v>211.520649901658</v>
      </c>
      <c r="L24" s="27">
        <v>109.521546948699</v>
      </c>
      <c r="M24" s="28">
        <v>414.83579685586301</v>
      </c>
      <c r="N24" s="26">
        <v>137.09791154182599</v>
      </c>
      <c r="O24" s="27">
        <v>88.139718487395697</v>
      </c>
      <c r="P24" s="28">
        <v>225.237630029222</v>
      </c>
      <c r="Q24" s="26">
        <v>70.330051332707697</v>
      </c>
      <c r="R24" s="27">
        <v>202.32654772966399</v>
      </c>
      <c r="S24" s="27">
        <v>109.521546948699</v>
      </c>
      <c r="T24" s="28">
        <v>377.93212364262001</v>
      </c>
      <c r="U24" s="26">
        <v>117.635739221527</v>
      </c>
      <c r="V24" s="27">
        <f t="shared" ref="V19:V24" si="21">+W24-U24</f>
        <v>97.437881171476008</v>
      </c>
      <c r="W24" s="28">
        <v>215.07362039300301</v>
      </c>
      <c r="X24" s="23">
        <f t="shared" si="19"/>
        <v>-4.046241747015069E-2</v>
      </c>
      <c r="Y24" s="22">
        <f t="shared" si="20"/>
        <v>-2.0053803242193607E-2</v>
      </c>
      <c r="Z24" s="23"/>
      <c r="AA24" s="52">
        <f t="shared" si="0"/>
        <v>296.50287201781151</v>
      </c>
      <c r="AB24" s="51">
        <f t="shared" si="1"/>
        <v>-52.527879269046494</v>
      </c>
      <c r="AC24" s="51">
        <f t="shared" si="2"/>
        <v>232.90247836296132</v>
      </c>
      <c r="AD24" s="51">
        <f t="shared" si="3"/>
        <v>189.59816682664101</v>
      </c>
      <c r="AE24" s="51">
        <f t="shared" si="4"/>
        <v>-47.305687888819307</v>
      </c>
      <c r="AF24" s="51">
        <f t="shared" si="5"/>
        <v>-40.213703932046613</v>
      </c>
      <c r="AG24" s="51">
        <f t="shared" si="6"/>
        <v>214.41021350688698</v>
      </c>
      <c r="AH24" s="51">
        <f t="shared" si="7"/>
        <v>162.858503249617</v>
      </c>
      <c r="AI24" s="14">
        <f t="shared" si="8"/>
        <v>2.8768150157110717</v>
      </c>
      <c r="AJ24" s="14">
        <f t="shared" si="9"/>
        <v>1.557251059445266</v>
      </c>
      <c r="AK24" s="14">
        <f t="shared" si="10"/>
        <v>4.4340660751563377</v>
      </c>
      <c r="AL24" s="14">
        <f t="shared" si="11"/>
        <v>18.609175281224086</v>
      </c>
      <c r="AM24" s="14">
        <f t="shared" si="12"/>
        <v>53.535154879024759</v>
      </c>
      <c r="AN24" s="14">
        <f t="shared" si="13"/>
        <v>28.979157922088866</v>
      </c>
      <c r="AO24" s="14">
        <f t="shared" si="14"/>
        <v>0.8283016863436784</v>
      </c>
      <c r="AP24" s="14">
        <f t="shared" si="15"/>
        <v>54.695568432135829</v>
      </c>
      <c r="AQ24" s="14">
        <f t="shared" si="16"/>
        <v>45.304431567864171</v>
      </c>
      <c r="AR24" s="13">
        <f t="shared" si="17"/>
        <v>0.59786296067953382</v>
      </c>
    </row>
    <row r="26" spans="2:44" ht="16.5" customHeight="1" x14ac:dyDescent="0.3">
      <c r="K26" s="13">
        <f>1/475</f>
        <v>2.1052631578947368E-3</v>
      </c>
      <c r="AB26" s="13">
        <v>12.599481428855796</v>
      </c>
      <c r="AC26" s="13">
        <v>271.67976260244757</v>
      </c>
      <c r="AD26" s="13">
        <v>294.82501846788603</v>
      </c>
      <c r="AE26" s="13">
        <v>-14.0365882731993</v>
      </c>
      <c r="AF26" s="13">
        <v>-13.27554389944666</v>
      </c>
      <c r="AG26" s="13">
        <v>238.24666379293802</v>
      </c>
      <c r="AH26" s="13">
        <v>211.31472445661603</v>
      </c>
      <c r="AI26" s="13">
        <v>2.5955572093140549</v>
      </c>
      <c r="AJ26" s="13">
        <v>1.2093521089897781</v>
      </c>
      <c r="AK26" s="13">
        <v>3.8049093183038329</v>
      </c>
      <c r="AL26" s="13">
        <v>21.439545858220431</v>
      </c>
      <c r="AM26" s="13">
        <v>55.647567816723317</v>
      </c>
      <c r="AN26" s="13">
        <v>25.927959999421933</v>
      </c>
      <c r="AO26" s="13">
        <v>1.0464943145848655</v>
      </c>
      <c r="AP26" s="13">
        <v>48.864049749527474</v>
      </c>
      <c r="AQ26" s="13">
        <v>51.135950250472526</v>
      </c>
      <c r="AR26" s="13">
        <v>0.86724456100553338</v>
      </c>
    </row>
    <row r="27" spans="2:44" ht="16.5" customHeight="1" x14ac:dyDescent="0.3"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AB27" s="13">
        <v>-23.113047183883502</v>
      </c>
      <c r="AC27" s="13">
        <v>137.6692245244048</v>
      </c>
      <c r="AD27" s="13">
        <v>118.42007506190561</v>
      </c>
      <c r="AE27" s="13">
        <v>-29.954808067634296</v>
      </c>
      <c r="AF27" s="13">
        <v>-57.952217905085966</v>
      </c>
      <c r="AG27" s="13">
        <v>136.8014091737121</v>
      </c>
      <c r="AH27" s="13">
        <v>119.22591328086871</v>
      </c>
      <c r="AI27" s="13">
        <v>5.5077815207688348</v>
      </c>
      <c r="AJ27" s="13">
        <v>2.7251806670611445</v>
      </c>
      <c r="AK27" s="13">
        <v>8.2329621878299797</v>
      </c>
      <c r="AL27" s="13">
        <v>10.201432291832688</v>
      </c>
      <c r="AM27" s="13">
        <v>56.18726026233054</v>
      </c>
      <c r="AN27" s="13">
        <v>27.800746058035706</v>
      </c>
      <c r="AO27" s="13">
        <v>0.8151427572789145</v>
      </c>
      <c r="AP27" s="13">
        <v>55.092085511725962</v>
      </c>
      <c r="AQ27" s="13">
        <v>44.907914488274038</v>
      </c>
      <c r="AR27" s="13">
        <v>0.42047782094914032</v>
      </c>
    </row>
    <row r="28" spans="2:44" ht="16.5" customHeight="1" x14ac:dyDescent="0.3"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2:44" ht="16.5" customHeight="1" x14ac:dyDescent="0.3"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AB29" s="13">
        <v>34.108023658131998</v>
      </c>
      <c r="AC29" s="13">
        <v>293.62615021706301</v>
      </c>
      <c r="AD29" s="13">
        <v>347.91306028178292</v>
      </c>
      <c r="AE29" s="13">
        <v>-32.384651890916984</v>
      </c>
      <c r="AF29" s="13">
        <v>-11.704758779739441</v>
      </c>
      <c r="AG29" s="13">
        <v>208.32391616088103</v>
      </c>
      <c r="AH29" s="13">
        <v>102.24541243234705</v>
      </c>
      <c r="AI29" s="13">
        <v>1.4137656204709148</v>
      </c>
      <c r="AJ29" s="13">
        <v>0.76585080473132738</v>
      </c>
      <c r="AK29" s="13">
        <v>2.1796164252022421</v>
      </c>
      <c r="AL29" s="13">
        <v>34.746873258193425</v>
      </c>
      <c r="AM29" s="13">
        <v>49.123934831294072</v>
      </c>
      <c r="AN29" s="13">
        <v>26.610920846684877</v>
      </c>
      <c r="AO29" s="13">
        <v>1.1715541196449941</v>
      </c>
      <c r="AP29" s="13">
        <v>46.049969049976063</v>
      </c>
      <c r="AQ29" s="13">
        <v>53.95003095002393</v>
      </c>
      <c r="AR29" s="13">
        <v>0.88295241220260556</v>
      </c>
    </row>
    <row r="30" spans="2:44" ht="16.5" customHeight="1" x14ac:dyDescent="0.3"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AB30" s="13">
        <v>-78.64850972106899</v>
      </c>
      <c r="AC30" s="13">
        <v>235.57765483883801</v>
      </c>
      <c r="AD30" s="13">
        <v>170.67029596347197</v>
      </c>
      <c r="AE30" s="13">
        <v>-51.303375490017999</v>
      </c>
      <c r="AF30" s="13">
        <v>-28.316037505669755</v>
      </c>
      <c r="AG30" s="13">
        <v>227.95005550867302</v>
      </c>
      <c r="AH30" s="13">
        <v>152.80371964258404</v>
      </c>
      <c r="AI30" s="13">
        <v>2.0530669461372781</v>
      </c>
      <c r="AJ30" s="13">
        <v>1.0564057366748283</v>
      </c>
      <c r="AK30" s="13">
        <v>3.1094726828121062</v>
      </c>
      <c r="AL30" s="13">
        <v>25.471912005579217</v>
      </c>
      <c r="AM30" s="13">
        <v>52.295540593571999</v>
      </c>
      <c r="AN30" s="13">
        <v>26.908673966770312</v>
      </c>
      <c r="AO30" s="13">
        <v>0.97086113815692032</v>
      </c>
      <c r="AP30" s="13">
        <v>50.739241879575779</v>
      </c>
      <c r="AQ30" s="13">
        <v>49.260758120424221</v>
      </c>
      <c r="AR30" s="13">
        <v>0.71683962494330244</v>
      </c>
    </row>
    <row r="31" spans="2:44" ht="16.5" customHeight="1" x14ac:dyDescent="0.3"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2:44" ht="16.5" customHeight="1" x14ac:dyDescent="0.3"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</sheetData>
  <mergeCells count="19">
    <mergeCell ref="AE17:AH17"/>
    <mergeCell ref="B19:B21"/>
    <mergeCell ref="B22:B24"/>
    <mergeCell ref="AI16:AN16"/>
    <mergeCell ref="AO16:AQ16"/>
    <mergeCell ref="D17:I17"/>
    <mergeCell ref="J17:M17"/>
    <mergeCell ref="N17:P17"/>
    <mergeCell ref="Q17:T17"/>
    <mergeCell ref="U17:W17"/>
    <mergeCell ref="X17:X18"/>
    <mergeCell ref="Y17:Y18"/>
    <mergeCell ref="AB17:AD17"/>
    <mergeCell ref="B16:B18"/>
    <mergeCell ref="C16:C18"/>
    <mergeCell ref="D16:I16"/>
    <mergeCell ref="J16:P16"/>
    <mergeCell ref="Q16:W16"/>
    <mergeCell ref="X16:Y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4:AR32"/>
  <sheetViews>
    <sheetView showGridLines="0" tabSelected="1" topLeftCell="A9" zoomScale="115" zoomScaleNormal="115" workbookViewId="0">
      <selection activeCell="M26" sqref="M26"/>
    </sheetView>
  </sheetViews>
  <sheetFormatPr defaultColWidth="9.109375" defaultRowHeight="16.5" customHeight="1" x14ac:dyDescent="0.3"/>
  <cols>
    <col min="1" max="1" width="9.109375" style="13"/>
    <col min="2" max="2" width="7.33203125" style="13" customWidth="1"/>
    <col min="3" max="3" width="8.33203125" style="13" bestFit="1" customWidth="1"/>
    <col min="4" max="9" width="6.33203125" style="13" customWidth="1"/>
    <col min="10" max="10" width="4.33203125" style="13" customWidth="1"/>
    <col min="11" max="11" width="5.77734375" style="13" customWidth="1"/>
    <col min="12" max="23" width="4.33203125" style="13" customWidth="1"/>
    <col min="24" max="27" width="6.44140625" style="13" customWidth="1"/>
    <col min="28" max="43" width="9.109375" style="13"/>
    <col min="44" max="44" width="10.77734375" style="13" customWidth="1"/>
    <col min="45" max="16384" width="9.109375" style="13"/>
  </cols>
  <sheetData>
    <row r="14" spans="2:44" ht="16.5" customHeight="1" x14ac:dyDescent="0.3">
      <c r="J14" s="14">
        <v>1</v>
      </c>
      <c r="K14" s="14">
        <v>2</v>
      </c>
      <c r="L14" s="14">
        <v>3</v>
      </c>
      <c r="M14" s="14">
        <v>4</v>
      </c>
      <c r="N14" s="14">
        <v>5</v>
      </c>
      <c r="O14" s="14">
        <v>6</v>
      </c>
      <c r="P14" s="14">
        <v>7</v>
      </c>
      <c r="Q14" s="14">
        <v>8</v>
      </c>
      <c r="R14" s="14">
        <v>9</v>
      </c>
      <c r="S14" s="14">
        <v>10</v>
      </c>
      <c r="T14" s="14">
        <v>11</v>
      </c>
      <c r="U14" s="14">
        <v>12</v>
      </c>
      <c r="V14" s="14">
        <v>13</v>
      </c>
      <c r="W14" s="14">
        <v>14</v>
      </c>
    </row>
    <row r="16" spans="2:44" ht="24.75" customHeight="1" x14ac:dyDescent="0.3">
      <c r="B16" s="60" t="s">
        <v>35</v>
      </c>
      <c r="C16" s="66" t="s">
        <v>0</v>
      </c>
      <c r="D16" s="71" t="s">
        <v>28</v>
      </c>
      <c r="E16" s="72"/>
      <c r="F16" s="72"/>
      <c r="G16" s="72"/>
      <c r="H16" s="72"/>
      <c r="I16" s="73"/>
      <c r="J16" s="76" t="s">
        <v>36</v>
      </c>
      <c r="K16" s="77"/>
      <c r="L16" s="77"/>
      <c r="M16" s="77"/>
      <c r="N16" s="77"/>
      <c r="O16" s="77"/>
      <c r="P16" s="78"/>
      <c r="Q16" s="76" t="s">
        <v>37</v>
      </c>
      <c r="R16" s="77"/>
      <c r="S16" s="77"/>
      <c r="T16" s="77"/>
      <c r="U16" s="77"/>
      <c r="V16" s="77"/>
      <c r="W16" s="78"/>
      <c r="X16" s="71" t="s">
        <v>29</v>
      </c>
      <c r="Y16" s="73"/>
      <c r="Z16" s="52"/>
      <c r="AA16" s="52"/>
      <c r="AI16" s="57" t="s">
        <v>47</v>
      </c>
      <c r="AJ16" s="58"/>
      <c r="AK16" s="58"/>
      <c r="AL16" s="58"/>
      <c r="AM16" s="58"/>
      <c r="AN16" s="59"/>
      <c r="AO16" s="57" t="s">
        <v>48</v>
      </c>
      <c r="AP16" s="58"/>
      <c r="AQ16" s="59"/>
      <c r="AR16" s="53"/>
    </row>
    <row r="17" spans="2:44" ht="16.5" customHeight="1" x14ac:dyDescent="0.3">
      <c r="B17" s="61"/>
      <c r="C17" s="67"/>
      <c r="D17" s="69" t="s">
        <v>7</v>
      </c>
      <c r="E17" s="74"/>
      <c r="F17" s="74"/>
      <c r="G17" s="74"/>
      <c r="H17" s="74"/>
      <c r="I17" s="75"/>
      <c r="J17" s="69" t="s">
        <v>31</v>
      </c>
      <c r="K17" s="74"/>
      <c r="L17" s="74"/>
      <c r="M17" s="74"/>
      <c r="N17" s="69" t="s">
        <v>32</v>
      </c>
      <c r="O17" s="74"/>
      <c r="P17" s="75"/>
      <c r="Q17" s="69" t="s">
        <v>31</v>
      </c>
      <c r="R17" s="74"/>
      <c r="S17" s="74"/>
      <c r="T17" s="74"/>
      <c r="U17" s="69" t="s">
        <v>32</v>
      </c>
      <c r="V17" s="74"/>
      <c r="W17" s="75"/>
      <c r="X17" s="69" t="s">
        <v>33</v>
      </c>
      <c r="Y17" s="75" t="s">
        <v>34</v>
      </c>
      <c r="Z17" s="52"/>
      <c r="AA17" s="52" t="s">
        <v>43</v>
      </c>
      <c r="AB17" s="57" t="s">
        <v>41</v>
      </c>
      <c r="AC17" s="58"/>
      <c r="AD17" s="59"/>
      <c r="AE17" s="57" t="s">
        <v>42</v>
      </c>
      <c r="AF17" s="58"/>
      <c r="AG17" s="58"/>
      <c r="AH17" s="58"/>
      <c r="AI17" s="54" t="s">
        <v>44</v>
      </c>
      <c r="AJ17" s="54" t="s">
        <v>45</v>
      </c>
      <c r="AK17" s="54" t="s">
        <v>46</v>
      </c>
      <c r="AL17" s="54" t="s">
        <v>50</v>
      </c>
      <c r="AM17" s="54" t="s">
        <v>51</v>
      </c>
      <c r="AN17" s="54" t="s">
        <v>52</v>
      </c>
      <c r="AO17" s="54" t="s">
        <v>46</v>
      </c>
      <c r="AP17" s="54" t="s">
        <v>50</v>
      </c>
      <c r="AQ17" s="54" t="s">
        <v>53</v>
      </c>
      <c r="AR17" s="53" t="s">
        <v>49</v>
      </c>
    </row>
    <row r="18" spans="2:44" ht="16.5" customHeight="1" x14ac:dyDescent="0.3">
      <c r="B18" s="62"/>
      <c r="C18" s="68"/>
      <c r="D18" s="56" t="s">
        <v>30</v>
      </c>
      <c r="E18" s="16" t="s">
        <v>17</v>
      </c>
      <c r="F18" s="16" t="s">
        <v>4</v>
      </c>
      <c r="G18" s="16" t="s">
        <v>8</v>
      </c>
      <c r="H18" s="16" t="s">
        <v>5</v>
      </c>
      <c r="I18" s="16" t="s">
        <v>6</v>
      </c>
      <c r="J18" s="56" t="s">
        <v>23</v>
      </c>
      <c r="K18" s="16" t="s">
        <v>24</v>
      </c>
      <c r="L18" s="16" t="s">
        <v>25</v>
      </c>
      <c r="M18" s="16" t="s">
        <v>26</v>
      </c>
      <c r="N18" s="56" t="s">
        <v>23</v>
      </c>
      <c r="O18" s="16" t="s">
        <v>27</v>
      </c>
      <c r="P18" s="55" t="s">
        <v>26</v>
      </c>
      <c r="Q18" s="56" t="s">
        <v>23</v>
      </c>
      <c r="R18" s="16" t="s">
        <v>24</v>
      </c>
      <c r="S18" s="16" t="s">
        <v>25</v>
      </c>
      <c r="T18" s="55" t="s">
        <v>26</v>
      </c>
      <c r="U18" s="16" t="s">
        <v>23</v>
      </c>
      <c r="V18" s="16" t="s">
        <v>27</v>
      </c>
      <c r="W18" s="55" t="s">
        <v>26</v>
      </c>
      <c r="X18" s="70"/>
      <c r="Y18" s="79"/>
      <c r="Z18" s="52"/>
      <c r="AB18" s="14" t="s">
        <v>23</v>
      </c>
      <c r="AC18" s="14" t="s">
        <v>27</v>
      </c>
      <c r="AD18" s="14" t="s">
        <v>26</v>
      </c>
      <c r="AE18" s="14" t="s">
        <v>23</v>
      </c>
      <c r="AF18" s="14"/>
      <c r="AG18" s="14" t="s">
        <v>27</v>
      </c>
      <c r="AH18" s="14" t="s">
        <v>26</v>
      </c>
      <c r="AI18" s="14"/>
      <c r="AJ18" s="14"/>
      <c r="AK18" s="14"/>
      <c r="AL18" s="14"/>
      <c r="AM18" s="14"/>
      <c r="AN18" s="14"/>
      <c r="AO18" s="14"/>
      <c r="AP18" s="14"/>
      <c r="AQ18" s="14"/>
    </row>
    <row r="19" spans="2:44" ht="16.5" customHeight="1" x14ac:dyDescent="0.3">
      <c r="B19" s="63">
        <v>475</v>
      </c>
      <c r="C19" s="18" t="s">
        <v>1</v>
      </c>
      <c r="D19" s="45">
        <v>6.45</v>
      </c>
      <c r="E19" s="46">
        <v>23.3</v>
      </c>
      <c r="F19" s="46">
        <v>0.66506852435345187</v>
      </c>
      <c r="G19" s="46">
        <v>1.3991528913219771</v>
      </c>
      <c r="H19" s="46">
        <v>0.46155188101259897</v>
      </c>
      <c r="I19" s="46">
        <v>0.259223208592334</v>
      </c>
      <c r="J19" s="31">
        <v>172.82014571099199</v>
      </c>
      <c r="K19" s="32">
        <v>232.88933741102801</v>
      </c>
      <c r="L19" s="32">
        <v>59.229064315032197</v>
      </c>
      <c r="M19" s="33">
        <v>480.587381897738</v>
      </c>
      <c r="N19" s="31">
        <v>86.606071559065796</v>
      </c>
      <c r="O19" s="32">
        <v>55.678709330203702</v>
      </c>
      <c r="P19" s="33">
        <v>142.284780889269</v>
      </c>
      <c r="Q19" s="31">
        <v>151.87441633694601</v>
      </c>
      <c r="R19" s="32">
        <v>267.98152600353802</v>
      </c>
      <c r="S19" s="32">
        <v>59.229064315032197</v>
      </c>
      <c r="T19" s="33">
        <v>400</v>
      </c>
      <c r="U19" s="31">
        <v>103.67898073195001</v>
      </c>
      <c r="V19" s="32">
        <f>+W19-U19</f>
        <v>106.32101926804999</v>
      </c>
      <c r="W19" s="33">
        <v>210</v>
      </c>
      <c r="X19" s="23">
        <f>+LN(T19/M19)</f>
        <v>-0.18354452095529297</v>
      </c>
      <c r="Y19" s="22">
        <f>+LN(W19/P19)</f>
        <v>0.3892769822248785</v>
      </c>
      <c r="Z19" s="23">
        <f>+LN(W19/P19)</f>
        <v>0.3892769822248785</v>
      </c>
      <c r="AA19" s="52">
        <f t="shared" ref="AA19:AA24" si="0">+T19*0.5+W19*0.5</f>
        <v>305</v>
      </c>
      <c r="AB19" s="51">
        <f t="shared" ref="AB19:AB24" si="1">+J19-N19</f>
        <v>86.214074151926198</v>
      </c>
      <c r="AC19" s="51">
        <f t="shared" ref="AC19:AC24" si="2">+K19+L19-O19</f>
        <v>236.4396923958565</v>
      </c>
      <c r="AD19" s="51">
        <f t="shared" ref="AD19:AD24" si="3">+M19-P19</f>
        <v>338.30260100846897</v>
      </c>
      <c r="AE19" s="51">
        <f t="shared" ref="AE19:AE24" si="4">+Q19-U19</f>
        <v>48.195435604996007</v>
      </c>
      <c r="AF19" s="51">
        <f t="shared" ref="AF19:AF24" si="5">+AE19/U19*100</f>
        <v>46.48525213572433</v>
      </c>
      <c r="AG19" s="51">
        <f t="shared" ref="AG19:AG24" si="6">+R19+S19-V19</f>
        <v>220.8895710505202</v>
      </c>
      <c r="AH19" s="51">
        <f t="shared" ref="AH19:AH24" si="7">+T19-W19</f>
        <v>190</v>
      </c>
      <c r="AI19" s="14">
        <f t="shared" ref="AI19:AI24" si="8">+R19/Q19</f>
        <v>1.7644941950525672</v>
      </c>
      <c r="AJ19" s="14">
        <f t="shared" ref="AJ19:AJ24" si="9">+S19/Q19</f>
        <v>0.38998710739817821</v>
      </c>
      <c r="AK19" s="14">
        <f t="shared" ref="AK19:AK24" si="10">+(R19+S19)/Q19</f>
        <v>2.1544813024507454</v>
      </c>
      <c r="AL19" s="14">
        <f t="shared" ref="AL19:AL24" si="11">+Q19/T19*100</f>
        <v>37.968604084236503</v>
      </c>
      <c r="AM19" s="14">
        <f t="shared" ref="AM19:AM24" si="12">+R19/T19*100</f>
        <v>66.995381500884505</v>
      </c>
      <c r="AN19" s="14">
        <f t="shared" ref="AN19:AN24" si="13">+S19/T19*100</f>
        <v>14.807266078758049</v>
      </c>
      <c r="AO19" s="14">
        <f t="shared" ref="AO19:AO24" si="14">+V19/U19</f>
        <v>1.0254828752891647</v>
      </c>
      <c r="AP19" s="14">
        <f t="shared" ref="AP19:AP24" si="15">+U19/W19*100</f>
        <v>49.370943205690473</v>
      </c>
      <c r="AQ19" s="14">
        <f t="shared" ref="AQ19:AQ24" si="16">+V19/W19*100</f>
        <v>50.629056794309527</v>
      </c>
      <c r="AR19" s="13">
        <f t="shared" ref="AR19:AR24" si="17">+Q19/U19</f>
        <v>1.4648525213572432</v>
      </c>
    </row>
    <row r="20" spans="2:44" ht="16.5" customHeight="1" x14ac:dyDescent="0.3">
      <c r="B20" s="64"/>
      <c r="C20" s="18" t="s">
        <v>2</v>
      </c>
      <c r="D20" s="45">
        <v>6.25</v>
      </c>
      <c r="E20" s="46">
        <v>23.3</v>
      </c>
      <c r="F20" s="46">
        <v>0.40373287789875489</v>
      </c>
      <c r="G20" s="46">
        <v>0.73358285614536234</v>
      </c>
      <c r="H20" s="46">
        <v>0.28924624585671899</v>
      </c>
      <c r="I20" s="46">
        <v>0.181996598619274</v>
      </c>
      <c r="J20" s="19">
        <v>63.190146236495302</v>
      </c>
      <c r="K20" s="20">
        <v>144.49543824555201</v>
      </c>
      <c r="L20" s="20">
        <v>59.229064315032197</v>
      </c>
      <c r="M20" s="21">
        <v>272.63401797257501</v>
      </c>
      <c r="N20" s="19">
        <v>32.430501914818201</v>
      </c>
      <c r="O20" s="20">
        <v>20.849444583296702</v>
      </c>
      <c r="P20" s="21">
        <v>53.279946498114903</v>
      </c>
      <c r="Q20" s="19">
        <v>47.917152649828203</v>
      </c>
      <c r="R20" s="20">
        <v>160.36669064205699</v>
      </c>
      <c r="S20" s="20">
        <v>59.229064315032197</v>
      </c>
      <c r="T20" s="83">
        <v>220</v>
      </c>
      <c r="U20" s="19">
        <v>36.953102215795397</v>
      </c>
      <c r="V20" s="32">
        <f t="shared" ref="V20:V24" si="18">+W20-U20</f>
        <v>33.046897784204603</v>
      </c>
      <c r="W20" s="83">
        <v>70</v>
      </c>
      <c r="X20" s="23">
        <f t="shared" ref="X20:X23" si="19">+LN(T20/M20)</f>
        <v>-0.21450275592616225</v>
      </c>
      <c r="Y20" s="22">
        <f t="shared" ref="Y20:Y23" si="20">+LN(W20/P20)</f>
        <v>0.27293521998223963</v>
      </c>
      <c r="Z20" s="23">
        <f t="shared" ref="Z20:Z23" si="21">+LN(W20/P20)</f>
        <v>0.27293521998223963</v>
      </c>
      <c r="AA20" s="52">
        <f t="shared" si="0"/>
        <v>145</v>
      </c>
      <c r="AB20" s="51">
        <f t="shared" si="1"/>
        <v>30.759644321677101</v>
      </c>
      <c r="AC20" s="51">
        <f t="shared" si="2"/>
        <v>182.8750579772875</v>
      </c>
      <c r="AD20" s="51">
        <f t="shared" si="3"/>
        <v>219.35407147446011</v>
      </c>
      <c r="AE20" s="51">
        <f t="shared" si="4"/>
        <v>10.964050434032806</v>
      </c>
      <c r="AF20" s="51">
        <f t="shared" si="5"/>
        <v>29.670175916506096</v>
      </c>
      <c r="AG20" s="51">
        <f t="shared" si="6"/>
        <v>186.5488571728846</v>
      </c>
      <c r="AH20" s="51">
        <f t="shared" si="7"/>
        <v>150</v>
      </c>
      <c r="AI20" s="14">
        <f t="shared" si="8"/>
        <v>3.3467491654605221</v>
      </c>
      <c r="AJ20" s="14">
        <f t="shared" si="9"/>
        <v>1.2360722839245031</v>
      </c>
      <c r="AK20" s="14">
        <f t="shared" si="10"/>
        <v>4.5828214493850252</v>
      </c>
      <c r="AL20" s="14">
        <f t="shared" si="11"/>
        <v>21.780523931740092</v>
      </c>
      <c r="AM20" s="14">
        <f t="shared" si="12"/>
        <v>72.893950291844092</v>
      </c>
      <c r="AN20" s="14">
        <f t="shared" si="13"/>
        <v>26.92230196137827</v>
      </c>
      <c r="AO20" s="14">
        <f t="shared" si="14"/>
        <v>0.89429292272189509</v>
      </c>
      <c r="AP20" s="14">
        <f t="shared" si="15"/>
        <v>52.790146022564855</v>
      </c>
      <c r="AQ20" s="14">
        <f t="shared" si="16"/>
        <v>47.209853977435145</v>
      </c>
      <c r="AR20" s="13">
        <f t="shared" si="17"/>
        <v>1.2967017591650609</v>
      </c>
    </row>
    <row r="21" spans="2:44" ht="16.5" hidden="1" customHeight="1" x14ac:dyDescent="0.3">
      <c r="B21" s="65"/>
      <c r="C21" s="24" t="s">
        <v>3</v>
      </c>
      <c r="D21" s="47">
        <f>'CMSs BrayMacedo'!W4</f>
        <v>6.25</v>
      </c>
      <c r="E21" s="48">
        <f>'CMSs BrayMacedo'!W3</f>
        <v>33.4</v>
      </c>
      <c r="F21" s="48">
        <f>'CAV Hazard - Bullock'!L6/980.66</f>
        <v>0.25634835950987195</v>
      </c>
      <c r="G21" s="48">
        <f>'CMSs BrayMacedo'!W36/980.66</f>
        <v>0.27818358111722208</v>
      </c>
      <c r="H21" s="48">
        <f>'CMSs BrayMacedo'!W7</f>
        <v>0.15408151604370399</v>
      </c>
      <c r="I21" s="48">
        <f>'CMSs BrayMacedo'!W21</f>
        <v>7.4248012671415897E-2</v>
      </c>
      <c r="J21" s="26">
        <v>6.0526550878546201</v>
      </c>
      <c r="K21" s="27">
        <v>39.693230514263703</v>
      </c>
      <c r="L21" s="27">
        <v>51.046050482048301</v>
      </c>
      <c r="M21" s="28">
        <v>97.577593390872707</v>
      </c>
      <c r="N21" s="26">
        <v>19.288348666773299</v>
      </c>
      <c r="O21" s="27">
        <v>12.400404954800999</v>
      </c>
      <c r="P21" s="28">
        <v>31.6887536215743</v>
      </c>
      <c r="Q21" s="26">
        <v>1.93128359853264</v>
      </c>
      <c r="R21" s="27">
        <v>6.70923232356449</v>
      </c>
      <c r="S21" s="27">
        <v>51.046050482048301</v>
      </c>
      <c r="T21" s="28">
        <v>61.465474882719001</v>
      </c>
      <c r="U21" s="26">
        <v>18.179474457710398</v>
      </c>
      <c r="V21" s="32">
        <f t="shared" si="18"/>
        <v>13.720168939852201</v>
      </c>
      <c r="W21" s="28">
        <v>31.899643397562599</v>
      </c>
      <c r="X21" s="23">
        <f t="shared" si="19"/>
        <v>-0.4621722579926385</v>
      </c>
      <c r="Y21" s="22">
        <f t="shared" si="20"/>
        <v>6.6329883776085237E-3</v>
      </c>
      <c r="Z21" s="23">
        <f t="shared" si="21"/>
        <v>6.6329883776085237E-3</v>
      </c>
      <c r="AA21" s="52">
        <f t="shared" si="0"/>
        <v>46.682559140140796</v>
      </c>
      <c r="AB21" s="51">
        <f t="shared" si="1"/>
        <v>-13.235693578918678</v>
      </c>
      <c r="AC21" s="51">
        <f t="shared" si="2"/>
        <v>78.338876041511</v>
      </c>
      <c r="AD21" s="51">
        <f t="shared" si="3"/>
        <v>65.888839769298414</v>
      </c>
      <c r="AE21" s="51">
        <f t="shared" si="4"/>
        <v>-16.248190859177758</v>
      </c>
      <c r="AF21" s="51">
        <f t="shared" si="5"/>
        <v>-89.376570796778282</v>
      </c>
      <c r="AG21" s="51">
        <f t="shared" si="6"/>
        <v>44.035113865760593</v>
      </c>
      <c r="AH21" s="51">
        <f t="shared" si="7"/>
        <v>29.565831485156401</v>
      </c>
      <c r="AI21" s="14">
        <f t="shared" si="8"/>
        <v>3.4739757168041314</v>
      </c>
      <c r="AJ21" s="14">
        <f t="shared" si="9"/>
        <v>26.431152069448689</v>
      </c>
      <c r="AK21" s="14">
        <f t="shared" si="10"/>
        <v>29.905127786252823</v>
      </c>
      <c r="AL21" s="14">
        <f t="shared" si="11"/>
        <v>3.1420624378444688</v>
      </c>
      <c r="AM21" s="14">
        <f t="shared" si="12"/>
        <v>10.915448609754073</v>
      </c>
      <c r="AN21" s="14">
        <f t="shared" si="13"/>
        <v>83.048330106369818</v>
      </c>
      <c r="AO21" s="14">
        <f t="shared" si="14"/>
        <v>0.75470657701180754</v>
      </c>
      <c r="AP21" s="14">
        <f t="shared" si="15"/>
        <v>56.989585216176629</v>
      </c>
      <c r="AQ21" s="14">
        <f t="shared" si="16"/>
        <v>43.010414783823379</v>
      </c>
      <c r="AR21" s="13">
        <f t="shared" si="17"/>
        <v>0.10623429203221721</v>
      </c>
    </row>
    <row r="22" spans="2:44" ht="16.5" customHeight="1" x14ac:dyDescent="0.3">
      <c r="B22" s="63">
        <v>2475</v>
      </c>
      <c r="C22" s="18" t="s">
        <v>1</v>
      </c>
      <c r="D22" s="49">
        <v>6.65</v>
      </c>
      <c r="E22" s="50">
        <v>28.1</v>
      </c>
      <c r="F22" s="50">
        <v>1.1225022911588827</v>
      </c>
      <c r="G22" s="50">
        <v>2.7584232189417639</v>
      </c>
      <c r="H22" s="50">
        <v>0.73216668622348302</v>
      </c>
      <c r="I22" s="50">
        <v>0.450738800496017</v>
      </c>
      <c r="J22" s="19">
        <v>402.05703874058401</v>
      </c>
      <c r="K22" s="20">
        <v>241.98063893721499</v>
      </c>
      <c r="L22" s="20">
        <v>59.229064315032197</v>
      </c>
      <c r="M22" s="21">
        <v>726.601031948431</v>
      </c>
      <c r="N22" s="19">
        <v>210.58761304734401</v>
      </c>
      <c r="O22" s="20">
        <v>135.38596410539</v>
      </c>
      <c r="P22" s="21">
        <v>345.97357715273398</v>
      </c>
      <c r="Q22" s="19">
        <v>355.06334573387699</v>
      </c>
      <c r="R22" s="20">
        <v>370.24440364769299</v>
      </c>
      <c r="S22" s="20">
        <v>59.229064315032197</v>
      </c>
      <c r="T22" s="21">
        <v>650</v>
      </c>
      <c r="U22" s="19">
        <v>255.41925474420901</v>
      </c>
      <c r="V22" s="32">
        <f t="shared" si="18"/>
        <v>304.95500503173702</v>
      </c>
      <c r="W22" s="21">
        <v>560.37425977594603</v>
      </c>
      <c r="X22" s="23">
        <f t="shared" si="19"/>
        <v>-0.11140517713922742</v>
      </c>
      <c r="Y22" s="22">
        <f t="shared" si="20"/>
        <v>0.48224247599957332</v>
      </c>
      <c r="Z22" s="23">
        <f t="shared" si="21"/>
        <v>0.48224247599957332</v>
      </c>
      <c r="AA22" s="52">
        <f t="shared" si="0"/>
        <v>605.18712988797301</v>
      </c>
      <c r="AB22" s="51">
        <f t="shared" si="1"/>
        <v>191.46942569324</v>
      </c>
      <c r="AC22" s="51">
        <f t="shared" si="2"/>
        <v>165.82373914685721</v>
      </c>
      <c r="AD22" s="51">
        <f t="shared" si="3"/>
        <v>380.62745479569702</v>
      </c>
      <c r="AE22" s="51">
        <f t="shared" si="4"/>
        <v>99.644090989667973</v>
      </c>
      <c r="AF22" s="51">
        <f t="shared" si="5"/>
        <v>39.011973114343739</v>
      </c>
      <c r="AG22" s="51">
        <f t="shared" si="6"/>
        <v>124.51846293098816</v>
      </c>
      <c r="AH22" s="51">
        <f t="shared" si="7"/>
        <v>89.62574022405397</v>
      </c>
      <c r="AI22" s="14">
        <f t="shared" si="8"/>
        <v>1.0427559141100258</v>
      </c>
      <c r="AJ22" s="14">
        <f t="shared" si="9"/>
        <v>0.16681266885662957</v>
      </c>
      <c r="AK22" s="14">
        <f t="shared" si="10"/>
        <v>1.2095685829666551</v>
      </c>
      <c r="AL22" s="14">
        <f t="shared" si="11"/>
        <v>54.625130112904152</v>
      </c>
      <c r="AM22" s="14">
        <f t="shared" si="12"/>
        <v>56.960677484260458</v>
      </c>
      <c r="AN22" s="14">
        <f t="shared" si="13"/>
        <v>9.112163740774184</v>
      </c>
      <c r="AO22" s="14">
        <f t="shared" si="14"/>
        <v>1.1939389821536197</v>
      </c>
      <c r="AP22" s="14">
        <f t="shared" si="15"/>
        <v>45.580119052280004</v>
      </c>
      <c r="AQ22" s="14">
        <f t="shared" si="16"/>
        <v>54.419880947720003</v>
      </c>
      <c r="AR22" s="13">
        <f t="shared" si="17"/>
        <v>1.3901197311434375</v>
      </c>
    </row>
    <row r="23" spans="2:44" ht="16.5" customHeight="1" x14ac:dyDescent="0.3">
      <c r="B23" s="64"/>
      <c r="C23" s="18" t="s">
        <v>2</v>
      </c>
      <c r="D23" s="45">
        <v>6.45</v>
      </c>
      <c r="E23" s="46">
        <v>23.3</v>
      </c>
      <c r="F23" s="46">
        <v>0.80107467715472447</v>
      </c>
      <c r="G23" s="46">
        <v>1.7310708440007649</v>
      </c>
      <c r="H23" s="46">
        <v>0.52057278446313104</v>
      </c>
      <c r="I23" s="46">
        <v>0.27659840308406802</v>
      </c>
      <c r="J23" s="19">
        <v>216.582540961641</v>
      </c>
      <c r="K23" s="20">
        <v>238.69383880979399</v>
      </c>
      <c r="L23" s="20">
        <v>59.229064315032197</v>
      </c>
      <c r="M23" s="21">
        <v>533.03200869003001</v>
      </c>
      <c r="N23" s="19">
        <v>124.886758979072</v>
      </c>
      <c r="O23" s="20">
        <v>80.289215608221994</v>
      </c>
      <c r="P23" s="21">
        <v>205.17597458729401</v>
      </c>
      <c r="Q23" s="19">
        <v>202.88832802981099</v>
      </c>
      <c r="R23" s="20">
        <v>293.59235280222799</v>
      </c>
      <c r="S23" s="20">
        <v>59.229064315032197</v>
      </c>
      <c r="T23" s="21">
        <v>450</v>
      </c>
      <c r="U23" s="19">
        <v>154.62830260566</v>
      </c>
      <c r="V23" s="32">
        <f t="shared" si="18"/>
        <v>137.50158487667403</v>
      </c>
      <c r="W23" s="21">
        <v>292.12988748233403</v>
      </c>
      <c r="X23" s="23">
        <f t="shared" si="19"/>
        <v>-0.16933389342576857</v>
      </c>
      <c r="Y23" s="22">
        <f t="shared" si="20"/>
        <v>0.35333049997615718</v>
      </c>
      <c r="Z23" s="23">
        <f t="shared" si="21"/>
        <v>0.35333049997615718</v>
      </c>
      <c r="AA23" s="52">
        <f t="shared" si="0"/>
        <v>371.06494374116699</v>
      </c>
      <c r="AB23" s="51">
        <f t="shared" si="1"/>
        <v>91.695781982569002</v>
      </c>
      <c r="AC23" s="51">
        <f t="shared" si="2"/>
        <v>217.6336875166042</v>
      </c>
      <c r="AD23" s="51">
        <f t="shared" si="3"/>
        <v>327.85603410273598</v>
      </c>
      <c r="AE23" s="51">
        <f t="shared" si="4"/>
        <v>48.260025424150996</v>
      </c>
      <c r="AF23" s="51">
        <f t="shared" si="5"/>
        <v>31.210344167862896</v>
      </c>
      <c r="AG23" s="51">
        <f t="shared" si="6"/>
        <v>215.31983224058615</v>
      </c>
      <c r="AH23" s="51">
        <f t="shared" si="7"/>
        <v>157.87011251766597</v>
      </c>
      <c r="AI23" s="14">
        <f t="shared" si="8"/>
        <v>1.4470637894905891</v>
      </c>
      <c r="AJ23" s="14">
        <f t="shared" si="9"/>
        <v>0.29192938248438566</v>
      </c>
      <c r="AK23" s="14">
        <f t="shared" si="10"/>
        <v>1.7389931719749747</v>
      </c>
      <c r="AL23" s="14">
        <f t="shared" si="11"/>
        <v>45.086295117735773</v>
      </c>
      <c r="AM23" s="14">
        <f t="shared" si="12"/>
        <v>65.242745067161778</v>
      </c>
      <c r="AN23" s="14">
        <f t="shared" si="13"/>
        <v>13.162014292229376</v>
      </c>
      <c r="AO23" s="14">
        <f t="shared" si="14"/>
        <v>0.88923943779772785</v>
      </c>
      <c r="AP23" s="14">
        <f t="shared" si="15"/>
        <v>52.931353220409818</v>
      </c>
      <c r="AQ23" s="14">
        <f t="shared" si="16"/>
        <v>47.068646779590182</v>
      </c>
      <c r="AR23" s="13">
        <f t="shared" si="17"/>
        <v>1.312103441678629</v>
      </c>
    </row>
    <row r="24" spans="2:44" ht="16.5" hidden="1" customHeight="1" x14ac:dyDescent="0.3">
      <c r="B24" s="65"/>
      <c r="C24" s="24" t="s">
        <v>3</v>
      </c>
      <c r="D24" s="47">
        <f>'CMSs BrayMacedo'!AB4</f>
        <v>6.65</v>
      </c>
      <c r="E24" s="48">
        <f>'CMSs BrayMacedo'!AB3</f>
        <v>28.1</v>
      </c>
      <c r="F24" s="48">
        <f>'CAV Hazard - Bullock'!L8/980.66</f>
        <v>0.61081845876482876</v>
      </c>
      <c r="G24" s="48">
        <f>'CMSs BrayMacedo'!W38/980.66</f>
        <v>0.84238614482480778</v>
      </c>
      <c r="H24" s="48">
        <f>'CMSs BrayMacedo'!AB7</f>
        <v>0.32793180367463998</v>
      </c>
      <c r="I24" s="48">
        <f>'CMSs BrayMacedo'!AB21</f>
        <v>0.19038125673093301</v>
      </c>
      <c r="J24" s="26">
        <v>84.5700322727795</v>
      </c>
      <c r="K24" s="27">
        <v>211.520649901658</v>
      </c>
      <c r="L24" s="27">
        <v>109.521546948699</v>
      </c>
      <c r="M24" s="28">
        <v>414.83579685586301</v>
      </c>
      <c r="N24" s="26">
        <v>137.09791154182599</v>
      </c>
      <c r="O24" s="27">
        <v>88.139718487395697</v>
      </c>
      <c r="P24" s="28">
        <v>225.237630029222</v>
      </c>
      <c r="Q24" s="26">
        <v>70.330051332707697</v>
      </c>
      <c r="R24" s="27">
        <v>202.32654772966399</v>
      </c>
      <c r="S24" s="27">
        <v>109.521546948699</v>
      </c>
      <c r="T24" s="28">
        <v>377.93212364262001</v>
      </c>
      <c r="U24" s="26">
        <v>117.635739221527</v>
      </c>
      <c r="V24" s="27">
        <f t="shared" si="18"/>
        <v>97.437881171476008</v>
      </c>
      <c r="W24" s="28">
        <v>215.07362039300301</v>
      </c>
      <c r="X24" s="23">
        <f t="shared" ref="X20:X24" si="22">+LOG(T24/M24)</f>
        <v>-4.046241747015069E-2</v>
      </c>
      <c r="Y24" s="22">
        <f t="shared" ref="Y20:Y24" si="23">+LOG(W24/P24)</f>
        <v>-2.0053803242193607E-2</v>
      </c>
      <c r="Z24" s="23"/>
      <c r="AA24" s="52">
        <f t="shared" si="0"/>
        <v>296.50287201781151</v>
      </c>
      <c r="AB24" s="51">
        <f t="shared" si="1"/>
        <v>-52.527879269046494</v>
      </c>
      <c r="AC24" s="51">
        <f t="shared" si="2"/>
        <v>232.90247836296132</v>
      </c>
      <c r="AD24" s="51">
        <f t="shared" si="3"/>
        <v>189.59816682664101</v>
      </c>
      <c r="AE24" s="51">
        <f t="shared" si="4"/>
        <v>-47.305687888819307</v>
      </c>
      <c r="AF24" s="51">
        <f t="shared" si="5"/>
        <v>-40.213703932046613</v>
      </c>
      <c r="AG24" s="51">
        <f t="shared" si="6"/>
        <v>214.41021350688698</v>
      </c>
      <c r="AH24" s="51">
        <f t="shared" si="7"/>
        <v>162.858503249617</v>
      </c>
      <c r="AI24" s="14">
        <f t="shared" si="8"/>
        <v>2.8768150157110717</v>
      </c>
      <c r="AJ24" s="14">
        <f t="shared" si="9"/>
        <v>1.557251059445266</v>
      </c>
      <c r="AK24" s="14">
        <f t="shared" si="10"/>
        <v>4.4340660751563377</v>
      </c>
      <c r="AL24" s="14">
        <f t="shared" si="11"/>
        <v>18.609175281224086</v>
      </c>
      <c r="AM24" s="14">
        <f t="shared" si="12"/>
        <v>53.535154879024759</v>
      </c>
      <c r="AN24" s="14">
        <f t="shared" si="13"/>
        <v>28.979157922088866</v>
      </c>
      <c r="AO24" s="14">
        <f t="shared" si="14"/>
        <v>0.8283016863436784</v>
      </c>
      <c r="AP24" s="14">
        <f t="shared" si="15"/>
        <v>54.695568432135829</v>
      </c>
      <c r="AQ24" s="14">
        <f t="shared" si="16"/>
        <v>45.304431567864171</v>
      </c>
      <c r="AR24" s="13">
        <f t="shared" si="17"/>
        <v>0.59786296067953382</v>
      </c>
    </row>
    <row r="26" spans="2:44" ht="16.5" customHeight="1" x14ac:dyDescent="0.3">
      <c r="K26" s="13">
        <f>1/475</f>
        <v>2.1052631578947368E-3</v>
      </c>
      <c r="AB26" s="13">
        <v>12.599481428855796</v>
      </c>
      <c r="AC26" s="13">
        <v>271.67976260244757</v>
      </c>
      <c r="AD26" s="13">
        <v>294.82501846788603</v>
      </c>
      <c r="AE26" s="13">
        <v>-14.0365882731993</v>
      </c>
      <c r="AF26" s="13">
        <v>-13.27554389944666</v>
      </c>
      <c r="AG26" s="13">
        <v>238.24666379293802</v>
      </c>
      <c r="AH26" s="13">
        <v>211.31472445661603</v>
      </c>
      <c r="AI26" s="13">
        <v>2.5955572093140549</v>
      </c>
      <c r="AJ26" s="13">
        <v>1.2093521089897781</v>
      </c>
      <c r="AK26" s="13">
        <v>3.8049093183038329</v>
      </c>
      <c r="AL26" s="13">
        <v>21.439545858220431</v>
      </c>
      <c r="AM26" s="13">
        <v>55.647567816723317</v>
      </c>
      <c r="AN26" s="13">
        <v>25.927959999421933</v>
      </c>
      <c r="AO26" s="13">
        <v>1.0464943145848655</v>
      </c>
      <c r="AP26" s="13">
        <v>48.864049749527474</v>
      </c>
      <c r="AQ26" s="13">
        <v>51.135950250472526</v>
      </c>
      <c r="AR26" s="13">
        <v>0.86724456100553338</v>
      </c>
    </row>
    <row r="27" spans="2:44" ht="16.5" customHeight="1" x14ac:dyDescent="0.3">
      <c r="J27" s="30"/>
      <c r="K27" s="84">
        <v>4.0404040404040404E-4</v>
      </c>
      <c r="L27" s="30"/>
      <c r="M27" s="30"/>
      <c r="N27" s="30"/>
      <c r="O27" s="30"/>
      <c r="P27" s="30"/>
      <c r="Q27" s="30"/>
      <c r="R27" s="30"/>
      <c r="S27" s="30"/>
      <c r="T27" s="30">
        <v>452</v>
      </c>
      <c r="U27" s="30"/>
      <c r="V27" s="30"/>
      <c r="W27" s="30"/>
      <c r="AB27" s="13">
        <v>-23.113047183883502</v>
      </c>
      <c r="AC27" s="13">
        <v>137.6692245244048</v>
      </c>
      <c r="AD27" s="13">
        <v>118.42007506190561</v>
      </c>
      <c r="AE27" s="13">
        <v>-29.954808067634296</v>
      </c>
      <c r="AF27" s="13">
        <v>-57.952217905085966</v>
      </c>
      <c r="AG27" s="13">
        <v>136.8014091737121</v>
      </c>
      <c r="AH27" s="13">
        <v>119.22591328086871</v>
      </c>
      <c r="AI27" s="13">
        <v>5.5077815207688348</v>
      </c>
      <c r="AJ27" s="13">
        <v>2.7251806670611445</v>
      </c>
      <c r="AK27" s="13">
        <v>8.2329621878299797</v>
      </c>
      <c r="AL27" s="13">
        <v>10.201432291832688</v>
      </c>
      <c r="AM27" s="13">
        <v>56.18726026233054</v>
      </c>
      <c r="AN27" s="13">
        <v>27.800746058035706</v>
      </c>
      <c r="AO27" s="13">
        <v>0.8151427572789145</v>
      </c>
      <c r="AP27" s="13">
        <v>55.092085511725962</v>
      </c>
      <c r="AQ27" s="13">
        <v>44.907914488274038</v>
      </c>
      <c r="AR27" s="13">
        <v>0.42047782094914032</v>
      </c>
    </row>
    <row r="28" spans="2:44" ht="16.5" customHeight="1" x14ac:dyDescent="0.3"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>
        <v>272</v>
      </c>
      <c r="U28" s="30"/>
      <c r="V28" s="30"/>
      <c r="W28" s="30"/>
    </row>
    <row r="29" spans="2:44" ht="16.5" customHeight="1" x14ac:dyDescent="0.3"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AB29" s="13">
        <v>34.108023658131998</v>
      </c>
      <c r="AC29" s="13">
        <v>293.62615021706301</v>
      </c>
      <c r="AD29" s="13">
        <v>347.91306028178292</v>
      </c>
      <c r="AE29" s="13">
        <v>-32.384651890916984</v>
      </c>
      <c r="AF29" s="13">
        <v>-11.704758779739441</v>
      </c>
      <c r="AG29" s="13">
        <v>208.32391616088103</v>
      </c>
      <c r="AH29" s="13">
        <v>102.24541243234705</v>
      </c>
      <c r="AI29" s="13">
        <v>1.4137656204709148</v>
      </c>
      <c r="AJ29" s="13">
        <v>0.76585080473132738</v>
      </c>
      <c r="AK29" s="13">
        <v>2.1796164252022421</v>
      </c>
      <c r="AL29" s="13">
        <v>34.746873258193425</v>
      </c>
      <c r="AM29" s="13">
        <v>49.123934831294072</v>
      </c>
      <c r="AN29" s="13">
        <v>26.610920846684877</v>
      </c>
      <c r="AO29" s="13">
        <v>1.1715541196449941</v>
      </c>
      <c r="AP29" s="13">
        <v>46.049969049976063</v>
      </c>
      <c r="AQ29" s="13">
        <v>53.95003095002393</v>
      </c>
      <c r="AR29" s="13">
        <v>0.88295241220260556</v>
      </c>
    </row>
    <row r="30" spans="2:44" ht="16.5" customHeight="1" x14ac:dyDescent="0.3"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AB30" s="13">
        <v>-78.64850972106899</v>
      </c>
      <c r="AC30" s="13">
        <v>235.57765483883801</v>
      </c>
      <c r="AD30" s="13">
        <v>170.67029596347197</v>
      </c>
      <c r="AE30" s="13">
        <v>-51.303375490017999</v>
      </c>
      <c r="AF30" s="13">
        <v>-28.316037505669755</v>
      </c>
      <c r="AG30" s="13">
        <v>227.95005550867302</v>
      </c>
      <c r="AH30" s="13">
        <v>152.80371964258404</v>
      </c>
      <c r="AI30" s="13">
        <v>2.0530669461372781</v>
      </c>
      <c r="AJ30" s="13">
        <v>1.0564057366748283</v>
      </c>
      <c r="AK30" s="13">
        <v>3.1094726828121062</v>
      </c>
      <c r="AL30" s="13">
        <v>25.471912005579217</v>
      </c>
      <c r="AM30" s="13">
        <v>52.295540593571999</v>
      </c>
      <c r="AN30" s="13">
        <v>26.908673966770312</v>
      </c>
      <c r="AO30" s="13">
        <v>0.97086113815692032</v>
      </c>
      <c r="AP30" s="13">
        <v>50.739241879575779</v>
      </c>
      <c r="AQ30" s="13">
        <v>49.260758120424221</v>
      </c>
      <c r="AR30" s="13">
        <v>0.71683962494330244</v>
      </c>
    </row>
    <row r="31" spans="2:44" ht="16.5" customHeight="1" x14ac:dyDescent="0.3"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2:44" ht="16.5" customHeight="1" x14ac:dyDescent="0.3"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</sheetData>
  <mergeCells count="19">
    <mergeCell ref="AE17:AH17"/>
    <mergeCell ref="B19:B21"/>
    <mergeCell ref="B22:B24"/>
    <mergeCell ref="AI16:AN16"/>
    <mergeCell ref="AO16:AQ16"/>
    <mergeCell ref="D17:I17"/>
    <mergeCell ref="J17:M17"/>
    <mergeCell ref="N17:P17"/>
    <mergeCell ref="Q17:T17"/>
    <mergeCell ref="U17:W17"/>
    <mergeCell ref="X17:X18"/>
    <mergeCell ref="Y17:Y18"/>
    <mergeCell ref="AB17:AD17"/>
    <mergeCell ref="B16:B18"/>
    <mergeCell ref="C16:C18"/>
    <mergeCell ref="D16:I16"/>
    <mergeCell ref="J16:P16"/>
    <mergeCell ref="Q16:W16"/>
    <mergeCell ref="X16:Y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1"/>
  <sheetViews>
    <sheetView zoomScale="70" zoomScaleNormal="70" workbookViewId="0">
      <selection activeCell="C33" sqref="C33"/>
    </sheetView>
  </sheetViews>
  <sheetFormatPr defaultColWidth="11.5546875" defaultRowHeight="14.4" x14ac:dyDescent="0.3"/>
  <cols>
    <col min="2" max="2" width="14" customWidth="1"/>
    <col min="3" max="3" width="13.33203125" style="5" customWidth="1"/>
    <col min="6" max="6" width="14" customWidth="1"/>
    <col min="7" max="7" width="13.33203125" customWidth="1"/>
    <col min="8" max="8" width="11.44140625" style="5"/>
    <col min="10" max="10" width="14" customWidth="1"/>
    <col min="11" max="11" width="13.33203125" customWidth="1"/>
    <col min="12" max="12" width="14.88671875" bestFit="1" customWidth="1"/>
    <col min="13" max="13" width="11.44140625" style="5"/>
    <col min="17" max="17" width="14.88671875" bestFit="1" customWidth="1"/>
    <col min="18" max="18" width="11.44140625" style="5"/>
    <col min="22" max="22" width="14.88671875" bestFit="1" customWidth="1"/>
    <col min="23" max="23" width="11.44140625" style="5"/>
    <col min="27" max="27" width="14.88671875" bestFit="1" customWidth="1"/>
    <col min="28" max="28" width="11.44140625" style="5"/>
  </cols>
  <sheetData>
    <row r="1" spans="2:30" x14ac:dyDescent="0.3">
      <c r="B1" s="1" t="s">
        <v>13</v>
      </c>
      <c r="C1" s="4" t="s">
        <v>14</v>
      </c>
      <c r="D1" s="1"/>
      <c r="E1" s="1"/>
      <c r="F1" s="1"/>
      <c r="G1" s="1" t="s">
        <v>13</v>
      </c>
      <c r="H1" s="4" t="s">
        <v>15</v>
      </c>
      <c r="I1" s="1"/>
      <c r="J1" s="1"/>
      <c r="L1" s="3" t="s">
        <v>16</v>
      </c>
      <c r="M1" s="6" t="s">
        <v>14</v>
      </c>
      <c r="N1" s="3"/>
      <c r="O1" s="3"/>
      <c r="P1" s="3"/>
      <c r="Q1" s="3" t="s">
        <v>16</v>
      </c>
      <c r="R1" s="6" t="s">
        <v>15</v>
      </c>
      <c r="S1" s="3"/>
      <c r="T1" s="3"/>
      <c r="V1" s="2" t="s">
        <v>19</v>
      </c>
      <c r="W1" s="7" t="s">
        <v>14</v>
      </c>
      <c r="X1" s="2"/>
      <c r="Y1" s="2"/>
      <c r="Z1" s="2"/>
      <c r="AA1" s="2" t="s">
        <v>19</v>
      </c>
      <c r="AB1" s="7" t="s">
        <v>15</v>
      </c>
      <c r="AC1" s="2"/>
      <c r="AD1" s="2"/>
    </row>
    <row r="2" spans="2:30" x14ac:dyDescent="0.3">
      <c r="B2" s="1"/>
      <c r="C2" s="4"/>
      <c r="D2" s="1"/>
      <c r="E2" s="1"/>
      <c r="F2" s="1"/>
      <c r="G2" s="1"/>
      <c r="H2" s="4"/>
      <c r="I2" s="1"/>
      <c r="J2" s="1"/>
      <c r="L2" s="3"/>
      <c r="M2" s="6"/>
      <c r="N2" s="3"/>
      <c r="O2" s="3"/>
      <c r="P2" s="3"/>
      <c r="Q2" s="3"/>
      <c r="R2" s="6"/>
      <c r="S2" s="3"/>
      <c r="T2" s="3"/>
      <c r="V2" s="2"/>
      <c r="W2" s="7"/>
      <c r="X2" s="2"/>
      <c r="Y2" s="2"/>
      <c r="Z2" s="2"/>
      <c r="AA2" s="2"/>
      <c r="AB2" s="7"/>
      <c r="AC2" s="2"/>
      <c r="AD2" s="2"/>
    </row>
    <row r="3" spans="2:30" x14ac:dyDescent="0.3">
      <c r="B3" s="1" t="s">
        <v>17</v>
      </c>
      <c r="C3" s="4">
        <v>23.3</v>
      </c>
      <c r="D3" s="1"/>
      <c r="E3" s="1"/>
      <c r="F3" s="1"/>
      <c r="G3" s="1" t="s">
        <v>17</v>
      </c>
      <c r="H3" s="4">
        <v>28.1</v>
      </c>
      <c r="I3" s="1"/>
      <c r="J3" s="1"/>
      <c r="L3" s="3" t="s">
        <v>17</v>
      </c>
      <c r="M3" s="6">
        <v>23.3</v>
      </c>
      <c r="N3" s="3"/>
      <c r="O3" s="3"/>
      <c r="P3" s="3"/>
      <c r="Q3" s="3" t="s">
        <v>17</v>
      </c>
      <c r="R3" s="6">
        <v>28.1</v>
      </c>
      <c r="S3" s="3"/>
      <c r="T3" s="3"/>
      <c r="V3" s="2" t="s">
        <v>17</v>
      </c>
      <c r="W3" s="7">
        <v>33.4</v>
      </c>
      <c r="X3" s="2"/>
      <c r="Y3" s="2"/>
      <c r="Z3" s="2"/>
      <c r="AA3" s="2" t="s">
        <v>17</v>
      </c>
      <c r="AB3" s="7">
        <v>28.1</v>
      </c>
      <c r="AC3" s="2"/>
      <c r="AD3" s="2"/>
    </row>
    <row r="4" spans="2:30" x14ac:dyDescent="0.3">
      <c r="B4" s="1" t="s">
        <v>18</v>
      </c>
      <c r="C4" s="4">
        <v>6.45</v>
      </c>
      <c r="D4" s="1"/>
      <c r="E4" s="1"/>
      <c r="F4" s="1"/>
      <c r="G4" s="1" t="s">
        <v>18</v>
      </c>
      <c r="H4" s="4">
        <v>6.65</v>
      </c>
      <c r="I4" s="1"/>
      <c r="J4" s="1"/>
      <c r="L4" s="3" t="s">
        <v>18</v>
      </c>
      <c r="M4" s="6">
        <v>6.25</v>
      </c>
      <c r="N4" s="3"/>
      <c r="O4" s="3"/>
      <c r="P4" s="3"/>
      <c r="Q4" s="3" t="s">
        <v>18</v>
      </c>
      <c r="R4" s="6">
        <v>6.65</v>
      </c>
      <c r="S4" s="3"/>
      <c r="T4" s="3"/>
      <c r="V4" s="2" t="s">
        <v>18</v>
      </c>
      <c r="W4" s="7">
        <v>6.25</v>
      </c>
      <c r="X4" s="2"/>
      <c r="Y4" s="2"/>
      <c r="Z4" s="2"/>
      <c r="AA4" s="2" t="s">
        <v>18</v>
      </c>
      <c r="AB4" s="7">
        <v>6.65</v>
      </c>
      <c r="AC4" s="2"/>
      <c r="AD4" s="2"/>
    </row>
    <row r="5" spans="2:30" x14ac:dyDescent="0.3">
      <c r="B5" s="1" t="s">
        <v>9</v>
      </c>
      <c r="C5" s="4" t="s">
        <v>10</v>
      </c>
      <c r="D5" s="1" t="s">
        <v>11</v>
      </c>
      <c r="E5" s="1" t="s">
        <v>12</v>
      </c>
      <c r="F5" s="1"/>
      <c r="G5" s="1" t="s">
        <v>9</v>
      </c>
      <c r="H5" s="4" t="s">
        <v>10</v>
      </c>
      <c r="I5" s="1" t="s">
        <v>11</v>
      </c>
      <c r="J5" s="1" t="s">
        <v>12</v>
      </c>
      <c r="L5" s="3" t="s">
        <v>9</v>
      </c>
      <c r="M5" s="6" t="s">
        <v>10</v>
      </c>
      <c r="N5" s="3" t="s">
        <v>11</v>
      </c>
      <c r="O5" s="3" t="s">
        <v>12</v>
      </c>
      <c r="P5" s="3"/>
      <c r="Q5" s="3" t="s">
        <v>9</v>
      </c>
      <c r="R5" s="6" t="s">
        <v>10</v>
      </c>
      <c r="S5" s="3" t="s">
        <v>11</v>
      </c>
      <c r="T5" s="3" t="s">
        <v>12</v>
      </c>
      <c r="V5" s="2" t="s">
        <v>9</v>
      </c>
      <c r="W5" s="7" t="s">
        <v>10</v>
      </c>
      <c r="X5" s="2" t="s">
        <v>11</v>
      </c>
      <c r="Y5" s="2" t="s">
        <v>12</v>
      </c>
      <c r="Z5" s="2"/>
      <c r="AA5" s="2" t="s">
        <v>9</v>
      </c>
      <c r="AB5" s="7" t="s">
        <v>10</v>
      </c>
      <c r="AC5" s="2" t="s">
        <v>11</v>
      </c>
      <c r="AD5" s="2" t="s">
        <v>12</v>
      </c>
    </row>
    <row r="6" spans="2:30" x14ac:dyDescent="0.3">
      <c r="B6" s="1">
        <v>-4</v>
      </c>
      <c r="C6" s="4">
        <v>1026.9102872921501</v>
      </c>
      <c r="D6" s="1">
        <v>1719.8987511983501</v>
      </c>
      <c r="E6" s="1">
        <v>613.14349894822703</v>
      </c>
      <c r="F6" s="1"/>
      <c r="G6" s="1">
        <v>-4</v>
      </c>
      <c r="H6" s="4">
        <v>1195.5733253266801</v>
      </c>
      <c r="I6" s="1">
        <v>2002.38043638414</v>
      </c>
      <c r="J6" s="1">
        <v>713.84815305820098</v>
      </c>
      <c r="L6" s="3">
        <v>-4</v>
      </c>
      <c r="M6" s="6">
        <v>576.10332811619503</v>
      </c>
      <c r="N6" s="3">
        <v>964.87434866486205</v>
      </c>
      <c r="O6" s="3">
        <v>343.97747761230602</v>
      </c>
      <c r="P6" s="3"/>
      <c r="Q6" s="3">
        <v>-4</v>
      </c>
      <c r="R6" s="6">
        <v>820.51200842444496</v>
      </c>
      <c r="S6" s="3">
        <v>1374.21700424643</v>
      </c>
      <c r="T6" s="3">
        <v>489.908037732293</v>
      </c>
      <c r="V6" s="2">
        <v>-4</v>
      </c>
      <c r="W6" s="7">
        <v>199.97478591960601</v>
      </c>
      <c r="X6" s="2">
        <v>334.92349704783999</v>
      </c>
      <c r="Y6" s="2">
        <v>119.400147663811</v>
      </c>
      <c r="Z6" s="2"/>
      <c r="AA6" s="2">
        <v>-4</v>
      </c>
      <c r="AB6" s="7">
        <v>602.75531232485298</v>
      </c>
      <c r="AC6" s="2">
        <v>1009.51185490535</v>
      </c>
      <c r="AD6" s="2">
        <v>359.890738053684</v>
      </c>
    </row>
    <row r="7" spans="2:30" x14ac:dyDescent="0.3">
      <c r="B7" s="1">
        <v>0</v>
      </c>
      <c r="C7" s="4">
        <v>0.38432247230581101</v>
      </c>
      <c r="D7" s="1">
        <v>0.38432247230581101</v>
      </c>
      <c r="E7" s="1">
        <v>0.38432247230581101</v>
      </c>
      <c r="F7" s="1"/>
      <c r="G7" s="1">
        <v>0</v>
      </c>
      <c r="H7" s="4">
        <v>0.61280588790526702</v>
      </c>
      <c r="I7" s="1">
        <v>0.61280588790526702</v>
      </c>
      <c r="J7" s="1">
        <v>0.61280588790526702</v>
      </c>
      <c r="L7" s="3">
        <v>0</v>
      </c>
      <c r="M7" s="6">
        <v>0.24015339586073101</v>
      </c>
      <c r="N7" s="3">
        <v>0.24015339586073101</v>
      </c>
      <c r="O7" s="3">
        <v>0.24015339586073101</v>
      </c>
      <c r="P7" s="3"/>
      <c r="Q7" s="3">
        <v>0</v>
      </c>
      <c r="R7" s="6">
        <v>0.43457605584479397</v>
      </c>
      <c r="S7" s="3">
        <v>0.43457605584479397</v>
      </c>
      <c r="T7" s="3">
        <v>0.43457605584479397</v>
      </c>
      <c r="V7" s="2">
        <v>0</v>
      </c>
      <c r="W7" s="7">
        <v>0.15408151604370399</v>
      </c>
      <c r="X7" s="2">
        <v>0.15408151604370399</v>
      </c>
      <c r="Y7" s="2">
        <v>0.15408151604370399</v>
      </c>
      <c r="Z7" s="2"/>
      <c r="AA7" s="2">
        <v>0</v>
      </c>
      <c r="AB7" s="7">
        <v>0.32793180367463998</v>
      </c>
      <c r="AC7" s="2">
        <v>0.32793180367463998</v>
      </c>
      <c r="AD7" s="2">
        <v>0.32793180367463998</v>
      </c>
    </row>
    <row r="8" spans="2:30" x14ac:dyDescent="0.3">
      <c r="B8" s="1">
        <v>0.01</v>
      </c>
      <c r="C8" s="4">
        <v>0.38923499205270501</v>
      </c>
      <c r="D8" s="1">
        <v>0.38923499205270501</v>
      </c>
      <c r="E8" s="1">
        <v>0.38923499205270501</v>
      </c>
      <c r="F8" s="1"/>
      <c r="G8" s="1">
        <v>0.01</v>
      </c>
      <c r="H8" s="4">
        <v>0.62174718358915904</v>
      </c>
      <c r="I8" s="1">
        <v>0.62174718358915904</v>
      </c>
      <c r="J8" s="1">
        <v>0.62174718358915904</v>
      </c>
      <c r="L8" s="3">
        <v>0.01</v>
      </c>
      <c r="M8" s="6">
        <v>0.24286885551734</v>
      </c>
      <c r="N8" s="3">
        <v>0.24286885551734</v>
      </c>
      <c r="O8" s="3">
        <v>0.24286885551734</v>
      </c>
      <c r="P8" s="3"/>
      <c r="Q8" s="3">
        <v>0.01</v>
      </c>
      <c r="R8" s="6">
        <v>0.44049175571369897</v>
      </c>
      <c r="S8" s="3">
        <v>0.44049175571369897</v>
      </c>
      <c r="T8" s="3">
        <v>0.44049175571369897</v>
      </c>
      <c r="V8" s="2">
        <v>0.01</v>
      </c>
      <c r="W8" s="7">
        <v>0.15586860865747601</v>
      </c>
      <c r="X8" s="2">
        <v>0.15586860865747601</v>
      </c>
      <c r="Y8" s="2">
        <v>0.15586860865747601</v>
      </c>
      <c r="Z8" s="2"/>
      <c r="AA8" s="2">
        <v>0.01</v>
      </c>
      <c r="AB8" s="7">
        <v>0.33213323035256898</v>
      </c>
      <c r="AC8" s="2">
        <v>0.33213323035256898</v>
      </c>
      <c r="AD8" s="2">
        <v>0.33213323035256898</v>
      </c>
    </row>
    <row r="9" spans="2:30" x14ac:dyDescent="0.3">
      <c r="B9" s="1">
        <v>1.4384498882876601E-2</v>
      </c>
      <c r="C9" s="4">
        <v>0.39479203046179701</v>
      </c>
      <c r="D9" s="1">
        <v>0.404677855323263</v>
      </c>
      <c r="E9" s="1">
        <v>0.38514770518303798</v>
      </c>
      <c r="F9" s="1"/>
      <c r="G9" s="1">
        <v>1.4384498882876601E-2</v>
      </c>
      <c r="H9" s="4">
        <v>0.62764326334009302</v>
      </c>
      <c r="I9" s="1">
        <v>0.64335468119683603</v>
      </c>
      <c r="J9" s="1">
        <v>0.61231553531771798</v>
      </c>
      <c r="L9" s="3">
        <v>1.4384498882876601E-2</v>
      </c>
      <c r="M9" s="6">
        <v>0.24593591668173301</v>
      </c>
      <c r="N9" s="3">
        <v>0.25209801339115501</v>
      </c>
      <c r="O9" s="3">
        <v>0.23992444169021199</v>
      </c>
      <c r="P9" s="3"/>
      <c r="Q9" s="3">
        <v>1.4384498882876601E-2</v>
      </c>
      <c r="R9" s="6">
        <v>0.444277075920675</v>
      </c>
      <c r="S9" s="3">
        <v>0.45539839784296499</v>
      </c>
      <c r="T9" s="3">
        <v>0.43342734872046801</v>
      </c>
      <c r="V9" s="2">
        <v>1.4384498882876601E-2</v>
      </c>
      <c r="W9" s="7">
        <v>0.157464534281686</v>
      </c>
      <c r="X9" s="2">
        <v>0.16141124463779999</v>
      </c>
      <c r="Y9" s="2">
        <v>0.15361432601667499</v>
      </c>
      <c r="Z9" s="2"/>
      <c r="AA9" s="2">
        <v>1.4384498882876601E-2</v>
      </c>
      <c r="AB9" s="7">
        <v>0.33474548655492498</v>
      </c>
      <c r="AC9" s="2">
        <v>0.34312496980937002</v>
      </c>
      <c r="AD9" s="2">
        <v>0.326570639353783</v>
      </c>
    </row>
    <row r="10" spans="2:30" x14ac:dyDescent="0.3">
      <c r="B10" s="1">
        <v>2.0691380811147901E-2</v>
      </c>
      <c r="C10" s="4">
        <v>0.40426583429373902</v>
      </c>
      <c r="D10" s="1">
        <v>0.42249076085590698</v>
      </c>
      <c r="E10" s="1">
        <v>0.386827073913107</v>
      </c>
      <c r="F10" s="1"/>
      <c r="G10" s="1">
        <v>2.0691380811147901E-2</v>
      </c>
      <c r="H10" s="4">
        <v>0.64025745015896696</v>
      </c>
      <c r="I10" s="1">
        <v>0.66911150322621604</v>
      </c>
      <c r="J10" s="1">
        <v>0.61264766859862396</v>
      </c>
      <c r="L10" s="3">
        <v>2.0691380811147901E-2</v>
      </c>
      <c r="M10" s="6">
        <v>0.25128142747439702</v>
      </c>
      <c r="N10" s="3">
        <v>0.26261663624248899</v>
      </c>
      <c r="O10" s="3">
        <v>0.24043547544058799</v>
      </c>
      <c r="P10" s="3"/>
      <c r="Q10" s="3">
        <v>2.0691380811147901E-2</v>
      </c>
      <c r="R10" s="6">
        <v>0.45266917402956602</v>
      </c>
      <c r="S10" s="3">
        <v>0.47306931207733699</v>
      </c>
      <c r="T10" s="3">
        <v>0.43314874984558499</v>
      </c>
      <c r="V10" s="2">
        <v>2.0691380811147901E-2</v>
      </c>
      <c r="W10" s="7">
        <v>0.16075684665395901</v>
      </c>
      <c r="X10" s="2">
        <v>0.16801104163796901</v>
      </c>
      <c r="Y10" s="2">
        <v>0.153815865279917</v>
      </c>
      <c r="Z10" s="2"/>
      <c r="AA10" s="2">
        <v>2.0691380811147901E-2</v>
      </c>
      <c r="AB10" s="7">
        <v>0.34073757100058299</v>
      </c>
      <c r="AC10" s="2">
        <v>0.35609336257038798</v>
      </c>
      <c r="AD10" s="2">
        <v>0.326043966260189</v>
      </c>
    </row>
    <row r="11" spans="2:30" x14ac:dyDescent="0.3">
      <c r="B11" s="1">
        <v>2.9763514416313201E-2</v>
      </c>
      <c r="C11" s="4">
        <v>0.45479690246640098</v>
      </c>
      <c r="D11" s="1">
        <v>0.50098539054251001</v>
      </c>
      <c r="E11" s="1">
        <v>0.41286677495535101</v>
      </c>
      <c r="F11" s="1"/>
      <c r="G11" s="1">
        <v>2.9763514416313201E-2</v>
      </c>
      <c r="H11" s="4">
        <v>0.724142792526692</v>
      </c>
      <c r="I11" s="1">
        <v>0.79765705185557201</v>
      </c>
      <c r="J11" s="1">
        <v>0.65740380875276605</v>
      </c>
      <c r="L11" s="3">
        <v>2.9763514416313201E-2</v>
      </c>
      <c r="M11" s="6">
        <v>0.28034356104936498</v>
      </c>
      <c r="N11" s="3">
        <v>0.30883526428080899</v>
      </c>
      <c r="O11" s="3">
        <v>0.25448036967170501</v>
      </c>
      <c r="P11" s="3"/>
      <c r="Q11" s="3">
        <v>2.9763514416313201E-2</v>
      </c>
      <c r="R11" s="6">
        <v>0.50960850851384498</v>
      </c>
      <c r="S11" s="3">
        <v>0.56134345973855004</v>
      </c>
      <c r="T11" s="3">
        <v>0.46264159213801598</v>
      </c>
      <c r="V11" s="2">
        <v>2.9763514416313201E-2</v>
      </c>
      <c r="W11" s="7">
        <v>0.181742612412128</v>
      </c>
      <c r="X11" s="2">
        <v>0.20022074882334701</v>
      </c>
      <c r="Y11" s="2">
        <v>0.164969801384209</v>
      </c>
      <c r="Z11" s="2"/>
      <c r="AA11" s="2">
        <v>2.9763514416313201E-2</v>
      </c>
      <c r="AB11" s="7">
        <v>0.38214299571445098</v>
      </c>
      <c r="AC11" s="2">
        <v>0.42093777428242501</v>
      </c>
      <c r="AD11" s="2">
        <v>0.34692365022967703</v>
      </c>
    </row>
    <row r="12" spans="2:30" x14ac:dyDescent="0.3">
      <c r="B12" s="1">
        <v>4.2813323987193903E-2</v>
      </c>
      <c r="C12" s="4">
        <v>0.56370522578350302</v>
      </c>
      <c r="D12" s="1">
        <v>0.67152960416427698</v>
      </c>
      <c r="E12" s="1">
        <v>0.473193705244148</v>
      </c>
      <c r="F12" s="1"/>
      <c r="G12" s="1">
        <v>4.2813323987193903E-2</v>
      </c>
      <c r="H12" s="4">
        <v>0.84716492077398997</v>
      </c>
      <c r="I12" s="1">
        <v>1.00912770967302</v>
      </c>
      <c r="J12" s="1">
        <v>0.71119680503327498</v>
      </c>
      <c r="L12" s="3">
        <v>4.2813323987193903E-2</v>
      </c>
      <c r="M12" s="6">
        <v>0.34226253077826102</v>
      </c>
      <c r="N12" s="3">
        <v>0.407790379955491</v>
      </c>
      <c r="O12" s="3">
        <v>0.28726435377785597</v>
      </c>
      <c r="P12" s="3"/>
      <c r="Q12" s="3">
        <v>4.2813323987193903E-2</v>
      </c>
      <c r="R12" s="6">
        <v>0.59416262160721001</v>
      </c>
      <c r="S12" s="3">
        <v>0.70775589358446001</v>
      </c>
      <c r="T12" s="3">
        <v>0.49880082118033803</v>
      </c>
      <c r="V12" s="2">
        <v>4.2813323987193903E-2</v>
      </c>
      <c r="W12" s="7">
        <v>0.21557242006314301</v>
      </c>
      <c r="X12" s="2">
        <v>0.25686610001830801</v>
      </c>
      <c r="Y12" s="2">
        <v>0.18091709372536099</v>
      </c>
      <c r="Z12" s="2"/>
      <c r="AA12" s="2">
        <v>4.2813323987193903E-2</v>
      </c>
      <c r="AB12" s="7">
        <v>0.444309967051085</v>
      </c>
      <c r="AC12" s="2">
        <v>0.529254090249064</v>
      </c>
      <c r="AD12" s="2">
        <v>0.37299918972385399</v>
      </c>
    </row>
    <row r="13" spans="2:30" x14ac:dyDescent="0.3">
      <c r="B13" s="1">
        <v>6.15848211066026E-2</v>
      </c>
      <c r="C13" s="4">
        <v>0.69919263964960299</v>
      </c>
      <c r="D13" s="1">
        <v>0.90071408682422904</v>
      </c>
      <c r="E13" s="1">
        <v>0.54275863394549195</v>
      </c>
      <c r="F13" s="1"/>
      <c r="G13" s="1">
        <v>6.15848211066026E-2</v>
      </c>
      <c r="H13" s="4">
        <v>1.0301384310464801</v>
      </c>
      <c r="I13" s="1">
        <v>1.32687396994508</v>
      </c>
      <c r="J13" s="1">
        <v>0.79976336197387399</v>
      </c>
      <c r="L13" s="3">
        <v>6.15848211066026E-2</v>
      </c>
      <c r="M13" s="6">
        <v>0.42410586004648398</v>
      </c>
      <c r="N13" s="3">
        <v>0.546471940026106</v>
      </c>
      <c r="O13" s="3">
        <v>0.32914001131910903</v>
      </c>
      <c r="P13" s="3"/>
      <c r="Q13" s="3">
        <v>6.15848211066026E-2</v>
      </c>
      <c r="R13" s="6">
        <v>0.721329040517942</v>
      </c>
      <c r="S13" s="3">
        <v>0.92911078626240995</v>
      </c>
      <c r="T13" s="3">
        <v>0.56001457779608799</v>
      </c>
      <c r="V13" s="2">
        <v>6.15848211066026E-2</v>
      </c>
      <c r="W13" s="7">
        <v>0.26227128301196101</v>
      </c>
      <c r="X13" s="2">
        <v>0.33798860212880399</v>
      </c>
      <c r="Y13" s="2">
        <v>0.203516406942405</v>
      </c>
      <c r="Z13" s="2"/>
      <c r="AA13" s="2">
        <v>6.15848211066026E-2</v>
      </c>
      <c r="AB13" s="7">
        <v>0.53869263230958997</v>
      </c>
      <c r="AC13" s="2">
        <v>0.69386522245042104</v>
      </c>
      <c r="AD13" s="2">
        <v>0.41822207356035901</v>
      </c>
    </row>
    <row r="14" spans="2:30" x14ac:dyDescent="0.3">
      <c r="B14" s="1">
        <v>8.8586679041008198E-2</v>
      </c>
      <c r="C14" s="4">
        <v>0.828056669549595</v>
      </c>
      <c r="D14" s="1">
        <v>1.13183337718332</v>
      </c>
      <c r="E14" s="1">
        <v>0.60581165196942999</v>
      </c>
      <c r="F14" s="1"/>
      <c r="G14" s="1">
        <v>8.8586679041008198E-2</v>
      </c>
      <c r="H14" s="4">
        <v>1.2547799419308201</v>
      </c>
      <c r="I14" s="1">
        <v>1.7148284522485999</v>
      </c>
      <c r="J14" s="1">
        <v>0.91815172567690295</v>
      </c>
      <c r="L14" s="3">
        <v>8.8586679041008198E-2</v>
      </c>
      <c r="M14" s="6">
        <v>0.51065755152793402</v>
      </c>
      <c r="N14" s="3">
        <v>0.69820066226696798</v>
      </c>
      <c r="O14" s="3">
        <v>0.373490242884924</v>
      </c>
      <c r="P14" s="3"/>
      <c r="Q14" s="3">
        <v>8.8586679041008198E-2</v>
      </c>
      <c r="R14" s="6">
        <v>0.87903708080828402</v>
      </c>
      <c r="S14" s="3">
        <v>1.2013244285942799</v>
      </c>
      <c r="T14" s="3">
        <v>0.64321191765002905</v>
      </c>
      <c r="V14" s="2">
        <v>8.8586679041008198E-2</v>
      </c>
      <c r="W14" s="7">
        <v>0.31217541487540401</v>
      </c>
      <c r="X14" s="2">
        <v>0.42689456281904897</v>
      </c>
      <c r="Y14" s="2">
        <v>0.22828468230910401</v>
      </c>
      <c r="Z14" s="2"/>
      <c r="AA14" s="2">
        <v>8.8586679041008198E-2</v>
      </c>
      <c r="AB14" s="7">
        <v>0.65671984998515198</v>
      </c>
      <c r="AC14" s="2">
        <v>0.89749751831230895</v>
      </c>
      <c r="AD14" s="2">
        <v>0.48053721883879802</v>
      </c>
    </row>
    <row r="15" spans="2:30" x14ac:dyDescent="0.3">
      <c r="B15" s="1">
        <v>0.12742749857031299</v>
      </c>
      <c r="C15" s="4">
        <v>0.87377898670674703</v>
      </c>
      <c r="D15" s="1">
        <v>1.19251763368314</v>
      </c>
      <c r="E15" s="1">
        <v>0.64023348254583101</v>
      </c>
      <c r="F15" s="1"/>
      <c r="G15" s="1">
        <v>0.12742749857031299</v>
      </c>
      <c r="H15" s="4">
        <v>1.40312078329601</v>
      </c>
      <c r="I15" s="1">
        <v>1.9146785567279301</v>
      </c>
      <c r="J15" s="1">
        <v>1.0282394011252101</v>
      </c>
      <c r="L15" s="3">
        <v>0.12742749857031299</v>
      </c>
      <c r="M15" s="6">
        <v>0.55192767768940998</v>
      </c>
      <c r="N15" s="3">
        <v>0.75346070945547705</v>
      </c>
      <c r="O15" s="3">
        <v>0.40429999544339301</v>
      </c>
      <c r="P15" s="3"/>
      <c r="Q15" s="3">
        <v>0.12742749857031299</v>
      </c>
      <c r="R15" s="6">
        <v>0.98835889164823698</v>
      </c>
      <c r="S15" s="3">
        <v>1.34870041034168</v>
      </c>
      <c r="T15" s="3">
        <v>0.72429228256307798</v>
      </c>
      <c r="V15" s="2">
        <v>0.12742749857031299</v>
      </c>
      <c r="W15" s="7">
        <v>0.33760379123492201</v>
      </c>
      <c r="X15" s="2">
        <v>0.46094594291909302</v>
      </c>
      <c r="Y15" s="2">
        <v>0.247266130892486</v>
      </c>
      <c r="Z15" s="2"/>
      <c r="AA15" s="2">
        <v>0.12742749857031299</v>
      </c>
      <c r="AB15" s="7">
        <v>0.74171571480333198</v>
      </c>
      <c r="AC15" s="2">
        <v>1.01213465813404</v>
      </c>
      <c r="AD15" s="2">
        <v>0.54354645122068601</v>
      </c>
    </row>
    <row r="16" spans="2:30" x14ac:dyDescent="0.3">
      <c r="B16" s="1">
        <v>0.183298071083244</v>
      </c>
      <c r="C16" s="4">
        <v>0.82644582545929401</v>
      </c>
      <c r="D16" s="1">
        <v>1.1204727779569801</v>
      </c>
      <c r="E16" s="1">
        <v>0.60957545409043201</v>
      </c>
      <c r="F16" s="1"/>
      <c r="G16" s="1">
        <v>0.183298071083244</v>
      </c>
      <c r="H16" s="4">
        <v>1.4243053400280099</v>
      </c>
      <c r="I16" s="1">
        <v>1.93082532018617</v>
      </c>
      <c r="J16" s="1">
        <v>1.0506624708219201</v>
      </c>
      <c r="L16" s="3">
        <v>0.183298071083244</v>
      </c>
      <c r="M16" s="6">
        <v>0.53543174561337703</v>
      </c>
      <c r="N16" s="3">
        <v>0.72606892350269503</v>
      </c>
      <c r="O16" s="3">
        <v>0.394848402032626</v>
      </c>
      <c r="P16" s="3"/>
      <c r="Q16" s="3">
        <v>0.183298071083244</v>
      </c>
      <c r="R16" s="6">
        <v>1.01627206782353</v>
      </c>
      <c r="S16" s="3">
        <v>1.37768481631405</v>
      </c>
      <c r="T16" s="3">
        <v>0.74966995615263599</v>
      </c>
      <c r="V16" s="2">
        <v>0.183298071083244</v>
      </c>
      <c r="W16" s="7">
        <v>0.33467607929828502</v>
      </c>
      <c r="X16" s="2">
        <v>0.45388599563802101</v>
      </c>
      <c r="Y16" s="2">
        <v>0.24677579641342301</v>
      </c>
      <c r="Z16" s="2"/>
      <c r="AA16" s="2">
        <v>0.183298071083244</v>
      </c>
      <c r="AB16" s="7">
        <v>0.77074424868991898</v>
      </c>
      <c r="AC16" s="2">
        <v>1.04484092626451</v>
      </c>
      <c r="AD16" s="2">
        <v>0.56855228576507699</v>
      </c>
    </row>
    <row r="17" spans="2:30" x14ac:dyDescent="0.3">
      <c r="B17" s="1">
        <v>0.263665089873036</v>
      </c>
      <c r="C17" s="4">
        <v>0.68475756257118503</v>
      </c>
      <c r="D17" s="1">
        <v>0.95489725199224496</v>
      </c>
      <c r="E17" s="1">
        <v>0.49104018104582298</v>
      </c>
      <c r="F17" s="1"/>
      <c r="G17" s="1">
        <v>0.263665089873036</v>
      </c>
      <c r="H17" s="4">
        <v>1.2746347133063001</v>
      </c>
      <c r="I17" s="1">
        <v>1.77737387639361</v>
      </c>
      <c r="J17" s="1">
        <v>0.91409785748737304</v>
      </c>
      <c r="L17" s="3">
        <v>0.263665089873036</v>
      </c>
      <c r="M17" s="6">
        <v>0.45689237628749901</v>
      </c>
      <c r="N17" s="3">
        <v>0.63721071537906304</v>
      </c>
      <c r="O17" s="3">
        <v>0.32760064837493502</v>
      </c>
      <c r="P17" s="3"/>
      <c r="Q17" s="3">
        <v>0.263665089873036</v>
      </c>
      <c r="R17" s="6">
        <v>0.929871422262465</v>
      </c>
      <c r="S17" s="3">
        <v>1.2966296595259299</v>
      </c>
      <c r="T17" s="3">
        <v>0.66685260173406402</v>
      </c>
      <c r="V17" s="2">
        <v>0.263665089873036</v>
      </c>
      <c r="W17" s="7">
        <v>0.29978255530353798</v>
      </c>
      <c r="X17" s="2">
        <v>0.41812198472294798</v>
      </c>
      <c r="Y17" s="2">
        <v>0.214936271585594</v>
      </c>
      <c r="Z17" s="2"/>
      <c r="AA17" s="2">
        <v>0.263665089873036</v>
      </c>
      <c r="AB17" s="7">
        <v>0.71814645472724503</v>
      </c>
      <c r="AC17" s="2">
        <v>1.00139650578476</v>
      </c>
      <c r="AD17" s="2">
        <v>0.51501510885854895</v>
      </c>
    </row>
    <row r="18" spans="2:30" x14ac:dyDescent="0.3">
      <c r="B18" s="1">
        <v>0.37926901907322502</v>
      </c>
      <c r="C18" s="4">
        <v>0.53786581180574999</v>
      </c>
      <c r="D18" s="1">
        <v>0.82201150018253799</v>
      </c>
      <c r="E18" s="1">
        <v>0.35194109990579903</v>
      </c>
      <c r="F18" s="1"/>
      <c r="G18" s="1">
        <v>0.37926901907322502</v>
      </c>
      <c r="H18" s="4">
        <v>0.96922878979423099</v>
      </c>
      <c r="I18" s="1">
        <v>1.48124080155364</v>
      </c>
      <c r="J18" s="1">
        <v>0.63420103333682698</v>
      </c>
      <c r="L18" s="3">
        <v>0.37926901907322502</v>
      </c>
      <c r="M18" s="6">
        <v>0.36222773811270398</v>
      </c>
      <c r="N18" s="3">
        <v>0.55359750817167397</v>
      </c>
      <c r="O18" s="3">
        <v>0.23701142494586</v>
      </c>
      <c r="P18" s="3"/>
      <c r="Q18" s="3">
        <v>0.37926901907322502</v>
      </c>
      <c r="R18" s="6">
        <v>0.72761576398609795</v>
      </c>
      <c r="S18" s="3">
        <v>1.1119914810812099</v>
      </c>
      <c r="T18" s="3">
        <v>0.47610499631373498</v>
      </c>
      <c r="V18" s="2">
        <v>0.37926901907322502</v>
      </c>
      <c r="W18" s="7">
        <v>0.23370911795761201</v>
      </c>
      <c r="X18" s="2">
        <v>0.35718465654840198</v>
      </c>
      <c r="Y18" s="2">
        <v>0.152917967821844</v>
      </c>
      <c r="Z18" s="2"/>
      <c r="AA18" s="2">
        <v>0.37926901907322502</v>
      </c>
      <c r="AB18" s="7">
        <v>0.57528473498893995</v>
      </c>
      <c r="AC18" s="2">
        <v>0.87918892933163995</v>
      </c>
      <c r="AD18" s="2">
        <v>0.37642936036840802</v>
      </c>
    </row>
    <row r="19" spans="2:30" x14ac:dyDescent="0.3">
      <c r="B19" s="1">
        <v>0.54555947811685201</v>
      </c>
      <c r="C19" s="4">
        <v>0.364562837912349</v>
      </c>
      <c r="D19" s="1">
        <v>0.61374173342522698</v>
      </c>
      <c r="E19" s="1">
        <v>0.216550473185147</v>
      </c>
      <c r="F19" s="1"/>
      <c r="G19" s="1">
        <v>0.54555947811685201</v>
      </c>
      <c r="H19" s="4">
        <v>0.62646183747216599</v>
      </c>
      <c r="I19" s="1">
        <v>1.0546488398451701</v>
      </c>
      <c r="J19" s="1">
        <v>0.37211858486149701</v>
      </c>
      <c r="L19" s="3">
        <v>0.54555947811685201</v>
      </c>
      <c r="M19" s="6">
        <v>0.248924328373691</v>
      </c>
      <c r="N19" s="3">
        <v>0.41906424050964602</v>
      </c>
      <c r="O19" s="3">
        <v>0.14786115174355199</v>
      </c>
      <c r="P19" s="3"/>
      <c r="Q19" s="3">
        <v>0.54555947811685201</v>
      </c>
      <c r="R19" s="6">
        <v>0.48707371606793198</v>
      </c>
      <c r="S19" s="3">
        <v>0.81998886259842096</v>
      </c>
      <c r="T19" s="3">
        <v>0.28932198436506101</v>
      </c>
      <c r="V19" s="2">
        <v>0.54555947811685201</v>
      </c>
      <c r="W19" s="7">
        <v>0.15772893241368</v>
      </c>
      <c r="X19" s="2">
        <v>0.26553674243164999</v>
      </c>
      <c r="Y19" s="2">
        <v>9.3691049654881994E-2</v>
      </c>
      <c r="Z19" s="2"/>
      <c r="AA19" s="2">
        <v>0.54555947811685201</v>
      </c>
      <c r="AB19" s="7">
        <v>0.39632208914649297</v>
      </c>
      <c r="AC19" s="2">
        <v>0.66720844993520101</v>
      </c>
      <c r="AD19" s="2">
        <v>0.23541548126480599</v>
      </c>
    </row>
    <row r="20" spans="2:30" x14ac:dyDescent="0.3">
      <c r="B20" s="1">
        <v>0.78475997035146094</v>
      </c>
      <c r="C20" s="4">
        <v>0.22324757975863799</v>
      </c>
      <c r="D20" s="1">
        <v>0.41169203710831997</v>
      </c>
      <c r="E20" s="1">
        <v>0.12106010652563701</v>
      </c>
      <c r="F20" s="1"/>
      <c r="G20" s="1">
        <v>0.78475997035146094</v>
      </c>
      <c r="H20" s="4">
        <v>0.38914819547188201</v>
      </c>
      <c r="I20" s="1">
        <v>0.717630235920382</v>
      </c>
      <c r="J20" s="1">
        <v>0.211022766961318</v>
      </c>
      <c r="L20" s="3">
        <v>0.78475997035146094</v>
      </c>
      <c r="M20" s="6">
        <v>0.15584474178743599</v>
      </c>
      <c r="N20" s="3">
        <v>0.28739410876684701</v>
      </c>
      <c r="O20" s="3">
        <v>8.4509677832318206E-2</v>
      </c>
      <c r="P20" s="3"/>
      <c r="Q20" s="3">
        <v>0.78475997035146094</v>
      </c>
      <c r="R20" s="6">
        <v>0.31398041853819703</v>
      </c>
      <c r="S20" s="3">
        <v>0.57901294276007198</v>
      </c>
      <c r="T20" s="3">
        <v>0.17026165728780901</v>
      </c>
      <c r="V20" s="2">
        <v>0.78475997035146094</v>
      </c>
      <c r="W20" s="7">
        <v>0.103508772712279</v>
      </c>
      <c r="X20" s="2">
        <v>0.190881072675331</v>
      </c>
      <c r="Y20" s="2">
        <v>5.6129535936890997E-2</v>
      </c>
      <c r="Z20" s="2"/>
      <c r="AA20" s="2">
        <v>0.78475997035146094</v>
      </c>
      <c r="AB20" s="7">
        <v>0.26335172524880601</v>
      </c>
      <c r="AC20" s="2">
        <v>0.48564830293295203</v>
      </c>
      <c r="AD20" s="2">
        <v>0.14280731709073299</v>
      </c>
    </row>
    <row r="21" spans="2:30" x14ac:dyDescent="0.3">
      <c r="B21" s="1">
        <v>1</v>
      </c>
      <c r="C21" s="4">
        <v>0.15291751146562699</v>
      </c>
      <c r="D21" s="1">
        <v>0.292226945806627</v>
      </c>
      <c r="E21" s="1">
        <v>8.0019196204835094E-2</v>
      </c>
      <c r="F21" s="1"/>
      <c r="G21" s="1">
        <v>1</v>
      </c>
      <c r="H21" s="4">
        <v>0.26645824501416199</v>
      </c>
      <c r="I21" s="1">
        <v>0.509204461798904</v>
      </c>
      <c r="J21" s="1">
        <v>0.139433177952134</v>
      </c>
      <c r="L21" s="3">
        <v>1</v>
      </c>
      <c r="M21" s="6">
        <v>0.10730511375525099</v>
      </c>
      <c r="N21" s="3">
        <v>0.20506118208167501</v>
      </c>
      <c r="O21" s="3">
        <v>5.6150985384650499E-2</v>
      </c>
      <c r="P21" s="3"/>
      <c r="Q21" s="3">
        <v>1</v>
      </c>
      <c r="R21" s="6">
        <v>0.22150042674095899</v>
      </c>
      <c r="S21" s="3">
        <v>0.42328960614772199</v>
      </c>
      <c r="T21" s="3">
        <v>0.11590749768919401</v>
      </c>
      <c r="V21" s="2">
        <v>1</v>
      </c>
      <c r="W21" s="7">
        <v>7.4248012671415897E-2</v>
      </c>
      <c r="X21" s="2">
        <v>0.141888720050592</v>
      </c>
      <c r="Y21" s="2">
        <v>3.88527529439203E-2</v>
      </c>
      <c r="Z21" s="2"/>
      <c r="AA21" s="2">
        <v>1</v>
      </c>
      <c r="AB21" s="7">
        <v>0.19038125673093301</v>
      </c>
      <c r="AC21" s="2">
        <v>0.363820550439794</v>
      </c>
      <c r="AD21" s="2">
        <v>9.96233524209552E-2</v>
      </c>
    </row>
    <row r="22" spans="2:30" x14ac:dyDescent="0.3">
      <c r="B22" s="1">
        <v>1.12883789168469</v>
      </c>
      <c r="C22" s="4">
        <v>0.12773466241491499</v>
      </c>
      <c r="D22" s="1">
        <v>0.245958240703784</v>
      </c>
      <c r="E22" s="1">
        <v>6.63370494745988E-2</v>
      </c>
      <c r="F22" s="1"/>
      <c r="G22" s="1">
        <v>1.12883789168469</v>
      </c>
      <c r="H22" s="4">
        <v>0.220527072423917</v>
      </c>
      <c r="I22" s="1">
        <v>0.42463376608579201</v>
      </c>
      <c r="J22" s="1">
        <v>0.114527372893935</v>
      </c>
      <c r="L22" s="3">
        <v>1.12883789168469</v>
      </c>
      <c r="M22" s="6">
        <v>8.8925349881052704E-2</v>
      </c>
      <c r="N22" s="3">
        <v>0.171229345247468</v>
      </c>
      <c r="O22" s="3">
        <v>4.6182024699323997E-2</v>
      </c>
      <c r="P22" s="3"/>
      <c r="Q22" s="3">
        <v>1.12883789168469</v>
      </c>
      <c r="R22" s="6">
        <v>0.18484426898718101</v>
      </c>
      <c r="S22" s="3">
        <v>0.35592508990696198</v>
      </c>
      <c r="T22" s="3">
        <v>9.5996052951300703E-2</v>
      </c>
      <c r="V22" s="2">
        <v>1.12883789168469</v>
      </c>
      <c r="W22" s="7">
        <v>6.1547044981743002E-2</v>
      </c>
      <c r="X22" s="2">
        <v>0.118511315707353</v>
      </c>
      <c r="Y22" s="2">
        <v>3.1963519461202398E-2</v>
      </c>
      <c r="Z22" s="2"/>
      <c r="AA22" s="2">
        <v>1.12883789168469</v>
      </c>
      <c r="AB22" s="7">
        <v>0.159957241609819</v>
      </c>
      <c r="AC22" s="2">
        <v>0.30800411564392499</v>
      </c>
      <c r="AD22" s="2">
        <v>8.3071354712031004E-2</v>
      </c>
    </row>
    <row r="23" spans="2:30" x14ac:dyDescent="0.3">
      <c r="B23" s="1">
        <v>1.6237767391887199</v>
      </c>
      <c r="C23" s="4">
        <v>7.3962138967588895E-2</v>
      </c>
      <c r="D23" s="1">
        <v>0.145170719112967</v>
      </c>
      <c r="E23" s="1">
        <v>3.7682516378554499E-2</v>
      </c>
      <c r="F23" s="1"/>
      <c r="G23" s="1">
        <v>1.6237767391887199</v>
      </c>
      <c r="H23" s="4">
        <v>0.119444002134551</v>
      </c>
      <c r="I23" s="1">
        <v>0.23444118741890399</v>
      </c>
      <c r="J23" s="1">
        <v>6.08547917837758E-2</v>
      </c>
      <c r="L23" s="3">
        <v>1.6237767391887199</v>
      </c>
      <c r="M23" s="6">
        <v>5.0386892295993801E-2</v>
      </c>
      <c r="N23" s="3">
        <v>9.8897915752307497E-2</v>
      </c>
      <c r="O23" s="3">
        <v>2.56713086007462E-2</v>
      </c>
      <c r="P23" s="3"/>
      <c r="Q23" s="3">
        <v>1.6237767391887199</v>
      </c>
      <c r="R23" s="6">
        <v>0.103077348130443</v>
      </c>
      <c r="S23" s="3">
        <v>0.20231719851843899</v>
      </c>
      <c r="T23" s="3">
        <v>5.2516245654895002E-2</v>
      </c>
      <c r="V23" s="2">
        <v>1.6237767391887199</v>
      </c>
      <c r="W23" s="7">
        <v>3.4056421328574102E-2</v>
      </c>
      <c r="X23" s="2">
        <v>6.6844945856011903E-2</v>
      </c>
      <c r="Y23" s="2">
        <v>1.73511971452221E-2</v>
      </c>
      <c r="Z23" s="2"/>
      <c r="AA23" s="2">
        <v>1.6237767391887199</v>
      </c>
      <c r="AB23" s="7">
        <v>9.1354278542958398E-2</v>
      </c>
      <c r="AC23" s="2">
        <v>0.179307501043732</v>
      </c>
      <c r="AD23" s="2">
        <v>4.6543530859141202E-2</v>
      </c>
    </row>
    <row r="24" spans="2:30" x14ac:dyDescent="0.3">
      <c r="B24" s="1">
        <v>2.33572146909012</v>
      </c>
      <c r="C24" s="4">
        <v>4.4073161361429102E-2</v>
      </c>
      <c r="D24" s="1">
        <v>8.67021539835547E-2</v>
      </c>
      <c r="E24" s="1">
        <v>2.24036366242873E-2</v>
      </c>
      <c r="F24" s="1"/>
      <c r="G24" s="1">
        <v>2.33572146909012</v>
      </c>
      <c r="H24" s="4">
        <v>6.3704767704257703E-2</v>
      </c>
      <c r="I24" s="1">
        <v>0.12532208737390299</v>
      </c>
      <c r="J24" s="1">
        <v>3.2382938341470199E-2</v>
      </c>
      <c r="L24" s="3">
        <v>2.33572146909012</v>
      </c>
      <c r="M24" s="6">
        <v>2.89958937696379E-2</v>
      </c>
      <c r="N24" s="3">
        <v>5.7041663653065899E-2</v>
      </c>
      <c r="O24" s="3">
        <v>1.47394343302071E-2</v>
      </c>
      <c r="P24" s="3"/>
      <c r="Q24" s="3">
        <v>2.33572146909012</v>
      </c>
      <c r="R24" s="6">
        <v>5.5976122091824398E-2</v>
      </c>
      <c r="S24" s="3">
        <v>0.110118044793922</v>
      </c>
      <c r="T24" s="3">
        <v>2.8454248804568E-2</v>
      </c>
      <c r="V24" s="2">
        <v>2.33572146909012</v>
      </c>
      <c r="W24" s="7">
        <v>1.78745955433974E-2</v>
      </c>
      <c r="X24" s="2">
        <v>3.51634846996405E-2</v>
      </c>
      <c r="Y24" s="2">
        <v>9.0861633472665206E-3</v>
      </c>
      <c r="Z24" s="2"/>
      <c r="AA24" s="2">
        <v>2.33572146909012</v>
      </c>
      <c r="AB24" s="7">
        <v>5.0348320703607098E-2</v>
      </c>
      <c r="AC24" s="2">
        <v>9.9046851181360099E-2</v>
      </c>
      <c r="AD24" s="2">
        <v>2.5593477909071901E-2</v>
      </c>
    </row>
    <row r="25" spans="2:30" x14ac:dyDescent="0.3">
      <c r="B25" s="1">
        <v>3.35981828628378</v>
      </c>
      <c r="C25" s="4">
        <v>2.5800781146634501E-2</v>
      </c>
      <c r="D25" s="1">
        <v>5.0499370331532199E-2</v>
      </c>
      <c r="E25" s="1">
        <v>1.31819526343851E-2</v>
      </c>
      <c r="F25" s="1"/>
      <c r="G25" s="1">
        <v>3.35981828628378</v>
      </c>
      <c r="H25" s="4">
        <v>3.5235420475374098E-2</v>
      </c>
      <c r="I25" s="1">
        <v>6.8965607562826603E-2</v>
      </c>
      <c r="J25" s="1">
        <v>1.80022318362873E-2</v>
      </c>
      <c r="L25" s="3">
        <v>3.35981828628378</v>
      </c>
      <c r="M25" s="6">
        <v>1.6456575001907999E-2</v>
      </c>
      <c r="N25" s="3">
        <v>3.2210136223661999E-2</v>
      </c>
      <c r="O25" s="3">
        <v>8.4078769152946108E-3</v>
      </c>
      <c r="P25" s="3"/>
      <c r="Q25" s="3">
        <v>3.35981828628378</v>
      </c>
      <c r="R25" s="6">
        <v>3.1312640536966599E-2</v>
      </c>
      <c r="S25" s="3">
        <v>6.1287626198119602E-2</v>
      </c>
      <c r="T25" s="3">
        <v>1.5998032852957301E-2</v>
      </c>
      <c r="V25" s="2">
        <v>3.35981828628378</v>
      </c>
      <c r="W25" s="7">
        <v>9.5246772807326009E-3</v>
      </c>
      <c r="X25" s="2">
        <v>1.8642466774723501E-2</v>
      </c>
      <c r="Y25" s="2">
        <v>4.8662807555653496E-3</v>
      </c>
      <c r="Z25" s="2"/>
      <c r="AA25" s="2">
        <v>3.35981828628378</v>
      </c>
      <c r="AB25" s="7">
        <v>2.8426538524517399E-2</v>
      </c>
      <c r="AC25" s="2">
        <v>5.56387145038214E-2</v>
      </c>
      <c r="AD25" s="2">
        <v>1.45234860239335E-2</v>
      </c>
    </row>
    <row r="26" spans="2:30" x14ac:dyDescent="0.3">
      <c r="B26" s="1">
        <v>4.8329302385717501</v>
      </c>
      <c r="C26" s="4">
        <v>1.5720959513610699E-2</v>
      </c>
      <c r="D26" s="1">
        <v>3.0711660953098002E-2</v>
      </c>
      <c r="E26" s="1">
        <v>8.0473852718686897E-3</v>
      </c>
      <c r="F26" s="1"/>
      <c r="G26" s="1">
        <v>4.8329302385717501</v>
      </c>
      <c r="H26" s="4">
        <v>1.83782773839666E-2</v>
      </c>
      <c r="I26" s="1">
        <v>3.5902860981844698E-2</v>
      </c>
      <c r="J26" s="1">
        <v>9.4076368948095394E-3</v>
      </c>
      <c r="L26" s="3">
        <v>4.8329302385717501</v>
      </c>
      <c r="M26" s="6">
        <v>9.8921974559102403E-3</v>
      </c>
      <c r="N26" s="3">
        <v>1.93248900669192E-2</v>
      </c>
      <c r="O26" s="3">
        <v>5.0637064515170801E-3</v>
      </c>
      <c r="P26" s="3"/>
      <c r="Q26" s="3">
        <v>4.8329302385717501</v>
      </c>
      <c r="R26" s="6">
        <v>1.6597594139585899E-2</v>
      </c>
      <c r="S26" s="3">
        <v>3.2424209439046899E-2</v>
      </c>
      <c r="T26" s="3">
        <v>8.4961248396906094E-3</v>
      </c>
      <c r="V26" s="2">
        <v>4.8329302385717501</v>
      </c>
      <c r="W26" s="7">
        <v>5.2669581247908499E-3</v>
      </c>
      <c r="X26" s="2">
        <v>1.02892595100635E-2</v>
      </c>
      <c r="Y26" s="2">
        <v>2.6960976016950698E-3</v>
      </c>
      <c r="Z26" s="2"/>
      <c r="AA26" s="2">
        <v>4.8329302385717501</v>
      </c>
      <c r="AB26" s="7">
        <v>1.5268079762893899E-2</v>
      </c>
      <c r="AC26" s="2">
        <v>2.98269382779651E-2</v>
      </c>
      <c r="AD26" s="2">
        <v>7.81556113717192E-3</v>
      </c>
    </row>
    <row r="27" spans="2:30" x14ac:dyDescent="0.3">
      <c r="B27" s="1">
        <v>6.9519279617756098</v>
      </c>
      <c r="C27" s="4">
        <v>7.9273900485108996E-3</v>
      </c>
      <c r="D27" s="1">
        <v>1.56910388700294E-2</v>
      </c>
      <c r="E27" s="1">
        <v>4.0050575045903099E-3</v>
      </c>
      <c r="F27" s="1"/>
      <c r="G27" s="1">
        <v>6.9519279617756098</v>
      </c>
      <c r="H27" s="4">
        <v>9.6790247912415094E-3</v>
      </c>
      <c r="I27" s="1">
        <v>1.91581281221147E-2</v>
      </c>
      <c r="J27" s="1">
        <v>4.89001432250192E-3</v>
      </c>
      <c r="L27" s="3">
        <v>6.9519279617756098</v>
      </c>
      <c r="M27" s="6">
        <v>4.7740308731623604E-3</v>
      </c>
      <c r="N27" s="3">
        <v>9.4494535451276705E-3</v>
      </c>
      <c r="O27" s="3">
        <v>2.4119247392521501E-3</v>
      </c>
      <c r="P27" s="3"/>
      <c r="Q27" s="3">
        <v>6.9519279617756098</v>
      </c>
      <c r="R27" s="6">
        <v>8.8723827590848296E-3</v>
      </c>
      <c r="S27" s="3">
        <v>1.7561505349257999E-2</v>
      </c>
      <c r="T27" s="3">
        <v>4.4824845170252803E-3</v>
      </c>
      <c r="V27" s="2">
        <v>6.9519279617756098</v>
      </c>
      <c r="W27" s="7">
        <v>2.7522799110263401E-3</v>
      </c>
      <c r="X27" s="2">
        <v>5.4477111383244804E-3</v>
      </c>
      <c r="Y27" s="2">
        <v>1.39050043519176E-3</v>
      </c>
      <c r="Z27" s="2"/>
      <c r="AA27" s="2">
        <v>6.9519279617756098</v>
      </c>
      <c r="AB27" s="7">
        <v>8.2618797940585496E-3</v>
      </c>
      <c r="AC27" s="2">
        <v>1.6353109433846401E-2</v>
      </c>
      <c r="AD27" s="2">
        <v>4.1740476334241701E-3</v>
      </c>
    </row>
    <row r="28" spans="2:30" x14ac:dyDescent="0.3">
      <c r="B28" s="1">
        <v>10</v>
      </c>
      <c r="C28" s="4">
        <v>3.54381196746093E-3</v>
      </c>
      <c r="D28" s="1">
        <v>7.0931275654079699E-3</v>
      </c>
      <c r="E28" s="1">
        <v>1.77053114368978E-3</v>
      </c>
      <c r="F28" s="1"/>
      <c r="G28" s="1">
        <v>10</v>
      </c>
      <c r="H28" s="4">
        <v>4.5508066092898904E-3</v>
      </c>
      <c r="I28" s="1">
        <v>9.1086807374609301E-3</v>
      </c>
      <c r="J28" s="1">
        <v>2.2736377958647701E-3</v>
      </c>
      <c r="L28" s="3">
        <v>10</v>
      </c>
      <c r="M28" s="6">
        <v>2.14663962473123E-3</v>
      </c>
      <c r="N28" s="3">
        <v>4.2966130356198104E-3</v>
      </c>
      <c r="O28" s="3">
        <v>1.0724870125059999E-3</v>
      </c>
      <c r="P28" s="3"/>
      <c r="Q28" s="3">
        <v>10</v>
      </c>
      <c r="R28" s="6">
        <v>4.3632734941690798E-3</v>
      </c>
      <c r="S28" s="3">
        <v>8.7333232635023808E-3</v>
      </c>
      <c r="T28" s="3">
        <v>2.1799439927388501E-3</v>
      </c>
      <c r="V28" s="2">
        <v>10</v>
      </c>
      <c r="W28" s="7">
        <v>1.53736691423374E-3</v>
      </c>
      <c r="X28" s="2">
        <v>3.0771213985460299E-3</v>
      </c>
      <c r="Y28" s="2">
        <v>7.6808702773226601E-4</v>
      </c>
      <c r="Z28" s="2"/>
      <c r="AA28" s="2">
        <v>10</v>
      </c>
      <c r="AB28" s="7">
        <v>4.2154064769847699E-3</v>
      </c>
      <c r="AC28" s="2">
        <v>8.4373595878798804E-3</v>
      </c>
      <c r="AD28" s="2">
        <v>2.1060678499149098E-3</v>
      </c>
    </row>
    <row r="31" spans="2:30" x14ac:dyDescent="0.3">
      <c r="B31" t="s">
        <v>40</v>
      </c>
    </row>
    <row r="32" spans="2:30" x14ac:dyDescent="0.3">
      <c r="B32" t="s">
        <v>38</v>
      </c>
      <c r="C32" s="5" t="s">
        <v>39</v>
      </c>
      <c r="L32" t="s">
        <v>38</v>
      </c>
      <c r="M32" s="5" t="s">
        <v>39</v>
      </c>
      <c r="V32" t="s">
        <v>38</v>
      </c>
      <c r="W32" s="5" t="s">
        <v>39</v>
      </c>
    </row>
    <row r="33" spans="2:23" x14ac:dyDescent="0.3">
      <c r="B33">
        <v>50</v>
      </c>
      <c r="C33" s="5">
        <v>251.59221802868001</v>
      </c>
      <c r="L33">
        <v>50</v>
      </c>
      <c r="M33" s="5">
        <v>80.677656229691195</v>
      </c>
      <c r="V33">
        <v>50</v>
      </c>
      <c r="W33" s="5">
        <v>24.037412799816298</v>
      </c>
    </row>
    <row r="34" spans="2:23" x14ac:dyDescent="0.3">
      <c r="B34">
        <v>100</v>
      </c>
      <c r="C34" s="5">
        <v>404.72693421787102</v>
      </c>
      <c r="L34">
        <v>100</v>
      </c>
      <c r="M34" s="5">
        <v>153.21604863296201</v>
      </c>
      <c r="V34">
        <v>100</v>
      </c>
      <c r="W34" s="5">
        <v>57.855714620085699</v>
      </c>
    </row>
    <row r="35" spans="2:23" x14ac:dyDescent="0.3">
      <c r="B35">
        <v>250</v>
      </c>
      <c r="C35" s="5">
        <v>696.51508745240199</v>
      </c>
      <c r="L35">
        <v>250</v>
      </c>
      <c r="M35" s="5">
        <v>320.87032650151002</v>
      </c>
      <c r="V35">
        <v>250</v>
      </c>
      <c r="W35" s="5">
        <v>153.470143230952</v>
      </c>
    </row>
    <row r="36" spans="2:23" x14ac:dyDescent="0.3">
      <c r="B36">
        <v>475</v>
      </c>
      <c r="C36" s="5">
        <v>967.62948631663301</v>
      </c>
      <c r="L36">
        <v>475</v>
      </c>
      <c r="M36" s="5">
        <v>497.88318265629101</v>
      </c>
      <c r="V36">
        <v>475</v>
      </c>
      <c r="W36" s="5">
        <v>272.80351065841501</v>
      </c>
    </row>
    <row r="37" spans="2:23" x14ac:dyDescent="0.3">
      <c r="B37">
        <v>949</v>
      </c>
      <c r="C37" s="5">
        <v>1324.81403796892</v>
      </c>
      <c r="L37">
        <v>949</v>
      </c>
      <c r="M37" s="5">
        <v>748.72149226671195</v>
      </c>
      <c r="V37">
        <v>949</v>
      </c>
      <c r="W37" s="5">
        <v>459.77386892127998</v>
      </c>
    </row>
    <row r="38" spans="2:23" x14ac:dyDescent="0.3">
      <c r="B38">
        <v>2475</v>
      </c>
      <c r="C38" s="5">
        <v>1943.1463340138801</v>
      </c>
      <c r="L38">
        <v>2475</v>
      </c>
      <c r="M38" s="5">
        <v>1206.4948520375899</v>
      </c>
      <c r="V38">
        <v>2475</v>
      </c>
      <c r="W38" s="5">
        <v>826.09439678389595</v>
      </c>
    </row>
    <row r="39" spans="2:23" x14ac:dyDescent="0.3">
      <c r="B39">
        <v>5000</v>
      </c>
      <c r="C39" s="5">
        <v>2499.8930995886199</v>
      </c>
      <c r="L39">
        <v>5000</v>
      </c>
      <c r="M39" s="5">
        <v>1630.3624935084199</v>
      </c>
      <c r="V39">
        <v>5000</v>
      </c>
      <c r="W39" s="5">
        <v>1178.2215246990099</v>
      </c>
    </row>
    <row r="40" spans="2:23" x14ac:dyDescent="0.3">
      <c r="B40">
        <v>10000</v>
      </c>
      <c r="C40" s="5">
        <v>3121.6150441770101</v>
      </c>
      <c r="L40">
        <v>10000</v>
      </c>
      <c r="M40" s="5">
        <v>2131.7359377981902</v>
      </c>
      <c r="V40">
        <v>10000</v>
      </c>
      <c r="W40" s="5">
        <v>1600.1715346568899</v>
      </c>
    </row>
    <row r="41" spans="2:23" x14ac:dyDescent="0.3">
      <c r="B41">
        <v>20000</v>
      </c>
      <c r="C41" s="5">
        <v>3777.3269339070998</v>
      </c>
      <c r="L41">
        <v>20000</v>
      </c>
      <c r="M41" s="5">
        <v>2721.68562082981</v>
      </c>
      <c r="V41">
        <v>20000</v>
      </c>
      <c r="W41" s="5">
        <v>2104.1801956013601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zoomScale="70" zoomScaleNormal="70" workbookViewId="0">
      <selection activeCell="C3" sqref="C3:C11"/>
    </sheetView>
  </sheetViews>
  <sheetFormatPr defaultColWidth="11.5546875" defaultRowHeight="14.4" x14ac:dyDescent="0.3"/>
  <sheetData>
    <row r="1" spans="1:14" x14ac:dyDescent="0.3">
      <c r="A1" s="82" t="s">
        <v>20</v>
      </c>
      <c r="B1" s="82"/>
      <c r="C1" s="82"/>
      <c r="D1" s="82"/>
      <c r="E1" s="9"/>
      <c r="F1" s="81" t="s">
        <v>21</v>
      </c>
      <c r="G1" s="81"/>
      <c r="H1" s="81"/>
      <c r="I1" s="81"/>
      <c r="J1" s="9"/>
      <c r="K1" s="80" t="s">
        <v>22</v>
      </c>
      <c r="L1" s="80"/>
      <c r="M1" s="80"/>
      <c r="N1" s="80"/>
    </row>
    <row r="2" spans="1:14" x14ac:dyDescent="0.3">
      <c r="A2" s="8" t="s">
        <v>38</v>
      </c>
      <c r="B2" s="8" t="s">
        <v>39</v>
      </c>
      <c r="C2" s="8"/>
      <c r="D2" s="8"/>
      <c r="F2" s="3" t="s">
        <v>38</v>
      </c>
      <c r="G2" s="3" t="s">
        <v>39</v>
      </c>
      <c r="H2" s="3"/>
      <c r="I2" s="3"/>
      <c r="K2" s="2" t="s">
        <v>38</v>
      </c>
      <c r="L2" s="2" t="s">
        <v>39</v>
      </c>
      <c r="M2" s="2"/>
      <c r="N2" s="2"/>
    </row>
    <row r="3" spans="1:14" x14ac:dyDescent="0.3">
      <c r="A3" s="8">
        <v>50</v>
      </c>
      <c r="B3" s="8">
        <v>229.188555919311</v>
      </c>
      <c r="C3" s="8">
        <f>1/A3</f>
        <v>0.02</v>
      </c>
      <c r="D3" s="8"/>
      <c r="F3" s="3">
        <v>50</v>
      </c>
      <c r="G3" s="11">
        <v>89.796298954733999</v>
      </c>
      <c r="H3" s="11"/>
      <c r="I3" s="11"/>
      <c r="K3" s="2">
        <v>50</v>
      </c>
      <c r="L3" s="12">
        <v>26.826121429168399</v>
      </c>
      <c r="M3" s="12"/>
      <c r="N3" s="12"/>
    </row>
    <row r="4" spans="1:14" x14ac:dyDescent="0.3">
      <c r="A4" s="8">
        <v>100</v>
      </c>
      <c r="B4" s="8">
        <v>331.79368719424099</v>
      </c>
      <c r="C4" s="8">
        <f t="shared" ref="C4:C11" si="0">1/A4</f>
        <v>0.01</v>
      </c>
      <c r="D4" s="8"/>
      <c r="F4" s="3">
        <v>100</v>
      </c>
      <c r="G4" s="11">
        <v>156.66191758523999</v>
      </c>
      <c r="H4" s="11"/>
      <c r="I4" s="11"/>
      <c r="K4" s="2">
        <v>100</v>
      </c>
      <c r="L4" s="12">
        <v>67.062997267440906</v>
      </c>
      <c r="M4" s="12"/>
      <c r="N4" s="12"/>
    </row>
    <row r="5" spans="1:14" s="39" customFormat="1" x14ac:dyDescent="0.3">
      <c r="A5" s="8">
        <v>250</v>
      </c>
      <c r="B5" s="8">
        <v>506.19716883984898</v>
      </c>
      <c r="C5" s="8">
        <f t="shared" si="0"/>
        <v>4.0000000000000001E-3</v>
      </c>
      <c r="D5" s="8"/>
      <c r="F5" s="40">
        <v>250</v>
      </c>
      <c r="G5" s="41">
        <v>281.034129486783</v>
      </c>
      <c r="H5" s="41"/>
      <c r="I5" s="41"/>
      <c r="K5" s="42">
        <v>250</v>
      </c>
      <c r="L5" s="43">
        <v>159.30836370310899</v>
      </c>
      <c r="M5" s="43"/>
      <c r="N5" s="43"/>
    </row>
    <row r="6" spans="1:14" s="5" customFormat="1" x14ac:dyDescent="0.3">
      <c r="A6" s="10">
        <v>475</v>
      </c>
      <c r="B6" s="10">
        <v>652.20609909245604</v>
      </c>
      <c r="C6" s="8">
        <f t="shared" si="0"/>
        <v>2.1052631578947368E-3</v>
      </c>
      <c r="D6" s="10"/>
      <c r="F6" s="6">
        <v>475</v>
      </c>
      <c r="G6" s="37">
        <v>395.92468404019297</v>
      </c>
      <c r="H6" s="37"/>
      <c r="I6" s="37"/>
      <c r="K6" s="7">
        <v>475</v>
      </c>
      <c r="L6" s="38">
        <v>251.39058223695099</v>
      </c>
      <c r="M6" s="38"/>
      <c r="N6" s="38"/>
    </row>
    <row r="7" spans="1:14" s="39" customFormat="1" x14ac:dyDescent="0.3">
      <c r="A7" s="8">
        <v>949</v>
      </c>
      <c r="B7" s="8">
        <v>829.37872904662902</v>
      </c>
      <c r="C7" s="8">
        <f t="shared" si="0"/>
        <v>1.053740779768177E-3</v>
      </c>
      <c r="D7" s="8"/>
      <c r="F7" s="40">
        <v>949</v>
      </c>
      <c r="G7" s="41">
        <v>545.63172035269201</v>
      </c>
      <c r="H7" s="41"/>
      <c r="I7" s="41"/>
      <c r="K7" s="42">
        <v>949</v>
      </c>
      <c r="L7" s="43">
        <v>379.09198330975698</v>
      </c>
      <c r="M7" s="43"/>
      <c r="N7" s="43"/>
    </row>
    <row r="8" spans="1:14" s="5" customFormat="1" x14ac:dyDescent="0.3">
      <c r="A8" s="10">
        <v>2475</v>
      </c>
      <c r="B8" s="10">
        <v>1100.7930968478699</v>
      </c>
      <c r="C8" s="8">
        <f t="shared" si="0"/>
        <v>4.0404040404040404E-4</v>
      </c>
      <c r="D8" s="10"/>
      <c r="F8" s="6">
        <v>2475</v>
      </c>
      <c r="G8" s="37">
        <v>785.58189289855204</v>
      </c>
      <c r="H8" s="37"/>
      <c r="I8" s="37"/>
      <c r="K8" s="7">
        <v>2475</v>
      </c>
      <c r="L8" s="38">
        <v>599.00522977231697</v>
      </c>
      <c r="M8" s="44"/>
      <c r="N8" s="38"/>
    </row>
    <row r="9" spans="1:14" x14ac:dyDescent="0.3">
      <c r="A9" s="8">
        <v>5000</v>
      </c>
      <c r="B9" s="8">
        <v>1319.08810067135</v>
      </c>
      <c r="C9" s="8">
        <f t="shared" si="0"/>
        <v>2.0000000000000001E-4</v>
      </c>
      <c r="D9" s="8"/>
      <c r="F9" s="3">
        <v>5000</v>
      </c>
      <c r="G9" s="11">
        <v>982.28920142597804</v>
      </c>
      <c r="H9" s="11"/>
      <c r="I9" s="11"/>
      <c r="K9" s="2">
        <v>5000</v>
      </c>
      <c r="L9" s="12">
        <v>782.65155291010103</v>
      </c>
      <c r="M9" s="12"/>
      <c r="N9" s="12"/>
    </row>
    <row r="10" spans="1:14" x14ac:dyDescent="0.3">
      <c r="A10" s="8">
        <v>10000</v>
      </c>
      <c r="B10" s="8">
        <v>1546.7969252906701</v>
      </c>
      <c r="C10" s="8">
        <f t="shared" si="0"/>
        <v>1E-4</v>
      </c>
      <c r="D10" s="8"/>
      <c r="F10" s="3">
        <v>10000</v>
      </c>
      <c r="G10" s="11">
        <v>1189.28994171153</v>
      </c>
      <c r="H10" s="11"/>
      <c r="I10" s="11"/>
      <c r="K10" s="2">
        <v>10000</v>
      </c>
      <c r="L10" s="12">
        <v>980.12379896479604</v>
      </c>
      <c r="M10" s="12"/>
      <c r="N10" s="12"/>
    </row>
    <row r="11" spans="1:14" x14ac:dyDescent="0.3">
      <c r="A11" s="8">
        <v>20000</v>
      </c>
      <c r="B11" s="8">
        <v>1778.7339356283301</v>
      </c>
      <c r="C11" s="8">
        <f t="shared" si="0"/>
        <v>5.0000000000000002E-5</v>
      </c>
      <c r="D11" s="8"/>
      <c r="F11" s="3">
        <v>20000</v>
      </c>
      <c r="G11" s="11">
        <v>1412.0771964665601</v>
      </c>
      <c r="H11" s="11"/>
      <c r="I11" s="11"/>
      <c r="K11" s="2">
        <v>20000</v>
      </c>
      <c r="L11" s="12">
        <v>1192.3308458168999</v>
      </c>
      <c r="M11" s="12"/>
      <c r="N11" s="12"/>
    </row>
    <row r="13" spans="1:14" s="35" customFormat="1" x14ac:dyDescent="0.3"/>
    <row r="14" spans="1:14" s="35" customFormat="1" x14ac:dyDescent="0.3">
      <c r="C14" s="36"/>
    </row>
    <row r="15" spans="1:14" s="35" customFormat="1" x14ac:dyDescent="0.3">
      <c r="C15" s="36"/>
    </row>
    <row r="16" spans="1:14" s="35" customFormat="1" x14ac:dyDescent="0.3">
      <c r="C16" s="36"/>
    </row>
    <row r="17" spans="2:3" s="35" customFormat="1" x14ac:dyDescent="0.3">
      <c r="C17" s="36"/>
    </row>
    <row r="18" spans="2:3" s="35" customFormat="1" x14ac:dyDescent="0.3">
      <c r="C18" s="36"/>
    </row>
    <row r="19" spans="2:3" s="35" customFormat="1" x14ac:dyDescent="0.3">
      <c r="C19" s="36"/>
    </row>
    <row r="20" spans="2:3" s="35" customFormat="1" x14ac:dyDescent="0.3">
      <c r="C20" s="36"/>
    </row>
    <row r="21" spans="2:3" s="35" customFormat="1" x14ac:dyDescent="0.3">
      <c r="C21" s="36"/>
    </row>
    <row r="22" spans="2:3" s="35" customFormat="1" x14ac:dyDescent="0.3"/>
    <row r="23" spans="2:3" s="35" customFormat="1" x14ac:dyDescent="0.3"/>
    <row r="32" spans="2:3" x14ac:dyDescent="0.3">
      <c r="B32" s="34"/>
    </row>
    <row r="52" spans="5:5" x14ac:dyDescent="0.3">
      <c r="E52" s="34"/>
    </row>
    <row r="53" spans="5:5" x14ac:dyDescent="0.3">
      <c r="E53" s="34"/>
    </row>
    <row r="54" spans="5:5" x14ac:dyDescent="0.3">
      <c r="E54" s="34"/>
    </row>
  </sheetData>
  <mergeCells count="3">
    <mergeCell ref="K1:N1"/>
    <mergeCell ref="F1:I1"/>
    <mergeCell ref="A1:D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Final (2)</vt:lpstr>
      <vt:lpstr>Tables2_3</vt:lpstr>
      <vt:lpstr>CMSs BrayMacedo</vt:lpstr>
      <vt:lpstr>CAV Hazard - Bullock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2021-02-09T16:38:14Z</dcterms:modified>
</cp:coreProperties>
</file>