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 Gacheru\Desktop\Python Projects\EOT Sales\"/>
    </mc:Choice>
  </mc:AlternateContent>
  <xr:revisionPtr revIDLastSave="0" documentId="13_ncr:1_{B59C1448-AB07-48C9-B426-89A7F2BC6A74}" xr6:coauthVersionLast="47" xr6:coauthVersionMax="47" xr10:uidLastSave="{00000000-0000-0000-0000-000000000000}"/>
  <bookViews>
    <workbookView xWindow="-108" yWindow="-108" windowWidth="23256" windowHeight="12456" xr2:uid="{48274E8A-43C1-447F-9847-CC89E0895495}"/>
  </bookViews>
  <sheets>
    <sheet name="Stock List" sheetId="2" r:id="rId1"/>
    <sheet name="Sold" sheetId="1" r:id="rId2"/>
  </sheets>
  <externalReferences>
    <externalReference r:id="rId3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7" i="2" l="1"/>
  <c r="F236" i="2"/>
  <c r="H231" i="2" s="1"/>
  <c r="F235" i="2"/>
  <c r="F234" i="2"/>
  <c r="H228" i="2" s="1"/>
  <c r="F233" i="2"/>
  <c r="F232" i="2"/>
  <c r="F231" i="2"/>
  <c r="H227" i="2" s="1"/>
  <c r="H230" i="2"/>
  <c r="F230" i="2"/>
  <c r="C230" i="2"/>
  <c r="H229" i="2"/>
  <c r="F229" i="2"/>
  <c r="C229" i="2"/>
  <c r="F228" i="2"/>
  <c r="C228" i="2"/>
  <c r="F227" i="2"/>
  <c r="C227" i="2"/>
  <c r="F226" i="2"/>
  <c r="C226" i="2"/>
  <c r="U222" i="2"/>
  <c r="W222" i="2" s="1"/>
  <c r="O222" i="2"/>
  <c r="Q222" i="2" s="1"/>
  <c r="U221" i="2"/>
  <c r="W221" i="2" s="1"/>
  <c r="O221" i="2"/>
  <c r="Q221" i="2" s="1"/>
  <c r="U220" i="2"/>
  <c r="W220" i="2" s="1"/>
  <c r="O220" i="2"/>
  <c r="Q220" i="2" s="1"/>
  <c r="U219" i="2"/>
  <c r="W219" i="2" s="1"/>
  <c r="O219" i="2"/>
  <c r="Q219" i="2" s="1"/>
  <c r="U218" i="2"/>
  <c r="W218" i="2" s="1"/>
  <c r="O218" i="2"/>
  <c r="Q218" i="2" s="1"/>
  <c r="U217" i="2"/>
  <c r="W217" i="2" s="1"/>
  <c r="O217" i="2"/>
  <c r="Q217" i="2" s="1"/>
  <c r="U216" i="2"/>
  <c r="W216" i="2" s="1"/>
  <c r="O216" i="2"/>
  <c r="Q216" i="2" s="1"/>
  <c r="U215" i="2"/>
  <c r="W215" i="2" s="1"/>
  <c r="O215" i="2"/>
  <c r="Q215" i="2" s="1"/>
  <c r="U214" i="2"/>
  <c r="W214" i="2" s="1"/>
  <c r="O214" i="2"/>
  <c r="Q214" i="2" s="1"/>
  <c r="U213" i="2"/>
  <c r="W213" i="2" s="1"/>
  <c r="O213" i="2"/>
  <c r="Q213" i="2" s="1"/>
  <c r="U212" i="2"/>
  <c r="W212" i="2" s="1"/>
  <c r="O212" i="2"/>
  <c r="Q212" i="2" s="1"/>
  <c r="U211" i="2"/>
  <c r="W211" i="2" s="1"/>
  <c r="O211" i="2"/>
  <c r="Q211" i="2" s="1"/>
  <c r="U210" i="2"/>
  <c r="W210" i="2" s="1"/>
  <c r="O210" i="2"/>
  <c r="Q210" i="2" s="1"/>
  <c r="U209" i="2"/>
  <c r="W209" i="2" s="1"/>
  <c r="O209" i="2"/>
  <c r="Q209" i="2" s="1"/>
  <c r="U208" i="2"/>
  <c r="W208" i="2" s="1"/>
  <c r="O208" i="2"/>
  <c r="Q208" i="2" s="1"/>
  <c r="U207" i="2"/>
  <c r="W207" i="2" s="1"/>
  <c r="O207" i="2"/>
  <c r="Q207" i="2" s="1"/>
  <c r="U206" i="2"/>
  <c r="W206" i="2" s="1"/>
  <c r="O206" i="2"/>
  <c r="Q206" i="2" s="1"/>
  <c r="U205" i="2"/>
  <c r="W205" i="2" s="1"/>
  <c r="O205" i="2"/>
  <c r="Q205" i="2" s="1"/>
  <c r="U204" i="2"/>
  <c r="W204" i="2" s="1"/>
  <c r="O204" i="2"/>
  <c r="Q204" i="2" s="1"/>
  <c r="U203" i="2"/>
  <c r="W203" i="2" s="1"/>
  <c r="O203" i="2"/>
  <c r="Q203" i="2" s="1"/>
  <c r="U202" i="2"/>
  <c r="W202" i="2" s="1"/>
  <c r="O202" i="2"/>
  <c r="Q202" i="2" s="1"/>
  <c r="U201" i="2"/>
  <c r="W201" i="2" s="1"/>
  <c r="O201" i="2"/>
  <c r="Q201" i="2" s="1"/>
  <c r="W200" i="2"/>
  <c r="U200" i="2"/>
  <c r="O200" i="2"/>
  <c r="Q200" i="2" s="1"/>
  <c r="U199" i="2"/>
  <c r="W199" i="2" s="1"/>
  <c r="O199" i="2"/>
  <c r="Q199" i="2" s="1"/>
  <c r="U198" i="2"/>
  <c r="W198" i="2" s="1"/>
  <c r="O198" i="2"/>
  <c r="Q198" i="2" s="1"/>
  <c r="U197" i="2"/>
  <c r="W197" i="2" s="1"/>
  <c r="O197" i="2"/>
  <c r="Q197" i="2" s="1"/>
  <c r="U196" i="2"/>
  <c r="W196" i="2" s="1"/>
  <c r="O196" i="2"/>
  <c r="Q196" i="2" s="1"/>
  <c r="U195" i="2"/>
  <c r="W195" i="2" s="1"/>
  <c r="O195" i="2"/>
  <c r="Q195" i="2" s="1"/>
  <c r="U194" i="2"/>
  <c r="W194" i="2" s="1"/>
  <c r="O194" i="2"/>
  <c r="Q194" i="2" s="1"/>
  <c r="U193" i="2"/>
  <c r="W193" i="2" s="1"/>
  <c r="O193" i="2"/>
  <c r="Q193" i="2" s="1"/>
  <c r="U192" i="2"/>
  <c r="W192" i="2" s="1"/>
  <c r="O192" i="2"/>
  <c r="Q192" i="2" s="1"/>
  <c r="U191" i="2"/>
  <c r="W191" i="2" s="1"/>
  <c r="O191" i="2"/>
  <c r="Q191" i="2" s="1"/>
  <c r="U190" i="2"/>
  <c r="W190" i="2" s="1"/>
  <c r="O190" i="2"/>
  <c r="Q190" i="2" s="1"/>
  <c r="U189" i="2"/>
  <c r="W189" i="2" s="1"/>
  <c r="O189" i="2"/>
  <c r="Q189" i="2" s="1"/>
  <c r="U188" i="2"/>
  <c r="W188" i="2" s="1"/>
  <c r="O188" i="2"/>
  <c r="Q188" i="2" s="1"/>
  <c r="U187" i="2"/>
  <c r="W187" i="2" s="1"/>
  <c r="O187" i="2"/>
  <c r="Q187" i="2" s="1"/>
  <c r="U186" i="2"/>
  <c r="W186" i="2" s="1"/>
  <c r="O186" i="2"/>
  <c r="Q186" i="2" s="1"/>
  <c r="U185" i="2"/>
  <c r="W185" i="2" s="1"/>
  <c r="O185" i="2"/>
  <c r="Q185" i="2" s="1"/>
  <c r="U184" i="2"/>
  <c r="W184" i="2" s="1"/>
  <c r="O184" i="2"/>
  <c r="Q184" i="2" s="1"/>
  <c r="U183" i="2"/>
  <c r="W183" i="2" s="1"/>
  <c r="Q183" i="2"/>
  <c r="O183" i="2"/>
  <c r="U182" i="2"/>
  <c r="W182" i="2" s="1"/>
  <c r="O182" i="2"/>
  <c r="Q182" i="2" s="1"/>
  <c r="U181" i="2"/>
  <c r="W181" i="2" s="1"/>
  <c r="O181" i="2"/>
  <c r="Q181" i="2" s="1"/>
  <c r="U180" i="2"/>
  <c r="W180" i="2" s="1"/>
  <c r="O180" i="2"/>
  <c r="Q180" i="2" s="1"/>
  <c r="U179" i="2"/>
  <c r="W179" i="2" s="1"/>
  <c r="O179" i="2"/>
  <c r="Q179" i="2" s="1"/>
  <c r="U178" i="2"/>
  <c r="W178" i="2" s="1"/>
  <c r="O178" i="2"/>
  <c r="Q178" i="2" s="1"/>
  <c r="U177" i="2"/>
  <c r="W177" i="2" s="1"/>
  <c r="O177" i="2"/>
  <c r="Q177" i="2" s="1"/>
  <c r="U176" i="2"/>
  <c r="W176" i="2" s="1"/>
  <c r="O176" i="2"/>
  <c r="Q176" i="2" s="1"/>
  <c r="U175" i="2"/>
  <c r="W175" i="2" s="1"/>
  <c r="O175" i="2"/>
  <c r="Q175" i="2" s="1"/>
  <c r="U174" i="2"/>
  <c r="W174" i="2" s="1"/>
  <c r="O174" i="2"/>
  <c r="Q174" i="2" s="1"/>
  <c r="U173" i="2"/>
  <c r="W173" i="2" s="1"/>
  <c r="O173" i="2"/>
  <c r="Q173" i="2" s="1"/>
  <c r="U172" i="2"/>
  <c r="W172" i="2" s="1"/>
  <c r="O172" i="2"/>
  <c r="Q172" i="2" s="1"/>
  <c r="U171" i="2"/>
  <c r="W171" i="2" s="1"/>
  <c r="O171" i="2"/>
  <c r="Q171" i="2" s="1"/>
  <c r="U170" i="2"/>
  <c r="W170" i="2" s="1"/>
  <c r="O170" i="2"/>
  <c r="Q170" i="2" s="1"/>
  <c r="U169" i="2"/>
  <c r="W169" i="2" s="1"/>
  <c r="O169" i="2"/>
  <c r="Q169" i="2" s="1"/>
  <c r="U168" i="2"/>
  <c r="W168" i="2" s="1"/>
  <c r="O168" i="2"/>
  <c r="Q168" i="2" s="1"/>
  <c r="U167" i="2"/>
  <c r="W167" i="2" s="1"/>
  <c r="O167" i="2"/>
  <c r="Q167" i="2" s="1"/>
  <c r="U166" i="2"/>
  <c r="W166" i="2" s="1"/>
  <c r="O166" i="2"/>
  <c r="Q166" i="2" s="1"/>
  <c r="U165" i="2"/>
  <c r="W165" i="2" s="1"/>
  <c r="O165" i="2"/>
  <c r="Q165" i="2" s="1"/>
  <c r="U164" i="2"/>
  <c r="W164" i="2" s="1"/>
  <c r="O164" i="2"/>
  <c r="Q164" i="2" s="1"/>
  <c r="U163" i="2"/>
  <c r="W163" i="2" s="1"/>
  <c r="O163" i="2"/>
  <c r="Q163" i="2" s="1"/>
  <c r="U162" i="2"/>
  <c r="W162" i="2" s="1"/>
  <c r="O162" i="2"/>
  <c r="Q162" i="2" s="1"/>
  <c r="U161" i="2"/>
  <c r="W161" i="2" s="1"/>
  <c r="Q161" i="2"/>
  <c r="O161" i="2"/>
  <c r="U160" i="2"/>
  <c r="W160" i="2" s="1"/>
  <c r="O160" i="2"/>
  <c r="Q160" i="2" s="1"/>
  <c r="U159" i="2"/>
  <c r="W159" i="2" s="1"/>
  <c r="O159" i="2"/>
  <c r="Q159" i="2" s="1"/>
  <c r="U158" i="2"/>
  <c r="W158" i="2" s="1"/>
  <c r="O158" i="2"/>
  <c r="Q158" i="2" s="1"/>
  <c r="U157" i="2"/>
  <c r="W157" i="2" s="1"/>
  <c r="O157" i="2"/>
  <c r="Q157" i="2" s="1"/>
  <c r="U156" i="2"/>
  <c r="W156" i="2" s="1"/>
  <c r="O156" i="2"/>
  <c r="Q156" i="2" s="1"/>
  <c r="U155" i="2"/>
  <c r="W155" i="2" s="1"/>
  <c r="O155" i="2"/>
  <c r="Q155" i="2" s="1"/>
  <c r="U154" i="2"/>
  <c r="W154" i="2" s="1"/>
  <c r="O154" i="2"/>
  <c r="Q154" i="2" s="1"/>
  <c r="U153" i="2"/>
  <c r="W153" i="2" s="1"/>
  <c r="O153" i="2"/>
  <c r="Q153" i="2" s="1"/>
  <c r="U152" i="2"/>
  <c r="W152" i="2" s="1"/>
  <c r="O152" i="2"/>
  <c r="Q152" i="2" s="1"/>
  <c r="U151" i="2"/>
  <c r="W151" i="2" s="1"/>
  <c r="O151" i="2"/>
  <c r="Q151" i="2" s="1"/>
  <c r="U150" i="2"/>
  <c r="W150" i="2" s="1"/>
  <c r="O150" i="2"/>
  <c r="Q150" i="2" s="1"/>
  <c r="W149" i="2"/>
  <c r="U149" i="2"/>
  <c r="O149" i="2"/>
  <c r="Q149" i="2" s="1"/>
  <c r="U148" i="2"/>
  <c r="W148" i="2" s="1"/>
  <c r="O148" i="2"/>
  <c r="Q148" i="2" s="1"/>
  <c r="U147" i="2"/>
  <c r="W147" i="2" s="1"/>
  <c r="O147" i="2"/>
  <c r="Q147" i="2" s="1"/>
  <c r="U146" i="2"/>
  <c r="W146" i="2" s="1"/>
  <c r="O146" i="2"/>
  <c r="Q146" i="2" s="1"/>
  <c r="U145" i="2"/>
  <c r="W145" i="2" s="1"/>
  <c r="O145" i="2"/>
  <c r="Q145" i="2" s="1"/>
  <c r="W144" i="2"/>
  <c r="U144" i="2"/>
  <c r="O144" i="2"/>
  <c r="Q144" i="2" s="1"/>
  <c r="U143" i="2"/>
  <c r="W143" i="2" s="1"/>
  <c r="O143" i="2"/>
  <c r="Q143" i="2" s="1"/>
  <c r="U142" i="2"/>
  <c r="W142" i="2" s="1"/>
  <c r="O142" i="2"/>
  <c r="Q142" i="2" s="1"/>
  <c r="U141" i="2"/>
  <c r="W141" i="2" s="1"/>
  <c r="O141" i="2"/>
  <c r="Q141" i="2" s="1"/>
  <c r="U140" i="2"/>
  <c r="W140" i="2" s="1"/>
  <c r="O140" i="2"/>
  <c r="Q140" i="2" s="1"/>
  <c r="U139" i="2"/>
  <c r="W139" i="2" s="1"/>
  <c r="O139" i="2"/>
  <c r="Q139" i="2" s="1"/>
  <c r="U138" i="2"/>
  <c r="W138" i="2" s="1"/>
  <c r="O138" i="2"/>
  <c r="Q138" i="2" s="1"/>
  <c r="U137" i="2"/>
  <c r="W137" i="2" s="1"/>
  <c r="O137" i="2"/>
  <c r="Q137" i="2" s="1"/>
  <c r="U136" i="2"/>
  <c r="W136" i="2" s="1"/>
  <c r="O136" i="2"/>
  <c r="Q136" i="2" s="1"/>
  <c r="U135" i="2"/>
  <c r="W135" i="2" s="1"/>
  <c r="O135" i="2"/>
  <c r="Q135" i="2" s="1"/>
  <c r="U134" i="2"/>
  <c r="W134" i="2" s="1"/>
  <c r="O134" i="2"/>
  <c r="Q134" i="2" s="1"/>
  <c r="U133" i="2"/>
  <c r="W133" i="2" s="1"/>
  <c r="O133" i="2"/>
  <c r="Q133" i="2" s="1"/>
  <c r="U132" i="2"/>
  <c r="W132" i="2" s="1"/>
  <c r="O132" i="2"/>
  <c r="Q132" i="2" s="1"/>
  <c r="U131" i="2"/>
  <c r="W131" i="2" s="1"/>
  <c r="O131" i="2"/>
  <c r="Q131" i="2" s="1"/>
  <c r="U130" i="2"/>
  <c r="W130" i="2" s="1"/>
  <c r="O130" i="2"/>
  <c r="Q130" i="2" s="1"/>
  <c r="U129" i="2"/>
  <c r="W129" i="2" s="1"/>
  <c r="O129" i="2"/>
  <c r="Q129" i="2" s="1"/>
  <c r="U128" i="2"/>
  <c r="W128" i="2" s="1"/>
  <c r="O128" i="2"/>
  <c r="Q128" i="2" s="1"/>
  <c r="U127" i="2"/>
  <c r="W127" i="2" s="1"/>
  <c r="O127" i="2"/>
  <c r="Q127" i="2" s="1"/>
  <c r="U126" i="2"/>
  <c r="W126" i="2" s="1"/>
  <c r="O126" i="2"/>
  <c r="Q126" i="2" s="1"/>
  <c r="U125" i="2"/>
  <c r="W125" i="2" s="1"/>
  <c r="O125" i="2"/>
  <c r="Q125" i="2" s="1"/>
  <c r="U124" i="2"/>
  <c r="W124" i="2" s="1"/>
  <c r="O124" i="2"/>
  <c r="Q124" i="2" s="1"/>
  <c r="U123" i="2"/>
  <c r="W123" i="2" s="1"/>
  <c r="O123" i="2"/>
  <c r="Q123" i="2" s="1"/>
  <c r="U122" i="2"/>
  <c r="W122" i="2" s="1"/>
  <c r="O122" i="2"/>
  <c r="Q122" i="2" s="1"/>
  <c r="U121" i="2"/>
  <c r="W121" i="2" s="1"/>
  <c r="O121" i="2"/>
  <c r="Q121" i="2" s="1"/>
  <c r="U120" i="2"/>
  <c r="W120" i="2" s="1"/>
  <c r="O120" i="2"/>
  <c r="Q120" i="2" s="1"/>
  <c r="U119" i="2"/>
  <c r="W119" i="2" s="1"/>
  <c r="O119" i="2"/>
  <c r="Q119" i="2" s="1"/>
  <c r="U118" i="2"/>
  <c r="W118" i="2" s="1"/>
  <c r="Q118" i="2"/>
  <c r="O118" i="2"/>
  <c r="W117" i="2"/>
  <c r="U117" i="2"/>
  <c r="O117" i="2"/>
  <c r="Q117" i="2" s="1"/>
  <c r="U116" i="2"/>
  <c r="W116" i="2" s="1"/>
  <c r="O116" i="2"/>
  <c r="Q116" i="2" s="1"/>
  <c r="U115" i="2"/>
  <c r="W115" i="2" s="1"/>
  <c r="Q115" i="2"/>
  <c r="O115" i="2"/>
  <c r="U114" i="2"/>
  <c r="W114" i="2" s="1"/>
  <c r="O114" i="2"/>
  <c r="Q114" i="2" s="1"/>
  <c r="U113" i="2"/>
  <c r="W113" i="2" s="1"/>
  <c r="O113" i="2"/>
  <c r="Q113" i="2" s="1"/>
  <c r="U112" i="2"/>
  <c r="W112" i="2" s="1"/>
  <c r="O112" i="2"/>
  <c r="Q112" i="2" s="1"/>
  <c r="U111" i="2"/>
  <c r="W111" i="2" s="1"/>
  <c r="O111" i="2"/>
  <c r="Q111" i="2" s="1"/>
  <c r="U110" i="2"/>
  <c r="W110" i="2" s="1"/>
  <c r="O110" i="2"/>
  <c r="Q110" i="2" s="1"/>
  <c r="U109" i="2"/>
  <c r="W109" i="2" s="1"/>
  <c r="O109" i="2"/>
  <c r="Q109" i="2" s="1"/>
  <c r="U108" i="2"/>
  <c r="W108" i="2" s="1"/>
  <c r="O108" i="2"/>
  <c r="Q108" i="2" s="1"/>
  <c r="U107" i="2"/>
  <c r="W107" i="2" s="1"/>
  <c r="O107" i="2"/>
  <c r="Q107" i="2" s="1"/>
  <c r="U106" i="2"/>
  <c r="W106" i="2" s="1"/>
  <c r="O106" i="2"/>
  <c r="Q106" i="2" s="1"/>
  <c r="U105" i="2"/>
  <c r="W105" i="2" s="1"/>
  <c r="O105" i="2"/>
  <c r="Q105" i="2" s="1"/>
  <c r="U104" i="2"/>
  <c r="W104" i="2" s="1"/>
  <c r="O104" i="2"/>
  <c r="Q104" i="2" s="1"/>
  <c r="U103" i="2"/>
  <c r="W103" i="2" s="1"/>
  <c r="O103" i="2"/>
  <c r="Q103" i="2" s="1"/>
  <c r="U102" i="2"/>
  <c r="W102" i="2" s="1"/>
  <c r="O102" i="2"/>
  <c r="Q102" i="2" s="1"/>
  <c r="U101" i="2"/>
  <c r="W101" i="2" s="1"/>
  <c r="O101" i="2"/>
  <c r="Q101" i="2" s="1"/>
  <c r="U100" i="2"/>
  <c r="W100" i="2" s="1"/>
  <c r="O100" i="2"/>
  <c r="Q100" i="2" s="1"/>
  <c r="U99" i="2"/>
  <c r="W99" i="2" s="1"/>
  <c r="O99" i="2"/>
  <c r="Q99" i="2" s="1"/>
  <c r="U98" i="2"/>
  <c r="W98" i="2" s="1"/>
  <c r="O98" i="2"/>
  <c r="Q98" i="2" s="1"/>
  <c r="U97" i="2"/>
  <c r="W97" i="2" s="1"/>
  <c r="O97" i="2"/>
  <c r="Q97" i="2" s="1"/>
  <c r="U96" i="2"/>
  <c r="W96" i="2" s="1"/>
  <c r="O96" i="2"/>
  <c r="Q96" i="2" s="1"/>
  <c r="U95" i="2"/>
  <c r="W95" i="2" s="1"/>
  <c r="O95" i="2"/>
  <c r="Q95" i="2" s="1"/>
  <c r="U94" i="2"/>
  <c r="W94" i="2" s="1"/>
  <c r="O94" i="2"/>
  <c r="Q94" i="2" s="1"/>
  <c r="U93" i="2"/>
  <c r="W93" i="2" s="1"/>
  <c r="O93" i="2"/>
  <c r="Q93" i="2" s="1"/>
  <c r="U92" i="2"/>
  <c r="W92" i="2" s="1"/>
  <c r="O92" i="2"/>
  <c r="Q92" i="2" s="1"/>
  <c r="U91" i="2"/>
  <c r="W91" i="2" s="1"/>
  <c r="O91" i="2"/>
  <c r="Q91" i="2" s="1"/>
  <c r="U90" i="2"/>
  <c r="W90" i="2" s="1"/>
  <c r="O90" i="2"/>
  <c r="Q90" i="2" s="1"/>
  <c r="U89" i="2"/>
  <c r="W89" i="2" s="1"/>
  <c r="O89" i="2"/>
  <c r="Q89" i="2" s="1"/>
  <c r="U88" i="2"/>
  <c r="W88" i="2" s="1"/>
  <c r="O88" i="2"/>
  <c r="Q88" i="2" s="1"/>
  <c r="U87" i="2"/>
  <c r="W87" i="2" s="1"/>
  <c r="O87" i="2"/>
  <c r="Q87" i="2" s="1"/>
  <c r="U86" i="2"/>
  <c r="W86" i="2" s="1"/>
  <c r="O86" i="2"/>
  <c r="Q86" i="2" s="1"/>
  <c r="U85" i="2"/>
  <c r="W85" i="2" s="1"/>
  <c r="O85" i="2"/>
  <c r="Q85" i="2" s="1"/>
  <c r="U84" i="2"/>
  <c r="W84" i="2" s="1"/>
  <c r="O84" i="2"/>
  <c r="Q84" i="2" s="1"/>
  <c r="U83" i="2"/>
  <c r="W83" i="2" s="1"/>
  <c r="O83" i="2"/>
  <c r="Q83" i="2" s="1"/>
  <c r="U82" i="2"/>
  <c r="W82" i="2" s="1"/>
  <c r="O82" i="2"/>
  <c r="Q82" i="2" s="1"/>
  <c r="U81" i="2"/>
  <c r="W81" i="2" s="1"/>
  <c r="O81" i="2"/>
  <c r="Q81" i="2" s="1"/>
  <c r="U80" i="2"/>
  <c r="W80" i="2" s="1"/>
  <c r="O80" i="2"/>
  <c r="Q80" i="2" s="1"/>
  <c r="U79" i="2"/>
  <c r="W79" i="2" s="1"/>
  <c r="O79" i="2"/>
  <c r="Q79" i="2" s="1"/>
  <c r="U78" i="2"/>
  <c r="W78" i="2" s="1"/>
  <c r="Q78" i="2"/>
  <c r="O78" i="2"/>
  <c r="U77" i="2"/>
  <c r="W77" i="2" s="1"/>
  <c r="O77" i="2"/>
  <c r="Q77" i="2" s="1"/>
  <c r="U76" i="2"/>
  <c r="W76" i="2" s="1"/>
  <c r="O76" i="2"/>
  <c r="Q76" i="2" s="1"/>
  <c r="U75" i="2"/>
  <c r="W75" i="2" s="1"/>
  <c r="O75" i="2"/>
  <c r="Q75" i="2" s="1"/>
  <c r="U74" i="2"/>
  <c r="W74" i="2" s="1"/>
  <c r="O74" i="2"/>
  <c r="Q74" i="2" s="1"/>
  <c r="U73" i="2"/>
  <c r="W73" i="2" s="1"/>
  <c r="O73" i="2"/>
  <c r="Q73" i="2" s="1"/>
  <c r="U72" i="2"/>
  <c r="W72" i="2" s="1"/>
  <c r="O72" i="2"/>
  <c r="Q72" i="2" s="1"/>
  <c r="U71" i="2"/>
  <c r="W71" i="2" s="1"/>
  <c r="O71" i="2"/>
  <c r="Q71" i="2" s="1"/>
  <c r="U70" i="2"/>
  <c r="W70" i="2" s="1"/>
  <c r="O70" i="2"/>
  <c r="Q70" i="2" s="1"/>
  <c r="U69" i="2"/>
  <c r="W69" i="2" s="1"/>
  <c r="O69" i="2"/>
  <c r="Q69" i="2" s="1"/>
  <c r="U68" i="2"/>
  <c r="W68" i="2" s="1"/>
  <c r="O68" i="2"/>
  <c r="Q68" i="2" s="1"/>
  <c r="U67" i="2"/>
  <c r="W67" i="2" s="1"/>
  <c r="O67" i="2"/>
  <c r="Q67" i="2" s="1"/>
  <c r="U66" i="2"/>
  <c r="W66" i="2" s="1"/>
  <c r="O66" i="2"/>
  <c r="Q66" i="2" s="1"/>
  <c r="U65" i="2"/>
  <c r="W65" i="2" s="1"/>
  <c r="O65" i="2"/>
  <c r="Q65" i="2" s="1"/>
  <c r="U64" i="2"/>
  <c r="W64" i="2" s="1"/>
  <c r="Q64" i="2"/>
  <c r="O64" i="2"/>
  <c r="U63" i="2"/>
  <c r="W63" i="2" s="1"/>
  <c r="O63" i="2"/>
  <c r="Q63" i="2" s="1"/>
  <c r="U62" i="2"/>
  <c r="W62" i="2" s="1"/>
  <c r="O62" i="2"/>
  <c r="Q62" i="2" s="1"/>
  <c r="U61" i="2"/>
  <c r="W61" i="2" s="1"/>
  <c r="O61" i="2"/>
  <c r="Q61" i="2" s="1"/>
  <c r="U60" i="2"/>
  <c r="W60" i="2" s="1"/>
  <c r="O60" i="2"/>
  <c r="Q60" i="2" s="1"/>
  <c r="U59" i="2"/>
  <c r="W59" i="2" s="1"/>
  <c r="O59" i="2"/>
  <c r="Q59" i="2" s="1"/>
  <c r="U58" i="2"/>
  <c r="W58" i="2" s="1"/>
  <c r="O58" i="2"/>
  <c r="Q58" i="2" s="1"/>
  <c r="U57" i="2"/>
  <c r="W57" i="2" s="1"/>
  <c r="O57" i="2"/>
  <c r="Q57" i="2" s="1"/>
  <c r="U56" i="2"/>
  <c r="W56" i="2" s="1"/>
  <c r="O56" i="2"/>
  <c r="Q56" i="2" s="1"/>
  <c r="W55" i="2"/>
  <c r="U55" i="2"/>
  <c r="O55" i="2"/>
  <c r="Q55" i="2" s="1"/>
  <c r="U54" i="2"/>
  <c r="W54" i="2" s="1"/>
  <c r="O54" i="2"/>
  <c r="Q54" i="2" s="1"/>
  <c r="U53" i="2"/>
  <c r="W53" i="2" s="1"/>
  <c r="O53" i="2"/>
  <c r="Q53" i="2" s="1"/>
  <c r="U52" i="2"/>
  <c r="W52" i="2" s="1"/>
  <c r="O52" i="2"/>
  <c r="Q52" i="2" s="1"/>
  <c r="U51" i="2"/>
  <c r="W51" i="2" s="1"/>
  <c r="O51" i="2"/>
  <c r="Q51" i="2" s="1"/>
  <c r="U50" i="2"/>
  <c r="W50" i="2" s="1"/>
  <c r="O50" i="2"/>
  <c r="Q50" i="2" s="1"/>
  <c r="W49" i="2"/>
  <c r="U49" i="2"/>
  <c r="O49" i="2"/>
  <c r="Q49" i="2" s="1"/>
  <c r="U48" i="2"/>
  <c r="W48" i="2" s="1"/>
  <c r="O48" i="2"/>
  <c r="Q48" i="2" s="1"/>
  <c r="U47" i="2"/>
  <c r="W47" i="2" s="1"/>
  <c r="O47" i="2"/>
  <c r="Q47" i="2" s="1"/>
  <c r="U46" i="2"/>
  <c r="W46" i="2" s="1"/>
  <c r="O46" i="2"/>
  <c r="Q46" i="2" s="1"/>
  <c r="U45" i="2"/>
  <c r="W45" i="2" s="1"/>
  <c r="O45" i="2"/>
  <c r="Q45" i="2" s="1"/>
  <c r="U44" i="2"/>
  <c r="W44" i="2" s="1"/>
  <c r="O44" i="2"/>
  <c r="Q44" i="2" s="1"/>
  <c r="U43" i="2"/>
  <c r="W43" i="2" s="1"/>
  <c r="O43" i="2"/>
  <c r="Q43" i="2" s="1"/>
  <c r="U42" i="2"/>
  <c r="W42" i="2" s="1"/>
  <c r="O42" i="2"/>
  <c r="Q42" i="2" s="1"/>
  <c r="U41" i="2"/>
  <c r="W41" i="2" s="1"/>
  <c r="O41" i="2"/>
  <c r="Q41" i="2" s="1"/>
  <c r="U40" i="2"/>
  <c r="W40" i="2" s="1"/>
  <c r="O40" i="2"/>
  <c r="Q40" i="2" s="1"/>
  <c r="U39" i="2"/>
  <c r="W39" i="2" s="1"/>
  <c r="O39" i="2"/>
  <c r="Q39" i="2" s="1"/>
  <c r="U38" i="2"/>
  <c r="W38" i="2" s="1"/>
  <c r="O38" i="2"/>
  <c r="Q38" i="2" s="1"/>
  <c r="U37" i="2"/>
  <c r="W37" i="2" s="1"/>
  <c r="O37" i="2"/>
  <c r="Q37" i="2" s="1"/>
  <c r="U36" i="2"/>
  <c r="W36" i="2" s="1"/>
  <c r="O36" i="2"/>
  <c r="Q36" i="2" s="1"/>
  <c r="U35" i="2"/>
  <c r="W35" i="2" s="1"/>
  <c r="O35" i="2"/>
  <c r="Q35" i="2" s="1"/>
  <c r="U34" i="2"/>
  <c r="W34" i="2" s="1"/>
  <c r="O34" i="2"/>
  <c r="Q34" i="2" s="1"/>
  <c r="U33" i="2"/>
  <c r="W33" i="2" s="1"/>
  <c r="O33" i="2"/>
  <c r="Q33" i="2" s="1"/>
  <c r="U32" i="2"/>
  <c r="W32" i="2" s="1"/>
  <c r="O32" i="2"/>
  <c r="Q32" i="2" s="1"/>
  <c r="U31" i="2"/>
  <c r="W31" i="2" s="1"/>
  <c r="O31" i="2"/>
  <c r="Q31" i="2" s="1"/>
  <c r="U30" i="2"/>
  <c r="W30" i="2" s="1"/>
  <c r="O30" i="2"/>
  <c r="Q30" i="2" s="1"/>
  <c r="U29" i="2"/>
  <c r="W29" i="2" s="1"/>
  <c r="O29" i="2"/>
  <c r="Q29" i="2" s="1"/>
  <c r="U28" i="2"/>
  <c r="W28" i="2" s="1"/>
  <c r="O28" i="2"/>
  <c r="Q28" i="2" s="1"/>
  <c r="U27" i="2"/>
  <c r="W27" i="2" s="1"/>
  <c r="O27" i="2"/>
  <c r="Q27" i="2" s="1"/>
  <c r="U26" i="2"/>
  <c r="W26" i="2" s="1"/>
  <c r="O26" i="2"/>
  <c r="Q26" i="2" s="1"/>
  <c r="U25" i="2"/>
  <c r="W25" i="2" s="1"/>
  <c r="O25" i="2"/>
  <c r="Q25" i="2" s="1"/>
  <c r="U24" i="2"/>
  <c r="W24" i="2" s="1"/>
  <c r="O24" i="2"/>
  <c r="Q24" i="2" s="1"/>
  <c r="W23" i="2"/>
  <c r="U23" i="2"/>
  <c r="O23" i="2"/>
  <c r="Q23" i="2" s="1"/>
  <c r="U22" i="2"/>
  <c r="W22" i="2" s="1"/>
  <c r="O22" i="2"/>
  <c r="Q22" i="2" s="1"/>
  <c r="U21" i="2"/>
  <c r="W21" i="2" s="1"/>
  <c r="O21" i="2"/>
  <c r="Q21" i="2" s="1"/>
  <c r="U20" i="2"/>
  <c r="W20" i="2" s="1"/>
  <c r="O20" i="2"/>
  <c r="Q20" i="2" s="1"/>
  <c r="W19" i="2"/>
  <c r="U19" i="2"/>
  <c r="O19" i="2"/>
  <c r="Q19" i="2" s="1"/>
  <c r="U18" i="2"/>
  <c r="W18" i="2" s="1"/>
  <c r="O18" i="2"/>
  <c r="Q18" i="2" s="1"/>
  <c r="U17" i="2"/>
  <c r="W17" i="2" s="1"/>
  <c r="O17" i="2"/>
  <c r="Q17" i="2" s="1"/>
  <c r="U16" i="2"/>
  <c r="W16" i="2" s="1"/>
  <c r="O16" i="2"/>
  <c r="Q16" i="2" s="1"/>
  <c r="U15" i="2"/>
  <c r="W15" i="2" s="1"/>
  <c r="O15" i="2"/>
  <c r="Q15" i="2" s="1"/>
  <c r="W14" i="2"/>
  <c r="U14" i="2"/>
  <c r="O14" i="2"/>
  <c r="Q14" i="2" s="1"/>
  <c r="U13" i="2"/>
  <c r="W13" i="2" s="1"/>
  <c r="O13" i="2"/>
  <c r="Q13" i="2" s="1"/>
  <c r="U12" i="2"/>
  <c r="W12" i="2" s="1"/>
  <c r="O12" i="2"/>
  <c r="Q12" i="2" s="1"/>
  <c r="U11" i="2"/>
  <c r="W11" i="2" s="1"/>
  <c r="O11" i="2"/>
  <c r="Q11" i="2" s="1"/>
  <c r="U10" i="2"/>
  <c r="W10" i="2" s="1"/>
  <c r="O10" i="2"/>
  <c r="Q10" i="2" s="1"/>
  <c r="U9" i="2"/>
  <c r="W9" i="2" s="1"/>
  <c r="O9" i="2"/>
  <c r="Q9" i="2" s="1"/>
  <c r="U8" i="2"/>
  <c r="W8" i="2" s="1"/>
  <c r="O8" i="2"/>
  <c r="Q8" i="2" s="1"/>
  <c r="U7" i="2"/>
  <c r="W7" i="2" s="1"/>
  <c r="O7" i="2"/>
  <c r="Q7" i="2" s="1"/>
  <c r="U6" i="2"/>
  <c r="W6" i="2" s="1"/>
  <c r="O6" i="2"/>
  <c r="Q6" i="2" s="1"/>
  <c r="U5" i="2"/>
  <c r="W5" i="2" s="1"/>
  <c r="O5" i="2"/>
  <c r="Q5" i="2" s="1"/>
  <c r="U4" i="2"/>
  <c r="W4" i="2" s="1"/>
  <c r="O4" i="2"/>
  <c r="Q4" i="2" s="1"/>
  <c r="U3" i="2"/>
  <c r="W3" i="2" s="1"/>
  <c r="O3" i="2"/>
  <c r="Q3" i="2" s="1"/>
  <c r="E2" i="2"/>
  <c r="U956" i="1"/>
  <c r="W956" i="1" s="1"/>
  <c r="O956" i="1"/>
  <c r="Q956" i="1" s="1"/>
  <c r="U955" i="1"/>
  <c r="W955" i="1" s="1"/>
  <c r="O955" i="1"/>
  <c r="Q955" i="1" s="1"/>
  <c r="U954" i="1"/>
  <c r="W954" i="1" s="1"/>
  <c r="O954" i="1"/>
  <c r="Q954" i="1" s="1"/>
  <c r="U953" i="1"/>
  <c r="W953" i="1" s="1"/>
  <c r="O953" i="1"/>
  <c r="Q953" i="1" s="1"/>
  <c r="U952" i="1"/>
  <c r="W952" i="1" s="1"/>
  <c r="O952" i="1"/>
  <c r="Q952" i="1" s="1"/>
  <c r="U951" i="1"/>
  <c r="W951" i="1" s="1"/>
  <c r="Q951" i="1"/>
  <c r="AC947" i="1"/>
  <c r="BC945" i="1"/>
  <c r="BE945" i="1" s="1"/>
  <c r="AW945" i="1"/>
  <c r="AU945" i="1"/>
  <c r="AV945" i="1" s="1"/>
  <c r="AT945" i="1"/>
  <c r="AP945" i="1"/>
  <c r="AQ945" i="1" s="1"/>
  <c r="U945" i="1"/>
  <c r="W945" i="1" s="1"/>
  <c r="O945" i="1"/>
  <c r="Q945" i="1" s="1"/>
  <c r="BC944" i="1"/>
  <c r="BE944" i="1" s="1"/>
  <c r="AW944" i="1"/>
  <c r="AU944" i="1"/>
  <c r="AT944" i="1"/>
  <c r="AP944" i="1"/>
  <c r="AQ944" i="1" s="1"/>
  <c r="U944" i="1"/>
  <c r="W944" i="1" s="1"/>
  <c r="O944" i="1"/>
  <c r="Q944" i="1" s="1"/>
  <c r="BE943" i="1"/>
  <c r="AX943" i="1" s="1"/>
  <c r="AY943" i="1" s="1"/>
  <c r="BC943" i="1"/>
  <c r="AW943" i="1"/>
  <c r="AU943" i="1"/>
  <c r="AV943" i="1" s="1"/>
  <c r="AT943" i="1"/>
  <c r="AP943" i="1"/>
  <c r="AQ943" i="1" s="1"/>
  <c r="U943" i="1"/>
  <c r="W943" i="1" s="1"/>
  <c r="O943" i="1"/>
  <c r="Q943" i="1" s="1"/>
  <c r="BC942" i="1"/>
  <c r="BE942" i="1" s="1"/>
  <c r="AX942" i="1" s="1"/>
  <c r="AY942" i="1" s="1"/>
  <c r="AW942" i="1"/>
  <c r="AU942" i="1"/>
  <c r="AV942" i="1" s="1"/>
  <c r="AT942" i="1"/>
  <c r="AP942" i="1"/>
  <c r="AQ942" i="1" s="1"/>
  <c r="U942" i="1"/>
  <c r="W942" i="1" s="1"/>
  <c r="O942" i="1"/>
  <c r="Q942" i="1" s="1"/>
  <c r="BC941" i="1"/>
  <c r="BE941" i="1" s="1"/>
  <c r="AW941" i="1"/>
  <c r="AU941" i="1"/>
  <c r="AV941" i="1" s="1"/>
  <c r="AT941" i="1"/>
  <c r="AP941" i="1"/>
  <c r="AQ941" i="1" s="1"/>
  <c r="U941" i="1"/>
  <c r="W941" i="1" s="1"/>
  <c r="Q941" i="1"/>
  <c r="O941" i="1"/>
  <c r="BC940" i="1"/>
  <c r="BE940" i="1" s="1"/>
  <c r="AW940" i="1"/>
  <c r="AU940" i="1"/>
  <c r="AT940" i="1"/>
  <c r="AV940" i="1" s="1"/>
  <c r="AP940" i="1"/>
  <c r="AQ940" i="1" s="1"/>
  <c r="U940" i="1"/>
  <c r="W940" i="1" s="1"/>
  <c r="O940" i="1"/>
  <c r="Q940" i="1" s="1"/>
  <c r="BC939" i="1"/>
  <c r="BE939" i="1" s="1"/>
  <c r="AW939" i="1"/>
  <c r="AU939" i="1"/>
  <c r="AV939" i="1" s="1"/>
  <c r="AT939" i="1"/>
  <c r="AP939" i="1"/>
  <c r="AQ939" i="1" s="1"/>
  <c r="U939" i="1"/>
  <c r="W939" i="1" s="1"/>
  <c r="O939" i="1"/>
  <c r="Q939" i="1" s="1"/>
  <c r="BC938" i="1"/>
  <c r="BE938" i="1" s="1"/>
  <c r="AW938" i="1"/>
  <c r="AU938" i="1"/>
  <c r="AT938" i="1"/>
  <c r="AP938" i="1"/>
  <c r="AQ938" i="1" s="1"/>
  <c r="U938" i="1"/>
  <c r="W938" i="1" s="1"/>
  <c r="O938" i="1"/>
  <c r="Q938" i="1" s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G915" i="1"/>
  <c r="C915" i="1"/>
  <c r="G914" i="1"/>
  <c r="C914" i="1"/>
  <c r="G913" i="1"/>
  <c r="C913" i="1"/>
  <c r="G912" i="1"/>
  <c r="C912" i="1"/>
  <c r="G911" i="1"/>
  <c r="C911" i="1"/>
  <c r="G910" i="1"/>
  <c r="C910" i="1"/>
  <c r="G909" i="1"/>
  <c r="C909" i="1"/>
  <c r="G908" i="1"/>
  <c r="C908" i="1"/>
  <c r="G907" i="1"/>
  <c r="C907" i="1"/>
  <c r="X906" i="1"/>
  <c r="G906" i="1"/>
  <c r="C906" i="1"/>
  <c r="G905" i="1"/>
  <c r="C905" i="1"/>
  <c r="G904" i="1"/>
  <c r="C904" i="1"/>
  <c r="J903" i="1"/>
  <c r="G903" i="1"/>
  <c r="C903" i="1"/>
  <c r="J902" i="1"/>
  <c r="G902" i="1"/>
  <c r="C902" i="1"/>
  <c r="J901" i="1"/>
  <c r="G901" i="1"/>
  <c r="C901" i="1"/>
  <c r="J900" i="1"/>
  <c r="G900" i="1"/>
  <c r="C900" i="1"/>
  <c r="Y899" i="1"/>
  <c r="Y901" i="1" s="1"/>
  <c r="J899" i="1"/>
  <c r="G899" i="1"/>
  <c r="C899" i="1"/>
  <c r="J898" i="1"/>
  <c r="G898" i="1"/>
  <c r="C898" i="1"/>
  <c r="K895" i="1"/>
  <c r="J895" i="1"/>
  <c r="I895" i="1"/>
  <c r="G895" i="1"/>
  <c r="W893" i="1"/>
  <c r="U893" i="1"/>
  <c r="O893" i="1"/>
  <c r="Q893" i="1" s="1"/>
  <c r="AQ892" i="1"/>
  <c r="AP892" i="1"/>
  <c r="U892" i="1"/>
  <c r="W892" i="1" s="1"/>
  <c r="O892" i="1"/>
  <c r="Q892" i="1" s="1"/>
  <c r="AQ891" i="1"/>
  <c r="AP891" i="1"/>
  <c r="AR891" i="1" s="1"/>
  <c r="AS891" i="1" s="1"/>
  <c r="U891" i="1"/>
  <c r="W891" i="1" s="1"/>
  <c r="O891" i="1"/>
  <c r="Q891" i="1" s="1"/>
  <c r="U890" i="1"/>
  <c r="W890" i="1" s="1"/>
  <c r="O890" i="1"/>
  <c r="Q890" i="1" s="1"/>
  <c r="W889" i="1"/>
  <c r="U889" i="1"/>
  <c r="O889" i="1"/>
  <c r="Q889" i="1" s="1"/>
  <c r="H889" i="1"/>
  <c r="H895" i="1" s="1"/>
  <c r="AQ888" i="1"/>
  <c r="AP888" i="1"/>
  <c r="U888" i="1"/>
  <c r="W888" i="1" s="1"/>
  <c r="O888" i="1"/>
  <c r="Q888" i="1" s="1"/>
  <c r="AO887" i="1"/>
  <c r="AM887" i="1"/>
  <c r="AL887" i="1"/>
  <c r="AH887" i="1"/>
  <c r="AI887" i="1" s="1"/>
  <c r="U887" i="1"/>
  <c r="W887" i="1" s="1"/>
  <c r="Q887" i="1"/>
  <c r="O887" i="1"/>
  <c r="U886" i="1"/>
  <c r="W886" i="1" s="1"/>
  <c r="O886" i="1"/>
  <c r="Q886" i="1" s="1"/>
  <c r="W885" i="1"/>
  <c r="U885" i="1"/>
  <c r="O885" i="1"/>
  <c r="Q885" i="1" s="1"/>
  <c r="U884" i="1"/>
  <c r="W884" i="1" s="1"/>
  <c r="O884" i="1"/>
  <c r="Q884" i="1" s="1"/>
  <c r="U883" i="1"/>
  <c r="W883" i="1" s="1"/>
  <c r="O883" i="1"/>
  <c r="Q883" i="1" s="1"/>
  <c r="U882" i="1"/>
  <c r="W882" i="1" s="1"/>
  <c r="O882" i="1"/>
  <c r="Q882" i="1" s="1"/>
  <c r="U881" i="1"/>
  <c r="W881" i="1" s="1"/>
  <c r="O881" i="1"/>
  <c r="Q881" i="1" s="1"/>
  <c r="U880" i="1"/>
  <c r="W880" i="1" s="1"/>
  <c r="O880" i="1"/>
  <c r="Q880" i="1" s="1"/>
  <c r="O879" i="1"/>
  <c r="Q879" i="1" s="1"/>
  <c r="U878" i="1"/>
  <c r="W878" i="1" s="1"/>
  <c r="O878" i="1"/>
  <c r="Q878" i="1" s="1"/>
  <c r="O877" i="1"/>
  <c r="Q877" i="1" s="1"/>
  <c r="W876" i="1"/>
  <c r="U876" i="1"/>
  <c r="O876" i="1"/>
  <c r="Q876" i="1" s="1"/>
  <c r="O875" i="1"/>
  <c r="Q875" i="1" s="1"/>
  <c r="Q874" i="1"/>
  <c r="O874" i="1"/>
  <c r="O873" i="1"/>
  <c r="Q873" i="1" s="1"/>
  <c r="O872" i="1"/>
  <c r="Q872" i="1" s="1"/>
  <c r="U871" i="1"/>
  <c r="W871" i="1" s="1"/>
  <c r="O871" i="1"/>
  <c r="Q871" i="1" s="1"/>
  <c r="Q870" i="1"/>
  <c r="O870" i="1"/>
  <c r="O869" i="1"/>
  <c r="Q869" i="1" s="1"/>
  <c r="O868" i="1"/>
  <c r="Q868" i="1" s="1"/>
  <c r="U867" i="1"/>
  <c r="W867" i="1" s="1"/>
  <c r="O867" i="1"/>
  <c r="Q867" i="1" s="1"/>
  <c r="AW866" i="1"/>
  <c r="AV866" i="1"/>
  <c r="AX866" i="1" s="1"/>
  <c r="AY866" i="1" s="1"/>
  <c r="U866" i="1"/>
  <c r="W866" i="1" s="1"/>
  <c r="O866" i="1"/>
  <c r="Q866" i="1" s="1"/>
  <c r="O865" i="1"/>
  <c r="Q865" i="1" s="1"/>
  <c r="O864" i="1"/>
  <c r="Q864" i="1" s="1"/>
  <c r="O863" i="1"/>
  <c r="Q863" i="1" s="1"/>
  <c r="Q862" i="1"/>
  <c r="O862" i="1"/>
  <c r="U861" i="1"/>
  <c r="W861" i="1" s="1"/>
  <c r="O861" i="1"/>
  <c r="Q861" i="1" s="1"/>
  <c r="U860" i="1"/>
  <c r="W860" i="1" s="1"/>
  <c r="O860" i="1"/>
  <c r="Q860" i="1" s="1"/>
  <c r="O859" i="1"/>
  <c r="Q859" i="1" s="1"/>
  <c r="O858" i="1"/>
  <c r="Q858" i="1" s="1"/>
  <c r="O857" i="1"/>
  <c r="Q857" i="1" s="1"/>
  <c r="O856" i="1"/>
  <c r="Q856" i="1" s="1"/>
  <c r="AW855" i="1"/>
  <c r="AX855" i="1" s="1"/>
  <c r="AY855" i="1" s="1"/>
  <c r="AV855" i="1"/>
  <c r="U855" i="1"/>
  <c r="W855" i="1" s="1"/>
  <c r="O855" i="1"/>
  <c r="Q855" i="1" s="1"/>
  <c r="AW854" i="1"/>
  <c r="AV854" i="1"/>
  <c r="W854" i="1"/>
  <c r="U854" i="1"/>
  <c r="O854" i="1"/>
  <c r="Q854" i="1" s="1"/>
  <c r="O853" i="1"/>
  <c r="Q853" i="1" s="1"/>
  <c r="U852" i="1"/>
  <c r="W852" i="1" s="1"/>
  <c r="Q852" i="1"/>
  <c r="O852" i="1"/>
  <c r="H852" i="1"/>
  <c r="Q851" i="1"/>
  <c r="O851" i="1"/>
  <c r="U850" i="1"/>
  <c r="W850" i="1" s="1"/>
  <c r="O850" i="1"/>
  <c r="Q850" i="1" s="1"/>
  <c r="U849" i="1"/>
  <c r="W849" i="1" s="1"/>
  <c r="O849" i="1"/>
  <c r="Q849" i="1" s="1"/>
  <c r="O848" i="1"/>
  <c r="Q848" i="1" s="1"/>
  <c r="W847" i="1"/>
  <c r="U847" i="1"/>
  <c r="O847" i="1"/>
  <c r="Q847" i="1" s="1"/>
  <c r="U846" i="1"/>
  <c r="W846" i="1" s="1"/>
  <c r="O846" i="1"/>
  <c r="Q846" i="1" s="1"/>
  <c r="U845" i="1"/>
  <c r="W845" i="1" s="1"/>
  <c r="O845" i="1"/>
  <c r="Q845" i="1" s="1"/>
  <c r="U844" i="1"/>
  <c r="W844" i="1" s="1"/>
  <c r="O844" i="1"/>
  <c r="Q844" i="1" s="1"/>
  <c r="U843" i="1"/>
  <c r="W843" i="1" s="1"/>
  <c r="O843" i="1"/>
  <c r="Q843" i="1" s="1"/>
  <c r="U842" i="1"/>
  <c r="W842" i="1" s="1"/>
  <c r="O842" i="1"/>
  <c r="Q842" i="1" s="1"/>
  <c r="U841" i="1"/>
  <c r="W841" i="1" s="1"/>
  <c r="O841" i="1"/>
  <c r="Q841" i="1" s="1"/>
  <c r="U840" i="1"/>
  <c r="W840" i="1" s="1"/>
  <c r="O840" i="1"/>
  <c r="Q840" i="1" s="1"/>
  <c r="U839" i="1"/>
  <c r="W839" i="1" s="1"/>
  <c r="O839" i="1"/>
  <c r="Q839" i="1" s="1"/>
  <c r="AO838" i="1"/>
  <c r="AM838" i="1"/>
  <c r="AL838" i="1"/>
  <c r="AH838" i="1"/>
  <c r="AI838" i="1" s="1"/>
  <c r="U838" i="1"/>
  <c r="W838" i="1" s="1"/>
  <c r="O838" i="1"/>
  <c r="Q838" i="1" s="1"/>
  <c r="W837" i="1"/>
  <c r="U837" i="1"/>
  <c r="O837" i="1"/>
  <c r="Q837" i="1" s="1"/>
  <c r="U836" i="1"/>
  <c r="W836" i="1" s="1"/>
  <c r="O836" i="1"/>
  <c r="Q836" i="1" s="1"/>
  <c r="U835" i="1"/>
  <c r="W835" i="1" s="1"/>
  <c r="O835" i="1"/>
  <c r="Q835" i="1" s="1"/>
  <c r="U834" i="1"/>
  <c r="W834" i="1" s="1"/>
  <c r="O834" i="1"/>
  <c r="Q834" i="1" s="1"/>
  <c r="O833" i="1"/>
  <c r="Q833" i="1" s="1"/>
  <c r="U832" i="1"/>
  <c r="W832" i="1" s="1"/>
  <c r="O832" i="1"/>
  <c r="Q832" i="1" s="1"/>
  <c r="AW831" i="1"/>
  <c r="AX831" i="1" s="1"/>
  <c r="AY831" i="1" s="1"/>
  <c r="AQ831" i="1"/>
  <c r="AP831" i="1"/>
  <c r="W831" i="1"/>
  <c r="U831" i="1"/>
  <c r="O831" i="1"/>
  <c r="Q831" i="1" s="1"/>
  <c r="AW830" i="1"/>
  <c r="AX830" i="1" s="1"/>
  <c r="AY830" i="1" s="1"/>
  <c r="AP830" i="1"/>
  <c r="AQ830" i="1" s="1"/>
  <c r="W830" i="1"/>
  <c r="U830" i="1"/>
  <c r="O830" i="1"/>
  <c r="Q830" i="1" s="1"/>
  <c r="AW829" i="1"/>
  <c r="AU829" i="1"/>
  <c r="AT829" i="1"/>
  <c r="AV829" i="1" s="1"/>
  <c r="AX829" i="1" s="1"/>
  <c r="AY829" i="1" s="1"/>
  <c r="AP829" i="1"/>
  <c r="AQ829" i="1" s="1"/>
  <c r="AJ829" i="1"/>
  <c r="AH829" i="1"/>
  <c r="U829" i="1"/>
  <c r="W829" i="1" s="1"/>
  <c r="O829" i="1"/>
  <c r="Q829" i="1" s="1"/>
  <c r="AX828" i="1"/>
  <c r="AY828" i="1" s="1"/>
  <c r="AW828" i="1"/>
  <c r="AP828" i="1"/>
  <c r="AQ828" i="1" s="1"/>
  <c r="U828" i="1"/>
  <c r="W828" i="1" s="1"/>
  <c r="Q828" i="1"/>
  <c r="O828" i="1"/>
  <c r="AW827" i="1"/>
  <c r="AV827" i="1"/>
  <c r="AX827" i="1" s="1"/>
  <c r="AY827" i="1" s="1"/>
  <c r="AU827" i="1"/>
  <c r="AT827" i="1"/>
  <c r="AQ827" i="1"/>
  <c r="AP827" i="1"/>
  <c r="W827" i="1"/>
  <c r="U827" i="1"/>
  <c r="O827" i="1"/>
  <c r="Q827" i="1" s="1"/>
  <c r="AW826" i="1"/>
  <c r="AU826" i="1"/>
  <c r="AT826" i="1"/>
  <c r="AP826" i="1"/>
  <c r="AQ826" i="1" s="1"/>
  <c r="U826" i="1"/>
  <c r="W826" i="1" s="1"/>
  <c r="Q826" i="1"/>
  <c r="O826" i="1"/>
  <c r="AW825" i="1"/>
  <c r="AV825" i="1"/>
  <c r="AX825" i="1" s="1"/>
  <c r="AY825" i="1" s="1"/>
  <c r="AU825" i="1"/>
  <c r="AT825" i="1"/>
  <c r="AP825" i="1"/>
  <c r="AQ825" i="1" s="1"/>
  <c r="U825" i="1"/>
  <c r="W825" i="1" s="1"/>
  <c r="O825" i="1"/>
  <c r="Q825" i="1" s="1"/>
  <c r="AW824" i="1"/>
  <c r="AU824" i="1"/>
  <c r="AT824" i="1"/>
  <c r="AP824" i="1"/>
  <c r="AQ824" i="1" s="1"/>
  <c r="U824" i="1"/>
  <c r="W824" i="1" s="1"/>
  <c r="O824" i="1"/>
  <c r="Q824" i="1" s="1"/>
  <c r="AW823" i="1"/>
  <c r="AU823" i="1"/>
  <c r="AT823" i="1"/>
  <c r="AQ823" i="1"/>
  <c r="AP823" i="1"/>
  <c r="W823" i="1"/>
  <c r="U823" i="1"/>
  <c r="O823" i="1"/>
  <c r="Q823" i="1" s="1"/>
  <c r="AW822" i="1"/>
  <c r="AU822" i="1"/>
  <c r="AT822" i="1"/>
  <c r="AP822" i="1"/>
  <c r="AQ822" i="1" s="1"/>
  <c r="U822" i="1"/>
  <c r="W822" i="1" s="1"/>
  <c r="O822" i="1"/>
  <c r="Q822" i="1" s="1"/>
  <c r="AW821" i="1"/>
  <c r="AU821" i="1"/>
  <c r="AT821" i="1"/>
  <c r="AP821" i="1"/>
  <c r="AQ821" i="1" s="1"/>
  <c r="U821" i="1"/>
  <c r="W821" i="1" s="1"/>
  <c r="O821" i="1"/>
  <c r="Q821" i="1" s="1"/>
  <c r="AW820" i="1"/>
  <c r="AU820" i="1"/>
  <c r="AV820" i="1" s="1"/>
  <c r="AX820" i="1" s="1"/>
  <c r="AY820" i="1" s="1"/>
  <c r="AT820" i="1"/>
  <c r="AP820" i="1"/>
  <c r="AQ820" i="1" s="1"/>
  <c r="U820" i="1"/>
  <c r="W820" i="1" s="1"/>
  <c r="O820" i="1"/>
  <c r="Q820" i="1" s="1"/>
  <c r="AW819" i="1"/>
  <c r="AU819" i="1"/>
  <c r="AT819" i="1"/>
  <c r="AQ819" i="1"/>
  <c r="AP819" i="1"/>
  <c r="AO819" i="1"/>
  <c r="U819" i="1"/>
  <c r="W819" i="1" s="1"/>
  <c r="O819" i="1"/>
  <c r="Q819" i="1" s="1"/>
  <c r="AW818" i="1"/>
  <c r="AU818" i="1"/>
  <c r="AT818" i="1"/>
  <c r="AP818" i="1"/>
  <c r="AQ818" i="1" s="1"/>
  <c r="AM818" i="1"/>
  <c r="W818" i="1"/>
  <c r="U818" i="1"/>
  <c r="O818" i="1"/>
  <c r="Q818" i="1" s="1"/>
  <c r="AW817" i="1"/>
  <c r="AU817" i="1"/>
  <c r="AT817" i="1"/>
  <c r="AP817" i="1"/>
  <c r="AQ817" i="1" s="1"/>
  <c r="U817" i="1"/>
  <c r="W817" i="1" s="1"/>
  <c r="O817" i="1"/>
  <c r="Q817" i="1" s="1"/>
  <c r="AW816" i="1"/>
  <c r="AU816" i="1"/>
  <c r="AV816" i="1" s="1"/>
  <c r="AX816" i="1" s="1"/>
  <c r="AY816" i="1" s="1"/>
  <c r="AT816" i="1"/>
  <c r="AP816" i="1"/>
  <c r="AQ816" i="1" s="1"/>
  <c r="Q816" i="1"/>
  <c r="O816" i="1"/>
  <c r="AW815" i="1"/>
  <c r="AU815" i="1"/>
  <c r="AT815" i="1"/>
  <c r="AQ815" i="1"/>
  <c r="AP815" i="1"/>
  <c r="U815" i="1"/>
  <c r="W815" i="1" s="1"/>
  <c r="Q815" i="1"/>
  <c r="O815" i="1"/>
  <c r="AW814" i="1"/>
  <c r="AU814" i="1"/>
  <c r="AT814" i="1"/>
  <c r="AQ814" i="1"/>
  <c r="AP814" i="1"/>
  <c r="U814" i="1"/>
  <c r="W814" i="1" s="1"/>
  <c r="O814" i="1"/>
  <c r="Q814" i="1" s="1"/>
  <c r="AW813" i="1"/>
  <c r="AU813" i="1"/>
  <c r="AT813" i="1"/>
  <c r="AP813" i="1"/>
  <c r="AQ813" i="1" s="1"/>
  <c r="U813" i="1"/>
  <c r="W813" i="1" s="1"/>
  <c r="O813" i="1"/>
  <c r="Q813" i="1" s="1"/>
  <c r="AW812" i="1"/>
  <c r="AU812" i="1"/>
  <c r="AT812" i="1"/>
  <c r="AP812" i="1"/>
  <c r="AQ812" i="1" s="1"/>
  <c r="U812" i="1"/>
  <c r="W812" i="1" s="1"/>
  <c r="O812" i="1"/>
  <c r="Q812" i="1" s="1"/>
  <c r="AW811" i="1"/>
  <c r="AU811" i="1"/>
  <c r="AT811" i="1"/>
  <c r="AP811" i="1"/>
  <c r="AQ811" i="1" s="1"/>
  <c r="U811" i="1"/>
  <c r="W811" i="1" s="1"/>
  <c r="O811" i="1"/>
  <c r="Q811" i="1" s="1"/>
  <c r="AW810" i="1"/>
  <c r="AU810" i="1"/>
  <c r="AT810" i="1"/>
  <c r="AP810" i="1"/>
  <c r="AQ810" i="1" s="1"/>
  <c r="U810" i="1"/>
  <c r="W810" i="1" s="1"/>
  <c r="Q810" i="1"/>
  <c r="O810" i="1"/>
  <c r="AW809" i="1"/>
  <c r="AV809" i="1"/>
  <c r="AU809" i="1"/>
  <c r="AT809" i="1"/>
  <c r="AQ809" i="1"/>
  <c r="AP809" i="1"/>
  <c r="U809" i="1"/>
  <c r="W809" i="1" s="1"/>
  <c r="Q809" i="1"/>
  <c r="O809" i="1"/>
  <c r="AW808" i="1"/>
  <c r="AU808" i="1"/>
  <c r="AT808" i="1"/>
  <c r="AP808" i="1"/>
  <c r="AQ808" i="1" s="1"/>
  <c r="U808" i="1"/>
  <c r="W808" i="1" s="1"/>
  <c r="Q808" i="1"/>
  <c r="O808" i="1"/>
  <c r="AW807" i="1"/>
  <c r="AU807" i="1"/>
  <c r="AV807" i="1" s="1"/>
  <c r="AT807" i="1"/>
  <c r="AP807" i="1"/>
  <c r="AQ807" i="1" s="1"/>
  <c r="U807" i="1"/>
  <c r="W807" i="1" s="1"/>
  <c r="Q807" i="1"/>
  <c r="O807" i="1"/>
  <c r="AW806" i="1"/>
  <c r="AU806" i="1"/>
  <c r="AT806" i="1"/>
  <c r="AP806" i="1"/>
  <c r="AQ806" i="1" s="1"/>
  <c r="U806" i="1"/>
  <c r="W806" i="1" s="1"/>
  <c r="O806" i="1"/>
  <c r="Q806" i="1" s="1"/>
  <c r="AW805" i="1"/>
  <c r="AU805" i="1"/>
  <c r="AT805" i="1"/>
  <c r="AP805" i="1"/>
  <c r="AQ805" i="1" s="1"/>
  <c r="AH805" i="1"/>
  <c r="AJ805" i="1" s="1"/>
  <c r="AL805" i="1" s="1"/>
  <c r="AM805" i="1" s="1"/>
  <c r="U805" i="1"/>
  <c r="W805" i="1" s="1"/>
  <c r="O805" i="1"/>
  <c r="Q805" i="1" s="1"/>
  <c r="AW802" i="1"/>
  <c r="AU802" i="1"/>
  <c r="AT802" i="1"/>
  <c r="AP802" i="1"/>
  <c r="AQ802" i="1" s="1"/>
  <c r="U802" i="1"/>
  <c r="W802" i="1" s="1"/>
  <c r="O802" i="1"/>
  <c r="Q802" i="1" s="1"/>
  <c r="AW801" i="1"/>
  <c r="AU801" i="1"/>
  <c r="AT801" i="1"/>
  <c r="AP801" i="1"/>
  <c r="AQ801" i="1" s="1"/>
  <c r="U801" i="1"/>
  <c r="W801" i="1" s="1"/>
  <c r="O801" i="1"/>
  <c r="Q801" i="1" s="1"/>
  <c r="AW800" i="1"/>
  <c r="AU800" i="1"/>
  <c r="AV800" i="1" s="1"/>
  <c r="AT800" i="1"/>
  <c r="AQ800" i="1"/>
  <c r="AP800" i="1"/>
  <c r="U800" i="1"/>
  <c r="W800" i="1" s="1"/>
  <c r="O800" i="1"/>
  <c r="Q800" i="1" s="1"/>
  <c r="AW799" i="1"/>
  <c r="AU799" i="1"/>
  <c r="AT799" i="1"/>
  <c r="AP799" i="1"/>
  <c r="AQ799" i="1" s="1"/>
  <c r="U799" i="1"/>
  <c r="W799" i="1" s="1"/>
  <c r="O799" i="1"/>
  <c r="Q799" i="1" s="1"/>
  <c r="AW798" i="1"/>
  <c r="AU798" i="1"/>
  <c r="AT798" i="1"/>
  <c r="AP798" i="1"/>
  <c r="AQ798" i="1" s="1"/>
  <c r="U798" i="1"/>
  <c r="W798" i="1" s="1"/>
  <c r="O798" i="1"/>
  <c r="Q798" i="1" s="1"/>
  <c r="AW797" i="1"/>
  <c r="AU797" i="1"/>
  <c r="AT797" i="1"/>
  <c r="AV797" i="1" s="1"/>
  <c r="AP797" i="1"/>
  <c r="AQ797" i="1" s="1"/>
  <c r="U797" i="1"/>
  <c r="W797" i="1" s="1"/>
  <c r="O797" i="1"/>
  <c r="Q797" i="1" s="1"/>
  <c r="AW796" i="1"/>
  <c r="AU796" i="1"/>
  <c r="AT796" i="1"/>
  <c r="AQ796" i="1"/>
  <c r="AP796" i="1"/>
  <c r="W796" i="1"/>
  <c r="O796" i="1"/>
  <c r="Q796" i="1" s="1"/>
  <c r="AW795" i="1"/>
  <c r="AU795" i="1"/>
  <c r="AV795" i="1" s="1"/>
  <c r="AX795" i="1" s="1"/>
  <c r="AY795" i="1" s="1"/>
  <c r="AT795" i="1"/>
  <c r="AP795" i="1"/>
  <c r="AQ795" i="1" s="1"/>
  <c r="U795" i="1"/>
  <c r="W795" i="1" s="1"/>
  <c r="O795" i="1"/>
  <c r="Q795" i="1" s="1"/>
  <c r="AW794" i="1"/>
  <c r="AU794" i="1"/>
  <c r="AT794" i="1"/>
  <c r="AQ794" i="1"/>
  <c r="AP794" i="1"/>
  <c r="U794" i="1"/>
  <c r="W794" i="1" s="1"/>
  <c r="Q794" i="1"/>
  <c r="O794" i="1"/>
  <c r="AW793" i="1"/>
  <c r="AU793" i="1"/>
  <c r="AT793" i="1"/>
  <c r="AQ793" i="1"/>
  <c r="AP793" i="1"/>
  <c r="U793" i="1"/>
  <c r="W793" i="1" s="1"/>
  <c r="Q793" i="1"/>
  <c r="O793" i="1"/>
  <c r="AW792" i="1"/>
  <c r="AU792" i="1"/>
  <c r="AT792" i="1"/>
  <c r="AP792" i="1"/>
  <c r="AQ792" i="1" s="1"/>
  <c r="U792" i="1"/>
  <c r="W792" i="1" s="1"/>
  <c r="O792" i="1"/>
  <c r="Q792" i="1" s="1"/>
  <c r="AW791" i="1"/>
  <c r="AU791" i="1"/>
  <c r="AT791" i="1"/>
  <c r="AP791" i="1"/>
  <c r="AQ791" i="1" s="1"/>
  <c r="U791" i="1"/>
  <c r="W791" i="1" s="1"/>
  <c r="O791" i="1"/>
  <c r="Q791" i="1" s="1"/>
  <c r="AW790" i="1"/>
  <c r="AV790" i="1"/>
  <c r="AX790" i="1" s="1"/>
  <c r="AY790" i="1" s="1"/>
  <c r="AU790" i="1"/>
  <c r="AT790" i="1"/>
  <c r="AP790" i="1"/>
  <c r="AQ790" i="1" s="1"/>
  <c r="U790" i="1"/>
  <c r="W790" i="1" s="1"/>
  <c r="O790" i="1"/>
  <c r="Q790" i="1" s="1"/>
  <c r="AW789" i="1"/>
  <c r="AU789" i="1"/>
  <c r="AT789" i="1"/>
  <c r="AP789" i="1"/>
  <c r="AQ789" i="1" s="1"/>
  <c r="U789" i="1"/>
  <c r="W789" i="1" s="1"/>
  <c r="O789" i="1"/>
  <c r="Q789" i="1" s="1"/>
  <c r="AW788" i="1"/>
  <c r="AU788" i="1"/>
  <c r="AT788" i="1"/>
  <c r="AV788" i="1" s="1"/>
  <c r="AP788" i="1"/>
  <c r="AQ788" i="1" s="1"/>
  <c r="U788" i="1"/>
  <c r="W788" i="1" s="1"/>
  <c r="O788" i="1"/>
  <c r="Q788" i="1" s="1"/>
  <c r="AW787" i="1"/>
  <c r="AU787" i="1"/>
  <c r="AV787" i="1" s="1"/>
  <c r="AT787" i="1"/>
  <c r="AP787" i="1"/>
  <c r="AQ787" i="1" s="1"/>
  <c r="U787" i="1"/>
  <c r="W787" i="1" s="1"/>
  <c r="O787" i="1"/>
  <c r="Q787" i="1" s="1"/>
  <c r="AW786" i="1"/>
  <c r="AU786" i="1"/>
  <c r="AT786" i="1"/>
  <c r="AP786" i="1"/>
  <c r="AQ786" i="1" s="1"/>
  <c r="U786" i="1"/>
  <c r="W786" i="1" s="1"/>
  <c r="O786" i="1"/>
  <c r="Q786" i="1" s="1"/>
  <c r="AW785" i="1"/>
  <c r="AU785" i="1"/>
  <c r="AT785" i="1"/>
  <c r="AP785" i="1"/>
  <c r="AQ785" i="1" s="1"/>
  <c r="U785" i="1"/>
  <c r="W785" i="1" s="1"/>
  <c r="O785" i="1"/>
  <c r="Q785" i="1" s="1"/>
  <c r="AW784" i="1"/>
  <c r="AU784" i="1"/>
  <c r="AT784" i="1"/>
  <c r="AP784" i="1"/>
  <c r="AQ784" i="1" s="1"/>
  <c r="U784" i="1"/>
  <c r="W784" i="1" s="1"/>
  <c r="O784" i="1"/>
  <c r="Q784" i="1" s="1"/>
  <c r="AW783" i="1"/>
  <c r="AU783" i="1"/>
  <c r="AT783" i="1"/>
  <c r="AP783" i="1"/>
  <c r="AQ783" i="1" s="1"/>
  <c r="AH783" i="1"/>
  <c r="AJ783" i="1" s="1"/>
  <c r="AL783" i="1" s="1"/>
  <c r="U783" i="1"/>
  <c r="W783" i="1" s="1"/>
  <c r="Q783" i="1"/>
  <c r="O783" i="1"/>
  <c r="AW782" i="1"/>
  <c r="AU782" i="1"/>
  <c r="AT782" i="1"/>
  <c r="AQ782" i="1"/>
  <c r="AP782" i="1"/>
  <c r="AJ782" i="1"/>
  <c r="AL782" i="1" s="1"/>
  <c r="U782" i="1"/>
  <c r="W782" i="1" s="1"/>
  <c r="O782" i="1"/>
  <c r="Q782" i="1" s="1"/>
  <c r="AW781" i="1"/>
  <c r="AU781" i="1"/>
  <c r="AV781" i="1" s="1"/>
  <c r="AX781" i="1" s="1"/>
  <c r="AY781" i="1" s="1"/>
  <c r="AT781" i="1"/>
  <c r="AP781" i="1"/>
  <c r="AQ781" i="1" s="1"/>
  <c r="U781" i="1"/>
  <c r="W781" i="1" s="1"/>
  <c r="O781" i="1"/>
  <c r="Q781" i="1" s="1"/>
  <c r="AW780" i="1"/>
  <c r="AV780" i="1"/>
  <c r="AU780" i="1"/>
  <c r="AT780" i="1"/>
  <c r="AP780" i="1"/>
  <c r="AQ780" i="1" s="1"/>
  <c r="U780" i="1"/>
  <c r="W780" i="1" s="1"/>
  <c r="O780" i="1"/>
  <c r="Q780" i="1" s="1"/>
  <c r="AW779" i="1"/>
  <c r="AU779" i="1"/>
  <c r="AT779" i="1"/>
  <c r="AP779" i="1"/>
  <c r="AQ779" i="1" s="1"/>
  <c r="U779" i="1"/>
  <c r="W779" i="1" s="1"/>
  <c r="O779" i="1"/>
  <c r="Q779" i="1" s="1"/>
  <c r="AW778" i="1"/>
  <c r="AU778" i="1"/>
  <c r="AT778" i="1"/>
  <c r="AP778" i="1"/>
  <c r="AQ778" i="1" s="1"/>
  <c r="U778" i="1"/>
  <c r="W778" i="1" s="1"/>
  <c r="O778" i="1"/>
  <c r="Q778" i="1" s="1"/>
  <c r="AW777" i="1"/>
  <c r="AU777" i="1"/>
  <c r="AT777" i="1"/>
  <c r="AP777" i="1"/>
  <c r="AQ777" i="1" s="1"/>
  <c r="U777" i="1"/>
  <c r="W777" i="1" s="1"/>
  <c r="O777" i="1"/>
  <c r="Q777" i="1" s="1"/>
  <c r="AW776" i="1"/>
  <c r="AU776" i="1"/>
  <c r="AT776" i="1"/>
  <c r="AV776" i="1" s="1"/>
  <c r="AP776" i="1"/>
  <c r="AQ776" i="1" s="1"/>
  <c r="U776" i="1"/>
  <c r="W776" i="1" s="1"/>
  <c r="O776" i="1"/>
  <c r="Q776" i="1" s="1"/>
  <c r="AW775" i="1"/>
  <c r="AU775" i="1"/>
  <c r="AT775" i="1"/>
  <c r="AP775" i="1"/>
  <c r="AQ775" i="1" s="1"/>
  <c r="U775" i="1"/>
  <c r="W775" i="1" s="1"/>
  <c r="O775" i="1"/>
  <c r="Q775" i="1" s="1"/>
  <c r="AW774" i="1"/>
  <c r="AU774" i="1"/>
  <c r="AT774" i="1"/>
  <c r="AP774" i="1"/>
  <c r="AQ774" i="1" s="1"/>
  <c r="U774" i="1"/>
  <c r="W774" i="1" s="1"/>
  <c r="O774" i="1"/>
  <c r="Q774" i="1" s="1"/>
  <c r="AW773" i="1"/>
  <c r="AU773" i="1"/>
  <c r="AV773" i="1" s="1"/>
  <c r="AX773" i="1" s="1"/>
  <c r="AY773" i="1" s="1"/>
  <c r="AT773" i="1"/>
  <c r="AP773" i="1"/>
  <c r="AQ773" i="1" s="1"/>
  <c r="U773" i="1"/>
  <c r="W773" i="1" s="1"/>
  <c r="O773" i="1"/>
  <c r="Q773" i="1" s="1"/>
  <c r="AW772" i="1"/>
  <c r="AU772" i="1"/>
  <c r="AT772" i="1"/>
  <c r="AP772" i="1"/>
  <c r="AQ772" i="1" s="1"/>
  <c r="U772" i="1"/>
  <c r="W772" i="1" s="1"/>
  <c r="O772" i="1"/>
  <c r="Q772" i="1" s="1"/>
  <c r="AW771" i="1"/>
  <c r="AU771" i="1"/>
  <c r="AT771" i="1"/>
  <c r="AP771" i="1"/>
  <c r="AQ771" i="1" s="1"/>
  <c r="U771" i="1"/>
  <c r="O771" i="1"/>
  <c r="Q771" i="1" s="1"/>
  <c r="AW770" i="1"/>
  <c r="AU770" i="1"/>
  <c r="AT770" i="1"/>
  <c r="AQ770" i="1"/>
  <c r="AP770" i="1"/>
  <c r="U770" i="1"/>
  <c r="W770" i="1" s="1"/>
  <c r="O770" i="1"/>
  <c r="Q770" i="1" s="1"/>
  <c r="AW769" i="1"/>
  <c r="AU769" i="1"/>
  <c r="AT769" i="1"/>
  <c r="AV769" i="1" s="1"/>
  <c r="AP769" i="1"/>
  <c r="AQ769" i="1" s="1"/>
  <c r="U769" i="1"/>
  <c r="W769" i="1" s="1"/>
  <c r="O769" i="1"/>
  <c r="Q769" i="1" s="1"/>
  <c r="AW768" i="1"/>
  <c r="AU768" i="1"/>
  <c r="AT768" i="1"/>
  <c r="AP768" i="1"/>
  <c r="AQ768" i="1" s="1"/>
  <c r="AJ768" i="1"/>
  <c r="AL768" i="1" s="1"/>
  <c r="U768" i="1"/>
  <c r="W768" i="1" s="1"/>
  <c r="O768" i="1"/>
  <c r="Q768" i="1" s="1"/>
  <c r="AW767" i="1"/>
  <c r="AU767" i="1"/>
  <c r="AT767" i="1"/>
  <c r="AP767" i="1"/>
  <c r="AQ767" i="1" s="1"/>
  <c r="U767" i="1"/>
  <c r="W767" i="1" s="1"/>
  <c r="O767" i="1"/>
  <c r="Q767" i="1" s="1"/>
  <c r="AW766" i="1"/>
  <c r="AU766" i="1"/>
  <c r="AT766" i="1"/>
  <c r="AP766" i="1"/>
  <c r="AQ766" i="1" s="1"/>
  <c r="U766" i="1"/>
  <c r="W766" i="1" s="1"/>
  <c r="O766" i="1"/>
  <c r="Q766" i="1" s="1"/>
  <c r="AW765" i="1"/>
  <c r="AU765" i="1"/>
  <c r="AT765" i="1"/>
  <c r="AP765" i="1"/>
  <c r="AQ765" i="1" s="1"/>
  <c r="U765" i="1"/>
  <c r="W765" i="1" s="1"/>
  <c r="O765" i="1"/>
  <c r="Q765" i="1" s="1"/>
  <c r="AW764" i="1"/>
  <c r="AU764" i="1"/>
  <c r="AT764" i="1"/>
  <c r="AP764" i="1"/>
  <c r="AQ764" i="1" s="1"/>
  <c r="U764" i="1"/>
  <c r="W764" i="1" s="1"/>
  <c r="O764" i="1"/>
  <c r="Q764" i="1" s="1"/>
  <c r="AW763" i="1"/>
  <c r="AU763" i="1"/>
  <c r="AT763" i="1"/>
  <c r="AP763" i="1"/>
  <c r="AQ763" i="1" s="1"/>
  <c r="AJ763" i="1"/>
  <c r="AL763" i="1" s="1"/>
  <c r="U763" i="1"/>
  <c r="W763" i="1" s="1"/>
  <c r="O763" i="1"/>
  <c r="Q763" i="1" s="1"/>
  <c r="AW762" i="1"/>
  <c r="AU762" i="1"/>
  <c r="AT762" i="1"/>
  <c r="AP762" i="1"/>
  <c r="AQ762" i="1" s="1"/>
  <c r="U762" i="1"/>
  <c r="W762" i="1" s="1"/>
  <c r="O762" i="1"/>
  <c r="Q762" i="1" s="1"/>
  <c r="AW761" i="1"/>
  <c r="AU761" i="1"/>
  <c r="AT761" i="1"/>
  <c r="AP761" i="1"/>
  <c r="AQ761" i="1" s="1"/>
  <c r="U761" i="1"/>
  <c r="W761" i="1" s="1"/>
  <c r="O761" i="1"/>
  <c r="Q761" i="1" s="1"/>
  <c r="AW760" i="1"/>
  <c r="AU760" i="1"/>
  <c r="AT760" i="1"/>
  <c r="AP760" i="1"/>
  <c r="AQ760" i="1" s="1"/>
  <c r="U760" i="1"/>
  <c r="W760" i="1" s="1"/>
  <c r="O760" i="1"/>
  <c r="Q760" i="1" s="1"/>
  <c r="AW759" i="1"/>
  <c r="AU759" i="1"/>
  <c r="AV759" i="1" s="1"/>
  <c r="AX759" i="1" s="1"/>
  <c r="AY759" i="1" s="1"/>
  <c r="AT759" i="1"/>
  <c r="AP759" i="1"/>
  <c r="AQ759" i="1" s="1"/>
  <c r="W759" i="1"/>
  <c r="U759" i="1"/>
  <c r="O759" i="1"/>
  <c r="Q759" i="1" s="1"/>
  <c r="AW758" i="1"/>
  <c r="AU758" i="1"/>
  <c r="AT758" i="1"/>
  <c r="AP758" i="1"/>
  <c r="AQ758" i="1" s="1"/>
  <c r="U758" i="1"/>
  <c r="W758" i="1" s="1"/>
  <c r="O758" i="1"/>
  <c r="Q758" i="1" s="1"/>
  <c r="AW757" i="1"/>
  <c r="AU757" i="1"/>
  <c r="AT757" i="1"/>
  <c r="AQ757" i="1"/>
  <c r="AP757" i="1"/>
  <c r="U757" i="1"/>
  <c r="W757" i="1" s="1"/>
  <c r="Q757" i="1"/>
  <c r="O757" i="1"/>
  <c r="AW756" i="1"/>
  <c r="AU756" i="1"/>
  <c r="AV756" i="1" s="1"/>
  <c r="AT756" i="1"/>
  <c r="AQ756" i="1"/>
  <c r="AP756" i="1"/>
  <c r="U756" i="1"/>
  <c r="W756" i="1" s="1"/>
  <c r="Q756" i="1"/>
  <c r="O756" i="1"/>
  <c r="AW755" i="1"/>
  <c r="AU755" i="1"/>
  <c r="AT755" i="1"/>
  <c r="AP755" i="1"/>
  <c r="AQ755" i="1" s="1"/>
  <c r="U755" i="1"/>
  <c r="W755" i="1" s="1"/>
  <c r="O755" i="1"/>
  <c r="Q755" i="1" s="1"/>
  <c r="AW754" i="1"/>
  <c r="AU754" i="1"/>
  <c r="AT754" i="1"/>
  <c r="AP754" i="1"/>
  <c r="AQ754" i="1" s="1"/>
  <c r="W754" i="1"/>
  <c r="U754" i="1"/>
  <c r="O754" i="1"/>
  <c r="Q754" i="1" s="1"/>
  <c r="AW753" i="1"/>
  <c r="AU753" i="1"/>
  <c r="AT753" i="1"/>
  <c r="AP753" i="1"/>
  <c r="AQ753" i="1" s="1"/>
  <c r="U753" i="1"/>
  <c r="W753" i="1" s="1"/>
  <c r="Q753" i="1"/>
  <c r="O753" i="1"/>
  <c r="AW752" i="1"/>
  <c r="AU752" i="1"/>
  <c r="AV752" i="1" s="1"/>
  <c r="AX752" i="1" s="1"/>
  <c r="AY752" i="1" s="1"/>
  <c r="AT752" i="1"/>
  <c r="AP752" i="1"/>
  <c r="AQ752" i="1" s="1"/>
  <c r="W752" i="1"/>
  <c r="U752" i="1"/>
  <c r="O752" i="1"/>
  <c r="Q752" i="1" s="1"/>
  <c r="AW751" i="1"/>
  <c r="AU751" i="1"/>
  <c r="AT751" i="1"/>
  <c r="AP751" i="1"/>
  <c r="AQ751" i="1" s="1"/>
  <c r="U751" i="1"/>
  <c r="W751" i="1" s="1"/>
  <c r="O751" i="1"/>
  <c r="Q751" i="1" s="1"/>
  <c r="AW750" i="1"/>
  <c r="AU750" i="1"/>
  <c r="AT750" i="1"/>
  <c r="AP750" i="1"/>
  <c r="AQ750" i="1" s="1"/>
  <c r="U750" i="1"/>
  <c r="W750" i="1" s="1"/>
  <c r="O750" i="1"/>
  <c r="Q750" i="1" s="1"/>
  <c r="AW749" i="1"/>
  <c r="AU749" i="1"/>
  <c r="AT749" i="1"/>
  <c r="AQ749" i="1"/>
  <c r="AP749" i="1"/>
  <c r="U749" i="1"/>
  <c r="W749" i="1" s="1"/>
  <c r="O749" i="1"/>
  <c r="Q749" i="1" s="1"/>
  <c r="AW748" i="1"/>
  <c r="AU748" i="1"/>
  <c r="AT748" i="1"/>
  <c r="AP748" i="1"/>
  <c r="AQ748" i="1" s="1"/>
  <c r="U748" i="1"/>
  <c r="W748" i="1" s="1"/>
  <c r="O748" i="1"/>
  <c r="Q748" i="1" s="1"/>
  <c r="AW747" i="1"/>
  <c r="AU747" i="1"/>
  <c r="AT747" i="1"/>
  <c r="AP747" i="1"/>
  <c r="AQ747" i="1" s="1"/>
  <c r="U747" i="1"/>
  <c r="W747" i="1" s="1"/>
  <c r="O747" i="1"/>
  <c r="Q747" i="1" s="1"/>
  <c r="AW746" i="1"/>
  <c r="AU746" i="1"/>
  <c r="AT746" i="1"/>
  <c r="AP746" i="1"/>
  <c r="AQ746" i="1" s="1"/>
  <c r="U746" i="1"/>
  <c r="W746" i="1" s="1"/>
  <c r="O746" i="1"/>
  <c r="Q746" i="1" s="1"/>
  <c r="AW745" i="1"/>
  <c r="AU745" i="1"/>
  <c r="AT745" i="1"/>
  <c r="AP745" i="1"/>
  <c r="AQ745" i="1" s="1"/>
  <c r="W745" i="1"/>
  <c r="U745" i="1"/>
  <c r="O745" i="1"/>
  <c r="Q745" i="1" s="1"/>
  <c r="AW744" i="1"/>
  <c r="AU744" i="1"/>
  <c r="AT744" i="1"/>
  <c r="AP744" i="1"/>
  <c r="AQ744" i="1" s="1"/>
  <c r="U744" i="1"/>
  <c r="W744" i="1" s="1"/>
  <c r="O744" i="1"/>
  <c r="Q744" i="1" s="1"/>
  <c r="AW743" i="1"/>
  <c r="AU743" i="1"/>
  <c r="AT743" i="1"/>
  <c r="AQ743" i="1"/>
  <c r="AP743" i="1"/>
  <c r="U743" i="1"/>
  <c r="W743" i="1" s="1"/>
  <c r="O743" i="1"/>
  <c r="Q743" i="1" s="1"/>
  <c r="AW742" i="1"/>
  <c r="AU742" i="1"/>
  <c r="AT742" i="1"/>
  <c r="AP742" i="1"/>
  <c r="AQ742" i="1" s="1"/>
  <c r="W742" i="1"/>
  <c r="U742" i="1"/>
  <c r="O742" i="1"/>
  <c r="Q742" i="1" s="1"/>
  <c r="AW741" i="1"/>
  <c r="AU741" i="1"/>
  <c r="AT741" i="1"/>
  <c r="AP741" i="1"/>
  <c r="AQ741" i="1" s="1"/>
  <c r="U741" i="1"/>
  <c r="W741" i="1" s="1"/>
  <c r="O741" i="1"/>
  <c r="Q741" i="1" s="1"/>
  <c r="AW740" i="1"/>
  <c r="AU740" i="1"/>
  <c r="AT740" i="1"/>
  <c r="AP740" i="1"/>
  <c r="AQ740" i="1" s="1"/>
  <c r="U740" i="1"/>
  <c r="W740" i="1" s="1"/>
  <c r="O740" i="1"/>
  <c r="Q740" i="1" s="1"/>
  <c r="AW739" i="1"/>
  <c r="AU739" i="1"/>
  <c r="AT739" i="1"/>
  <c r="AP739" i="1"/>
  <c r="AQ739" i="1" s="1"/>
  <c r="W739" i="1"/>
  <c r="U739" i="1"/>
  <c r="O739" i="1"/>
  <c r="Q739" i="1" s="1"/>
  <c r="AW738" i="1"/>
  <c r="AU738" i="1"/>
  <c r="AT738" i="1"/>
  <c r="AP738" i="1"/>
  <c r="AQ738" i="1" s="1"/>
  <c r="U738" i="1"/>
  <c r="W738" i="1" s="1"/>
  <c r="Q738" i="1"/>
  <c r="O738" i="1"/>
  <c r="AW737" i="1"/>
  <c r="AU737" i="1"/>
  <c r="AT737" i="1"/>
  <c r="AQ737" i="1"/>
  <c r="AP737" i="1"/>
  <c r="U737" i="1"/>
  <c r="W737" i="1" s="1"/>
  <c r="O737" i="1"/>
  <c r="Q737" i="1" s="1"/>
  <c r="AW736" i="1"/>
  <c r="AU736" i="1"/>
  <c r="AT736" i="1"/>
  <c r="AP736" i="1"/>
  <c r="AQ736" i="1" s="1"/>
  <c r="U736" i="1"/>
  <c r="W736" i="1" s="1"/>
  <c r="O736" i="1"/>
  <c r="Q736" i="1" s="1"/>
  <c r="AW735" i="1"/>
  <c r="AU735" i="1"/>
  <c r="AT735" i="1"/>
  <c r="AP735" i="1"/>
  <c r="AQ735" i="1" s="1"/>
  <c r="U735" i="1"/>
  <c r="W735" i="1" s="1"/>
  <c r="O735" i="1"/>
  <c r="Q735" i="1" s="1"/>
  <c r="AW734" i="1"/>
  <c r="AU734" i="1"/>
  <c r="AV734" i="1" s="1"/>
  <c r="AX734" i="1" s="1"/>
  <c r="AY734" i="1" s="1"/>
  <c r="AT734" i="1"/>
  <c r="AP734" i="1"/>
  <c r="AQ734" i="1" s="1"/>
  <c r="W734" i="1"/>
  <c r="U734" i="1"/>
  <c r="O734" i="1"/>
  <c r="Q734" i="1" s="1"/>
  <c r="AW733" i="1"/>
  <c r="AU733" i="1"/>
  <c r="AT733" i="1"/>
  <c r="AP733" i="1"/>
  <c r="AQ733" i="1" s="1"/>
  <c r="U733" i="1"/>
  <c r="W733" i="1" s="1"/>
  <c r="O733" i="1"/>
  <c r="Q733" i="1" s="1"/>
  <c r="AW732" i="1"/>
  <c r="AU732" i="1"/>
  <c r="AV732" i="1" s="1"/>
  <c r="AX732" i="1" s="1"/>
  <c r="AY732" i="1" s="1"/>
  <c r="AT732" i="1"/>
  <c r="AP732" i="1"/>
  <c r="AQ732" i="1" s="1"/>
  <c r="U732" i="1"/>
  <c r="W732" i="1" s="1"/>
  <c r="O732" i="1"/>
  <c r="Q732" i="1" s="1"/>
  <c r="AW731" i="1"/>
  <c r="AU731" i="1"/>
  <c r="AT731" i="1"/>
  <c r="AP731" i="1"/>
  <c r="AQ731" i="1" s="1"/>
  <c r="U731" i="1"/>
  <c r="W731" i="1" s="1"/>
  <c r="Q731" i="1"/>
  <c r="O731" i="1"/>
  <c r="AW730" i="1"/>
  <c r="AU730" i="1"/>
  <c r="AV730" i="1" s="1"/>
  <c r="AX730" i="1" s="1"/>
  <c r="AY730" i="1" s="1"/>
  <c r="AT730" i="1"/>
  <c r="AP730" i="1"/>
  <c r="AQ730" i="1" s="1"/>
  <c r="U730" i="1"/>
  <c r="W730" i="1" s="1"/>
  <c r="O730" i="1"/>
  <c r="Q730" i="1" s="1"/>
  <c r="AW729" i="1"/>
  <c r="AU729" i="1"/>
  <c r="AT729" i="1"/>
  <c r="AP729" i="1"/>
  <c r="AQ729" i="1" s="1"/>
  <c r="U729" i="1"/>
  <c r="W729" i="1" s="1"/>
  <c r="O729" i="1"/>
  <c r="Q729" i="1" s="1"/>
  <c r="AW728" i="1"/>
  <c r="AU728" i="1"/>
  <c r="AV728" i="1" s="1"/>
  <c r="AX728" i="1" s="1"/>
  <c r="AY728" i="1" s="1"/>
  <c r="AT728" i="1"/>
  <c r="AP728" i="1"/>
  <c r="AQ728" i="1" s="1"/>
  <c r="U728" i="1"/>
  <c r="W728" i="1" s="1"/>
  <c r="O728" i="1"/>
  <c r="Q728" i="1" s="1"/>
  <c r="AW727" i="1"/>
  <c r="AU727" i="1"/>
  <c r="AT727" i="1"/>
  <c r="AP727" i="1"/>
  <c r="AQ727" i="1" s="1"/>
  <c r="U727" i="1"/>
  <c r="W727" i="1" s="1"/>
  <c r="O727" i="1"/>
  <c r="Q727" i="1" s="1"/>
  <c r="AW726" i="1"/>
  <c r="AU726" i="1"/>
  <c r="AT726" i="1"/>
  <c r="AV726" i="1" s="1"/>
  <c r="AP726" i="1"/>
  <c r="AQ726" i="1" s="1"/>
  <c r="U726" i="1"/>
  <c r="W726" i="1" s="1"/>
  <c r="O726" i="1"/>
  <c r="Q726" i="1" s="1"/>
  <c r="AW725" i="1"/>
  <c r="AU725" i="1"/>
  <c r="AT725" i="1"/>
  <c r="AP725" i="1"/>
  <c r="AQ725" i="1" s="1"/>
  <c r="U725" i="1"/>
  <c r="W725" i="1" s="1"/>
  <c r="O725" i="1"/>
  <c r="Q725" i="1" s="1"/>
  <c r="AW724" i="1"/>
  <c r="AU724" i="1"/>
  <c r="AV724" i="1" s="1"/>
  <c r="AT724" i="1"/>
  <c r="AP724" i="1"/>
  <c r="AQ724" i="1" s="1"/>
  <c r="U724" i="1"/>
  <c r="W724" i="1" s="1"/>
  <c r="O724" i="1"/>
  <c r="Q724" i="1" s="1"/>
  <c r="AW723" i="1"/>
  <c r="AU723" i="1"/>
  <c r="AT723" i="1"/>
  <c r="AP723" i="1"/>
  <c r="AQ723" i="1" s="1"/>
  <c r="U723" i="1"/>
  <c r="W723" i="1" s="1"/>
  <c r="Q723" i="1"/>
  <c r="O723" i="1"/>
  <c r="AW722" i="1"/>
  <c r="AU722" i="1"/>
  <c r="AV722" i="1" s="1"/>
  <c r="AT722" i="1"/>
  <c r="AP722" i="1"/>
  <c r="AQ722" i="1" s="1"/>
  <c r="U722" i="1"/>
  <c r="W722" i="1" s="1"/>
  <c r="O722" i="1"/>
  <c r="Q722" i="1" s="1"/>
  <c r="AW721" i="1"/>
  <c r="AU721" i="1"/>
  <c r="AT721" i="1"/>
  <c r="AP721" i="1"/>
  <c r="AQ721" i="1" s="1"/>
  <c r="U721" i="1"/>
  <c r="W721" i="1" s="1"/>
  <c r="Q721" i="1"/>
  <c r="O721" i="1"/>
  <c r="AW720" i="1"/>
  <c r="AU720" i="1"/>
  <c r="AT720" i="1"/>
  <c r="AP720" i="1"/>
  <c r="AQ720" i="1" s="1"/>
  <c r="U720" i="1"/>
  <c r="W720" i="1" s="1"/>
  <c r="O720" i="1"/>
  <c r="Q720" i="1" s="1"/>
  <c r="AW719" i="1"/>
  <c r="AU719" i="1"/>
  <c r="AT719" i="1"/>
  <c r="AP719" i="1"/>
  <c r="AQ719" i="1" s="1"/>
  <c r="U719" i="1"/>
  <c r="W719" i="1" s="1"/>
  <c r="O719" i="1"/>
  <c r="Q719" i="1" s="1"/>
  <c r="AW718" i="1"/>
  <c r="AU718" i="1"/>
  <c r="AV718" i="1" s="1"/>
  <c r="AX718" i="1" s="1"/>
  <c r="AY718" i="1" s="1"/>
  <c r="AT718" i="1"/>
  <c r="AP718" i="1"/>
  <c r="AQ718" i="1" s="1"/>
  <c r="U718" i="1"/>
  <c r="W718" i="1" s="1"/>
  <c r="O718" i="1"/>
  <c r="Q718" i="1" s="1"/>
  <c r="AW717" i="1"/>
  <c r="AU717" i="1"/>
  <c r="AT717" i="1"/>
  <c r="AP717" i="1"/>
  <c r="AQ717" i="1" s="1"/>
  <c r="U717" i="1"/>
  <c r="W717" i="1" s="1"/>
  <c r="O717" i="1"/>
  <c r="Q717" i="1" s="1"/>
  <c r="AW716" i="1"/>
  <c r="AU716" i="1"/>
  <c r="AV716" i="1" s="1"/>
  <c r="AT716" i="1"/>
  <c r="AP716" i="1"/>
  <c r="AQ716" i="1" s="1"/>
  <c r="U716" i="1"/>
  <c r="W716" i="1" s="1"/>
  <c r="O716" i="1"/>
  <c r="Q716" i="1" s="1"/>
  <c r="AW715" i="1"/>
  <c r="AU715" i="1"/>
  <c r="AT715" i="1"/>
  <c r="AP715" i="1"/>
  <c r="AQ715" i="1" s="1"/>
  <c r="U715" i="1"/>
  <c r="W715" i="1" s="1"/>
  <c r="O715" i="1"/>
  <c r="Q715" i="1" s="1"/>
  <c r="AW714" i="1"/>
  <c r="AU714" i="1"/>
  <c r="AT714" i="1"/>
  <c r="AP714" i="1"/>
  <c r="AQ714" i="1" s="1"/>
  <c r="U714" i="1"/>
  <c r="W714" i="1" s="1"/>
  <c r="Q714" i="1"/>
  <c r="O714" i="1"/>
  <c r="AW713" i="1"/>
  <c r="AU713" i="1"/>
  <c r="AT713" i="1"/>
  <c r="AV713" i="1" s="1"/>
  <c r="AQ713" i="1"/>
  <c r="AP713" i="1"/>
  <c r="U713" i="1"/>
  <c r="W713" i="1" s="1"/>
  <c r="Q713" i="1"/>
  <c r="O713" i="1"/>
  <c r="AW712" i="1"/>
  <c r="AU712" i="1"/>
  <c r="AT712" i="1"/>
  <c r="AP712" i="1"/>
  <c r="AQ712" i="1" s="1"/>
  <c r="U712" i="1"/>
  <c r="W712" i="1" s="1"/>
  <c r="O712" i="1"/>
  <c r="Q712" i="1" s="1"/>
  <c r="AW711" i="1"/>
  <c r="AU711" i="1"/>
  <c r="AV711" i="1" s="1"/>
  <c r="AX711" i="1" s="1"/>
  <c r="AY711" i="1" s="1"/>
  <c r="AT711" i="1"/>
  <c r="AP711" i="1"/>
  <c r="AQ711" i="1" s="1"/>
  <c r="W711" i="1"/>
  <c r="U711" i="1"/>
  <c r="O711" i="1"/>
  <c r="Q711" i="1" s="1"/>
  <c r="AW710" i="1"/>
  <c r="AU710" i="1"/>
  <c r="AT710" i="1"/>
  <c r="AP710" i="1"/>
  <c r="AQ710" i="1" s="1"/>
  <c r="U710" i="1"/>
  <c r="W710" i="1" s="1"/>
  <c r="O710" i="1"/>
  <c r="Q710" i="1" s="1"/>
  <c r="AW709" i="1"/>
  <c r="AU709" i="1"/>
  <c r="AT709" i="1"/>
  <c r="AP709" i="1"/>
  <c r="AQ709" i="1" s="1"/>
  <c r="U709" i="1"/>
  <c r="W709" i="1" s="1"/>
  <c r="O709" i="1"/>
  <c r="Q709" i="1" s="1"/>
  <c r="AW708" i="1"/>
  <c r="AU708" i="1"/>
  <c r="AT708" i="1"/>
  <c r="AP708" i="1"/>
  <c r="AQ708" i="1" s="1"/>
  <c r="U708" i="1"/>
  <c r="W708" i="1" s="1"/>
  <c r="O708" i="1"/>
  <c r="Q708" i="1" s="1"/>
  <c r="AW707" i="1"/>
  <c r="AU707" i="1"/>
  <c r="AV707" i="1" s="1"/>
  <c r="AT707" i="1"/>
  <c r="AP707" i="1"/>
  <c r="AQ707" i="1" s="1"/>
  <c r="U707" i="1"/>
  <c r="W707" i="1" s="1"/>
  <c r="O707" i="1"/>
  <c r="Q707" i="1" s="1"/>
  <c r="AW706" i="1"/>
  <c r="AU706" i="1"/>
  <c r="AT706" i="1"/>
  <c r="AP706" i="1"/>
  <c r="AQ706" i="1" s="1"/>
  <c r="U706" i="1"/>
  <c r="W706" i="1" s="1"/>
  <c r="Q706" i="1"/>
  <c r="O706" i="1"/>
  <c r="AW705" i="1"/>
  <c r="AU705" i="1"/>
  <c r="AT705" i="1"/>
  <c r="AP705" i="1"/>
  <c r="AQ705" i="1" s="1"/>
  <c r="U705" i="1"/>
  <c r="W705" i="1" s="1"/>
  <c r="O705" i="1"/>
  <c r="Q705" i="1" s="1"/>
  <c r="AW704" i="1"/>
  <c r="AU704" i="1"/>
  <c r="AT704" i="1"/>
  <c r="AP704" i="1"/>
  <c r="AQ704" i="1" s="1"/>
  <c r="U704" i="1"/>
  <c r="W704" i="1" s="1"/>
  <c r="O704" i="1"/>
  <c r="Q704" i="1" s="1"/>
  <c r="AW703" i="1"/>
  <c r="AU703" i="1"/>
  <c r="AV703" i="1" s="1"/>
  <c r="AX703" i="1" s="1"/>
  <c r="AY703" i="1" s="1"/>
  <c r="AT703" i="1"/>
  <c r="AP703" i="1"/>
  <c r="AQ703" i="1" s="1"/>
  <c r="W703" i="1"/>
  <c r="U703" i="1"/>
  <c r="O703" i="1"/>
  <c r="Q703" i="1" s="1"/>
  <c r="AW702" i="1"/>
  <c r="AU702" i="1"/>
  <c r="AT702" i="1"/>
  <c r="AQ702" i="1"/>
  <c r="AP702" i="1"/>
  <c r="U702" i="1"/>
  <c r="W702" i="1" s="1"/>
  <c r="O702" i="1"/>
  <c r="Q702" i="1" s="1"/>
  <c r="AW701" i="1"/>
  <c r="AU701" i="1"/>
  <c r="AT701" i="1"/>
  <c r="AQ701" i="1"/>
  <c r="AP701" i="1"/>
  <c r="U701" i="1"/>
  <c r="W701" i="1" s="1"/>
  <c r="O701" i="1"/>
  <c r="Q701" i="1" s="1"/>
  <c r="AW700" i="1"/>
  <c r="AU700" i="1"/>
  <c r="AT700" i="1"/>
  <c r="AP700" i="1"/>
  <c r="AQ700" i="1" s="1"/>
  <c r="W700" i="1"/>
  <c r="U700" i="1"/>
  <c r="O700" i="1"/>
  <c r="Q700" i="1" s="1"/>
  <c r="AW699" i="1"/>
  <c r="AU699" i="1"/>
  <c r="AT699" i="1"/>
  <c r="AP699" i="1"/>
  <c r="AQ699" i="1" s="1"/>
  <c r="AJ699" i="1"/>
  <c r="AL699" i="1" s="1"/>
  <c r="W699" i="1"/>
  <c r="U699" i="1"/>
  <c r="O699" i="1"/>
  <c r="Q699" i="1" s="1"/>
  <c r="AW698" i="1"/>
  <c r="AU698" i="1"/>
  <c r="AT698" i="1"/>
  <c r="AP698" i="1"/>
  <c r="AQ698" i="1" s="1"/>
  <c r="U698" i="1"/>
  <c r="W698" i="1" s="1"/>
  <c r="O698" i="1"/>
  <c r="Q698" i="1" s="1"/>
  <c r="AW697" i="1"/>
  <c r="AU697" i="1"/>
  <c r="AT697" i="1"/>
  <c r="AP697" i="1"/>
  <c r="AQ697" i="1" s="1"/>
  <c r="U697" i="1"/>
  <c r="W697" i="1" s="1"/>
  <c r="O697" i="1"/>
  <c r="Q697" i="1" s="1"/>
  <c r="AW696" i="1"/>
  <c r="AU696" i="1"/>
  <c r="AT696" i="1"/>
  <c r="AP696" i="1"/>
  <c r="AQ696" i="1" s="1"/>
  <c r="U696" i="1"/>
  <c r="W696" i="1" s="1"/>
  <c r="O696" i="1"/>
  <c r="Q696" i="1" s="1"/>
  <c r="AW695" i="1"/>
  <c r="AU695" i="1"/>
  <c r="AT695" i="1"/>
  <c r="AP695" i="1"/>
  <c r="AQ695" i="1" s="1"/>
  <c r="U695" i="1"/>
  <c r="W695" i="1" s="1"/>
  <c r="O695" i="1"/>
  <c r="Q695" i="1" s="1"/>
  <c r="AW694" i="1"/>
  <c r="AU694" i="1"/>
  <c r="AT694" i="1"/>
  <c r="AP694" i="1"/>
  <c r="AQ694" i="1" s="1"/>
  <c r="U694" i="1"/>
  <c r="W694" i="1" s="1"/>
  <c r="O694" i="1"/>
  <c r="Q694" i="1" s="1"/>
  <c r="AW693" i="1"/>
  <c r="AU693" i="1"/>
  <c r="AT693" i="1"/>
  <c r="AV693" i="1" s="1"/>
  <c r="AX693" i="1" s="1"/>
  <c r="AY693" i="1" s="1"/>
  <c r="AP693" i="1"/>
  <c r="AQ693" i="1" s="1"/>
  <c r="U693" i="1"/>
  <c r="W693" i="1" s="1"/>
  <c r="O693" i="1"/>
  <c r="Q693" i="1" s="1"/>
  <c r="AW692" i="1"/>
  <c r="AU692" i="1"/>
  <c r="AT692" i="1"/>
  <c r="AQ692" i="1"/>
  <c r="AP692" i="1"/>
  <c r="U692" i="1"/>
  <c r="W692" i="1" s="1"/>
  <c r="Q692" i="1"/>
  <c r="O692" i="1"/>
  <c r="AW691" i="1"/>
  <c r="AU691" i="1"/>
  <c r="AT691" i="1"/>
  <c r="AQ691" i="1"/>
  <c r="AP691" i="1"/>
  <c r="U691" i="1"/>
  <c r="W691" i="1" s="1"/>
  <c r="O691" i="1"/>
  <c r="Q691" i="1" s="1"/>
  <c r="AW690" i="1"/>
  <c r="AU690" i="1"/>
  <c r="AT690" i="1"/>
  <c r="AP690" i="1"/>
  <c r="AQ690" i="1" s="1"/>
  <c r="W690" i="1"/>
  <c r="U690" i="1"/>
  <c r="O690" i="1"/>
  <c r="Q690" i="1" s="1"/>
  <c r="AW689" i="1"/>
  <c r="AU689" i="1"/>
  <c r="AT689" i="1"/>
  <c r="AV689" i="1" s="1"/>
  <c r="AX689" i="1" s="1"/>
  <c r="AY689" i="1" s="1"/>
  <c r="AP689" i="1"/>
  <c r="AQ689" i="1" s="1"/>
  <c r="U689" i="1"/>
  <c r="W689" i="1" s="1"/>
  <c r="Q689" i="1"/>
  <c r="O689" i="1"/>
  <c r="AW688" i="1"/>
  <c r="AU688" i="1"/>
  <c r="AV688" i="1" s="1"/>
  <c r="AT688" i="1"/>
  <c r="AP688" i="1"/>
  <c r="AQ688" i="1" s="1"/>
  <c r="U688" i="1"/>
  <c r="W688" i="1" s="1"/>
  <c r="O688" i="1"/>
  <c r="Q688" i="1" s="1"/>
  <c r="AW687" i="1"/>
  <c r="AU687" i="1"/>
  <c r="AT687" i="1"/>
  <c r="AP687" i="1"/>
  <c r="AQ687" i="1" s="1"/>
  <c r="W687" i="1"/>
  <c r="U687" i="1"/>
  <c r="O687" i="1"/>
  <c r="Q687" i="1" s="1"/>
  <c r="AW686" i="1"/>
  <c r="AU686" i="1"/>
  <c r="AT686" i="1"/>
  <c r="AP686" i="1"/>
  <c r="AQ686" i="1" s="1"/>
  <c r="U686" i="1"/>
  <c r="W686" i="1" s="1"/>
  <c r="O686" i="1"/>
  <c r="Q686" i="1" s="1"/>
  <c r="AW685" i="1"/>
  <c r="AU685" i="1"/>
  <c r="AT685" i="1"/>
  <c r="AP685" i="1"/>
  <c r="AQ685" i="1" s="1"/>
  <c r="U685" i="1"/>
  <c r="W685" i="1" s="1"/>
  <c r="O685" i="1"/>
  <c r="Q685" i="1" s="1"/>
  <c r="AW684" i="1"/>
  <c r="AU684" i="1"/>
  <c r="AT684" i="1"/>
  <c r="AP684" i="1"/>
  <c r="AQ684" i="1" s="1"/>
  <c r="U684" i="1"/>
  <c r="W684" i="1" s="1"/>
  <c r="O684" i="1"/>
  <c r="Q684" i="1" s="1"/>
  <c r="AW683" i="1"/>
  <c r="AU683" i="1"/>
  <c r="AT683" i="1"/>
  <c r="AP683" i="1"/>
  <c r="AQ683" i="1" s="1"/>
  <c r="U683" i="1"/>
  <c r="W683" i="1" s="1"/>
  <c r="O683" i="1"/>
  <c r="Q683" i="1" s="1"/>
  <c r="AW682" i="1"/>
  <c r="AU682" i="1"/>
  <c r="AT682" i="1"/>
  <c r="AP682" i="1"/>
  <c r="AQ682" i="1" s="1"/>
  <c r="U682" i="1"/>
  <c r="W682" i="1" s="1"/>
  <c r="O682" i="1"/>
  <c r="Q682" i="1" s="1"/>
  <c r="AW681" i="1"/>
  <c r="AU681" i="1"/>
  <c r="AT681" i="1"/>
  <c r="AP681" i="1"/>
  <c r="AQ681" i="1" s="1"/>
  <c r="U681" i="1"/>
  <c r="W681" i="1" s="1"/>
  <c r="O681" i="1"/>
  <c r="Q681" i="1" s="1"/>
  <c r="AW680" i="1"/>
  <c r="AU680" i="1"/>
  <c r="AT680" i="1"/>
  <c r="AP680" i="1"/>
  <c r="AQ680" i="1" s="1"/>
  <c r="U680" i="1"/>
  <c r="W680" i="1" s="1"/>
  <c r="O680" i="1"/>
  <c r="Q680" i="1" s="1"/>
  <c r="AW679" i="1"/>
  <c r="AU679" i="1"/>
  <c r="AT679" i="1"/>
  <c r="AV679" i="1" s="1"/>
  <c r="AX679" i="1" s="1"/>
  <c r="AY679" i="1" s="1"/>
  <c r="AP679" i="1"/>
  <c r="AQ679" i="1" s="1"/>
  <c r="U679" i="1"/>
  <c r="W679" i="1" s="1"/>
  <c r="Q679" i="1"/>
  <c r="O679" i="1"/>
  <c r="AW678" i="1"/>
  <c r="AU678" i="1"/>
  <c r="AT678" i="1"/>
  <c r="AP678" i="1"/>
  <c r="AQ678" i="1" s="1"/>
  <c r="U678" i="1"/>
  <c r="W678" i="1" s="1"/>
  <c r="O678" i="1"/>
  <c r="Q678" i="1" s="1"/>
  <c r="AW677" i="1"/>
  <c r="AU677" i="1"/>
  <c r="AT677" i="1"/>
  <c r="AP677" i="1"/>
  <c r="AQ677" i="1" s="1"/>
  <c r="U677" i="1"/>
  <c r="W677" i="1" s="1"/>
  <c r="O677" i="1"/>
  <c r="Q677" i="1" s="1"/>
  <c r="AW676" i="1"/>
  <c r="AU676" i="1"/>
  <c r="AT676" i="1"/>
  <c r="AP676" i="1"/>
  <c r="AQ676" i="1" s="1"/>
  <c r="U676" i="1"/>
  <c r="W676" i="1" s="1"/>
  <c r="O676" i="1"/>
  <c r="Q676" i="1" s="1"/>
  <c r="AW675" i="1"/>
  <c r="AU675" i="1"/>
  <c r="AT675" i="1"/>
  <c r="AP675" i="1"/>
  <c r="AQ675" i="1" s="1"/>
  <c r="U675" i="1"/>
  <c r="W675" i="1" s="1"/>
  <c r="O675" i="1"/>
  <c r="Q675" i="1" s="1"/>
  <c r="AW674" i="1"/>
  <c r="AU674" i="1"/>
  <c r="AT674" i="1"/>
  <c r="AP674" i="1"/>
  <c r="AQ674" i="1" s="1"/>
  <c r="U674" i="1"/>
  <c r="W674" i="1" s="1"/>
  <c r="O674" i="1"/>
  <c r="Q674" i="1" s="1"/>
  <c r="AW673" i="1"/>
  <c r="AU673" i="1"/>
  <c r="AT673" i="1"/>
  <c r="AV673" i="1" s="1"/>
  <c r="AQ673" i="1"/>
  <c r="AP673" i="1"/>
  <c r="U673" i="1"/>
  <c r="W673" i="1" s="1"/>
  <c r="O673" i="1"/>
  <c r="Q673" i="1" s="1"/>
  <c r="AW672" i="1"/>
  <c r="AU672" i="1"/>
  <c r="AT672" i="1"/>
  <c r="AP672" i="1"/>
  <c r="AQ672" i="1" s="1"/>
  <c r="U672" i="1"/>
  <c r="W672" i="1" s="1"/>
  <c r="O672" i="1"/>
  <c r="Q672" i="1" s="1"/>
  <c r="AW671" i="1"/>
  <c r="AU671" i="1"/>
  <c r="AT671" i="1"/>
  <c r="AP671" i="1"/>
  <c r="AQ671" i="1" s="1"/>
  <c r="U671" i="1"/>
  <c r="W671" i="1" s="1"/>
  <c r="O671" i="1"/>
  <c r="Q671" i="1" s="1"/>
  <c r="AW670" i="1"/>
  <c r="AU670" i="1"/>
  <c r="AT670" i="1"/>
  <c r="AP670" i="1"/>
  <c r="AQ670" i="1" s="1"/>
  <c r="U670" i="1"/>
  <c r="W670" i="1" s="1"/>
  <c r="O670" i="1"/>
  <c r="Q670" i="1" s="1"/>
  <c r="AW669" i="1"/>
  <c r="AU669" i="1"/>
  <c r="AV669" i="1" s="1"/>
  <c r="AX669" i="1" s="1"/>
  <c r="AY669" i="1" s="1"/>
  <c r="AT669" i="1"/>
  <c r="AP669" i="1"/>
  <c r="AQ669" i="1" s="1"/>
  <c r="U669" i="1"/>
  <c r="W669" i="1" s="1"/>
  <c r="O669" i="1"/>
  <c r="Q669" i="1" s="1"/>
  <c r="AW668" i="1"/>
  <c r="AU668" i="1"/>
  <c r="AT668" i="1"/>
  <c r="AP668" i="1"/>
  <c r="AQ668" i="1" s="1"/>
  <c r="U668" i="1"/>
  <c r="W668" i="1" s="1"/>
  <c r="Q668" i="1"/>
  <c r="O668" i="1"/>
  <c r="AW667" i="1"/>
  <c r="AU667" i="1"/>
  <c r="AT667" i="1"/>
  <c r="AP667" i="1"/>
  <c r="AQ667" i="1" s="1"/>
  <c r="U667" i="1"/>
  <c r="W667" i="1" s="1"/>
  <c r="O667" i="1"/>
  <c r="Q667" i="1" s="1"/>
  <c r="AW666" i="1"/>
  <c r="AU666" i="1"/>
  <c r="AT666" i="1"/>
  <c r="AP666" i="1"/>
  <c r="AQ666" i="1" s="1"/>
  <c r="U666" i="1"/>
  <c r="W666" i="1" s="1"/>
  <c r="O666" i="1"/>
  <c r="Q666" i="1" s="1"/>
  <c r="AW665" i="1"/>
  <c r="AU665" i="1"/>
  <c r="AT665" i="1"/>
  <c r="AP665" i="1"/>
  <c r="AQ665" i="1" s="1"/>
  <c r="U665" i="1"/>
  <c r="W665" i="1" s="1"/>
  <c r="O665" i="1"/>
  <c r="Q665" i="1" s="1"/>
  <c r="AW664" i="1"/>
  <c r="AU664" i="1"/>
  <c r="AT664" i="1"/>
  <c r="AQ664" i="1"/>
  <c r="AP664" i="1"/>
  <c r="U664" i="1"/>
  <c r="W664" i="1" s="1"/>
  <c r="O664" i="1"/>
  <c r="Q664" i="1" s="1"/>
  <c r="AW663" i="1"/>
  <c r="AU663" i="1"/>
  <c r="AT663" i="1"/>
  <c r="AP663" i="1"/>
  <c r="AQ663" i="1" s="1"/>
  <c r="W663" i="1"/>
  <c r="U663" i="1"/>
  <c r="O663" i="1"/>
  <c r="Q663" i="1" s="1"/>
  <c r="AW662" i="1"/>
  <c r="AU662" i="1"/>
  <c r="AT662" i="1"/>
  <c r="AV662" i="1" s="1"/>
  <c r="AX662" i="1" s="1"/>
  <c r="AY662" i="1" s="1"/>
  <c r="AP662" i="1"/>
  <c r="AQ662" i="1" s="1"/>
  <c r="U662" i="1"/>
  <c r="W662" i="1" s="1"/>
  <c r="O662" i="1"/>
  <c r="Q662" i="1" s="1"/>
  <c r="AW661" i="1"/>
  <c r="AU661" i="1"/>
  <c r="AT661" i="1"/>
  <c r="AP661" i="1"/>
  <c r="AQ661" i="1" s="1"/>
  <c r="U661" i="1"/>
  <c r="W661" i="1" s="1"/>
  <c r="O661" i="1"/>
  <c r="Q661" i="1" s="1"/>
  <c r="AW660" i="1"/>
  <c r="AU660" i="1"/>
  <c r="AT660" i="1"/>
  <c r="AQ660" i="1"/>
  <c r="AP660" i="1"/>
  <c r="U660" i="1"/>
  <c r="W660" i="1" s="1"/>
  <c r="O660" i="1"/>
  <c r="Q660" i="1" s="1"/>
  <c r="AW659" i="1"/>
  <c r="AU659" i="1"/>
  <c r="AT659" i="1"/>
  <c r="AP659" i="1"/>
  <c r="AQ659" i="1" s="1"/>
  <c r="U659" i="1"/>
  <c r="W659" i="1" s="1"/>
  <c r="O659" i="1"/>
  <c r="Q659" i="1" s="1"/>
  <c r="AW658" i="1"/>
  <c r="AU658" i="1"/>
  <c r="AT658" i="1"/>
  <c r="AP658" i="1"/>
  <c r="AQ658" i="1" s="1"/>
  <c r="U658" i="1"/>
  <c r="W658" i="1" s="1"/>
  <c r="O658" i="1"/>
  <c r="Q658" i="1" s="1"/>
  <c r="AW657" i="1"/>
  <c r="AU657" i="1"/>
  <c r="AT657" i="1"/>
  <c r="AV657" i="1" s="1"/>
  <c r="AQ657" i="1"/>
  <c r="AP657" i="1"/>
  <c r="U657" i="1"/>
  <c r="W657" i="1" s="1"/>
  <c r="O657" i="1"/>
  <c r="Q657" i="1" s="1"/>
  <c r="AW656" i="1"/>
  <c r="AU656" i="1"/>
  <c r="AV656" i="1" s="1"/>
  <c r="AX656" i="1" s="1"/>
  <c r="AY656" i="1" s="1"/>
  <c r="AT656" i="1"/>
  <c r="AQ656" i="1"/>
  <c r="AP656" i="1"/>
  <c r="U656" i="1"/>
  <c r="W656" i="1" s="1"/>
  <c r="O656" i="1"/>
  <c r="Q656" i="1" s="1"/>
  <c r="AW655" i="1"/>
  <c r="AU655" i="1"/>
  <c r="AT655" i="1"/>
  <c r="AP655" i="1"/>
  <c r="AQ655" i="1" s="1"/>
  <c r="U655" i="1"/>
  <c r="W655" i="1" s="1"/>
  <c r="O655" i="1"/>
  <c r="Q655" i="1" s="1"/>
  <c r="AW654" i="1"/>
  <c r="AU654" i="1"/>
  <c r="AT654" i="1"/>
  <c r="AP654" i="1"/>
  <c r="AQ654" i="1" s="1"/>
  <c r="U654" i="1"/>
  <c r="W654" i="1" s="1"/>
  <c r="O654" i="1"/>
  <c r="Q654" i="1" s="1"/>
  <c r="AW653" i="1"/>
  <c r="AU653" i="1"/>
  <c r="AV653" i="1" s="1"/>
  <c r="AT653" i="1"/>
  <c r="AP653" i="1"/>
  <c r="AQ653" i="1" s="1"/>
  <c r="U653" i="1"/>
  <c r="W653" i="1" s="1"/>
  <c r="O653" i="1"/>
  <c r="Q653" i="1" s="1"/>
  <c r="AW652" i="1"/>
  <c r="AU652" i="1"/>
  <c r="AT652" i="1"/>
  <c r="AP652" i="1"/>
  <c r="AQ652" i="1" s="1"/>
  <c r="U652" i="1"/>
  <c r="W652" i="1" s="1"/>
  <c r="O652" i="1"/>
  <c r="Q652" i="1" s="1"/>
  <c r="AW651" i="1"/>
  <c r="AU651" i="1"/>
  <c r="AT651" i="1"/>
  <c r="AP651" i="1"/>
  <c r="AQ651" i="1" s="1"/>
  <c r="U651" i="1"/>
  <c r="W651" i="1" s="1"/>
  <c r="O651" i="1"/>
  <c r="Q651" i="1" s="1"/>
  <c r="AW650" i="1"/>
  <c r="AU650" i="1"/>
  <c r="AT650" i="1"/>
  <c r="AP650" i="1"/>
  <c r="AQ650" i="1" s="1"/>
  <c r="U650" i="1"/>
  <c r="W650" i="1" s="1"/>
  <c r="O650" i="1"/>
  <c r="Q650" i="1" s="1"/>
  <c r="AW649" i="1"/>
  <c r="AV649" i="1"/>
  <c r="AX649" i="1" s="1"/>
  <c r="AY649" i="1" s="1"/>
  <c r="AU649" i="1"/>
  <c r="AT649" i="1"/>
  <c r="AQ649" i="1"/>
  <c r="AP649" i="1"/>
  <c r="U649" i="1"/>
  <c r="W649" i="1" s="1"/>
  <c r="O649" i="1"/>
  <c r="Q649" i="1" s="1"/>
  <c r="AW648" i="1"/>
  <c r="AU648" i="1"/>
  <c r="AT648" i="1"/>
  <c r="AP648" i="1"/>
  <c r="AQ648" i="1" s="1"/>
  <c r="U648" i="1"/>
  <c r="W648" i="1" s="1"/>
  <c r="O648" i="1"/>
  <c r="Q648" i="1" s="1"/>
  <c r="AW647" i="1"/>
  <c r="AU647" i="1"/>
  <c r="AT647" i="1"/>
  <c r="AP647" i="1"/>
  <c r="AQ647" i="1" s="1"/>
  <c r="U647" i="1"/>
  <c r="W647" i="1" s="1"/>
  <c r="O647" i="1"/>
  <c r="Q647" i="1" s="1"/>
  <c r="AW646" i="1"/>
  <c r="AU646" i="1"/>
  <c r="AV646" i="1" s="1"/>
  <c r="AX646" i="1" s="1"/>
  <c r="AY646" i="1" s="1"/>
  <c r="AT646" i="1"/>
  <c r="AP646" i="1"/>
  <c r="AQ646" i="1" s="1"/>
  <c r="U646" i="1"/>
  <c r="W646" i="1" s="1"/>
  <c r="O646" i="1"/>
  <c r="Q646" i="1" s="1"/>
  <c r="AW645" i="1"/>
  <c r="AU645" i="1"/>
  <c r="AT645" i="1"/>
  <c r="AP645" i="1"/>
  <c r="AQ645" i="1" s="1"/>
  <c r="U645" i="1"/>
  <c r="W645" i="1" s="1"/>
  <c r="O645" i="1"/>
  <c r="Q645" i="1" s="1"/>
  <c r="AW644" i="1"/>
  <c r="AU644" i="1"/>
  <c r="AT644" i="1"/>
  <c r="AV644" i="1" s="1"/>
  <c r="AP644" i="1"/>
  <c r="AQ644" i="1" s="1"/>
  <c r="U644" i="1"/>
  <c r="W644" i="1" s="1"/>
  <c r="O644" i="1"/>
  <c r="Q644" i="1" s="1"/>
  <c r="AW643" i="1"/>
  <c r="AU643" i="1"/>
  <c r="AT643" i="1"/>
  <c r="AP643" i="1"/>
  <c r="AQ643" i="1" s="1"/>
  <c r="U643" i="1"/>
  <c r="W643" i="1" s="1"/>
  <c r="O643" i="1"/>
  <c r="Q643" i="1" s="1"/>
  <c r="AW642" i="1"/>
  <c r="AU642" i="1"/>
  <c r="AT642" i="1"/>
  <c r="AP642" i="1"/>
  <c r="AQ642" i="1" s="1"/>
  <c r="U642" i="1"/>
  <c r="W642" i="1" s="1"/>
  <c r="O642" i="1"/>
  <c r="Q642" i="1" s="1"/>
  <c r="AW641" i="1"/>
  <c r="AU641" i="1"/>
  <c r="AT641" i="1"/>
  <c r="AQ641" i="1"/>
  <c r="AP641" i="1"/>
  <c r="U641" i="1"/>
  <c r="W641" i="1" s="1"/>
  <c r="O641" i="1"/>
  <c r="Q641" i="1" s="1"/>
  <c r="AW640" i="1"/>
  <c r="AU640" i="1"/>
  <c r="AT640" i="1"/>
  <c r="AP640" i="1"/>
  <c r="AQ640" i="1" s="1"/>
  <c r="U640" i="1"/>
  <c r="W640" i="1" s="1"/>
  <c r="O640" i="1"/>
  <c r="Q640" i="1" s="1"/>
  <c r="AW639" i="1"/>
  <c r="AU639" i="1"/>
  <c r="AT639" i="1"/>
  <c r="AP639" i="1"/>
  <c r="AQ639" i="1" s="1"/>
  <c r="U639" i="1"/>
  <c r="W639" i="1" s="1"/>
  <c r="O639" i="1"/>
  <c r="Q639" i="1" s="1"/>
  <c r="AW638" i="1"/>
  <c r="AU638" i="1"/>
  <c r="AT638" i="1"/>
  <c r="AQ638" i="1"/>
  <c r="AP638" i="1"/>
  <c r="U638" i="1"/>
  <c r="W638" i="1" s="1"/>
  <c r="O638" i="1"/>
  <c r="Q638" i="1" s="1"/>
  <c r="AW637" i="1"/>
  <c r="AU637" i="1"/>
  <c r="AT637" i="1"/>
  <c r="AP637" i="1"/>
  <c r="AQ637" i="1" s="1"/>
  <c r="U637" i="1"/>
  <c r="W637" i="1" s="1"/>
  <c r="O637" i="1"/>
  <c r="Q637" i="1" s="1"/>
  <c r="AW636" i="1"/>
  <c r="AU636" i="1"/>
  <c r="AT636" i="1"/>
  <c r="AV636" i="1" s="1"/>
  <c r="AP636" i="1"/>
  <c r="AQ636" i="1" s="1"/>
  <c r="U636" i="1"/>
  <c r="W636" i="1" s="1"/>
  <c r="Q636" i="1"/>
  <c r="O636" i="1"/>
  <c r="AW635" i="1"/>
  <c r="AU635" i="1"/>
  <c r="AT635" i="1"/>
  <c r="AP635" i="1"/>
  <c r="AQ635" i="1" s="1"/>
  <c r="U635" i="1"/>
  <c r="W635" i="1" s="1"/>
  <c r="O635" i="1"/>
  <c r="Q635" i="1" s="1"/>
  <c r="AW634" i="1"/>
  <c r="AU634" i="1"/>
  <c r="AT634" i="1"/>
  <c r="AP634" i="1"/>
  <c r="AQ634" i="1" s="1"/>
  <c r="U634" i="1"/>
  <c r="W634" i="1" s="1"/>
  <c r="O634" i="1"/>
  <c r="Q634" i="1" s="1"/>
  <c r="AW633" i="1"/>
  <c r="AU633" i="1"/>
  <c r="AT633" i="1"/>
  <c r="AP633" i="1"/>
  <c r="AQ633" i="1" s="1"/>
  <c r="U633" i="1"/>
  <c r="W633" i="1" s="1"/>
  <c r="O633" i="1"/>
  <c r="Q633" i="1" s="1"/>
  <c r="AW632" i="1"/>
  <c r="AU632" i="1"/>
  <c r="AT632" i="1"/>
  <c r="AP632" i="1"/>
  <c r="AQ632" i="1" s="1"/>
  <c r="U632" i="1"/>
  <c r="W632" i="1" s="1"/>
  <c r="O632" i="1"/>
  <c r="Q632" i="1" s="1"/>
  <c r="AW631" i="1"/>
  <c r="AU631" i="1"/>
  <c r="AT631" i="1"/>
  <c r="AP631" i="1"/>
  <c r="AQ631" i="1" s="1"/>
  <c r="U631" i="1"/>
  <c r="W631" i="1" s="1"/>
  <c r="O631" i="1"/>
  <c r="Q631" i="1" s="1"/>
  <c r="AW630" i="1"/>
  <c r="AU630" i="1"/>
  <c r="AV630" i="1" s="1"/>
  <c r="AT630" i="1"/>
  <c r="AP630" i="1"/>
  <c r="AQ630" i="1" s="1"/>
  <c r="U630" i="1"/>
  <c r="W630" i="1" s="1"/>
  <c r="O630" i="1"/>
  <c r="Q630" i="1" s="1"/>
  <c r="AW629" i="1"/>
  <c r="AU629" i="1"/>
  <c r="AT629" i="1"/>
  <c r="AP629" i="1"/>
  <c r="AQ629" i="1" s="1"/>
  <c r="U629" i="1"/>
  <c r="W629" i="1" s="1"/>
  <c r="O629" i="1"/>
  <c r="Q629" i="1" s="1"/>
  <c r="AW628" i="1"/>
  <c r="AU628" i="1"/>
  <c r="AT628" i="1"/>
  <c r="AQ628" i="1"/>
  <c r="AP628" i="1"/>
  <c r="U628" i="1"/>
  <c r="W628" i="1" s="1"/>
  <c r="O628" i="1"/>
  <c r="Q628" i="1" s="1"/>
  <c r="AW627" i="1"/>
  <c r="AU627" i="1"/>
  <c r="AT627" i="1"/>
  <c r="AP627" i="1"/>
  <c r="AQ627" i="1" s="1"/>
  <c r="U627" i="1"/>
  <c r="W627" i="1" s="1"/>
  <c r="O627" i="1"/>
  <c r="Q627" i="1" s="1"/>
  <c r="AW626" i="1"/>
  <c r="AU626" i="1"/>
  <c r="AT626" i="1"/>
  <c r="AV626" i="1" s="1"/>
  <c r="AX626" i="1" s="1"/>
  <c r="AY626" i="1" s="1"/>
  <c r="AP626" i="1"/>
  <c r="AQ626" i="1" s="1"/>
  <c r="U626" i="1"/>
  <c r="W626" i="1" s="1"/>
  <c r="Q626" i="1"/>
  <c r="O626" i="1"/>
  <c r="AW625" i="1"/>
  <c r="AU625" i="1"/>
  <c r="AT625" i="1"/>
  <c r="AV625" i="1" s="1"/>
  <c r="AQ625" i="1"/>
  <c r="AP625" i="1"/>
  <c r="U625" i="1"/>
  <c r="W625" i="1" s="1"/>
  <c r="O625" i="1"/>
  <c r="Q625" i="1" s="1"/>
  <c r="AW624" i="1"/>
  <c r="AU624" i="1"/>
  <c r="AT624" i="1"/>
  <c r="AP624" i="1"/>
  <c r="AQ624" i="1" s="1"/>
  <c r="U624" i="1"/>
  <c r="W624" i="1" s="1"/>
  <c r="Q624" i="1"/>
  <c r="O624" i="1"/>
  <c r="AW623" i="1"/>
  <c r="AU623" i="1"/>
  <c r="AT623" i="1"/>
  <c r="AP623" i="1"/>
  <c r="AQ623" i="1" s="1"/>
  <c r="U623" i="1"/>
  <c r="W623" i="1" s="1"/>
  <c r="O623" i="1"/>
  <c r="Q623" i="1" s="1"/>
  <c r="AW622" i="1"/>
  <c r="AU622" i="1"/>
  <c r="AT622" i="1"/>
  <c r="AP622" i="1"/>
  <c r="AQ622" i="1" s="1"/>
  <c r="W622" i="1"/>
  <c r="U622" i="1"/>
  <c r="O622" i="1"/>
  <c r="Q622" i="1" s="1"/>
  <c r="AW621" i="1"/>
  <c r="AU621" i="1"/>
  <c r="AT621" i="1"/>
  <c r="AV621" i="1" s="1"/>
  <c r="AP621" i="1"/>
  <c r="AQ621" i="1" s="1"/>
  <c r="U621" i="1"/>
  <c r="W621" i="1" s="1"/>
  <c r="Q621" i="1"/>
  <c r="O621" i="1"/>
  <c r="AW620" i="1"/>
  <c r="AU620" i="1"/>
  <c r="AV620" i="1" s="1"/>
  <c r="AT620" i="1"/>
  <c r="AQ620" i="1"/>
  <c r="AP620" i="1"/>
  <c r="U620" i="1"/>
  <c r="W620" i="1" s="1"/>
  <c r="Q620" i="1"/>
  <c r="O620" i="1"/>
  <c r="AW619" i="1"/>
  <c r="AU619" i="1"/>
  <c r="AT619" i="1"/>
  <c r="AP619" i="1"/>
  <c r="AQ619" i="1" s="1"/>
  <c r="U619" i="1"/>
  <c r="W619" i="1" s="1"/>
  <c r="O619" i="1"/>
  <c r="Q619" i="1" s="1"/>
  <c r="AW618" i="1"/>
  <c r="AU618" i="1"/>
  <c r="AT618" i="1"/>
  <c r="AV618" i="1" s="1"/>
  <c r="AP618" i="1"/>
  <c r="AQ618" i="1" s="1"/>
  <c r="U618" i="1"/>
  <c r="W618" i="1" s="1"/>
  <c r="Q618" i="1"/>
  <c r="O618" i="1"/>
  <c r="AW617" i="1"/>
  <c r="AU617" i="1"/>
  <c r="AT617" i="1"/>
  <c r="AP617" i="1"/>
  <c r="AQ617" i="1" s="1"/>
  <c r="U617" i="1"/>
  <c r="W617" i="1" s="1"/>
  <c r="O617" i="1"/>
  <c r="Q617" i="1" s="1"/>
  <c r="AW616" i="1"/>
  <c r="AU616" i="1"/>
  <c r="AT616" i="1"/>
  <c r="AQ616" i="1"/>
  <c r="AP616" i="1"/>
  <c r="U616" i="1"/>
  <c r="W616" i="1" s="1"/>
  <c r="Q616" i="1"/>
  <c r="O616" i="1"/>
  <c r="AW615" i="1"/>
  <c r="AU615" i="1"/>
  <c r="AT615" i="1"/>
  <c r="AP615" i="1"/>
  <c r="AQ615" i="1" s="1"/>
  <c r="U615" i="1"/>
  <c r="O615" i="1"/>
  <c r="Q615" i="1" s="1"/>
  <c r="AW614" i="1"/>
  <c r="AU614" i="1"/>
  <c r="AV614" i="1" s="1"/>
  <c r="AX614" i="1" s="1"/>
  <c r="AY614" i="1" s="1"/>
  <c r="AT614" i="1"/>
  <c r="AP614" i="1"/>
  <c r="AQ614" i="1" s="1"/>
  <c r="U614" i="1"/>
  <c r="O614" i="1"/>
  <c r="Q614" i="1" s="1"/>
  <c r="AW613" i="1"/>
  <c r="AU613" i="1"/>
  <c r="AT613" i="1"/>
  <c r="AP613" i="1"/>
  <c r="AQ613" i="1" s="1"/>
  <c r="U613" i="1"/>
  <c r="W613" i="1" s="1"/>
  <c r="O613" i="1"/>
  <c r="Q613" i="1" s="1"/>
  <c r="AW612" i="1"/>
  <c r="AU612" i="1"/>
  <c r="AV612" i="1" s="1"/>
  <c r="AX612" i="1" s="1"/>
  <c r="AY612" i="1" s="1"/>
  <c r="AT612" i="1"/>
  <c r="AP612" i="1"/>
  <c r="AQ612" i="1" s="1"/>
  <c r="U612" i="1"/>
  <c r="W612" i="1" s="1"/>
  <c r="O612" i="1"/>
  <c r="Q612" i="1" s="1"/>
  <c r="AW611" i="1"/>
  <c r="AU611" i="1"/>
  <c r="AV611" i="1" s="1"/>
  <c r="AT611" i="1"/>
  <c r="AP611" i="1"/>
  <c r="AQ611" i="1" s="1"/>
  <c r="U611" i="1"/>
  <c r="W611" i="1" s="1"/>
  <c r="O611" i="1"/>
  <c r="Q611" i="1" s="1"/>
  <c r="AW610" i="1"/>
  <c r="AU610" i="1"/>
  <c r="AT610" i="1"/>
  <c r="AV610" i="1" s="1"/>
  <c r="AP610" i="1"/>
  <c r="AQ610" i="1" s="1"/>
  <c r="U610" i="1"/>
  <c r="W610" i="1" s="1"/>
  <c r="O610" i="1"/>
  <c r="Q610" i="1" s="1"/>
  <c r="AW609" i="1"/>
  <c r="AU609" i="1"/>
  <c r="AT609" i="1"/>
  <c r="AP609" i="1"/>
  <c r="AQ609" i="1" s="1"/>
  <c r="U609" i="1"/>
  <c r="W609" i="1" s="1"/>
  <c r="O609" i="1"/>
  <c r="Q609" i="1" s="1"/>
  <c r="AW608" i="1"/>
  <c r="AU608" i="1"/>
  <c r="AT608" i="1"/>
  <c r="AP608" i="1"/>
  <c r="AQ608" i="1" s="1"/>
  <c r="U608" i="1"/>
  <c r="W608" i="1" s="1"/>
  <c r="O608" i="1"/>
  <c r="Q608" i="1" s="1"/>
  <c r="AW607" i="1"/>
  <c r="AU607" i="1"/>
  <c r="AT607" i="1"/>
  <c r="AP607" i="1"/>
  <c r="AQ607" i="1" s="1"/>
  <c r="U607" i="1"/>
  <c r="W607" i="1" s="1"/>
  <c r="O607" i="1"/>
  <c r="Q607" i="1" s="1"/>
  <c r="AW606" i="1"/>
  <c r="AU606" i="1"/>
  <c r="AV606" i="1" s="1"/>
  <c r="AT606" i="1"/>
  <c r="AP606" i="1"/>
  <c r="AQ606" i="1" s="1"/>
  <c r="U606" i="1"/>
  <c r="W606" i="1" s="1"/>
  <c r="O606" i="1"/>
  <c r="Q606" i="1" s="1"/>
  <c r="AW605" i="1"/>
  <c r="AU605" i="1"/>
  <c r="AT605" i="1"/>
  <c r="AP605" i="1"/>
  <c r="AQ605" i="1" s="1"/>
  <c r="U605" i="1"/>
  <c r="W605" i="1" s="1"/>
  <c r="O605" i="1"/>
  <c r="Q605" i="1" s="1"/>
  <c r="AW604" i="1"/>
  <c r="AU604" i="1"/>
  <c r="AT604" i="1"/>
  <c r="AP604" i="1"/>
  <c r="AQ604" i="1" s="1"/>
  <c r="U604" i="1"/>
  <c r="W604" i="1" s="1"/>
  <c r="O604" i="1"/>
  <c r="Q604" i="1" s="1"/>
  <c r="AW603" i="1"/>
  <c r="AU603" i="1"/>
  <c r="AV603" i="1" s="1"/>
  <c r="AX603" i="1" s="1"/>
  <c r="AY603" i="1" s="1"/>
  <c r="AT603" i="1"/>
  <c r="AP603" i="1"/>
  <c r="AQ603" i="1" s="1"/>
  <c r="U603" i="1"/>
  <c r="W603" i="1" s="1"/>
  <c r="O603" i="1"/>
  <c r="Q603" i="1" s="1"/>
  <c r="AW602" i="1"/>
  <c r="AU602" i="1"/>
  <c r="AT602" i="1"/>
  <c r="AQ602" i="1"/>
  <c r="AP602" i="1"/>
  <c r="U602" i="1"/>
  <c r="W602" i="1" s="1"/>
  <c r="O602" i="1"/>
  <c r="Q602" i="1" s="1"/>
  <c r="AW601" i="1"/>
  <c r="AU601" i="1"/>
  <c r="AT601" i="1"/>
  <c r="AP601" i="1"/>
  <c r="AQ601" i="1" s="1"/>
  <c r="U601" i="1"/>
  <c r="W601" i="1" s="1"/>
  <c r="O601" i="1"/>
  <c r="Q601" i="1" s="1"/>
  <c r="AW600" i="1"/>
  <c r="AU600" i="1"/>
  <c r="AV600" i="1" s="1"/>
  <c r="AX600" i="1" s="1"/>
  <c r="AY600" i="1" s="1"/>
  <c r="AT600" i="1"/>
  <c r="AP600" i="1"/>
  <c r="AQ600" i="1" s="1"/>
  <c r="U600" i="1"/>
  <c r="W600" i="1" s="1"/>
  <c r="O600" i="1"/>
  <c r="Q600" i="1" s="1"/>
  <c r="AW599" i="1"/>
  <c r="AU599" i="1"/>
  <c r="AT599" i="1"/>
  <c r="AP599" i="1"/>
  <c r="AQ599" i="1" s="1"/>
  <c r="U599" i="1"/>
  <c r="W599" i="1" s="1"/>
  <c r="O599" i="1"/>
  <c r="Q599" i="1" s="1"/>
  <c r="AW598" i="1"/>
  <c r="AU598" i="1"/>
  <c r="AV598" i="1" s="1"/>
  <c r="AX598" i="1" s="1"/>
  <c r="AY598" i="1" s="1"/>
  <c r="AT598" i="1"/>
  <c r="AP598" i="1"/>
  <c r="AQ598" i="1" s="1"/>
  <c r="U598" i="1"/>
  <c r="W598" i="1" s="1"/>
  <c r="O598" i="1"/>
  <c r="Q598" i="1" s="1"/>
  <c r="AW597" i="1"/>
  <c r="AU597" i="1"/>
  <c r="AT597" i="1"/>
  <c r="AP597" i="1"/>
  <c r="AQ597" i="1" s="1"/>
  <c r="U597" i="1"/>
  <c r="W597" i="1" s="1"/>
  <c r="Q597" i="1"/>
  <c r="O597" i="1"/>
  <c r="AW596" i="1"/>
  <c r="AU596" i="1"/>
  <c r="AT596" i="1"/>
  <c r="AP596" i="1"/>
  <c r="AQ596" i="1" s="1"/>
  <c r="U596" i="1"/>
  <c r="W596" i="1" s="1"/>
  <c r="O596" i="1"/>
  <c r="Q596" i="1" s="1"/>
  <c r="AW595" i="1"/>
  <c r="AU595" i="1"/>
  <c r="AV595" i="1" s="1"/>
  <c r="AT595" i="1"/>
  <c r="AP595" i="1"/>
  <c r="AQ595" i="1" s="1"/>
  <c r="W595" i="1"/>
  <c r="U595" i="1"/>
  <c r="O595" i="1"/>
  <c r="Q595" i="1" s="1"/>
  <c r="AW594" i="1"/>
  <c r="AU594" i="1"/>
  <c r="AT594" i="1"/>
  <c r="AV594" i="1" s="1"/>
  <c r="AP594" i="1"/>
  <c r="AQ594" i="1" s="1"/>
  <c r="U594" i="1"/>
  <c r="W594" i="1" s="1"/>
  <c r="O594" i="1"/>
  <c r="Q594" i="1" s="1"/>
  <c r="AW593" i="1"/>
  <c r="AU593" i="1"/>
  <c r="AT593" i="1"/>
  <c r="AP593" i="1"/>
  <c r="AQ593" i="1" s="1"/>
  <c r="U593" i="1"/>
  <c r="W593" i="1" s="1"/>
  <c r="O593" i="1"/>
  <c r="Q593" i="1" s="1"/>
  <c r="AW592" i="1"/>
  <c r="AU592" i="1"/>
  <c r="AT592" i="1"/>
  <c r="AP592" i="1"/>
  <c r="AQ592" i="1" s="1"/>
  <c r="U592" i="1"/>
  <c r="W592" i="1" s="1"/>
  <c r="O592" i="1"/>
  <c r="Q592" i="1" s="1"/>
  <c r="AW591" i="1"/>
  <c r="AU591" i="1"/>
  <c r="AT591" i="1"/>
  <c r="AP591" i="1"/>
  <c r="AQ591" i="1" s="1"/>
  <c r="U591" i="1"/>
  <c r="W591" i="1" s="1"/>
  <c r="O591" i="1"/>
  <c r="Q591" i="1" s="1"/>
  <c r="AW590" i="1"/>
  <c r="AU590" i="1"/>
  <c r="AV590" i="1" s="1"/>
  <c r="AT590" i="1"/>
  <c r="AP590" i="1"/>
  <c r="AQ590" i="1" s="1"/>
  <c r="U590" i="1"/>
  <c r="W590" i="1" s="1"/>
  <c r="O590" i="1"/>
  <c r="Q590" i="1" s="1"/>
  <c r="AW589" i="1"/>
  <c r="AU589" i="1"/>
  <c r="AT589" i="1"/>
  <c r="AQ589" i="1"/>
  <c r="AP589" i="1"/>
  <c r="U589" i="1"/>
  <c r="W589" i="1" s="1"/>
  <c r="O589" i="1"/>
  <c r="Q589" i="1" s="1"/>
  <c r="AW588" i="1"/>
  <c r="AU588" i="1"/>
  <c r="AT588" i="1"/>
  <c r="AP588" i="1"/>
  <c r="AQ588" i="1" s="1"/>
  <c r="U588" i="1"/>
  <c r="W588" i="1" s="1"/>
  <c r="O588" i="1"/>
  <c r="Q588" i="1" s="1"/>
  <c r="AW587" i="1"/>
  <c r="AV587" i="1"/>
  <c r="AU587" i="1"/>
  <c r="AT587" i="1"/>
  <c r="AP587" i="1"/>
  <c r="AQ587" i="1" s="1"/>
  <c r="U587" i="1"/>
  <c r="W587" i="1" s="1"/>
  <c r="Q587" i="1"/>
  <c r="O587" i="1"/>
  <c r="AW586" i="1"/>
  <c r="AU586" i="1"/>
  <c r="AT586" i="1"/>
  <c r="AP586" i="1"/>
  <c r="AQ586" i="1" s="1"/>
  <c r="U586" i="1"/>
  <c r="W586" i="1" s="1"/>
  <c r="O586" i="1"/>
  <c r="Q586" i="1" s="1"/>
  <c r="AW585" i="1"/>
  <c r="AU585" i="1"/>
  <c r="AT585" i="1"/>
  <c r="AP585" i="1"/>
  <c r="AQ585" i="1" s="1"/>
  <c r="U585" i="1"/>
  <c r="W585" i="1" s="1"/>
  <c r="O585" i="1"/>
  <c r="Q585" i="1" s="1"/>
  <c r="AW584" i="1"/>
  <c r="AU584" i="1"/>
  <c r="AT584" i="1"/>
  <c r="AP584" i="1"/>
  <c r="AQ584" i="1" s="1"/>
  <c r="U584" i="1"/>
  <c r="W584" i="1" s="1"/>
  <c r="O584" i="1"/>
  <c r="Q584" i="1" s="1"/>
  <c r="AW583" i="1"/>
  <c r="AU583" i="1"/>
  <c r="AT583" i="1"/>
  <c r="AP583" i="1"/>
  <c r="AQ583" i="1" s="1"/>
  <c r="U583" i="1"/>
  <c r="W583" i="1" s="1"/>
  <c r="O583" i="1"/>
  <c r="Q583" i="1" s="1"/>
  <c r="AW582" i="1"/>
  <c r="AV582" i="1"/>
  <c r="AU582" i="1"/>
  <c r="AT582" i="1"/>
  <c r="AP582" i="1"/>
  <c r="AQ582" i="1" s="1"/>
  <c r="U582" i="1"/>
  <c r="W582" i="1" s="1"/>
  <c r="O582" i="1"/>
  <c r="Q582" i="1" s="1"/>
  <c r="AW581" i="1"/>
  <c r="AU581" i="1"/>
  <c r="AT581" i="1"/>
  <c r="AP581" i="1"/>
  <c r="AQ581" i="1" s="1"/>
  <c r="U581" i="1"/>
  <c r="W581" i="1" s="1"/>
  <c r="O581" i="1"/>
  <c r="Q581" i="1" s="1"/>
  <c r="AW580" i="1"/>
  <c r="AU580" i="1"/>
  <c r="AT580" i="1"/>
  <c r="AP580" i="1"/>
  <c r="AQ580" i="1" s="1"/>
  <c r="U580" i="1"/>
  <c r="W580" i="1" s="1"/>
  <c r="O580" i="1"/>
  <c r="Q580" i="1" s="1"/>
  <c r="AW579" i="1"/>
  <c r="AV579" i="1"/>
  <c r="AX579" i="1" s="1"/>
  <c r="AY579" i="1" s="1"/>
  <c r="AU579" i="1"/>
  <c r="AT579" i="1"/>
  <c r="AP579" i="1"/>
  <c r="AQ579" i="1" s="1"/>
  <c r="U579" i="1"/>
  <c r="W579" i="1" s="1"/>
  <c r="Q579" i="1"/>
  <c r="O579" i="1"/>
  <c r="AW578" i="1"/>
  <c r="AU578" i="1"/>
  <c r="AV578" i="1" s="1"/>
  <c r="AX578" i="1" s="1"/>
  <c r="AY578" i="1" s="1"/>
  <c r="AT578" i="1"/>
  <c r="AP578" i="1"/>
  <c r="AQ578" i="1" s="1"/>
  <c r="U578" i="1"/>
  <c r="W578" i="1" s="1"/>
  <c r="O578" i="1"/>
  <c r="Q578" i="1" s="1"/>
  <c r="AW577" i="1"/>
  <c r="AU577" i="1"/>
  <c r="AV577" i="1" s="1"/>
  <c r="AT577" i="1"/>
  <c r="AQ577" i="1"/>
  <c r="AP577" i="1"/>
  <c r="U577" i="1"/>
  <c r="W577" i="1" s="1"/>
  <c r="Q577" i="1"/>
  <c r="O577" i="1"/>
  <c r="AW576" i="1"/>
  <c r="AU576" i="1"/>
  <c r="AV576" i="1" s="1"/>
  <c r="AT576" i="1"/>
  <c r="AP576" i="1"/>
  <c r="AQ576" i="1" s="1"/>
  <c r="U576" i="1"/>
  <c r="W576" i="1" s="1"/>
  <c r="O576" i="1"/>
  <c r="Q576" i="1" s="1"/>
  <c r="AW575" i="1"/>
  <c r="AU575" i="1"/>
  <c r="AT575" i="1"/>
  <c r="AP575" i="1"/>
  <c r="AQ575" i="1" s="1"/>
  <c r="U575" i="1"/>
  <c r="W575" i="1" s="1"/>
  <c r="O575" i="1"/>
  <c r="Q575" i="1" s="1"/>
  <c r="AW574" i="1"/>
  <c r="AU574" i="1"/>
  <c r="AV574" i="1" s="1"/>
  <c r="AT574" i="1"/>
  <c r="AP574" i="1"/>
  <c r="AQ574" i="1" s="1"/>
  <c r="U574" i="1"/>
  <c r="W574" i="1" s="1"/>
  <c r="O574" i="1"/>
  <c r="Q574" i="1" s="1"/>
  <c r="AW573" i="1"/>
  <c r="AU573" i="1"/>
  <c r="AT573" i="1"/>
  <c r="AQ573" i="1"/>
  <c r="AP573" i="1"/>
  <c r="U573" i="1"/>
  <c r="W573" i="1" s="1"/>
  <c r="O573" i="1"/>
  <c r="Q573" i="1" s="1"/>
  <c r="AW572" i="1"/>
  <c r="AU572" i="1"/>
  <c r="AV572" i="1" s="1"/>
  <c r="AX572" i="1" s="1"/>
  <c r="AY572" i="1" s="1"/>
  <c r="AT572" i="1"/>
  <c r="AP572" i="1"/>
  <c r="AQ572" i="1" s="1"/>
  <c r="U572" i="1"/>
  <c r="W572" i="1" s="1"/>
  <c r="O572" i="1"/>
  <c r="Q572" i="1" s="1"/>
  <c r="AW571" i="1"/>
  <c r="AU571" i="1"/>
  <c r="AV571" i="1" s="1"/>
  <c r="AT571" i="1"/>
  <c r="AP571" i="1"/>
  <c r="AQ571" i="1" s="1"/>
  <c r="U571" i="1"/>
  <c r="W571" i="1" s="1"/>
  <c r="Q571" i="1"/>
  <c r="O571" i="1"/>
  <c r="AW570" i="1"/>
  <c r="AU570" i="1"/>
  <c r="AT570" i="1"/>
  <c r="AQ570" i="1"/>
  <c r="AP570" i="1"/>
  <c r="U570" i="1"/>
  <c r="W570" i="1" s="1"/>
  <c r="O570" i="1"/>
  <c r="Q570" i="1" s="1"/>
  <c r="AW569" i="1"/>
  <c r="AU569" i="1"/>
  <c r="AT569" i="1"/>
  <c r="AP569" i="1"/>
  <c r="AQ569" i="1" s="1"/>
  <c r="U569" i="1"/>
  <c r="W569" i="1" s="1"/>
  <c r="O569" i="1"/>
  <c r="Q569" i="1" s="1"/>
  <c r="AW568" i="1"/>
  <c r="AU568" i="1"/>
  <c r="AT568" i="1"/>
  <c r="AP568" i="1"/>
  <c r="AQ568" i="1" s="1"/>
  <c r="U568" i="1"/>
  <c r="W568" i="1" s="1"/>
  <c r="O568" i="1"/>
  <c r="Q568" i="1" s="1"/>
  <c r="AW567" i="1"/>
  <c r="AU567" i="1"/>
  <c r="AV567" i="1" s="1"/>
  <c r="AT567" i="1"/>
  <c r="AP567" i="1"/>
  <c r="AQ567" i="1" s="1"/>
  <c r="U567" i="1"/>
  <c r="W567" i="1" s="1"/>
  <c r="O567" i="1"/>
  <c r="Q567" i="1" s="1"/>
  <c r="AW566" i="1"/>
  <c r="AU566" i="1"/>
  <c r="AT566" i="1"/>
  <c r="AV566" i="1" s="1"/>
  <c r="AP566" i="1"/>
  <c r="AQ566" i="1" s="1"/>
  <c r="U566" i="1"/>
  <c r="W566" i="1" s="1"/>
  <c r="O566" i="1"/>
  <c r="Q566" i="1" s="1"/>
  <c r="AW565" i="1"/>
  <c r="AU565" i="1"/>
  <c r="AV565" i="1" s="1"/>
  <c r="AX565" i="1" s="1"/>
  <c r="AY565" i="1" s="1"/>
  <c r="AT565" i="1"/>
  <c r="AP565" i="1"/>
  <c r="AQ565" i="1" s="1"/>
  <c r="U565" i="1"/>
  <c r="W565" i="1" s="1"/>
  <c r="O565" i="1"/>
  <c r="Q565" i="1" s="1"/>
  <c r="AW564" i="1"/>
  <c r="AU564" i="1"/>
  <c r="AT564" i="1"/>
  <c r="AP564" i="1"/>
  <c r="AQ564" i="1" s="1"/>
  <c r="U564" i="1"/>
  <c r="W564" i="1" s="1"/>
  <c r="O564" i="1"/>
  <c r="Q564" i="1" s="1"/>
  <c r="AW563" i="1"/>
  <c r="AU563" i="1"/>
  <c r="AV563" i="1" s="1"/>
  <c r="AX563" i="1" s="1"/>
  <c r="AY563" i="1" s="1"/>
  <c r="AT563" i="1"/>
  <c r="AP563" i="1"/>
  <c r="AQ563" i="1" s="1"/>
  <c r="W563" i="1"/>
  <c r="U563" i="1"/>
  <c r="O563" i="1"/>
  <c r="Q563" i="1" s="1"/>
  <c r="AW562" i="1"/>
  <c r="AU562" i="1"/>
  <c r="AT562" i="1"/>
  <c r="AP562" i="1"/>
  <c r="AQ562" i="1" s="1"/>
  <c r="U562" i="1"/>
  <c r="W562" i="1" s="1"/>
  <c r="O562" i="1"/>
  <c r="Q562" i="1" s="1"/>
  <c r="AW561" i="1"/>
  <c r="AU561" i="1"/>
  <c r="AT561" i="1"/>
  <c r="AP561" i="1"/>
  <c r="AQ561" i="1" s="1"/>
  <c r="U561" i="1"/>
  <c r="W561" i="1" s="1"/>
  <c r="O561" i="1"/>
  <c r="Q561" i="1" s="1"/>
  <c r="AW560" i="1"/>
  <c r="AU560" i="1"/>
  <c r="AT560" i="1"/>
  <c r="AP560" i="1"/>
  <c r="AQ560" i="1" s="1"/>
  <c r="U560" i="1"/>
  <c r="W560" i="1" s="1"/>
  <c r="O560" i="1"/>
  <c r="Q560" i="1" s="1"/>
  <c r="AW559" i="1"/>
  <c r="AV559" i="1"/>
  <c r="AX559" i="1" s="1"/>
  <c r="AY559" i="1" s="1"/>
  <c r="AU559" i="1"/>
  <c r="AT559" i="1"/>
  <c r="AP559" i="1"/>
  <c r="AQ559" i="1" s="1"/>
  <c r="U559" i="1"/>
  <c r="W559" i="1" s="1"/>
  <c r="O559" i="1"/>
  <c r="Q559" i="1" s="1"/>
  <c r="AW558" i="1"/>
  <c r="AU558" i="1"/>
  <c r="AT558" i="1"/>
  <c r="AV558" i="1" s="1"/>
  <c r="AP558" i="1"/>
  <c r="AQ558" i="1" s="1"/>
  <c r="U558" i="1"/>
  <c r="W558" i="1" s="1"/>
  <c r="O558" i="1"/>
  <c r="Q558" i="1" s="1"/>
  <c r="AW557" i="1"/>
  <c r="AU557" i="1"/>
  <c r="AT557" i="1"/>
  <c r="AP557" i="1"/>
  <c r="AQ557" i="1" s="1"/>
  <c r="U557" i="1"/>
  <c r="W557" i="1" s="1"/>
  <c r="O557" i="1"/>
  <c r="Q557" i="1" s="1"/>
  <c r="AW556" i="1"/>
  <c r="AU556" i="1"/>
  <c r="AT556" i="1"/>
  <c r="AP556" i="1"/>
  <c r="AQ556" i="1" s="1"/>
  <c r="U556" i="1"/>
  <c r="W556" i="1" s="1"/>
  <c r="Q556" i="1"/>
  <c r="O556" i="1"/>
  <c r="AW555" i="1"/>
  <c r="AU555" i="1"/>
  <c r="AT555" i="1"/>
  <c r="AV555" i="1" s="1"/>
  <c r="AP555" i="1"/>
  <c r="AQ555" i="1" s="1"/>
  <c r="W555" i="1"/>
  <c r="U555" i="1"/>
  <c r="O555" i="1"/>
  <c r="Q555" i="1" s="1"/>
  <c r="AW554" i="1"/>
  <c r="AU554" i="1"/>
  <c r="AT554" i="1"/>
  <c r="AV554" i="1" s="1"/>
  <c r="AX554" i="1" s="1"/>
  <c r="AY554" i="1" s="1"/>
  <c r="AP554" i="1"/>
  <c r="AQ554" i="1" s="1"/>
  <c r="W554" i="1"/>
  <c r="U554" i="1"/>
  <c r="O554" i="1"/>
  <c r="Q554" i="1" s="1"/>
  <c r="AW553" i="1"/>
  <c r="AX553" i="1" s="1"/>
  <c r="AY553" i="1" s="1"/>
  <c r="AU553" i="1"/>
  <c r="AT553" i="1"/>
  <c r="AV553" i="1" s="1"/>
  <c r="AP553" i="1"/>
  <c r="AQ553" i="1" s="1"/>
  <c r="U553" i="1"/>
  <c r="W553" i="1" s="1"/>
  <c r="O553" i="1"/>
  <c r="Q553" i="1" s="1"/>
  <c r="AW552" i="1"/>
  <c r="AU552" i="1"/>
  <c r="AV552" i="1" s="1"/>
  <c r="AX552" i="1" s="1"/>
  <c r="AY552" i="1" s="1"/>
  <c r="AT552" i="1"/>
  <c r="AP552" i="1"/>
  <c r="AQ552" i="1" s="1"/>
  <c r="U552" i="1"/>
  <c r="W552" i="1" s="1"/>
  <c r="O552" i="1"/>
  <c r="Q552" i="1" s="1"/>
  <c r="AW551" i="1"/>
  <c r="AU551" i="1"/>
  <c r="AV551" i="1" s="1"/>
  <c r="AT551" i="1"/>
  <c r="AP551" i="1"/>
  <c r="AQ551" i="1" s="1"/>
  <c r="U551" i="1"/>
  <c r="W551" i="1" s="1"/>
  <c r="O551" i="1"/>
  <c r="Q551" i="1" s="1"/>
  <c r="AW550" i="1"/>
  <c r="AU550" i="1"/>
  <c r="AT550" i="1"/>
  <c r="AP550" i="1"/>
  <c r="AQ550" i="1" s="1"/>
  <c r="U550" i="1"/>
  <c r="W550" i="1" s="1"/>
  <c r="Q550" i="1"/>
  <c r="O550" i="1"/>
  <c r="AW549" i="1"/>
  <c r="AU549" i="1"/>
  <c r="AT549" i="1"/>
  <c r="AV549" i="1" s="1"/>
  <c r="AP549" i="1"/>
  <c r="AQ549" i="1" s="1"/>
  <c r="U549" i="1"/>
  <c r="W549" i="1" s="1"/>
  <c r="O549" i="1"/>
  <c r="Q549" i="1" s="1"/>
  <c r="AW548" i="1"/>
  <c r="AU548" i="1"/>
  <c r="AV548" i="1" s="1"/>
  <c r="AX548" i="1" s="1"/>
  <c r="AY548" i="1" s="1"/>
  <c r="AT548" i="1"/>
  <c r="AP548" i="1"/>
  <c r="AQ548" i="1" s="1"/>
  <c r="U548" i="1"/>
  <c r="W548" i="1" s="1"/>
  <c r="O548" i="1"/>
  <c r="Q548" i="1" s="1"/>
  <c r="AW547" i="1"/>
  <c r="AU547" i="1"/>
  <c r="AV547" i="1" s="1"/>
  <c r="AX547" i="1" s="1"/>
  <c r="AY547" i="1" s="1"/>
  <c r="AT547" i="1"/>
  <c r="AP547" i="1"/>
  <c r="AQ547" i="1" s="1"/>
  <c r="U547" i="1"/>
  <c r="W547" i="1" s="1"/>
  <c r="O547" i="1"/>
  <c r="Q547" i="1" s="1"/>
  <c r="AW546" i="1"/>
  <c r="AU546" i="1"/>
  <c r="AT546" i="1"/>
  <c r="AV546" i="1" s="1"/>
  <c r="AP546" i="1"/>
  <c r="AQ546" i="1" s="1"/>
  <c r="W546" i="1"/>
  <c r="U546" i="1"/>
  <c r="O546" i="1"/>
  <c r="Q546" i="1" s="1"/>
  <c r="AX545" i="1"/>
  <c r="AY545" i="1" s="1"/>
  <c r="AW545" i="1"/>
  <c r="AV545" i="1"/>
  <c r="AU545" i="1"/>
  <c r="AT545" i="1"/>
  <c r="AP545" i="1"/>
  <c r="AQ545" i="1" s="1"/>
  <c r="U545" i="1"/>
  <c r="W545" i="1" s="1"/>
  <c r="O545" i="1"/>
  <c r="Q545" i="1" s="1"/>
  <c r="AW544" i="1"/>
  <c r="AU544" i="1"/>
  <c r="AT544" i="1"/>
  <c r="AP544" i="1"/>
  <c r="AQ544" i="1" s="1"/>
  <c r="U544" i="1"/>
  <c r="W544" i="1" s="1"/>
  <c r="Q544" i="1"/>
  <c r="O544" i="1"/>
  <c r="AW543" i="1"/>
  <c r="AU543" i="1"/>
  <c r="AT543" i="1"/>
  <c r="AP543" i="1"/>
  <c r="AQ543" i="1" s="1"/>
  <c r="U543" i="1"/>
  <c r="W543" i="1" s="1"/>
  <c r="O543" i="1"/>
  <c r="Q543" i="1" s="1"/>
  <c r="AW542" i="1"/>
  <c r="AU542" i="1"/>
  <c r="AT542" i="1"/>
  <c r="AP542" i="1"/>
  <c r="AQ542" i="1" s="1"/>
  <c r="U542" i="1"/>
  <c r="W542" i="1" s="1"/>
  <c r="O542" i="1"/>
  <c r="Q542" i="1" s="1"/>
  <c r="AW541" i="1"/>
  <c r="AU541" i="1"/>
  <c r="AT541" i="1"/>
  <c r="AV541" i="1" s="1"/>
  <c r="AX541" i="1" s="1"/>
  <c r="AY541" i="1" s="1"/>
  <c r="AP541" i="1"/>
  <c r="AQ541" i="1" s="1"/>
  <c r="U541" i="1"/>
  <c r="W541" i="1" s="1"/>
  <c r="O541" i="1"/>
  <c r="Q541" i="1" s="1"/>
  <c r="AW540" i="1"/>
  <c r="AU540" i="1"/>
  <c r="AT540" i="1"/>
  <c r="AP540" i="1"/>
  <c r="AQ540" i="1" s="1"/>
  <c r="U540" i="1"/>
  <c r="W540" i="1" s="1"/>
  <c r="O540" i="1"/>
  <c r="Q540" i="1" s="1"/>
  <c r="AW539" i="1"/>
  <c r="AU539" i="1"/>
  <c r="AT539" i="1"/>
  <c r="AP539" i="1"/>
  <c r="AQ539" i="1" s="1"/>
  <c r="U539" i="1"/>
  <c r="W539" i="1" s="1"/>
  <c r="O539" i="1"/>
  <c r="Q539" i="1" s="1"/>
  <c r="AW538" i="1"/>
  <c r="AU538" i="1"/>
  <c r="AV538" i="1" s="1"/>
  <c r="AX538" i="1" s="1"/>
  <c r="AY538" i="1" s="1"/>
  <c r="AT538" i="1"/>
  <c r="AP538" i="1"/>
  <c r="AQ538" i="1" s="1"/>
  <c r="U538" i="1"/>
  <c r="W538" i="1" s="1"/>
  <c r="O538" i="1"/>
  <c r="Q538" i="1" s="1"/>
  <c r="AW535" i="1"/>
  <c r="AU535" i="1"/>
  <c r="AT535" i="1"/>
  <c r="AP535" i="1"/>
  <c r="AQ535" i="1" s="1"/>
  <c r="U535" i="1"/>
  <c r="W535" i="1" s="1"/>
  <c r="O535" i="1"/>
  <c r="Q535" i="1" s="1"/>
  <c r="AW534" i="1"/>
  <c r="AU534" i="1"/>
  <c r="AV534" i="1" s="1"/>
  <c r="AX534" i="1" s="1"/>
  <c r="AY534" i="1" s="1"/>
  <c r="AT534" i="1"/>
  <c r="AP534" i="1"/>
  <c r="AQ534" i="1" s="1"/>
  <c r="U534" i="1"/>
  <c r="W534" i="1" s="1"/>
  <c r="O534" i="1"/>
  <c r="Q534" i="1" s="1"/>
  <c r="AW533" i="1"/>
  <c r="AU533" i="1"/>
  <c r="AT533" i="1"/>
  <c r="AV533" i="1" s="1"/>
  <c r="AP533" i="1"/>
  <c r="AQ533" i="1" s="1"/>
  <c r="U533" i="1"/>
  <c r="W533" i="1" s="1"/>
  <c r="O533" i="1"/>
  <c r="Q533" i="1" s="1"/>
  <c r="AW532" i="1"/>
  <c r="AV532" i="1"/>
  <c r="AU532" i="1"/>
  <c r="AT532" i="1"/>
  <c r="AP532" i="1"/>
  <c r="AQ532" i="1" s="1"/>
  <c r="U532" i="1"/>
  <c r="W532" i="1" s="1"/>
  <c r="O532" i="1"/>
  <c r="Q532" i="1" s="1"/>
  <c r="AW531" i="1"/>
  <c r="AU531" i="1"/>
  <c r="AT531" i="1"/>
  <c r="AV531" i="1" s="1"/>
  <c r="AP531" i="1"/>
  <c r="AQ531" i="1" s="1"/>
  <c r="U531" i="1"/>
  <c r="W531" i="1" s="1"/>
  <c r="O531" i="1"/>
  <c r="Q531" i="1" s="1"/>
  <c r="AW530" i="1"/>
  <c r="AU530" i="1"/>
  <c r="AT530" i="1"/>
  <c r="AP530" i="1"/>
  <c r="AQ530" i="1" s="1"/>
  <c r="U530" i="1"/>
  <c r="W530" i="1" s="1"/>
  <c r="Q530" i="1"/>
  <c r="O530" i="1"/>
  <c r="AW529" i="1"/>
  <c r="AU529" i="1"/>
  <c r="AT529" i="1"/>
  <c r="AP529" i="1"/>
  <c r="AQ529" i="1" s="1"/>
  <c r="U529" i="1"/>
  <c r="W529" i="1" s="1"/>
  <c r="O529" i="1"/>
  <c r="Q529" i="1" s="1"/>
  <c r="AW528" i="1"/>
  <c r="AU528" i="1"/>
  <c r="AT528" i="1"/>
  <c r="AP528" i="1"/>
  <c r="AQ528" i="1" s="1"/>
  <c r="U528" i="1"/>
  <c r="W528" i="1" s="1"/>
  <c r="O528" i="1"/>
  <c r="Q528" i="1" s="1"/>
  <c r="AW527" i="1"/>
  <c r="AU527" i="1"/>
  <c r="AT527" i="1"/>
  <c r="AQ527" i="1"/>
  <c r="AP527" i="1"/>
  <c r="U527" i="1"/>
  <c r="W527" i="1" s="1"/>
  <c r="O527" i="1"/>
  <c r="Q527" i="1" s="1"/>
  <c r="AW526" i="1"/>
  <c r="AU526" i="1"/>
  <c r="AT526" i="1"/>
  <c r="AP526" i="1"/>
  <c r="AQ526" i="1" s="1"/>
  <c r="U526" i="1"/>
  <c r="W526" i="1" s="1"/>
  <c r="O526" i="1"/>
  <c r="Q526" i="1" s="1"/>
  <c r="AW525" i="1"/>
  <c r="AU525" i="1"/>
  <c r="AT525" i="1"/>
  <c r="AQ525" i="1"/>
  <c r="AP525" i="1"/>
  <c r="U525" i="1"/>
  <c r="W525" i="1" s="1"/>
  <c r="O525" i="1"/>
  <c r="Q525" i="1" s="1"/>
  <c r="AW524" i="1"/>
  <c r="AU524" i="1"/>
  <c r="AT524" i="1"/>
  <c r="AP524" i="1"/>
  <c r="AQ524" i="1" s="1"/>
  <c r="U524" i="1"/>
  <c r="W524" i="1" s="1"/>
  <c r="Q524" i="1"/>
  <c r="O524" i="1"/>
  <c r="AW523" i="1"/>
  <c r="AU523" i="1"/>
  <c r="AV523" i="1" s="1"/>
  <c r="AX523" i="1" s="1"/>
  <c r="AY523" i="1" s="1"/>
  <c r="AT523" i="1"/>
  <c r="AP523" i="1"/>
  <c r="AQ523" i="1" s="1"/>
  <c r="U523" i="1"/>
  <c r="W523" i="1" s="1"/>
  <c r="O523" i="1"/>
  <c r="Q523" i="1" s="1"/>
  <c r="AW522" i="1"/>
  <c r="AU522" i="1"/>
  <c r="AV522" i="1" s="1"/>
  <c r="AT522" i="1"/>
  <c r="AP522" i="1"/>
  <c r="AQ522" i="1" s="1"/>
  <c r="W522" i="1"/>
  <c r="U522" i="1"/>
  <c r="O522" i="1"/>
  <c r="Q522" i="1" s="1"/>
  <c r="AW521" i="1"/>
  <c r="AU521" i="1"/>
  <c r="AT521" i="1"/>
  <c r="AP521" i="1"/>
  <c r="AQ521" i="1" s="1"/>
  <c r="U521" i="1"/>
  <c r="W521" i="1" s="1"/>
  <c r="Q521" i="1"/>
  <c r="O521" i="1"/>
  <c r="AW520" i="1"/>
  <c r="AU520" i="1"/>
  <c r="AT520" i="1"/>
  <c r="AP520" i="1"/>
  <c r="AQ520" i="1" s="1"/>
  <c r="U520" i="1"/>
  <c r="W520" i="1" s="1"/>
  <c r="O520" i="1"/>
  <c r="Q520" i="1" s="1"/>
  <c r="AW519" i="1"/>
  <c r="AU519" i="1"/>
  <c r="AT519" i="1"/>
  <c r="AQ519" i="1"/>
  <c r="AP519" i="1"/>
  <c r="U519" i="1"/>
  <c r="W519" i="1" s="1"/>
  <c r="O519" i="1"/>
  <c r="Q519" i="1" s="1"/>
  <c r="AW518" i="1"/>
  <c r="AV518" i="1"/>
  <c r="AX518" i="1" s="1"/>
  <c r="AY518" i="1" s="1"/>
  <c r="AU518" i="1"/>
  <c r="AT518" i="1"/>
  <c r="AP518" i="1"/>
  <c r="AQ518" i="1" s="1"/>
  <c r="U518" i="1"/>
  <c r="W518" i="1" s="1"/>
  <c r="O518" i="1"/>
  <c r="Q518" i="1" s="1"/>
  <c r="AW517" i="1"/>
  <c r="AU517" i="1"/>
  <c r="AT517" i="1"/>
  <c r="AP517" i="1"/>
  <c r="AQ517" i="1" s="1"/>
  <c r="U517" i="1"/>
  <c r="W517" i="1" s="1"/>
  <c r="O517" i="1"/>
  <c r="Q517" i="1" s="1"/>
  <c r="AW516" i="1"/>
  <c r="AU516" i="1"/>
  <c r="AT516" i="1"/>
  <c r="AP516" i="1"/>
  <c r="AQ516" i="1" s="1"/>
  <c r="U516" i="1"/>
  <c r="W516" i="1" s="1"/>
  <c r="O516" i="1"/>
  <c r="Q516" i="1" s="1"/>
  <c r="AW515" i="1"/>
  <c r="AU515" i="1"/>
  <c r="AT515" i="1"/>
  <c r="AP515" i="1"/>
  <c r="AQ515" i="1" s="1"/>
  <c r="U515" i="1"/>
  <c r="W515" i="1" s="1"/>
  <c r="O515" i="1"/>
  <c r="Q515" i="1" s="1"/>
  <c r="AW514" i="1"/>
  <c r="AU514" i="1"/>
  <c r="AT514" i="1"/>
  <c r="AP514" i="1"/>
  <c r="AQ514" i="1" s="1"/>
  <c r="U514" i="1"/>
  <c r="W514" i="1" s="1"/>
  <c r="O514" i="1"/>
  <c r="Q514" i="1" s="1"/>
  <c r="AW513" i="1"/>
  <c r="AU513" i="1"/>
  <c r="AT513" i="1"/>
  <c r="AV513" i="1" s="1"/>
  <c r="AQ513" i="1"/>
  <c r="AP513" i="1"/>
  <c r="U513" i="1"/>
  <c r="W513" i="1" s="1"/>
  <c r="O513" i="1"/>
  <c r="Q513" i="1" s="1"/>
  <c r="AW512" i="1"/>
  <c r="AU512" i="1"/>
  <c r="AT512" i="1"/>
  <c r="AP512" i="1"/>
  <c r="AQ512" i="1" s="1"/>
  <c r="U512" i="1"/>
  <c r="W512" i="1" s="1"/>
  <c r="O512" i="1"/>
  <c r="Q512" i="1" s="1"/>
  <c r="AW511" i="1"/>
  <c r="AU511" i="1"/>
  <c r="AT511" i="1"/>
  <c r="AQ511" i="1"/>
  <c r="AP511" i="1"/>
  <c r="U511" i="1"/>
  <c r="W511" i="1" s="1"/>
  <c r="O511" i="1"/>
  <c r="Q511" i="1" s="1"/>
  <c r="AW510" i="1"/>
  <c r="AU510" i="1"/>
  <c r="AT510" i="1"/>
  <c r="AP510" i="1"/>
  <c r="AQ510" i="1" s="1"/>
  <c r="U510" i="1"/>
  <c r="W510" i="1" s="1"/>
  <c r="O510" i="1"/>
  <c r="Q510" i="1" s="1"/>
  <c r="AW509" i="1"/>
  <c r="AU509" i="1"/>
  <c r="AT509" i="1"/>
  <c r="AP509" i="1"/>
  <c r="AQ509" i="1" s="1"/>
  <c r="U509" i="1"/>
  <c r="W509" i="1" s="1"/>
  <c r="O509" i="1"/>
  <c r="Q509" i="1" s="1"/>
  <c r="AW508" i="1"/>
  <c r="AU508" i="1"/>
  <c r="AV508" i="1" s="1"/>
  <c r="AT508" i="1"/>
  <c r="AP508" i="1"/>
  <c r="AQ508" i="1" s="1"/>
  <c r="U508" i="1"/>
  <c r="W508" i="1" s="1"/>
  <c r="O508" i="1"/>
  <c r="Q508" i="1" s="1"/>
  <c r="AW507" i="1"/>
  <c r="AU507" i="1"/>
  <c r="AT507" i="1"/>
  <c r="AP507" i="1"/>
  <c r="AQ507" i="1" s="1"/>
  <c r="U507" i="1"/>
  <c r="W507" i="1" s="1"/>
  <c r="O507" i="1"/>
  <c r="Q507" i="1" s="1"/>
  <c r="AW506" i="1"/>
  <c r="AV506" i="1"/>
  <c r="AU506" i="1"/>
  <c r="AT506" i="1"/>
  <c r="AP506" i="1"/>
  <c r="AQ506" i="1" s="1"/>
  <c r="U506" i="1"/>
  <c r="W506" i="1" s="1"/>
  <c r="O506" i="1"/>
  <c r="Q506" i="1" s="1"/>
  <c r="AW505" i="1"/>
  <c r="AU505" i="1"/>
  <c r="AT505" i="1"/>
  <c r="AV505" i="1" s="1"/>
  <c r="AX505" i="1" s="1"/>
  <c r="AY505" i="1" s="1"/>
  <c r="AP505" i="1"/>
  <c r="AQ505" i="1" s="1"/>
  <c r="U505" i="1"/>
  <c r="W505" i="1" s="1"/>
  <c r="O505" i="1"/>
  <c r="Q505" i="1" s="1"/>
  <c r="AW504" i="1"/>
  <c r="AU504" i="1"/>
  <c r="AV504" i="1" s="1"/>
  <c r="AT504" i="1"/>
  <c r="AP504" i="1"/>
  <c r="AQ504" i="1" s="1"/>
  <c r="U504" i="1"/>
  <c r="W504" i="1" s="1"/>
  <c r="O504" i="1"/>
  <c r="Q504" i="1" s="1"/>
  <c r="AW503" i="1"/>
  <c r="AU503" i="1"/>
  <c r="AT503" i="1"/>
  <c r="AP503" i="1"/>
  <c r="AQ503" i="1" s="1"/>
  <c r="U503" i="1"/>
  <c r="W503" i="1" s="1"/>
  <c r="O503" i="1"/>
  <c r="Q503" i="1" s="1"/>
  <c r="AW502" i="1"/>
  <c r="AU502" i="1"/>
  <c r="AV502" i="1" s="1"/>
  <c r="AX502" i="1" s="1"/>
  <c r="AY502" i="1" s="1"/>
  <c r="AT502" i="1"/>
  <c r="AP502" i="1"/>
  <c r="AQ502" i="1" s="1"/>
  <c r="U502" i="1"/>
  <c r="W502" i="1" s="1"/>
  <c r="O502" i="1"/>
  <c r="Q502" i="1" s="1"/>
  <c r="AW501" i="1"/>
  <c r="AU501" i="1"/>
  <c r="AT501" i="1"/>
  <c r="AQ501" i="1"/>
  <c r="AP501" i="1"/>
  <c r="U501" i="1"/>
  <c r="W501" i="1" s="1"/>
  <c r="Q501" i="1"/>
  <c r="O501" i="1"/>
  <c r="AW500" i="1"/>
  <c r="AU500" i="1"/>
  <c r="AT500" i="1"/>
  <c r="AP500" i="1"/>
  <c r="AQ500" i="1" s="1"/>
  <c r="U500" i="1"/>
  <c r="W500" i="1" s="1"/>
  <c r="O500" i="1"/>
  <c r="Q500" i="1" s="1"/>
  <c r="AW499" i="1"/>
  <c r="AU499" i="1"/>
  <c r="AT499" i="1"/>
  <c r="AP499" i="1"/>
  <c r="AQ499" i="1" s="1"/>
  <c r="U499" i="1"/>
  <c r="W499" i="1" s="1"/>
  <c r="Q499" i="1"/>
  <c r="O499" i="1"/>
  <c r="AW498" i="1"/>
  <c r="AU498" i="1"/>
  <c r="AV498" i="1" s="1"/>
  <c r="AT498" i="1"/>
  <c r="AP498" i="1"/>
  <c r="AQ498" i="1" s="1"/>
  <c r="U498" i="1"/>
  <c r="W498" i="1" s="1"/>
  <c r="O498" i="1"/>
  <c r="Q498" i="1" s="1"/>
  <c r="AW497" i="1"/>
  <c r="AU497" i="1"/>
  <c r="AT497" i="1"/>
  <c r="AQ497" i="1"/>
  <c r="AP497" i="1"/>
  <c r="U497" i="1"/>
  <c r="W497" i="1" s="1"/>
  <c r="O497" i="1"/>
  <c r="Q497" i="1" s="1"/>
  <c r="AW496" i="1"/>
  <c r="AU496" i="1"/>
  <c r="AV496" i="1" s="1"/>
  <c r="AT496" i="1"/>
  <c r="AP496" i="1"/>
  <c r="AQ496" i="1" s="1"/>
  <c r="U496" i="1"/>
  <c r="W496" i="1" s="1"/>
  <c r="O496" i="1"/>
  <c r="Q496" i="1" s="1"/>
  <c r="AW495" i="1"/>
  <c r="AU495" i="1"/>
  <c r="AT495" i="1"/>
  <c r="AP495" i="1"/>
  <c r="AQ495" i="1" s="1"/>
  <c r="U495" i="1"/>
  <c r="W495" i="1" s="1"/>
  <c r="O495" i="1"/>
  <c r="Q495" i="1" s="1"/>
  <c r="AW494" i="1"/>
  <c r="AU494" i="1"/>
  <c r="AT494" i="1"/>
  <c r="AV494" i="1" s="1"/>
  <c r="AQ494" i="1"/>
  <c r="AP494" i="1"/>
  <c r="U494" i="1"/>
  <c r="W494" i="1" s="1"/>
  <c r="O494" i="1"/>
  <c r="Q494" i="1" s="1"/>
  <c r="AW493" i="1"/>
  <c r="AU493" i="1"/>
  <c r="AV493" i="1" s="1"/>
  <c r="AT493" i="1"/>
  <c r="AP493" i="1"/>
  <c r="AQ493" i="1" s="1"/>
  <c r="U493" i="1"/>
  <c r="W493" i="1" s="1"/>
  <c r="O493" i="1"/>
  <c r="Q493" i="1" s="1"/>
  <c r="AW492" i="1"/>
  <c r="AU492" i="1"/>
  <c r="AT492" i="1"/>
  <c r="AP492" i="1"/>
  <c r="AQ492" i="1" s="1"/>
  <c r="U492" i="1"/>
  <c r="W492" i="1" s="1"/>
  <c r="O492" i="1"/>
  <c r="Q492" i="1" s="1"/>
  <c r="AW491" i="1"/>
  <c r="AU491" i="1"/>
  <c r="AT491" i="1"/>
  <c r="AP491" i="1"/>
  <c r="AQ491" i="1" s="1"/>
  <c r="U491" i="1"/>
  <c r="W491" i="1" s="1"/>
  <c r="Q491" i="1"/>
  <c r="O491" i="1"/>
  <c r="AW490" i="1"/>
  <c r="AU490" i="1"/>
  <c r="AT490" i="1"/>
  <c r="AP490" i="1"/>
  <c r="AQ490" i="1" s="1"/>
  <c r="U490" i="1"/>
  <c r="W490" i="1" s="1"/>
  <c r="Q490" i="1"/>
  <c r="O490" i="1"/>
  <c r="AW489" i="1"/>
  <c r="AU489" i="1"/>
  <c r="AT489" i="1"/>
  <c r="AP489" i="1"/>
  <c r="AQ489" i="1" s="1"/>
  <c r="U489" i="1"/>
  <c r="W489" i="1" s="1"/>
  <c r="O489" i="1"/>
  <c r="Q489" i="1" s="1"/>
  <c r="AW488" i="1"/>
  <c r="AU488" i="1"/>
  <c r="AT488" i="1"/>
  <c r="AP488" i="1"/>
  <c r="AQ488" i="1" s="1"/>
  <c r="U488" i="1"/>
  <c r="W488" i="1" s="1"/>
  <c r="O488" i="1"/>
  <c r="Q488" i="1" s="1"/>
  <c r="AW487" i="1"/>
  <c r="AU487" i="1"/>
  <c r="AT487" i="1"/>
  <c r="AP487" i="1"/>
  <c r="AQ487" i="1" s="1"/>
  <c r="U487" i="1"/>
  <c r="W487" i="1" s="1"/>
  <c r="O487" i="1"/>
  <c r="Q487" i="1" s="1"/>
  <c r="AW486" i="1"/>
  <c r="AU486" i="1"/>
  <c r="AT486" i="1"/>
  <c r="AV486" i="1" s="1"/>
  <c r="AQ486" i="1"/>
  <c r="AP486" i="1"/>
  <c r="U486" i="1"/>
  <c r="W486" i="1" s="1"/>
  <c r="O486" i="1"/>
  <c r="Q486" i="1" s="1"/>
  <c r="AW485" i="1"/>
  <c r="AU485" i="1"/>
  <c r="AT485" i="1"/>
  <c r="AP485" i="1"/>
  <c r="AQ485" i="1" s="1"/>
  <c r="U485" i="1"/>
  <c r="W485" i="1" s="1"/>
  <c r="O485" i="1"/>
  <c r="Q485" i="1" s="1"/>
  <c r="AW484" i="1"/>
  <c r="AU484" i="1"/>
  <c r="AT484" i="1"/>
  <c r="AP484" i="1"/>
  <c r="AQ484" i="1" s="1"/>
  <c r="U484" i="1"/>
  <c r="W484" i="1" s="1"/>
  <c r="O484" i="1"/>
  <c r="Q484" i="1" s="1"/>
  <c r="AW483" i="1"/>
  <c r="AU483" i="1"/>
  <c r="AV483" i="1" s="1"/>
  <c r="AX483" i="1" s="1"/>
  <c r="AY483" i="1" s="1"/>
  <c r="AT483" i="1"/>
  <c r="AP483" i="1"/>
  <c r="AQ483" i="1" s="1"/>
  <c r="W483" i="1"/>
  <c r="U483" i="1"/>
  <c r="O483" i="1"/>
  <c r="Q483" i="1" s="1"/>
  <c r="AW482" i="1"/>
  <c r="AU482" i="1"/>
  <c r="AT482" i="1"/>
  <c r="AQ482" i="1"/>
  <c r="AP482" i="1"/>
  <c r="U482" i="1"/>
  <c r="W482" i="1" s="1"/>
  <c r="O482" i="1"/>
  <c r="Q482" i="1" s="1"/>
  <c r="AW481" i="1"/>
  <c r="AU481" i="1"/>
  <c r="AT481" i="1"/>
  <c r="AQ481" i="1"/>
  <c r="AP481" i="1"/>
  <c r="U481" i="1"/>
  <c r="W481" i="1" s="1"/>
  <c r="O481" i="1"/>
  <c r="Q481" i="1" s="1"/>
  <c r="AW480" i="1"/>
  <c r="AU480" i="1"/>
  <c r="AT480" i="1"/>
  <c r="AP480" i="1"/>
  <c r="AQ480" i="1" s="1"/>
  <c r="W480" i="1"/>
  <c r="U480" i="1"/>
  <c r="O480" i="1"/>
  <c r="Q480" i="1" s="1"/>
  <c r="AW479" i="1"/>
  <c r="AU479" i="1"/>
  <c r="AT479" i="1"/>
  <c r="AP479" i="1"/>
  <c r="AQ479" i="1" s="1"/>
  <c r="U479" i="1"/>
  <c r="W479" i="1" s="1"/>
  <c r="O479" i="1"/>
  <c r="Q479" i="1" s="1"/>
  <c r="AW478" i="1"/>
  <c r="AU478" i="1"/>
  <c r="AV478" i="1" s="1"/>
  <c r="AX478" i="1" s="1"/>
  <c r="AY478" i="1" s="1"/>
  <c r="AT478" i="1"/>
  <c r="AP478" i="1"/>
  <c r="AQ478" i="1" s="1"/>
  <c r="U478" i="1"/>
  <c r="W478" i="1" s="1"/>
  <c r="O478" i="1"/>
  <c r="Q478" i="1" s="1"/>
  <c r="AW477" i="1"/>
  <c r="AU477" i="1"/>
  <c r="AT477" i="1"/>
  <c r="AP477" i="1"/>
  <c r="AQ477" i="1" s="1"/>
  <c r="U477" i="1"/>
  <c r="W477" i="1" s="1"/>
  <c r="O477" i="1"/>
  <c r="Q477" i="1" s="1"/>
  <c r="AW476" i="1"/>
  <c r="AU476" i="1"/>
  <c r="AT476" i="1"/>
  <c r="AP476" i="1"/>
  <c r="AQ476" i="1" s="1"/>
  <c r="U476" i="1"/>
  <c r="W476" i="1" s="1"/>
  <c r="O476" i="1"/>
  <c r="Q476" i="1" s="1"/>
  <c r="AY475" i="1"/>
  <c r="AW475" i="1"/>
  <c r="AV475" i="1"/>
  <c r="AX475" i="1" s="1"/>
  <c r="AU475" i="1"/>
  <c r="AT475" i="1"/>
  <c r="AP475" i="1"/>
  <c r="AQ475" i="1" s="1"/>
  <c r="U475" i="1"/>
  <c r="W475" i="1" s="1"/>
  <c r="O475" i="1"/>
  <c r="Q475" i="1" s="1"/>
  <c r="AW474" i="1"/>
  <c r="AU474" i="1"/>
  <c r="AT474" i="1"/>
  <c r="AV474" i="1" s="1"/>
  <c r="AP474" i="1"/>
  <c r="AQ474" i="1" s="1"/>
  <c r="U474" i="1"/>
  <c r="W474" i="1" s="1"/>
  <c r="O474" i="1"/>
  <c r="Q474" i="1" s="1"/>
  <c r="AW473" i="1"/>
  <c r="AU473" i="1"/>
  <c r="AT473" i="1"/>
  <c r="AV473" i="1" s="1"/>
  <c r="AP473" i="1"/>
  <c r="AQ473" i="1" s="1"/>
  <c r="U473" i="1"/>
  <c r="W473" i="1" s="1"/>
  <c r="O473" i="1"/>
  <c r="Q473" i="1" s="1"/>
  <c r="AW472" i="1"/>
  <c r="AU472" i="1"/>
  <c r="AT472" i="1"/>
  <c r="AP472" i="1"/>
  <c r="AQ472" i="1" s="1"/>
  <c r="U472" i="1"/>
  <c r="W472" i="1" s="1"/>
  <c r="O472" i="1"/>
  <c r="Q472" i="1" s="1"/>
  <c r="AW471" i="1"/>
  <c r="AU471" i="1"/>
  <c r="AT471" i="1"/>
  <c r="AP471" i="1"/>
  <c r="AQ471" i="1" s="1"/>
  <c r="U471" i="1"/>
  <c r="W471" i="1" s="1"/>
  <c r="O471" i="1"/>
  <c r="Q471" i="1" s="1"/>
  <c r="AW470" i="1"/>
  <c r="AU470" i="1"/>
  <c r="AV470" i="1" s="1"/>
  <c r="AX470" i="1" s="1"/>
  <c r="AY470" i="1" s="1"/>
  <c r="AT470" i="1"/>
  <c r="AP470" i="1"/>
  <c r="AQ470" i="1" s="1"/>
  <c r="U470" i="1"/>
  <c r="W470" i="1" s="1"/>
  <c r="O470" i="1"/>
  <c r="Q470" i="1" s="1"/>
  <c r="AW469" i="1"/>
  <c r="AU469" i="1"/>
  <c r="AV469" i="1" s="1"/>
  <c r="AX469" i="1" s="1"/>
  <c r="AY469" i="1" s="1"/>
  <c r="AT469" i="1"/>
  <c r="AP469" i="1"/>
  <c r="AQ469" i="1" s="1"/>
  <c r="U469" i="1"/>
  <c r="W469" i="1" s="1"/>
  <c r="O469" i="1"/>
  <c r="AW468" i="1"/>
  <c r="AU468" i="1"/>
  <c r="AT468" i="1"/>
  <c r="AQ468" i="1"/>
  <c r="AP468" i="1"/>
  <c r="U468" i="1"/>
  <c r="W468" i="1" s="1"/>
  <c r="O468" i="1"/>
  <c r="Q468" i="1" s="1"/>
  <c r="AW467" i="1"/>
  <c r="AU467" i="1"/>
  <c r="AT467" i="1"/>
  <c r="AP467" i="1"/>
  <c r="AQ467" i="1" s="1"/>
  <c r="U467" i="1"/>
  <c r="W467" i="1" s="1"/>
  <c r="O467" i="1"/>
  <c r="Q467" i="1" s="1"/>
  <c r="AW466" i="1"/>
  <c r="AU466" i="1"/>
  <c r="AV466" i="1" s="1"/>
  <c r="AX466" i="1" s="1"/>
  <c r="AY466" i="1" s="1"/>
  <c r="AT466" i="1"/>
  <c r="AP466" i="1"/>
  <c r="AQ466" i="1" s="1"/>
  <c r="U466" i="1"/>
  <c r="O466" i="1"/>
  <c r="Q466" i="1" s="1"/>
  <c r="AW465" i="1"/>
  <c r="AU465" i="1"/>
  <c r="AT465" i="1"/>
  <c r="AP465" i="1"/>
  <c r="AQ465" i="1" s="1"/>
  <c r="U465" i="1"/>
  <c r="W465" i="1" s="1"/>
  <c r="O465" i="1"/>
  <c r="Q465" i="1" s="1"/>
  <c r="AW464" i="1"/>
  <c r="AU464" i="1"/>
  <c r="AT464" i="1"/>
  <c r="AQ464" i="1"/>
  <c r="AP464" i="1"/>
  <c r="U464" i="1"/>
  <c r="W464" i="1" s="1"/>
  <c r="O464" i="1"/>
  <c r="Q464" i="1" s="1"/>
  <c r="AW463" i="1"/>
  <c r="AU463" i="1"/>
  <c r="AT463" i="1"/>
  <c r="AQ463" i="1"/>
  <c r="AP463" i="1"/>
  <c r="U463" i="1"/>
  <c r="O463" i="1"/>
  <c r="Q463" i="1" s="1"/>
  <c r="AW462" i="1"/>
  <c r="AU462" i="1"/>
  <c r="AT462" i="1"/>
  <c r="AV462" i="1" s="1"/>
  <c r="AP462" i="1"/>
  <c r="AQ462" i="1" s="1"/>
  <c r="U462" i="1"/>
  <c r="W462" i="1" s="1"/>
  <c r="O462" i="1"/>
  <c r="Q462" i="1" s="1"/>
  <c r="AW461" i="1"/>
  <c r="AU461" i="1"/>
  <c r="AT461" i="1"/>
  <c r="AP461" i="1"/>
  <c r="AQ461" i="1" s="1"/>
  <c r="U461" i="1"/>
  <c r="W461" i="1" s="1"/>
  <c r="O461" i="1"/>
  <c r="Q461" i="1" s="1"/>
  <c r="AW460" i="1"/>
  <c r="AU460" i="1"/>
  <c r="AT460" i="1"/>
  <c r="AP460" i="1"/>
  <c r="AQ460" i="1" s="1"/>
  <c r="W460" i="1"/>
  <c r="U460" i="1"/>
  <c r="O460" i="1"/>
  <c r="Q460" i="1" s="1"/>
  <c r="AW459" i="1"/>
  <c r="AU459" i="1"/>
  <c r="AV459" i="1" s="1"/>
  <c r="AX459" i="1" s="1"/>
  <c r="AY459" i="1" s="1"/>
  <c r="AT459" i="1"/>
  <c r="AP459" i="1"/>
  <c r="AQ459" i="1" s="1"/>
  <c r="U459" i="1"/>
  <c r="W459" i="1" s="1"/>
  <c r="O459" i="1"/>
  <c r="Q459" i="1" s="1"/>
  <c r="AW458" i="1"/>
  <c r="AU458" i="1"/>
  <c r="AT458" i="1"/>
  <c r="AP458" i="1"/>
  <c r="AQ458" i="1" s="1"/>
  <c r="U458" i="1"/>
  <c r="W458" i="1" s="1"/>
  <c r="O458" i="1"/>
  <c r="Q458" i="1" s="1"/>
  <c r="AW457" i="1"/>
  <c r="AU457" i="1"/>
  <c r="AT457" i="1"/>
  <c r="AQ457" i="1"/>
  <c r="AP457" i="1"/>
  <c r="W457" i="1"/>
  <c r="U457" i="1"/>
  <c r="O457" i="1"/>
  <c r="Q457" i="1" s="1"/>
  <c r="AW456" i="1"/>
  <c r="AU456" i="1"/>
  <c r="AV456" i="1" s="1"/>
  <c r="AT456" i="1"/>
  <c r="AP456" i="1"/>
  <c r="AQ456" i="1" s="1"/>
  <c r="U456" i="1"/>
  <c r="W456" i="1" s="1"/>
  <c r="O456" i="1"/>
  <c r="Q456" i="1" s="1"/>
  <c r="AW455" i="1"/>
  <c r="AU455" i="1"/>
  <c r="AV455" i="1" s="1"/>
  <c r="AT455" i="1"/>
  <c r="AQ455" i="1"/>
  <c r="AP455" i="1"/>
  <c r="U455" i="1"/>
  <c r="W455" i="1" s="1"/>
  <c r="Q455" i="1"/>
  <c r="O455" i="1"/>
  <c r="AW454" i="1"/>
  <c r="AU454" i="1"/>
  <c r="AT454" i="1"/>
  <c r="AV454" i="1" s="1"/>
  <c r="AX454" i="1" s="1"/>
  <c r="AY454" i="1" s="1"/>
  <c r="AP454" i="1"/>
  <c r="AQ454" i="1" s="1"/>
  <c r="U454" i="1"/>
  <c r="W454" i="1" s="1"/>
  <c r="Q454" i="1"/>
  <c r="O454" i="1"/>
  <c r="AW453" i="1"/>
  <c r="AU453" i="1"/>
  <c r="AT453" i="1"/>
  <c r="AP453" i="1"/>
  <c r="AQ453" i="1" s="1"/>
  <c r="W453" i="1"/>
  <c r="U453" i="1"/>
  <c r="O453" i="1"/>
  <c r="Q453" i="1" s="1"/>
  <c r="AW452" i="1"/>
  <c r="AU452" i="1"/>
  <c r="AT452" i="1"/>
  <c r="AV452" i="1" s="1"/>
  <c r="AP452" i="1"/>
  <c r="AQ452" i="1" s="1"/>
  <c r="W452" i="1"/>
  <c r="U452" i="1"/>
  <c r="O452" i="1"/>
  <c r="Q452" i="1" s="1"/>
  <c r="AW451" i="1"/>
  <c r="AU451" i="1"/>
  <c r="AT451" i="1"/>
  <c r="AP451" i="1"/>
  <c r="AQ451" i="1" s="1"/>
  <c r="U451" i="1"/>
  <c r="W451" i="1" s="1"/>
  <c r="O451" i="1"/>
  <c r="Q451" i="1" s="1"/>
  <c r="AW450" i="1"/>
  <c r="AU450" i="1"/>
  <c r="AT450" i="1"/>
  <c r="AQ450" i="1"/>
  <c r="AP450" i="1"/>
  <c r="U450" i="1"/>
  <c r="W450" i="1" s="1"/>
  <c r="O450" i="1"/>
  <c r="Q450" i="1" s="1"/>
  <c r="AW449" i="1"/>
  <c r="AU449" i="1"/>
  <c r="AV449" i="1" s="1"/>
  <c r="AT449" i="1"/>
  <c r="AP449" i="1"/>
  <c r="AQ449" i="1" s="1"/>
  <c r="U449" i="1"/>
  <c r="W449" i="1" s="1"/>
  <c r="O449" i="1"/>
  <c r="Q449" i="1" s="1"/>
  <c r="AW448" i="1"/>
  <c r="AU448" i="1"/>
  <c r="AT448" i="1"/>
  <c r="AP448" i="1"/>
  <c r="AQ448" i="1" s="1"/>
  <c r="U448" i="1"/>
  <c r="W448" i="1" s="1"/>
  <c r="O448" i="1"/>
  <c r="Q448" i="1" s="1"/>
  <c r="AW447" i="1"/>
  <c r="AU447" i="1"/>
  <c r="AT447" i="1"/>
  <c r="AP447" i="1"/>
  <c r="AQ447" i="1" s="1"/>
  <c r="U447" i="1"/>
  <c r="W447" i="1" s="1"/>
  <c r="O447" i="1"/>
  <c r="Q447" i="1" s="1"/>
  <c r="AW446" i="1"/>
  <c r="AU446" i="1"/>
  <c r="AT446" i="1"/>
  <c r="AP446" i="1"/>
  <c r="AQ446" i="1" s="1"/>
  <c r="U446" i="1"/>
  <c r="W446" i="1" s="1"/>
  <c r="O446" i="1"/>
  <c r="Q446" i="1" s="1"/>
  <c r="AW445" i="1"/>
  <c r="AU445" i="1"/>
  <c r="AT445" i="1"/>
  <c r="AP445" i="1"/>
  <c r="AQ445" i="1" s="1"/>
  <c r="W445" i="1"/>
  <c r="U445" i="1"/>
  <c r="O445" i="1"/>
  <c r="Q445" i="1" s="1"/>
  <c r="AW444" i="1"/>
  <c r="AU444" i="1"/>
  <c r="AT444" i="1"/>
  <c r="AP444" i="1"/>
  <c r="AQ444" i="1" s="1"/>
  <c r="U444" i="1"/>
  <c r="W444" i="1" s="1"/>
  <c r="O444" i="1"/>
  <c r="Q444" i="1" s="1"/>
  <c r="AW443" i="1"/>
  <c r="AU443" i="1"/>
  <c r="AT443" i="1"/>
  <c r="AV443" i="1" s="1"/>
  <c r="AX443" i="1" s="1"/>
  <c r="AY443" i="1" s="1"/>
  <c r="AP443" i="1"/>
  <c r="AQ443" i="1" s="1"/>
  <c r="U443" i="1"/>
  <c r="W443" i="1" s="1"/>
  <c r="O443" i="1"/>
  <c r="Q443" i="1" s="1"/>
  <c r="AW442" i="1"/>
  <c r="AU442" i="1"/>
  <c r="AT442" i="1"/>
  <c r="AQ442" i="1"/>
  <c r="AP442" i="1"/>
  <c r="U442" i="1"/>
  <c r="W442" i="1" s="1"/>
  <c r="O442" i="1"/>
  <c r="Q442" i="1" s="1"/>
  <c r="AW441" i="1"/>
  <c r="AU441" i="1"/>
  <c r="AV441" i="1" s="1"/>
  <c r="AT441" i="1"/>
  <c r="AP441" i="1"/>
  <c r="AQ441" i="1" s="1"/>
  <c r="U441" i="1"/>
  <c r="W441" i="1" s="1"/>
  <c r="O441" i="1"/>
  <c r="Q441" i="1" s="1"/>
  <c r="AW440" i="1"/>
  <c r="AU440" i="1"/>
  <c r="AT440" i="1"/>
  <c r="AP440" i="1"/>
  <c r="AQ440" i="1" s="1"/>
  <c r="U440" i="1"/>
  <c r="W440" i="1" s="1"/>
  <c r="O440" i="1"/>
  <c r="Q440" i="1" s="1"/>
  <c r="AW439" i="1"/>
  <c r="AU439" i="1"/>
  <c r="AT439" i="1"/>
  <c r="AV439" i="1" s="1"/>
  <c r="AQ439" i="1"/>
  <c r="AP439" i="1"/>
  <c r="W439" i="1"/>
  <c r="U439" i="1"/>
  <c r="Q439" i="1"/>
  <c r="O439" i="1"/>
  <c r="AW438" i="1"/>
  <c r="AU438" i="1"/>
  <c r="AT438" i="1"/>
  <c r="AP438" i="1"/>
  <c r="AQ438" i="1" s="1"/>
  <c r="U438" i="1"/>
  <c r="W438" i="1" s="1"/>
  <c r="O438" i="1"/>
  <c r="Q438" i="1" s="1"/>
  <c r="AW437" i="1"/>
  <c r="AU437" i="1"/>
  <c r="AT437" i="1"/>
  <c r="AP437" i="1"/>
  <c r="AQ437" i="1" s="1"/>
  <c r="U437" i="1"/>
  <c r="W437" i="1" s="1"/>
  <c r="Q437" i="1"/>
  <c r="O437" i="1"/>
  <c r="AW436" i="1"/>
  <c r="AU436" i="1"/>
  <c r="AV436" i="1" s="1"/>
  <c r="AT436" i="1"/>
  <c r="AP436" i="1"/>
  <c r="AQ436" i="1" s="1"/>
  <c r="U436" i="1"/>
  <c r="W436" i="1" s="1"/>
  <c r="Q436" i="1"/>
  <c r="AW435" i="1"/>
  <c r="AU435" i="1"/>
  <c r="AT435" i="1"/>
  <c r="AP435" i="1"/>
  <c r="AQ435" i="1" s="1"/>
  <c r="U435" i="1"/>
  <c r="W435" i="1" s="1"/>
  <c r="O435" i="1"/>
  <c r="Q435" i="1" s="1"/>
  <c r="AW434" i="1"/>
  <c r="AU434" i="1"/>
  <c r="AT434" i="1"/>
  <c r="AQ434" i="1"/>
  <c r="AP434" i="1"/>
  <c r="U434" i="1"/>
  <c r="W434" i="1" s="1"/>
  <c r="O434" i="1"/>
  <c r="Q434" i="1" s="1"/>
  <c r="AW433" i="1"/>
  <c r="AU433" i="1"/>
  <c r="AT433" i="1"/>
  <c r="AV433" i="1" s="1"/>
  <c r="AX433" i="1" s="1"/>
  <c r="AY433" i="1" s="1"/>
  <c r="AP433" i="1"/>
  <c r="AQ433" i="1" s="1"/>
  <c r="U433" i="1"/>
  <c r="W433" i="1" s="1"/>
  <c r="O433" i="1"/>
  <c r="Q433" i="1" s="1"/>
  <c r="AW432" i="1"/>
  <c r="AU432" i="1"/>
  <c r="AT432" i="1"/>
  <c r="AP432" i="1"/>
  <c r="AQ432" i="1" s="1"/>
  <c r="U432" i="1"/>
  <c r="W432" i="1" s="1"/>
  <c r="O432" i="1"/>
  <c r="Q432" i="1" s="1"/>
  <c r="AW431" i="1"/>
  <c r="AU431" i="1"/>
  <c r="AT431" i="1"/>
  <c r="AP431" i="1"/>
  <c r="AQ431" i="1" s="1"/>
  <c r="U431" i="1"/>
  <c r="W431" i="1" s="1"/>
  <c r="O431" i="1"/>
  <c r="Q431" i="1" s="1"/>
  <c r="AW430" i="1"/>
  <c r="AU430" i="1"/>
  <c r="AT430" i="1"/>
  <c r="AP430" i="1"/>
  <c r="AQ430" i="1" s="1"/>
  <c r="U430" i="1"/>
  <c r="W430" i="1" s="1"/>
  <c r="O430" i="1"/>
  <c r="Q430" i="1" s="1"/>
  <c r="AW429" i="1"/>
  <c r="AU429" i="1"/>
  <c r="AT429" i="1"/>
  <c r="AP429" i="1"/>
  <c r="AQ429" i="1" s="1"/>
  <c r="U429" i="1"/>
  <c r="W429" i="1" s="1"/>
  <c r="O429" i="1"/>
  <c r="Q429" i="1" s="1"/>
  <c r="AW428" i="1"/>
  <c r="AU428" i="1"/>
  <c r="AV428" i="1" s="1"/>
  <c r="AT428" i="1"/>
  <c r="AP428" i="1"/>
  <c r="AQ428" i="1" s="1"/>
  <c r="U428" i="1"/>
  <c r="W428" i="1" s="1"/>
  <c r="O428" i="1"/>
  <c r="Q428" i="1" s="1"/>
  <c r="AW427" i="1"/>
  <c r="AU427" i="1"/>
  <c r="AV427" i="1" s="1"/>
  <c r="AT427" i="1"/>
  <c r="AP427" i="1"/>
  <c r="AQ427" i="1" s="1"/>
  <c r="U427" i="1"/>
  <c r="W427" i="1" s="1"/>
  <c r="O427" i="1"/>
  <c r="Q427" i="1" s="1"/>
  <c r="AW426" i="1"/>
  <c r="AU426" i="1"/>
  <c r="AT426" i="1"/>
  <c r="AQ426" i="1"/>
  <c r="AP426" i="1"/>
  <c r="U426" i="1"/>
  <c r="W426" i="1" s="1"/>
  <c r="O426" i="1"/>
  <c r="Q426" i="1" s="1"/>
  <c r="AW425" i="1"/>
  <c r="AU425" i="1"/>
  <c r="AT425" i="1"/>
  <c r="AV425" i="1" s="1"/>
  <c r="AX425" i="1" s="1"/>
  <c r="AY425" i="1" s="1"/>
  <c r="AP425" i="1"/>
  <c r="AQ425" i="1" s="1"/>
  <c r="U425" i="1"/>
  <c r="W425" i="1" s="1"/>
  <c r="O425" i="1"/>
  <c r="Q425" i="1" s="1"/>
  <c r="AW424" i="1"/>
  <c r="AU424" i="1"/>
  <c r="AT424" i="1"/>
  <c r="AP424" i="1"/>
  <c r="AQ424" i="1" s="1"/>
  <c r="U424" i="1"/>
  <c r="W424" i="1" s="1"/>
  <c r="O424" i="1"/>
  <c r="Q424" i="1" s="1"/>
  <c r="AW423" i="1"/>
  <c r="AU423" i="1"/>
  <c r="AT423" i="1"/>
  <c r="AP423" i="1"/>
  <c r="AQ423" i="1" s="1"/>
  <c r="U423" i="1"/>
  <c r="W423" i="1" s="1"/>
  <c r="O423" i="1"/>
  <c r="Q423" i="1" s="1"/>
  <c r="AW422" i="1"/>
  <c r="AU422" i="1"/>
  <c r="AT422" i="1"/>
  <c r="AV422" i="1" s="1"/>
  <c r="AQ422" i="1"/>
  <c r="AP422" i="1"/>
  <c r="U422" i="1"/>
  <c r="W422" i="1" s="1"/>
  <c r="O422" i="1"/>
  <c r="Q422" i="1" s="1"/>
  <c r="AW421" i="1"/>
  <c r="AU421" i="1"/>
  <c r="AT421" i="1"/>
  <c r="AQ421" i="1"/>
  <c r="AP421" i="1"/>
  <c r="U421" i="1"/>
  <c r="W421" i="1" s="1"/>
  <c r="O421" i="1"/>
  <c r="Q421" i="1" s="1"/>
  <c r="AW420" i="1"/>
  <c r="AU420" i="1"/>
  <c r="AT420" i="1"/>
  <c r="AP420" i="1"/>
  <c r="AQ420" i="1" s="1"/>
  <c r="U420" i="1"/>
  <c r="W420" i="1" s="1"/>
  <c r="O420" i="1"/>
  <c r="Q420" i="1" s="1"/>
  <c r="AW419" i="1"/>
  <c r="AU419" i="1"/>
  <c r="AT419" i="1"/>
  <c r="AP419" i="1"/>
  <c r="AQ419" i="1" s="1"/>
  <c r="U419" i="1"/>
  <c r="W419" i="1" s="1"/>
  <c r="O419" i="1"/>
  <c r="Q419" i="1" s="1"/>
  <c r="AW418" i="1"/>
  <c r="AU418" i="1"/>
  <c r="AV418" i="1" s="1"/>
  <c r="AT418" i="1"/>
  <c r="AP418" i="1"/>
  <c r="AQ418" i="1" s="1"/>
  <c r="U418" i="1"/>
  <c r="W418" i="1" s="1"/>
  <c r="Q418" i="1"/>
  <c r="O418" i="1"/>
  <c r="AW417" i="1"/>
  <c r="AU417" i="1"/>
  <c r="AT417" i="1"/>
  <c r="AP417" i="1"/>
  <c r="AQ417" i="1" s="1"/>
  <c r="U417" i="1"/>
  <c r="W417" i="1" s="1"/>
  <c r="O417" i="1"/>
  <c r="Q417" i="1" s="1"/>
  <c r="AW416" i="1"/>
  <c r="AU416" i="1"/>
  <c r="AT416" i="1"/>
  <c r="AP416" i="1"/>
  <c r="AQ416" i="1" s="1"/>
  <c r="U416" i="1"/>
  <c r="W416" i="1" s="1"/>
  <c r="O416" i="1"/>
  <c r="Q416" i="1" s="1"/>
  <c r="AW415" i="1"/>
  <c r="AU415" i="1"/>
  <c r="AT415" i="1"/>
  <c r="AP415" i="1"/>
  <c r="AQ415" i="1" s="1"/>
  <c r="U415" i="1"/>
  <c r="W415" i="1" s="1"/>
  <c r="O415" i="1"/>
  <c r="Q415" i="1" s="1"/>
  <c r="AW414" i="1"/>
  <c r="AU414" i="1"/>
  <c r="AV414" i="1" s="1"/>
  <c r="AT414" i="1"/>
  <c r="AP414" i="1"/>
  <c r="AQ414" i="1" s="1"/>
  <c r="W414" i="1"/>
  <c r="U414" i="1"/>
  <c r="O414" i="1"/>
  <c r="Q414" i="1" s="1"/>
  <c r="AW413" i="1"/>
  <c r="AU413" i="1"/>
  <c r="AT413" i="1"/>
  <c r="AP413" i="1"/>
  <c r="AQ413" i="1" s="1"/>
  <c r="U413" i="1"/>
  <c r="W413" i="1" s="1"/>
  <c r="O413" i="1"/>
  <c r="Q413" i="1" s="1"/>
  <c r="AW412" i="1"/>
  <c r="AU412" i="1"/>
  <c r="AV412" i="1" s="1"/>
  <c r="AT412" i="1"/>
  <c r="AP412" i="1"/>
  <c r="AQ412" i="1" s="1"/>
  <c r="U412" i="1"/>
  <c r="W412" i="1" s="1"/>
  <c r="O412" i="1"/>
  <c r="Q412" i="1" s="1"/>
  <c r="AW411" i="1"/>
  <c r="AU411" i="1"/>
  <c r="AT411" i="1"/>
  <c r="AP411" i="1"/>
  <c r="AQ411" i="1" s="1"/>
  <c r="U411" i="1"/>
  <c r="W411" i="1" s="1"/>
  <c r="O411" i="1"/>
  <c r="Q411" i="1" s="1"/>
  <c r="AW410" i="1"/>
  <c r="AU410" i="1"/>
  <c r="AT410" i="1"/>
  <c r="AQ410" i="1"/>
  <c r="AP410" i="1"/>
  <c r="U410" i="1"/>
  <c r="W410" i="1" s="1"/>
  <c r="O410" i="1"/>
  <c r="Q410" i="1" s="1"/>
  <c r="AW409" i="1"/>
  <c r="AU409" i="1"/>
  <c r="AT409" i="1"/>
  <c r="AP409" i="1"/>
  <c r="AQ409" i="1" s="1"/>
  <c r="U409" i="1"/>
  <c r="W409" i="1" s="1"/>
  <c r="Q409" i="1"/>
  <c r="O409" i="1"/>
  <c r="AW408" i="1"/>
  <c r="AU408" i="1"/>
  <c r="AT408" i="1"/>
  <c r="AP408" i="1"/>
  <c r="AQ408" i="1" s="1"/>
  <c r="U408" i="1"/>
  <c r="W408" i="1" s="1"/>
  <c r="O408" i="1"/>
  <c r="Q408" i="1" s="1"/>
  <c r="AW407" i="1"/>
  <c r="AU407" i="1"/>
  <c r="AT407" i="1"/>
  <c r="AV407" i="1" s="1"/>
  <c r="AP407" i="1"/>
  <c r="AQ407" i="1" s="1"/>
  <c r="W407" i="1"/>
  <c r="U407" i="1"/>
  <c r="O407" i="1"/>
  <c r="Q407" i="1" s="1"/>
  <c r="AW406" i="1"/>
  <c r="AU406" i="1"/>
  <c r="AT406" i="1"/>
  <c r="AP406" i="1"/>
  <c r="AQ406" i="1" s="1"/>
  <c r="U406" i="1"/>
  <c r="W406" i="1" s="1"/>
  <c r="O406" i="1"/>
  <c r="Q406" i="1" s="1"/>
  <c r="AW405" i="1"/>
  <c r="AU405" i="1"/>
  <c r="AT405" i="1"/>
  <c r="AP405" i="1"/>
  <c r="AQ405" i="1" s="1"/>
  <c r="U405" i="1"/>
  <c r="W405" i="1" s="1"/>
  <c r="Q405" i="1"/>
  <c r="O405" i="1"/>
  <c r="AX404" i="1"/>
  <c r="AY404" i="1" s="1"/>
  <c r="AW404" i="1"/>
  <c r="AU404" i="1"/>
  <c r="AV404" i="1" s="1"/>
  <c r="AT404" i="1"/>
  <c r="AQ404" i="1"/>
  <c r="AP404" i="1"/>
  <c r="W404" i="1"/>
  <c r="U404" i="1"/>
  <c r="Q404" i="1"/>
  <c r="O404" i="1"/>
  <c r="AW403" i="1"/>
  <c r="AU403" i="1"/>
  <c r="AT403" i="1"/>
  <c r="AP403" i="1"/>
  <c r="AQ403" i="1" s="1"/>
  <c r="U403" i="1"/>
  <c r="W403" i="1" s="1"/>
  <c r="O403" i="1"/>
  <c r="Q403" i="1" s="1"/>
  <c r="AW402" i="1"/>
  <c r="AU402" i="1"/>
  <c r="AV402" i="1" s="1"/>
  <c r="AT402" i="1"/>
  <c r="AP402" i="1"/>
  <c r="AQ402" i="1" s="1"/>
  <c r="U402" i="1"/>
  <c r="W402" i="1" s="1"/>
  <c r="O402" i="1"/>
  <c r="Q402" i="1" s="1"/>
  <c r="AW401" i="1"/>
  <c r="AU401" i="1"/>
  <c r="AT401" i="1"/>
  <c r="AQ401" i="1"/>
  <c r="AP401" i="1"/>
  <c r="U401" i="1"/>
  <c r="W401" i="1" s="1"/>
  <c r="O401" i="1"/>
  <c r="Q401" i="1" s="1"/>
  <c r="AW400" i="1"/>
  <c r="AU400" i="1"/>
  <c r="AT400" i="1"/>
  <c r="AQ400" i="1"/>
  <c r="AP400" i="1"/>
  <c r="U400" i="1"/>
  <c r="W400" i="1" s="1"/>
  <c r="O400" i="1"/>
  <c r="Q400" i="1" s="1"/>
  <c r="AW399" i="1"/>
  <c r="AU399" i="1"/>
  <c r="AT399" i="1"/>
  <c r="AP399" i="1"/>
  <c r="AQ399" i="1" s="1"/>
  <c r="W399" i="1"/>
  <c r="U399" i="1"/>
  <c r="O399" i="1"/>
  <c r="Q399" i="1" s="1"/>
  <c r="AW398" i="1"/>
  <c r="AU398" i="1"/>
  <c r="AT398" i="1"/>
  <c r="AP398" i="1"/>
  <c r="AQ398" i="1" s="1"/>
  <c r="U398" i="1"/>
  <c r="W398" i="1" s="1"/>
  <c r="O398" i="1"/>
  <c r="Q398" i="1" s="1"/>
  <c r="AW397" i="1"/>
  <c r="AU397" i="1"/>
  <c r="AT397" i="1"/>
  <c r="AV397" i="1" s="1"/>
  <c r="AQ397" i="1"/>
  <c r="AP397" i="1"/>
  <c r="U397" i="1"/>
  <c r="W397" i="1" s="1"/>
  <c r="O397" i="1"/>
  <c r="Q397" i="1" s="1"/>
  <c r="AW396" i="1"/>
  <c r="AU396" i="1"/>
  <c r="AT396" i="1"/>
  <c r="AQ396" i="1"/>
  <c r="AP396" i="1"/>
  <c r="U396" i="1"/>
  <c r="W396" i="1" s="1"/>
  <c r="O396" i="1"/>
  <c r="Q396" i="1" s="1"/>
  <c r="AW395" i="1"/>
  <c r="AU395" i="1"/>
  <c r="AT395" i="1"/>
  <c r="AP395" i="1"/>
  <c r="AQ395" i="1" s="1"/>
  <c r="W395" i="1"/>
  <c r="U395" i="1"/>
  <c r="O395" i="1"/>
  <c r="Q395" i="1" s="1"/>
  <c r="AW394" i="1"/>
  <c r="AU394" i="1"/>
  <c r="AT394" i="1"/>
  <c r="AV394" i="1" s="1"/>
  <c r="AQ394" i="1"/>
  <c r="AP394" i="1"/>
  <c r="U394" i="1"/>
  <c r="W394" i="1" s="1"/>
  <c r="O394" i="1"/>
  <c r="Q394" i="1" s="1"/>
  <c r="AW393" i="1"/>
  <c r="AU393" i="1"/>
  <c r="AT393" i="1"/>
  <c r="AP393" i="1"/>
  <c r="AQ393" i="1" s="1"/>
  <c r="U393" i="1"/>
  <c r="W393" i="1" s="1"/>
  <c r="O393" i="1"/>
  <c r="Q393" i="1" s="1"/>
  <c r="AW392" i="1"/>
  <c r="AU392" i="1"/>
  <c r="AV392" i="1" s="1"/>
  <c r="AX392" i="1" s="1"/>
  <c r="AY392" i="1" s="1"/>
  <c r="AT392" i="1"/>
  <c r="AP392" i="1"/>
  <c r="AQ392" i="1" s="1"/>
  <c r="U392" i="1"/>
  <c r="W392" i="1" s="1"/>
  <c r="O392" i="1"/>
  <c r="Q392" i="1" s="1"/>
  <c r="AW391" i="1"/>
  <c r="AU391" i="1"/>
  <c r="AT391" i="1"/>
  <c r="AV391" i="1" s="1"/>
  <c r="AP391" i="1"/>
  <c r="AQ391" i="1" s="1"/>
  <c r="U391" i="1"/>
  <c r="W391" i="1" s="1"/>
  <c r="O391" i="1"/>
  <c r="Q391" i="1" s="1"/>
  <c r="AW390" i="1"/>
  <c r="AV390" i="1"/>
  <c r="AU390" i="1"/>
  <c r="AT390" i="1"/>
  <c r="AP390" i="1"/>
  <c r="AQ390" i="1" s="1"/>
  <c r="W390" i="1"/>
  <c r="U390" i="1"/>
  <c r="O390" i="1"/>
  <c r="Q390" i="1" s="1"/>
  <c r="AW389" i="1"/>
  <c r="AU389" i="1"/>
  <c r="AT389" i="1"/>
  <c r="AP389" i="1"/>
  <c r="AQ389" i="1" s="1"/>
  <c r="U389" i="1"/>
  <c r="W389" i="1" s="1"/>
  <c r="O389" i="1"/>
  <c r="Q389" i="1" s="1"/>
  <c r="AW388" i="1"/>
  <c r="AU388" i="1"/>
  <c r="AT388" i="1"/>
  <c r="AP388" i="1"/>
  <c r="AQ388" i="1" s="1"/>
  <c r="U388" i="1"/>
  <c r="W388" i="1" s="1"/>
  <c r="O388" i="1"/>
  <c r="Q388" i="1" s="1"/>
  <c r="AW387" i="1"/>
  <c r="AU387" i="1"/>
  <c r="AT387" i="1"/>
  <c r="AP387" i="1"/>
  <c r="AQ387" i="1" s="1"/>
  <c r="U387" i="1"/>
  <c r="W387" i="1" s="1"/>
  <c r="O387" i="1"/>
  <c r="Q387" i="1" s="1"/>
  <c r="AW386" i="1"/>
  <c r="AU386" i="1"/>
  <c r="AV386" i="1" s="1"/>
  <c r="AX386" i="1" s="1"/>
  <c r="AY386" i="1" s="1"/>
  <c r="AT386" i="1"/>
  <c r="AP386" i="1"/>
  <c r="AQ386" i="1" s="1"/>
  <c r="U386" i="1"/>
  <c r="W386" i="1" s="1"/>
  <c r="Q386" i="1"/>
  <c r="O386" i="1"/>
  <c r="AW385" i="1"/>
  <c r="AU385" i="1"/>
  <c r="AT385" i="1"/>
  <c r="AV385" i="1" s="1"/>
  <c r="AP385" i="1"/>
  <c r="AQ385" i="1" s="1"/>
  <c r="U385" i="1"/>
  <c r="W385" i="1" s="1"/>
  <c r="Q385" i="1"/>
  <c r="O385" i="1"/>
  <c r="AW384" i="1"/>
  <c r="AU384" i="1"/>
  <c r="AT384" i="1"/>
  <c r="AP384" i="1"/>
  <c r="AQ384" i="1" s="1"/>
  <c r="U384" i="1"/>
  <c r="W384" i="1" s="1"/>
  <c r="O384" i="1"/>
  <c r="Q384" i="1" s="1"/>
  <c r="AW383" i="1"/>
  <c r="AU383" i="1"/>
  <c r="AT383" i="1"/>
  <c r="AP383" i="1"/>
  <c r="AQ383" i="1" s="1"/>
  <c r="U383" i="1"/>
  <c r="W383" i="1" s="1"/>
  <c r="O383" i="1"/>
  <c r="Q383" i="1" s="1"/>
  <c r="AW382" i="1"/>
  <c r="AU382" i="1"/>
  <c r="AT382" i="1"/>
  <c r="AQ382" i="1"/>
  <c r="AP382" i="1"/>
  <c r="U382" i="1"/>
  <c r="W382" i="1" s="1"/>
  <c r="O382" i="1"/>
  <c r="Q382" i="1" s="1"/>
  <c r="AW381" i="1"/>
  <c r="AU381" i="1"/>
  <c r="AT381" i="1"/>
  <c r="AV381" i="1" s="1"/>
  <c r="AX381" i="1" s="1"/>
  <c r="AY381" i="1" s="1"/>
  <c r="AQ381" i="1"/>
  <c r="AP381" i="1"/>
  <c r="U381" i="1"/>
  <c r="W381" i="1" s="1"/>
  <c r="O381" i="1"/>
  <c r="Q381" i="1" s="1"/>
  <c r="AW380" i="1"/>
  <c r="AU380" i="1"/>
  <c r="AV380" i="1" s="1"/>
  <c r="AT380" i="1"/>
  <c r="AP380" i="1"/>
  <c r="AQ380" i="1" s="1"/>
  <c r="U380" i="1"/>
  <c r="W380" i="1" s="1"/>
  <c r="O380" i="1"/>
  <c r="Q380" i="1" s="1"/>
  <c r="AW379" i="1"/>
  <c r="AU379" i="1"/>
  <c r="AT379" i="1"/>
  <c r="AP379" i="1"/>
  <c r="AQ379" i="1" s="1"/>
  <c r="U379" i="1"/>
  <c r="W379" i="1" s="1"/>
  <c r="O379" i="1"/>
  <c r="Q379" i="1" s="1"/>
  <c r="AW378" i="1"/>
  <c r="AU378" i="1"/>
  <c r="AT378" i="1"/>
  <c r="AQ378" i="1"/>
  <c r="AP378" i="1"/>
  <c r="U378" i="1"/>
  <c r="W378" i="1" s="1"/>
  <c r="Q378" i="1"/>
  <c r="O378" i="1"/>
  <c r="AW377" i="1"/>
  <c r="AU377" i="1"/>
  <c r="AT377" i="1"/>
  <c r="AP377" i="1"/>
  <c r="AQ377" i="1" s="1"/>
  <c r="U377" i="1"/>
  <c r="W377" i="1" s="1"/>
  <c r="O377" i="1"/>
  <c r="Q377" i="1" s="1"/>
  <c r="AW376" i="1"/>
  <c r="AU376" i="1"/>
  <c r="AT376" i="1"/>
  <c r="AP376" i="1"/>
  <c r="AQ376" i="1" s="1"/>
  <c r="U376" i="1"/>
  <c r="W376" i="1" s="1"/>
  <c r="O376" i="1"/>
  <c r="Q376" i="1" s="1"/>
  <c r="AW375" i="1"/>
  <c r="AV375" i="1"/>
  <c r="AU375" i="1"/>
  <c r="AT375" i="1"/>
  <c r="AP375" i="1"/>
  <c r="AQ375" i="1" s="1"/>
  <c r="U375" i="1"/>
  <c r="W375" i="1" s="1"/>
  <c r="O375" i="1"/>
  <c r="Q375" i="1" s="1"/>
  <c r="AW374" i="1"/>
  <c r="AU374" i="1"/>
  <c r="AV374" i="1" s="1"/>
  <c r="AT374" i="1"/>
  <c r="AP374" i="1"/>
  <c r="AQ374" i="1" s="1"/>
  <c r="U374" i="1"/>
  <c r="W374" i="1" s="1"/>
  <c r="O374" i="1"/>
  <c r="Q374" i="1" s="1"/>
  <c r="AW373" i="1"/>
  <c r="AU373" i="1"/>
  <c r="AT373" i="1"/>
  <c r="AP373" i="1"/>
  <c r="AQ373" i="1" s="1"/>
  <c r="U373" i="1"/>
  <c r="W373" i="1" s="1"/>
  <c r="O373" i="1"/>
  <c r="Q373" i="1" s="1"/>
  <c r="AW372" i="1"/>
  <c r="AU372" i="1"/>
  <c r="AT372" i="1"/>
  <c r="AP372" i="1"/>
  <c r="AQ372" i="1" s="1"/>
  <c r="U372" i="1"/>
  <c r="W372" i="1" s="1"/>
  <c r="Q372" i="1"/>
  <c r="O372" i="1"/>
  <c r="AW371" i="1"/>
  <c r="AU371" i="1"/>
  <c r="AT371" i="1"/>
  <c r="AP371" i="1"/>
  <c r="AQ371" i="1" s="1"/>
  <c r="U371" i="1"/>
  <c r="W371" i="1" s="1"/>
  <c r="O371" i="1"/>
  <c r="Q371" i="1" s="1"/>
  <c r="AW370" i="1"/>
  <c r="AU370" i="1"/>
  <c r="AT370" i="1"/>
  <c r="AV370" i="1" s="1"/>
  <c r="AP370" i="1"/>
  <c r="AQ370" i="1" s="1"/>
  <c r="U370" i="1"/>
  <c r="W370" i="1" s="1"/>
  <c r="O370" i="1"/>
  <c r="Q370" i="1" s="1"/>
  <c r="AW369" i="1"/>
  <c r="AU369" i="1"/>
  <c r="AT369" i="1"/>
  <c r="AP369" i="1"/>
  <c r="AQ369" i="1" s="1"/>
  <c r="U369" i="1"/>
  <c r="W369" i="1" s="1"/>
  <c r="O369" i="1"/>
  <c r="Q369" i="1" s="1"/>
  <c r="AW368" i="1"/>
  <c r="AU368" i="1"/>
  <c r="AT368" i="1"/>
  <c r="AP368" i="1"/>
  <c r="AQ368" i="1" s="1"/>
  <c r="U368" i="1"/>
  <c r="W368" i="1" s="1"/>
  <c r="O368" i="1"/>
  <c r="Q368" i="1" s="1"/>
  <c r="AW367" i="1"/>
  <c r="AU367" i="1"/>
  <c r="AT367" i="1"/>
  <c r="AV367" i="1" s="1"/>
  <c r="AX367" i="1" s="1"/>
  <c r="AY367" i="1" s="1"/>
  <c r="AP367" i="1"/>
  <c r="AQ367" i="1" s="1"/>
  <c r="U367" i="1"/>
  <c r="W367" i="1" s="1"/>
  <c r="O367" i="1"/>
  <c r="Q367" i="1" s="1"/>
  <c r="AW366" i="1"/>
  <c r="AV366" i="1"/>
  <c r="AX366" i="1" s="1"/>
  <c r="AY366" i="1" s="1"/>
  <c r="AU366" i="1"/>
  <c r="AT366" i="1"/>
  <c r="AP366" i="1"/>
  <c r="AQ366" i="1" s="1"/>
  <c r="U366" i="1"/>
  <c r="W366" i="1" s="1"/>
  <c r="O366" i="1"/>
  <c r="Q366" i="1" s="1"/>
  <c r="AW365" i="1"/>
  <c r="AU365" i="1"/>
  <c r="AT365" i="1"/>
  <c r="AP365" i="1"/>
  <c r="AQ365" i="1" s="1"/>
  <c r="U365" i="1"/>
  <c r="W365" i="1" s="1"/>
  <c r="O365" i="1"/>
  <c r="Q365" i="1" s="1"/>
  <c r="AW364" i="1"/>
  <c r="AU364" i="1"/>
  <c r="AT364" i="1"/>
  <c r="AQ364" i="1"/>
  <c r="AP364" i="1"/>
  <c r="U364" i="1"/>
  <c r="W364" i="1" s="1"/>
  <c r="O364" i="1"/>
  <c r="Q364" i="1" s="1"/>
  <c r="AW363" i="1"/>
  <c r="AU363" i="1"/>
  <c r="AT363" i="1"/>
  <c r="AP363" i="1"/>
  <c r="AQ363" i="1" s="1"/>
  <c r="U363" i="1"/>
  <c r="W363" i="1" s="1"/>
  <c r="O363" i="1"/>
  <c r="Q363" i="1" s="1"/>
  <c r="AW362" i="1"/>
  <c r="AU362" i="1"/>
  <c r="AT362" i="1"/>
  <c r="AP362" i="1"/>
  <c r="AQ362" i="1" s="1"/>
  <c r="W362" i="1"/>
  <c r="U362" i="1"/>
  <c r="O362" i="1"/>
  <c r="Q362" i="1" s="1"/>
  <c r="AW361" i="1"/>
  <c r="AU361" i="1"/>
  <c r="AT361" i="1"/>
  <c r="AQ361" i="1"/>
  <c r="AP361" i="1"/>
  <c r="U361" i="1"/>
  <c r="W361" i="1" s="1"/>
  <c r="O361" i="1"/>
  <c r="Q361" i="1" s="1"/>
  <c r="AW360" i="1"/>
  <c r="AU360" i="1"/>
  <c r="AT360" i="1"/>
  <c r="AP360" i="1"/>
  <c r="AQ360" i="1" s="1"/>
  <c r="U360" i="1"/>
  <c r="W360" i="1" s="1"/>
  <c r="O360" i="1"/>
  <c r="Q360" i="1" s="1"/>
  <c r="AW359" i="1"/>
  <c r="AU359" i="1"/>
  <c r="AT359" i="1"/>
  <c r="AP359" i="1"/>
  <c r="AQ359" i="1" s="1"/>
  <c r="U359" i="1"/>
  <c r="W359" i="1" s="1"/>
  <c r="O359" i="1"/>
  <c r="Q359" i="1" s="1"/>
  <c r="AW358" i="1"/>
  <c r="AU358" i="1"/>
  <c r="AT358" i="1"/>
  <c r="AQ358" i="1"/>
  <c r="AP358" i="1"/>
  <c r="U358" i="1"/>
  <c r="W358" i="1" s="1"/>
  <c r="O358" i="1"/>
  <c r="Q358" i="1" s="1"/>
  <c r="AW357" i="1"/>
  <c r="AU357" i="1"/>
  <c r="AT357" i="1"/>
  <c r="AP357" i="1"/>
  <c r="AQ357" i="1" s="1"/>
  <c r="U357" i="1"/>
  <c r="W357" i="1" s="1"/>
  <c r="O357" i="1"/>
  <c r="Q357" i="1" s="1"/>
  <c r="AW356" i="1"/>
  <c r="AU356" i="1"/>
  <c r="AT356" i="1"/>
  <c r="AP356" i="1"/>
  <c r="AQ356" i="1" s="1"/>
  <c r="U356" i="1"/>
  <c r="W356" i="1" s="1"/>
  <c r="O356" i="1"/>
  <c r="Q356" i="1" s="1"/>
  <c r="AW355" i="1"/>
  <c r="AU355" i="1"/>
  <c r="AT355" i="1"/>
  <c r="AP355" i="1"/>
  <c r="AQ355" i="1" s="1"/>
  <c r="W355" i="1"/>
  <c r="U355" i="1"/>
  <c r="O355" i="1"/>
  <c r="Q355" i="1" s="1"/>
  <c r="AW354" i="1"/>
  <c r="AU354" i="1"/>
  <c r="AT354" i="1"/>
  <c r="AP354" i="1"/>
  <c r="AQ354" i="1" s="1"/>
  <c r="W354" i="1"/>
  <c r="U354" i="1"/>
  <c r="O354" i="1"/>
  <c r="Q354" i="1" s="1"/>
  <c r="AW353" i="1"/>
  <c r="AU353" i="1"/>
  <c r="AT353" i="1"/>
  <c r="AP353" i="1"/>
  <c r="AQ353" i="1" s="1"/>
  <c r="U353" i="1"/>
  <c r="W353" i="1" s="1"/>
  <c r="O353" i="1"/>
  <c r="Q353" i="1" s="1"/>
  <c r="AW352" i="1"/>
  <c r="AU352" i="1"/>
  <c r="AT352" i="1"/>
  <c r="AP352" i="1"/>
  <c r="AQ352" i="1" s="1"/>
  <c r="U352" i="1"/>
  <c r="W352" i="1" s="1"/>
  <c r="O352" i="1"/>
  <c r="Q352" i="1" s="1"/>
  <c r="AW351" i="1"/>
  <c r="AU351" i="1"/>
  <c r="AT351" i="1"/>
  <c r="AV351" i="1" s="1"/>
  <c r="AX351" i="1" s="1"/>
  <c r="AY351" i="1" s="1"/>
  <c r="AP351" i="1"/>
  <c r="AQ351" i="1" s="1"/>
  <c r="W351" i="1"/>
  <c r="U351" i="1"/>
  <c r="O351" i="1"/>
  <c r="Q351" i="1" s="1"/>
  <c r="AW350" i="1"/>
  <c r="AU350" i="1"/>
  <c r="AT350" i="1"/>
  <c r="AP350" i="1"/>
  <c r="AQ350" i="1" s="1"/>
  <c r="U350" i="1"/>
  <c r="W350" i="1" s="1"/>
  <c r="O350" i="1"/>
  <c r="Q350" i="1" s="1"/>
  <c r="AW349" i="1"/>
  <c r="AU349" i="1"/>
  <c r="AT349" i="1"/>
  <c r="AP349" i="1"/>
  <c r="AQ349" i="1" s="1"/>
  <c r="U349" i="1"/>
  <c r="W349" i="1" s="1"/>
  <c r="O349" i="1"/>
  <c r="Q349" i="1" s="1"/>
  <c r="AW348" i="1"/>
  <c r="AX348" i="1" s="1"/>
  <c r="AY348" i="1" s="1"/>
  <c r="AP348" i="1"/>
  <c r="AQ348" i="1" s="1"/>
  <c r="U348" i="1"/>
  <c r="W348" i="1" s="1"/>
  <c r="O348" i="1"/>
  <c r="Q348" i="1" s="1"/>
  <c r="AW347" i="1"/>
  <c r="AX347" i="1" s="1"/>
  <c r="AY347" i="1" s="1"/>
  <c r="AP347" i="1"/>
  <c r="AQ347" i="1" s="1"/>
  <c r="U347" i="1"/>
  <c r="W347" i="1" s="1"/>
  <c r="O347" i="1"/>
  <c r="Q347" i="1" s="1"/>
  <c r="AW346" i="1"/>
  <c r="AX346" i="1" s="1"/>
  <c r="AY346" i="1" s="1"/>
  <c r="AP346" i="1"/>
  <c r="AQ346" i="1" s="1"/>
  <c r="U346" i="1"/>
  <c r="W346" i="1" s="1"/>
  <c r="O346" i="1"/>
  <c r="Q346" i="1" s="1"/>
  <c r="AW345" i="1"/>
  <c r="AX345" i="1" s="1"/>
  <c r="AY345" i="1" s="1"/>
  <c r="AQ345" i="1"/>
  <c r="AP345" i="1"/>
  <c r="U345" i="1"/>
  <c r="W345" i="1" s="1"/>
  <c r="O345" i="1"/>
  <c r="Q345" i="1" s="1"/>
  <c r="AW344" i="1"/>
  <c r="AX344" i="1" s="1"/>
  <c r="AY344" i="1" s="1"/>
  <c r="AP344" i="1"/>
  <c r="AQ344" i="1" s="1"/>
  <c r="W344" i="1"/>
  <c r="U344" i="1"/>
  <c r="O344" i="1"/>
  <c r="Q344" i="1" s="1"/>
  <c r="AW343" i="1"/>
  <c r="AX343" i="1" s="1"/>
  <c r="AY343" i="1" s="1"/>
  <c r="AQ343" i="1"/>
  <c r="AP343" i="1"/>
  <c r="U343" i="1"/>
  <c r="W343" i="1" s="1"/>
  <c r="O343" i="1"/>
  <c r="Q343" i="1" s="1"/>
  <c r="AW342" i="1"/>
  <c r="AX342" i="1" s="1"/>
  <c r="AY342" i="1" s="1"/>
  <c r="AP342" i="1"/>
  <c r="AQ342" i="1" s="1"/>
  <c r="U342" i="1"/>
  <c r="W342" i="1" s="1"/>
  <c r="O342" i="1"/>
  <c r="Q342" i="1" s="1"/>
  <c r="AW341" i="1"/>
  <c r="AX341" i="1" s="1"/>
  <c r="AY341" i="1" s="1"/>
  <c r="AP341" i="1"/>
  <c r="AQ341" i="1" s="1"/>
  <c r="U341" i="1"/>
  <c r="W341" i="1" s="1"/>
  <c r="O341" i="1"/>
  <c r="Q341" i="1" s="1"/>
  <c r="AW340" i="1"/>
  <c r="AX340" i="1" s="1"/>
  <c r="AY340" i="1" s="1"/>
  <c r="AP340" i="1"/>
  <c r="AQ340" i="1" s="1"/>
  <c r="U340" i="1"/>
  <c r="W340" i="1" s="1"/>
  <c r="O340" i="1"/>
  <c r="Q340" i="1" s="1"/>
  <c r="AW339" i="1"/>
  <c r="AX339" i="1" s="1"/>
  <c r="AY339" i="1" s="1"/>
  <c r="AP339" i="1"/>
  <c r="AQ339" i="1" s="1"/>
  <c r="U339" i="1"/>
  <c r="W339" i="1" s="1"/>
  <c r="O339" i="1"/>
  <c r="Q339" i="1" s="1"/>
  <c r="AW338" i="1"/>
  <c r="AX338" i="1" s="1"/>
  <c r="AY338" i="1" s="1"/>
  <c r="AP338" i="1"/>
  <c r="AQ338" i="1" s="1"/>
  <c r="U338" i="1"/>
  <c r="W338" i="1" s="1"/>
  <c r="O338" i="1"/>
  <c r="Q338" i="1" s="1"/>
  <c r="AW337" i="1"/>
  <c r="AX337" i="1" s="1"/>
  <c r="AY337" i="1" s="1"/>
  <c r="AP337" i="1"/>
  <c r="AQ337" i="1" s="1"/>
  <c r="U337" i="1"/>
  <c r="W337" i="1" s="1"/>
  <c r="O337" i="1"/>
  <c r="Q337" i="1" s="1"/>
  <c r="AW336" i="1"/>
  <c r="AX336" i="1" s="1"/>
  <c r="AY336" i="1" s="1"/>
  <c r="AP336" i="1"/>
  <c r="AQ336" i="1" s="1"/>
  <c r="W336" i="1"/>
  <c r="U336" i="1"/>
  <c r="O336" i="1"/>
  <c r="Q336" i="1" s="1"/>
  <c r="AW335" i="1"/>
  <c r="AX335" i="1" s="1"/>
  <c r="AY335" i="1" s="1"/>
  <c r="AP335" i="1"/>
  <c r="AQ335" i="1" s="1"/>
  <c r="U335" i="1"/>
  <c r="W335" i="1" s="1"/>
  <c r="O335" i="1"/>
  <c r="Q335" i="1" s="1"/>
  <c r="AW334" i="1"/>
  <c r="AX334" i="1" s="1"/>
  <c r="AY334" i="1" s="1"/>
  <c r="AP334" i="1"/>
  <c r="AQ334" i="1" s="1"/>
  <c r="W334" i="1"/>
  <c r="U334" i="1"/>
  <c r="O334" i="1"/>
  <c r="Q334" i="1" s="1"/>
  <c r="AY333" i="1"/>
  <c r="AW333" i="1"/>
  <c r="AX333" i="1" s="1"/>
  <c r="AP333" i="1"/>
  <c r="AQ333" i="1" s="1"/>
  <c r="U333" i="1"/>
  <c r="W333" i="1" s="1"/>
  <c r="O333" i="1"/>
  <c r="Q333" i="1" s="1"/>
  <c r="AW332" i="1"/>
  <c r="AX332" i="1" s="1"/>
  <c r="AY332" i="1" s="1"/>
  <c r="AP332" i="1"/>
  <c r="AQ332" i="1" s="1"/>
  <c r="U332" i="1"/>
  <c r="W332" i="1" s="1"/>
  <c r="O332" i="1"/>
  <c r="Q332" i="1" s="1"/>
  <c r="AW331" i="1"/>
  <c r="AX331" i="1" s="1"/>
  <c r="AY331" i="1" s="1"/>
  <c r="AP331" i="1"/>
  <c r="AQ331" i="1" s="1"/>
  <c r="U331" i="1"/>
  <c r="W331" i="1" s="1"/>
  <c r="O331" i="1"/>
  <c r="Q331" i="1" s="1"/>
  <c r="AW330" i="1"/>
  <c r="AX330" i="1" s="1"/>
  <c r="AY330" i="1" s="1"/>
  <c r="AP330" i="1"/>
  <c r="AQ330" i="1" s="1"/>
  <c r="U330" i="1"/>
  <c r="W330" i="1" s="1"/>
  <c r="O330" i="1"/>
  <c r="Q330" i="1" s="1"/>
  <c r="AW329" i="1"/>
  <c r="AX329" i="1" s="1"/>
  <c r="AY329" i="1" s="1"/>
  <c r="AP329" i="1"/>
  <c r="AQ329" i="1" s="1"/>
  <c r="U329" i="1"/>
  <c r="W329" i="1" s="1"/>
  <c r="O329" i="1"/>
  <c r="Q329" i="1" s="1"/>
  <c r="AW328" i="1"/>
  <c r="AX328" i="1" s="1"/>
  <c r="AY328" i="1" s="1"/>
  <c r="AP328" i="1"/>
  <c r="AQ328" i="1" s="1"/>
  <c r="U328" i="1"/>
  <c r="W328" i="1" s="1"/>
  <c r="O328" i="1"/>
  <c r="Q328" i="1" s="1"/>
  <c r="AW327" i="1"/>
  <c r="AX327" i="1" s="1"/>
  <c r="AY327" i="1" s="1"/>
  <c r="AP327" i="1"/>
  <c r="AQ327" i="1" s="1"/>
  <c r="U327" i="1"/>
  <c r="W327" i="1" s="1"/>
  <c r="O327" i="1"/>
  <c r="Q327" i="1" s="1"/>
  <c r="AY326" i="1"/>
  <c r="AX326" i="1"/>
  <c r="AW326" i="1"/>
  <c r="AP326" i="1"/>
  <c r="AQ326" i="1" s="1"/>
  <c r="U326" i="1"/>
  <c r="W326" i="1" s="1"/>
  <c r="O326" i="1"/>
  <c r="Q326" i="1" s="1"/>
  <c r="AW325" i="1"/>
  <c r="AX325" i="1" s="1"/>
  <c r="AY325" i="1" s="1"/>
  <c r="AP325" i="1"/>
  <c r="AQ325" i="1" s="1"/>
  <c r="U325" i="1"/>
  <c r="W325" i="1" s="1"/>
  <c r="Q325" i="1"/>
  <c r="O325" i="1"/>
  <c r="AW324" i="1"/>
  <c r="AX324" i="1" s="1"/>
  <c r="AY324" i="1" s="1"/>
  <c r="AP324" i="1"/>
  <c r="AQ324" i="1" s="1"/>
  <c r="U324" i="1"/>
  <c r="W324" i="1" s="1"/>
  <c r="O324" i="1"/>
  <c r="Q324" i="1" s="1"/>
  <c r="AW323" i="1"/>
  <c r="AX323" i="1" s="1"/>
  <c r="AY323" i="1" s="1"/>
  <c r="AQ323" i="1"/>
  <c r="AP323" i="1"/>
  <c r="U323" i="1"/>
  <c r="W323" i="1" s="1"/>
  <c r="O323" i="1"/>
  <c r="Q323" i="1" s="1"/>
  <c r="AW322" i="1"/>
  <c r="AX322" i="1" s="1"/>
  <c r="AY322" i="1" s="1"/>
  <c r="AP322" i="1"/>
  <c r="AQ322" i="1" s="1"/>
  <c r="U322" i="1"/>
  <c r="W322" i="1" s="1"/>
  <c r="O322" i="1"/>
  <c r="Q322" i="1" s="1"/>
  <c r="AY321" i="1"/>
  <c r="AW321" i="1"/>
  <c r="AX321" i="1" s="1"/>
  <c r="AP321" i="1"/>
  <c r="AQ321" i="1" s="1"/>
  <c r="U321" i="1"/>
  <c r="W321" i="1" s="1"/>
  <c r="O321" i="1"/>
  <c r="Q321" i="1" s="1"/>
  <c r="AX320" i="1"/>
  <c r="AY320" i="1" s="1"/>
  <c r="AW320" i="1"/>
  <c r="AP320" i="1"/>
  <c r="AQ320" i="1" s="1"/>
  <c r="U320" i="1"/>
  <c r="W320" i="1" s="1"/>
  <c r="O320" i="1"/>
  <c r="Q320" i="1" s="1"/>
  <c r="AW319" i="1"/>
  <c r="AX319" i="1" s="1"/>
  <c r="AY319" i="1" s="1"/>
  <c r="AP319" i="1"/>
  <c r="AQ319" i="1" s="1"/>
  <c r="U319" i="1"/>
  <c r="W319" i="1" s="1"/>
  <c r="O319" i="1"/>
  <c r="Q319" i="1" s="1"/>
  <c r="AW318" i="1"/>
  <c r="AX318" i="1" s="1"/>
  <c r="AY318" i="1" s="1"/>
  <c r="AP318" i="1"/>
  <c r="AQ318" i="1" s="1"/>
  <c r="U318" i="1"/>
  <c r="W318" i="1" s="1"/>
  <c r="O318" i="1"/>
  <c r="Q318" i="1" s="1"/>
  <c r="AW317" i="1"/>
  <c r="AX317" i="1" s="1"/>
  <c r="AY317" i="1" s="1"/>
  <c r="AP317" i="1"/>
  <c r="AQ317" i="1" s="1"/>
  <c r="U317" i="1"/>
  <c r="W317" i="1" s="1"/>
  <c r="O317" i="1"/>
  <c r="Q317" i="1" s="1"/>
  <c r="AW316" i="1"/>
  <c r="AX316" i="1" s="1"/>
  <c r="AY316" i="1" s="1"/>
  <c r="AP316" i="1"/>
  <c r="AQ316" i="1" s="1"/>
  <c r="U316" i="1"/>
  <c r="W316" i="1" s="1"/>
  <c r="O316" i="1"/>
  <c r="Q316" i="1" s="1"/>
  <c r="AW315" i="1"/>
  <c r="AX315" i="1" s="1"/>
  <c r="AY315" i="1" s="1"/>
  <c r="AP315" i="1"/>
  <c r="AQ315" i="1" s="1"/>
  <c r="U315" i="1"/>
  <c r="W315" i="1" s="1"/>
  <c r="Q315" i="1"/>
  <c r="O315" i="1"/>
  <c r="AW314" i="1"/>
  <c r="AX314" i="1" s="1"/>
  <c r="AY314" i="1" s="1"/>
  <c r="AP314" i="1"/>
  <c r="AQ314" i="1" s="1"/>
  <c r="U314" i="1"/>
  <c r="W314" i="1" s="1"/>
  <c r="O314" i="1"/>
  <c r="Q314" i="1" s="1"/>
  <c r="AW313" i="1"/>
  <c r="AX313" i="1" s="1"/>
  <c r="AY313" i="1" s="1"/>
  <c r="AP313" i="1"/>
  <c r="AQ313" i="1" s="1"/>
  <c r="U313" i="1"/>
  <c r="W313" i="1" s="1"/>
  <c r="O313" i="1"/>
  <c r="Q313" i="1" s="1"/>
  <c r="AY312" i="1"/>
  <c r="AW312" i="1"/>
  <c r="AX312" i="1" s="1"/>
  <c r="AP312" i="1"/>
  <c r="AQ312" i="1" s="1"/>
  <c r="U312" i="1"/>
  <c r="W312" i="1" s="1"/>
  <c r="O312" i="1"/>
  <c r="Q312" i="1" s="1"/>
  <c r="AW311" i="1"/>
  <c r="AX311" i="1" s="1"/>
  <c r="AY311" i="1" s="1"/>
  <c r="AQ311" i="1"/>
  <c r="AP311" i="1"/>
  <c r="U311" i="1"/>
  <c r="W311" i="1" s="1"/>
  <c r="O311" i="1"/>
  <c r="Q311" i="1" s="1"/>
  <c r="AX310" i="1"/>
  <c r="AY310" i="1" s="1"/>
  <c r="AW310" i="1"/>
  <c r="AP310" i="1"/>
  <c r="AQ310" i="1" s="1"/>
  <c r="U310" i="1"/>
  <c r="W310" i="1" s="1"/>
  <c r="O310" i="1"/>
  <c r="Q310" i="1" s="1"/>
  <c r="AW309" i="1"/>
  <c r="AX309" i="1" s="1"/>
  <c r="AY309" i="1" s="1"/>
  <c r="AP309" i="1"/>
  <c r="AQ309" i="1" s="1"/>
  <c r="U309" i="1"/>
  <c r="W309" i="1" s="1"/>
  <c r="O309" i="1"/>
  <c r="Q309" i="1" s="1"/>
  <c r="AW308" i="1"/>
  <c r="AX308" i="1" s="1"/>
  <c r="AY308" i="1" s="1"/>
  <c r="AP308" i="1"/>
  <c r="AQ308" i="1" s="1"/>
  <c r="W308" i="1"/>
  <c r="U308" i="1"/>
  <c r="O308" i="1"/>
  <c r="Q308" i="1" s="1"/>
  <c r="AW307" i="1"/>
  <c r="AX307" i="1" s="1"/>
  <c r="AY307" i="1" s="1"/>
  <c r="AP307" i="1"/>
  <c r="AQ307" i="1" s="1"/>
  <c r="U307" i="1"/>
  <c r="W307" i="1" s="1"/>
  <c r="O307" i="1"/>
  <c r="Q307" i="1" s="1"/>
  <c r="AW306" i="1"/>
  <c r="AX306" i="1" s="1"/>
  <c r="AY306" i="1" s="1"/>
  <c r="AP306" i="1"/>
  <c r="AQ306" i="1" s="1"/>
  <c r="U306" i="1"/>
  <c r="W306" i="1" s="1"/>
  <c r="Q306" i="1"/>
  <c r="O306" i="1"/>
  <c r="AW305" i="1"/>
  <c r="AX305" i="1" s="1"/>
  <c r="AY305" i="1" s="1"/>
  <c r="AP305" i="1"/>
  <c r="AQ305" i="1" s="1"/>
  <c r="U305" i="1"/>
  <c r="W305" i="1" s="1"/>
  <c r="O305" i="1"/>
  <c r="Q305" i="1" s="1"/>
  <c r="AX304" i="1"/>
  <c r="AY304" i="1" s="1"/>
  <c r="AW304" i="1"/>
  <c r="AP304" i="1"/>
  <c r="AQ304" i="1" s="1"/>
  <c r="U304" i="1"/>
  <c r="W304" i="1" s="1"/>
  <c r="O304" i="1"/>
  <c r="Q304" i="1" s="1"/>
  <c r="AX303" i="1"/>
  <c r="AY303" i="1" s="1"/>
  <c r="AW303" i="1"/>
  <c r="AP303" i="1"/>
  <c r="AQ303" i="1" s="1"/>
  <c r="U303" i="1"/>
  <c r="W303" i="1" s="1"/>
  <c r="O303" i="1"/>
  <c r="Q303" i="1" s="1"/>
  <c r="AW302" i="1"/>
  <c r="AX302" i="1" s="1"/>
  <c r="AY302" i="1" s="1"/>
  <c r="AP302" i="1"/>
  <c r="AQ302" i="1" s="1"/>
  <c r="U302" i="1"/>
  <c r="W302" i="1" s="1"/>
  <c r="Q302" i="1"/>
  <c r="O302" i="1"/>
  <c r="AW301" i="1"/>
  <c r="AX301" i="1" s="1"/>
  <c r="AY301" i="1" s="1"/>
  <c r="AQ301" i="1"/>
  <c r="AP301" i="1"/>
  <c r="U301" i="1"/>
  <c r="W301" i="1" s="1"/>
  <c r="O301" i="1"/>
  <c r="Q301" i="1" s="1"/>
  <c r="AW300" i="1"/>
  <c r="AX300" i="1" s="1"/>
  <c r="AY300" i="1" s="1"/>
  <c r="AP300" i="1"/>
  <c r="AQ300" i="1" s="1"/>
  <c r="W300" i="1"/>
  <c r="U300" i="1"/>
  <c r="O300" i="1"/>
  <c r="Q300" i="1" s="1"/>
  <c r="AX299" i="1"/>
  <c r="AY299" i="1" s="1"/>
  <c r="AW299" i="1"/>
  <c r="AQ299" i="1"/>
  <c r="AP299" i="1"/>
  <c r="U299" i="1"/>
  <c r="W299" i="1" s="1"/>
  <c r="Q299" i="1"/>
  <c r="O299" i="1"/>
  <c r="AW298" i="1"/>
  <c r="AX298" i="1" s="1"/>
  <c r="AY298" i="1" s="1"/>
  <c r="AP298" i="1"/>
  <c r="AQ298" i="1" s="1"/>
  <c r="U298" i="1"/>
  <c r="W298" i="1" s="1"/>
  <c r="Q298" i="1"/>
  <c r="O298" i="1"/>
  <c r="AW297" i="1"/>
  <c r="AX297" i="1" s="1"/>
  <c r="AY297" i="1" s="1"/>
  <c r="AP297" i="1"/>
  <c r="AQ297" i="1" s="1"/>
  <c r="U297" i="1"/>
  <c r="W297" i="1" s="1"/>
  <c r="O297" i="1"/>
  <c r="Q297" i="1" s="1"/>
  <c r="AW296" i="1"/>
  <c r="AX296" i="1" s="1"/>
  <c r="AY296" i="1" s="1"/>
  <c r="AP296" i="1"/>
  <c r="AQ296" i="1" s="1"/>
  <c r="U296" i="1"/>
  <c r="W296" i="1" s="1"/>
  <c r="O296" i="1"/>
  <c r="Q296" i="1" s="1"/>
  <c r="AX295" i="1"/>
  <c r="AY295" i="1" s="1"/>
  <c r="AW295" i="1"/>
  <c r="AP295" i="1"/>
  <c r="AQ295" i="1" s="1"/>
  <c r="U295" i="1"/>
  <c r="W295" i="1" s="1"/>
  <c r="Q295" i="1"/>
  <c r="O295" i="1"/>
  <c r="AW294" i="1"/>
  <c r="AX294" i="1" s="1"/>
  <c r="AY294" i="1" s="1"/>
  <c r="AP294" i="1"/>
  <c r="AQ294" i="1" s="1"/>
  <c r="U294" i="1"/>
  <c r="W294" i="1" s="1"/>
  <c r="O294" i="1"/>
  <c r="Q294" i="1" s="1"/>
  <c r="AW293" i="1"/>
  <c r="AX293" i="1" s="1"/>
  <c r="AY293" i="1" s="1"/>
  <c r="AQ293" i="1"/>
  <c r="AP293" i="1"/>
  <c r="U293" i="1"/>
  <c r="W293" i="1" s="1"/>
  <c r="Q293" i="1"/>
  <c r="O293" i="1"/>
  <c r="AW292" i="1"/>
  <c r="AX292" i="1" s="1"/>
  <c r="AY292" i="1" s="1"/>
  <c r="AQ292" i="1"/>
  <c r="AP292" i="1"/>
  <c r="U292" i="1"/>
  <c r="W292" i="1" s="1"/>
  <c r="O292" i="1"/>
  <c r="Q292" i="1" s="1"/>
  <c r="AW291" i="1"/>
  <c r="AX291" i="1" s="1"/>
  <c r="AY291" i="1" s="1"/>
  <c r="AP291" i="1"/>
  <c r="AQ291" i="1" s="1"/>
  <c r="U291" i="1"/>
  <c r="W291" i="1" s="1"/>
  <c r="O291" i="1"/>
  <c r="Q291" i="1" s="1"/>
  <c r="AX290" i="1"/>
  <c r="AY290" i="1" s="1"/>
  <c r="AW290" i="1"/>
  <c r="AP290" i="1"/>
  <c r="AQ290" i="1" s="1"/>
  <c r="U290" i="1"/>
  <c r="W290" i="1" s="1"/>
  <c r="O290" i="1"/>
  <c r="Q290" i="1" s="1"/>
  <c r="AW289" i="1"/>
  <c r="AX289" i="1" s="1"/>
  <c r="AY289" i="1" s="1"/>
  <c r="AP289" i="1"/>
  <c r="AQ289" i="1" s="1"/>
  <c r="U289" i="1"/>
  <c r="W289" i="1" s="1"/>
  <c r="Q289" i="1"/>
  <c r="O289" i="1"/>
  <c r="AW288" i="1"/>
  <c r="AX288" i="1" s="1"/>
  <c r="AY288" i="1" s="1"/>
  <c r="AP288" i="1"/>
  <c r="AQ288" i="1" s="1"/>
  <c r="W288" i="1"/>
  <c r="U288" i="1"/>
  <c r="O288" i="1"/>
  <c r="Q288" i="1" s="1"/>
  <c r="AW287" i="1"/>
  <c r="AX287" i="1" s="1"/>
  <c r="AY287" i="1" s="1"/>
  <c r="AQ287" i="1"/>
  <c r="AP287" i="1"/>
  <c r="U287" i="1"/>
  <c r="W287" i="1" s="1"/>
  <c r="O287" i="1"/>
  <c r="Q287" i="1" s="1"/>
  <c r="AX286" i="1"/>
  <c r="AY286" i="1" s="1"/>
  <c r="AW286" i="1"/>
  <c r="AP286" i="1"/>
  <c r="AQ286" i="1" s="1"/>
  <c r="W286" i="1"/>
  <c r="U286" i="1"/>
  <c r="O286" i="1"/>
  <c r="Q286" i="1" s="1"/>
  <c r="AW285" i="1"/>
  <c r="AX285" i="1" s="1"/>
  <c r="AY285" i="1" s="1"/>
  <c r="AQ285" i="1"/>
  <c r="AP285" i="1"/>
  <c r="U285" i="1"/>
  <c r="W285" i="1" s="1"/>
  <c r="O285" i="1"/>
  <c r="Q285" i="1" s="1"/>
  <c r="AW284" i="1"/>
  <c r="AX284" i="1" s="1"/>
  <c r="AY284" i="1" s="1"/>
  <c r="AP284" i="1"/>
  <c r="AQ284" i="1" s="1"/>
  <c r="U284" i="1"/>
  <c r="W284" i="1" s="1"/>
  <c r="O284" i="1"/>
  <c r="Q284" i="1" s="1"/>
  <c r="AW283" i="1"/>
  <c r="AX283" i="1" s="1"/>
  <c r="AY283" i="1" s="1"/>
  <c r="AQ283" i="1"/>
  <c r="AP283" i="1"/>
  <c r="U283" i="1"/>
  <c r="W283" i="1" s="1"/>
  <c r="O283" i="1"/>
  <c r="Q283" i="1" s="1"/>
  <c r="AW282" i="1"/>
  <c r="AX282" i="1" s="1"/>
  <c r="AY282" i="1" s="1"/>
  <c r="AP282" i="1"/>
  <c r="AQ282" i="1" s="1"/>
  <c r="W282" i="1"/>
  <c r="U282" i="1"/>
  <c r="O282" i="1"/>
  <c r="Q282" i="1" s="1"/>
  <c r="AW281" i="1"/>
  <c r="AX281" i="1" s="1"/>
  <c r="AY281" i="1" s="1"/>
  <c r="AP281" i="1"/>
  <c r="AQ281" i="1" s="1"/>
  <c r="U281" i="1"/>
  <c r="W281" i="1" s="1"/>
  <c r="Q281" i="1"/>
  <c r="O281" i="1"/>
  <c r="AW280" i="1"/>
  <c r="AX280" i="1" s="1"/>
  <c r="AY280" i="1" s="1"/>
  <c r="AP280" i="1"/>
  <c r="AQ280" i="1" s="1"/>
  <c r="U280" i="1"/>
  <c r="W280" i="1" s="1"/>
  <c r="O280" i="1"/>
  <c r="Q280" i="1" s="1"/>
  <c r="AW279" i="1"/>
  <c r="AX279" i="1" s="1"/>
  <c r="AY279" i="1" s="1"/>
  <c r="AP279" i="1"/>
  <c r="AQ279" i="1" s="1"/>
  <c r="U279" i="1"/>
  <c r="W279" i="1" s="1"/>
  <c r="O279" i="1"/>
  <c r="Q279" i="1" s="1"/>
  <c r="AW278" i="1"/>
  <c r="AX278" i="1" s="1"/>
  <c r="AY278" i="1" s="1"/>
  <c r="AP278" i="1"/>
  <c r="AQ278" i="1" s="1"/>
  <c r="U278" i="1"/>
  <c r="W278" i="1" s="1"/>
  <c r="O278" i="1"/>
  <c r="Q278" i="1" s="1"/>
  <c r="AW277" i="1"/>
  <c r="AX277" i="1" s="1"/>
  <c r="AY277" i="1" s="1"/>
  <c r="AP277" i="1"/>
  <c r="AQ277" i="1" s="1"/>
  <c r="U277" i="1"/>
  <c r="W277" i="1" s="1"/>
  <c r="O277" i="1"/>
  <c r="Q277" i="1" s="1"/>
  <c r="AX276" i="1"/>
  <c r="AY276" i="1" s="1"/>
  <c r="AW276" i="1"/>
  <c r="AP276" i="1"/>
  <c r="AQ276" i="1" s="1"/>
  <c r="W276" i="1"/>
  <c r="U276" i="1"/>
  <c r="O276" i="1"/>
  <c r="Q276" i="1" s="1"/>
  <c r="AW275" i="1"/>
  <c r="AX275" i="1" s="1"/>
  <c r="AY275" i="1" s="1"/>
  <c r="AQ275" i="1"/>
  <c r="AP275" i="1"/>
  <c r="U275" i="1"/>
  <c r="W275" i="1" s="1"/>
  <c r="Q275" i="1"/>
  <c r="O275" i="1"/>
  <c r="AX274" i="1"/>
  <c r="AY274" i="1" s="1"/>
  <c r="AW274" i="1"/>
  <c r="AP274" i="1"/>
  <c r="AQ274" i="1" s="1"/>
  <c r="W274" i="1"/>
  <c r="U274" i="1"/>
  <c r="O274" i="1"/>
  <c r="Q274" i="1" s="1"/>
  <c r="AW273" i="1"/>
  <c r="AX273" i="1" s="1"/>
  <c r="AY273" i="1" s="1"/>
  <c r="AP273" i="1"/>
  <c r="AQ273" i="1" s="1"/>
  <c r="W273" i="1"/>
  <c r="U273" i="1"/>
  <c r="O273" i="1"/>
  <c r="Q273" i="1" s="1"/>
  <c r="AW272" i="1"/>
  <c r="AX272" i="1" s="1"/>
  <c r="AY272" i="1" s="1"/>
  <c r="AP272" i="1"/>
  <c r="AQ272" i="1" s="1"/>
  <c r="U272" i="1"/>
  <c r="W272" i="1" s="1"/>
  <c r="O272" i="1"/>
  <c r="Q272" i="1" s="1"/>
  <c r="AX271" i="1"/>
  <c r="AY271" i="1" s="1"/>
  <c r="AW271" i="1"/>
  <c r="AP271" i="1"/>
  <c r="AQ271" i="1" s="1"/>
  <c r="U271" i="1"/>
  <c r="W271" i="1" s="1"/>
  <c r="Q271" i="1"/>
  <c r="O271" i="1"/>
  <c r="AW270" i="1"/>
  <c r="AX270" i="1" s="1"/>
  <c r="AY270" i="1" s="1"/>
  <c r="AP270" i="1"/>
  <c r="AQ270" i="1" s="1"/>
  <c r="U270" i="1"/>
  <c r="W270" i="1" s="1"/>
  <c r="O270" i="1"/>
  <c r="Q270" i="1" s="1"/>
  <c r="AW269" i="1"/>
  <c r="AX269" i="1" s="1"/>
  <c r="AY269" i="1" s="1"/>
  <c r="AP269" i="1"/>
  <c r="AQ269" i="1" s="1"/>
  <c r="U269" i="1"/>
  <c r="W269" i="1" s="1"/>
  <c r="O269" i="1"/>
  <c r="Q269" i="1" s="1"/>
  <c r="AW268" i="1"/>
  <c r="AX268" i="1" s="1"/>
  <c r="AY268" i="1" s="1"/>
  <c r="AP268" i="1"/>
  <c r="AQ268" i="1" s="1"/>
  <c r="U268" i="1"/>
  <c r="W268" i="1" s="1"/>
  <c r="O268" i="1"/>
  <c r="Q268" i="1" s="1"/>
  <c r="AX267" i="1"/>
  <c r="AY267" i="1" s="1"/>
  <c r="AW267" i="1"/>
  <c r="AP267" i="1"/>
  <c r="AQ267" i="1" s="1"/>
  <c r="U267" i="1"/>
  <c r="W267" i="1" s="1"/>
  <c r="O267" i="1"/>
  <c r="Q267" i="1" s="1"/>
  <c r="AW266" i="1"/>
  <c r="AX266" i="1" s="1"/>
  <c r="AY266" i="1" s="1"/>
  <c r="AP266" i="1"/>
  <c r="AQ266" i="1" s="1"/>
  <c r="U266" i="1"/>
  <c r="W266" i="1" s="1"/>
  <c r="AW265" i="1"/>
  <c r="AX265" i="1" s="1"/>
  <c r="AY265" i="1" s="1"/>
  <c r="AP265" i="1"/>
  <c r="AQ265" i="1" s="1"/>
  <c r="U265" i="1"/>
  <c r="W265" i="1" s="1"/>
  <c r="AW264" i="1"/>
  <c r="AX264" i="1" s="1"/>
  <c r="AY264" i="1" s="1"/>
  <c r="AP264" i="1"/>
  <c r="AQ264" i="1" s="1"/>
  <c r="W264" i="1"/>
  <c r="U264" i="1"/>
  <c r="AW263" i="1"/>
  <c r="AX263" i="1" s="1"/>
  <c r="AY263" i="1" s="1"/>
  <c r="AP263" i="1"/>
  <c r="AQ263" i="1" s="1"/>
  <c r="U263" i="1"/>
  <c r="W263" i="1" s="1"/>
  <c r="AW260" i="1"/>
  <c r="AX260" i="1" s="1"/>
  <c r="AY260" i="1" s="1"/>
  <c r="AP260" i="1"/>
  <c r="AQ260" i="1" s="1"/>
  <c r="U260" i="1"/>
  <c r="W260" i="1" s="1"/>
  <c r="AW259" i="1"/>
  <c r="AX259" i="1" s="1"/>
  <c r="AY259" i="1" s="1"/>
  <c r="AP259" i="1"/>
  <c r="AQ259" i="1" s="1"/>
  <c r="U259" i="1"/>
  <c r="W259" i="1" s="1"/>
  <c r="O259" i="1"/>
  <c r="Q259" i="1" s="1"/>
  <c r="AX258" i="1"/>
  <c r="AY258" i="1" s="1"/>
  <c r="AW258" i="1"/>
  <c r="AQ258" i="1"/>
  <c r="AP258" i="1"/>
  <c r="U258" i="1"/>
  <c r="W258" i="1" s="1"/>
  <c r="O258" i="1"/>
  <c r="Q258" i="1" s="1"/>
  <c r="AW257" i="1"/>
  <c r="AX257" i="1" s="1"/>
  <c r="AY257" i="1" s="1"/>
  <c r="AP257" i="1"/>
  <c r="AQ257" i="1" s="1"/>
  <c r="U257" i="1"/>
  <c r="W257" i="1" s="1"/>
  <c r="Q257" i="1"/>
  <c r="O257" i="1"/>
  <c r="AW256" i="1"/>
  <c r="AX256" i="1" s="1"/>
  <c r="AY256" i="1" s="1"/>
  <c r="AP256" i="1"/>
  <c r="AQ256" i="1" s="1"/>
  <c r="U256" i="1"/>
  <c r="W256" i="1" s="1"/>
  <c r="AW255" i="1"/>
  <c r="AX255" i="1" s="1"/>
  <c r="AY255" i="1" s="1"/>
  <c r="AP255" i="1"/>
  <c r="AQ255" i="1" s="1"/>
  <c r="U255" i="1"/>
  <c r="W255" i="1" s="1"/>
  <c r="Q255" i="1"/>
  <c r="O255" i="1"/>
  <c r="AW254" i="1"/>
  <c r="AX254" i="1" s="1"/>
  <c r="AY254" i="1" s="1"/>
  <c r="AP254" i="1"/>
  <c r="AQ254" i="1" s="1"/>
  <c r="U254" i="1"/>
  <c r="W254" i="1" s="1"/>
  <c r="O254" i="1"/>
  <c r="Q254" i="1" s="1"/>
  <c r="AW253" i="1"/>
  <c r="AX253" i="1" s="1"/>
  <c r="AY253" i="1" s="1"/>
  <c r="AP253" i="1"/>
  <c r="AQ253" i="1" s="1"/>
  <c r="U253" i="1"/>
  <c r="W253" i="1" s="1"/>
  <c r="O253" i="1"/>
  <c r="Q253" i="1" s="1"/>
  <c r="AW252" i="1"/>
  <c r="AX252" i="1" s="1"/>
  <c r="AY252" i="1" s="1"/>
  <c r="AP252" i="1"/>
  <c r="AQ252" i="1" s="1"/>
  <c r="U252" i="1"/>
  <c r="W252" i="1" s="1"/>
  <c r="O252" i="1"/>
  <c r="Q252" i="1" s="1"/>
  <c r="AW251" i="1"/>
  <c r="AX251" i="1" s="1"/>
  <c r="AY251" i="1" s="1"/>
  <c r="AP251" i="1"/>
  <c r="AQ251" i="1" s="1"/>
  <c r="W251" i="1"/>
  <c r="U251" i="1"/>
  <c r="O251" i="1"/>
  <c r="Q251" i="1" s="1"/>
  <c r="AW250" i="1"/>
  <c r="AX250" i="1" s="1"/>
  <c r="AY250" i="1" s="1"/>
  <c r="AP250" i="1"/>
  <c r="AQ250" i="1" s="1"/>
  <c r="U250" i="1"/>
  <c r="W250" i="1" s="1"/>
  <c r="O250" i="1"/>
  <c r="Q250" i="1" s="1"/>
  <c r="AW249" i="1"/>
  <c r="AX249" i="1" s="1"/>
  <c r="AY249" i="1" s="1"/>
  <c r="AP249" i="1"/>
  <c r="AQ249" i="1" s="1"/>
  <c r="U249" i="1"/>
  <c r="W249" i="1" s="1"/>
  <c r="O249" i="1"/>
  <c r="Q249" i="1" s="1"/>
  <c r="AP248" i="1"/>
  <c r="AQ248" i="1" s="1"/>
  <c r="U248" i="1"/>
  <c r="W248" i="1" s="1"/>
  <c r="L248" i="1"/>
  <c r="O248" i="1" s="1"/>
  <c r="Q248" i="1" s="1"/>
  <c r="AW247" i="1"/>
  <c r="AX247" i="1" s="1"/>
  <c r="AY247" i="1" s="1"/>
  <c r="AP247" i="1"/>
  <c r="AQ247" i="1" s="1"/>
  <c r="U247" i="1"/>
  <c r="W247" i="1" s="1"/>
  <c r="O247" i="1"/>
  <c r="Q247" i="1" s="1"/>
  <c r="AW246" i="1"/>
  <c r="AX246" i="1" s="1"/>
  <c r="AY246" i="1" s="1"/>
  <c r="AP246" i="1"/>
  <c r="AQ246" i="1" s="1"/>
  <c r="U246" i="1"/>
  <c r="W246" i="1" s="1"/>
  <c r="O246" i="1"/>
  <c r="Q246" i="1" s="1"/>
  <c r="AW245" i="1"/>
  <c r="AX245" i="1" s="1"/>
  <c r="AY245" i="1" s="1"/>
  <c r="AQ245" i="1"/>
  <c r="AP245" i="1"/>
  <c r="U245" i="1"/>
  <c r="W245" i="1" s="1"/>
  <c r="Q245" i="1"/>
  <c r="O245" i="1"/>
  <c r="AW244" i="1"/>
  <c r="AX244" i="1" s="1"/>
  <c r="AY244" i="1" s="1"/>
  <c r="AP244" i="1"/>
  <c r="AQ244" i="1" s="1"/>
  <c r="U244" i="1"/>
  <c r="W244" i="1" s="1"/>
  <c r="O244" i="1"/>
  <c r="Q244" i="1" s="1"/>
  <c r="AX243" i="1"/>
  <c r="AY243" i="1" s="1"/>
  <c r="AW243" i="1"/>
  <c r="AP243" i="1"/>
  <c r="AQ243" i="1" s="1"/>
  <c r="U243" i="1"/>
  <c r="W243" i="1" s="1"/>
  <c r="O243" i="1"/>
  <c r="Q243" i="1" s="1"/>
  <c r="AX242" i="1"/>
  <c r="AY242" i="1" s="1"/>
  <c r="AW242" i="1"/>
  <c r="AP242" i="1"/>
  <c r="AQ242" i="1" s="1"/>
  <c r="U242" i="1"/>
  <c r="W242" i="1" s="1"/>
  <c r="O242" i="1"/>
  <c r="Q242" i="1" s="1"/>
  <c r="AW241" i="1"/>
  <c r="AX241" i="1" s="1"/>
  <c r="AY241" i="1" s="1"/>
  <c r="AP241" i="1"/>
  <c r="AQ241" i="1" s="1"/>
  <c r="U241" i="1"/>
  <c r="W241" i="1" s="1"/>
  <c r="O241" i="1"/>
  <c r="Q241" i="1" s="1"/>
  <c r="AY240" i="1"/>
  <c r="AX240" i="1"/>
  <c r="AW240" i="1"/>
  <c r="AQ240" i="1"/>
  <c r="AP240" i="1"/>
  <c r="U240" i="1"/>
  <c r="W240" i="1" s="1"/>
  <c r="O240" i="1"/>
  <c r="Q240" i="1" s="1"/>
  <c r="AX239" i="1"/>
  <c r="AY239" i="1" s="1"/>
  <c r="AW239" i="1"/>
  <c r="AQ239" i="1"/>
  <c r="AP239" i="1"/>
  <c r="U239" i="1"/>
  <c r="W239" i="1" s="1"/>
  <c r="O239" i="1"/>
  <c r="Q239" i="1" s="1"/>
  <c r="AW238" i="1"/>
  <c r="AX238" i="1" s="1"/>
  <c r="AY238" i="1" s="1"/>
  <c r="AP238" i="1"/>
  <c r="AQ238" i="1" s="1"/>
  <c r="W238" i="1"/>
  <c r="U238" i="1"/>
  <c r="O238" i="1"/>
  <c r="Q238" i="1" s="1"/>
  <c r="AW237" i="1"/>
  <c r="AX237" i="1" s="1"/>
  <c r="AY237" i="1" s="1"/>
  <c r="AP237" i="1"/>
  <c r="AQ237" i="1" s="1"/>
  <c r="U237" i="1"/>
  <c r="W237" i="1" s="1"/>
  <c r="Q237" i="1"/>
  <c r="O237" i="1"/>
  <c r="AX236" i="1"/>
  <c r="AY236" i="1" s="1"/>
  <c r="AW236" i="1"/>
  <c r="AP236" i="1"/>
  <c r="AQ236" i="1" s="1"/>
  <c r="U236" i="1"/>
  <c r="W236" i="1" s="1"/>
  <c r="O236" i="1"/>
  <c r="Q236" i="1" s="1"/>
  <c r="AW235" i="1"/>
  <c r="AX235" i="1" s="1"/>
  <c r="AY235" i="1" s="1"/>
  <c r="AP235" i="1"/>
  <c r="AQ235" i="1" s="1"/>
  <c r="U235" i="1"/>
  <c r="W235" i="1" s="1"/>
  <c r="Q235" i="1"/>
  <c r="O235" i="1"/>
  <c r="AW234" i="1"/>
  <c r="AX234" i="1" s="1"/>
  <c r="AY234" i="1" s="1"/>
  <c r="AP234" i="1"/>
  <c r="AQ234" i="1" s="1"/>
  <c r="U234" i="1"/>
  <c r="W234" i="1" s="1"/>
  <c r="Q234" i="1"/>
  <c r="O234" i="1"/>
  <c r="AW233" i="1"/>
  <c r="AX233" i="1" s="1"/>
  <c r="AY233" i="1" s="1"/>
  <c r="AP233" i="1"/>
  <c r="AQ233" i="1" s="1"/>
  <c r="W233" i="1"/>
  <c r="U233" i="1"/>
  <c r="O233" i="1"/>
  <c r="Q233" i="1" s="1"/>
  <c r="AX232" i="1"/>
  <c r="AY232" i="1" s="1"/>
  <c r="AW232" i="1"/>
  <c r="AP232" i="1"/>
  <c r="AQ232" i="1" s="1"/>
  <c r="W232" i="1"/>
  <c r="U232" i="1"/>
  <c r="O232" i="1"/>
  <c r="Q232" i="1" s="1"/>
  <c r="AW231" i="1"/>
  <c r="AX231" i="1" s="1"/>
  <c r="AY231" i="1" s="1"/>
  <c r="AQ231" i="1"/>
  <c r="AP231" i="1"/>
  <c r="U231" i="1"/>
  <c r="W231" i="1" s="1"/>
  <c r="Q231" i="1"/>
  <c r="O231" i="1"/>
  <c r="AW230" i="1"/>
  <c r="AX230" i="1" s="1"/>
  <c r="AY230" i="1" s="1"/>
  <c r="AP230" i="1"/>
  <c r="AQ230" i="1" s="1"/>
  <c r="W230" i="1"/>
  <c r="U230" i="1"/>
  <c r="O230" i="1"/>
  <c r="Q230" i="1" s="1"/>
  <c r="AW229" i="1"/>
  <c r="AX229" i="1" s="1"/>
  <c r="AY229" i="1" s="1"/>
  <c r="AP229" i="1"/>
  <c r="AQ229" i="1" s="1"/>
  <c r="W229" i="1"/>
  <c r="U229" i="1"/>
  <c r="O229" i="1"/>
  <c r="Q229" i="1" s="1"/>
  <c r="AW228" i="1"/>
  <c r="AX228" i="1" s="1"/>
  <c r="AY228" i="1" s="1"/>
  <c r="AQ228" i="1"/>
  <c r="AP228" i="1"/>
  <c r="W228" i="1"/>
  <c r="U228" i="1"/>
  <c r="O228" i="1"/>
  <c r="Q228" i="1" s="1"/>
  <c r="AW227" i="1"/>
  <c r="AX227" i="1" s="1"/>
  <c r="AY227" i="1" s="1"/>
  <c r="AP227" i="1"/>
  <c r="AQ227" i="1" s="1"/>
  <c r="U227" i="1"/>
  <c r="W227" i="1" s="1"/>
  <c r="O227" i="1"/>
  <c r="Q227" i="1" s="1"/>
  <c r="AW226" i="1"/>
  <c r="AX226" i="1" s="1"/>
  <c r="AY226" i="1" s="1"/>
  <c r="AP226" i="1"/>
  <c r="AQ226" i="1" s="1"/>
  <c r="U226" i="1"/>
  <c r="W226" i="1" s="1"/>
  <c r="Q226" i="1"/>
  <c r="O226" i="1"/>
  <c r="AW225" i="1"/>
  <c r="AX225" i="1" s="1"/>
  <c r="AY225" i="1" s="1"/>
  <c r="AP225" i="1"/>
  <c r="AQ225" i="1" s="1"/>
  <c r="U225" i="1"/>
  <c r="W225" i="1" s="1"/>
  <c r="O225" i="1"/>
  <c r="Q225" i="1" s="1"/>
  <c r="AW224" i="1"/>
  <c r="AX224" i="1" s="1"/>
  <c r="AY224" i="1" s="1"/>
  <c r="AP224" i="1"/>
  <c r="AQ224" i="1" s="1"/>
  <c r="U224" i="1"/>
  <c r="W224" i="1" s="1"/>
  <c r="O224" i="1"/>
  <c r="Q224" i="1" s="1"/>
  <c r="AX223" i="1"/>
  <c r="AY223" i="1" s="1"/>
  <c r="AW223" i="1"/>
  <c r="AP223" i="1"/>
  <c r="AQ223" i="1" s="1"/>
  <c r="U223" i="1"/>
  <c r="W223" i="1" s="1"/>
  <c r="O223" i="1"/>
  <c r="Q223" i="1" s="1"/>
  <c r="AX222" i="1"/>
  <c r="AY222" i="1" s="1"/>
  <c r="AW222" i="1"/>
  <c r="AP222" i="1"/>
  <c r="AQ222" i="1" s="1"/>
  <c r="U222" i="1"/>
  <c r="W222" i="1" s="1"/>
  <c r="O222" i="1"/>
  <c r="Q222" i="1" s="1"/>
  <c r="AW221" i="1"/>
  <c r="AX221" i="1" s="1"/>
  <c r="AY221" i="1" s="1"/>
  <c r="AP221" i="1"/>
  <c r="AQ221" i="1" s="1"/>
  <c r="U221" i="1"/>
  <c r="W221" i="1" s="1"/>
  <c r="O221" i="1"/>
  <c r="Q221" i="1" s="1"/>
  <c r="AW220" i="1"/>
  <c r="AX220" i="1" s="1"/>
  <c r="AY220" i="1" s="1"/>
  <c r="AQ220" i="1"/>
  <c r="AP220" i="1"/>
  <c r="U220" i="1"/>
  <c r="W220" i="1" s="1"/>
  <c r="O220" i="1"/>
  <c r="Q220" i="1" s="1"/>
  <c r="AW219" i="1"/>
  <c r="AX219" i="1" s="1"/>
  <c r="AY219" i="1" s="1"/>
  <c r="AP219" i="1"/>
  <c r="AQ219" i="1" s="1"/>
  <c r="U219" i="1"/>
  <c r="W219" i="1" s="1"/>
  <c r="O219" i="1"/>
  <c r="Q219" i="1" s="1"/>
  <c r="AX218" i="1"/>
  <c r="AY218" i="1" s="1"/>
  <c r="AW218" i="1"/>
  <c r="AP218" i="1"/>
  <c r="AQ218" i="1" s="1"/>
  <c r="U218" i="1"/>
  <c r="W218" i="1" s="1"/>
  <c r="O218" i="1"/>
  <c r="Q218" i="1" s="1"/>
  <c r="AW217" i="1"/>
  <c r="AX217" i="1" s="1"/>
  <c r="AY217" i="1" s="1"/>
  <c r="AQ217" i="1"/>
  <c r="AP217" i="1"/>
  <c r="U217" i="1"/>
  <c r="W217" i="1" s="1"/>
  <c r="O217" i="1"/>
  <c r="Q217" i="1" s="1"/>
  <c r="AW216" i="1"/>
  <c r="AX216" i="1" s="1"/>
  <c r="AY216" i="1" s="1"/>
  <c r="AQ216" i="1"/>
  <c r="AP216" i="1"/>
  <c r="U216" i="1"/>
  <c r="W216" i="1" s="1"/>
  <c r="O216" i="1"/>
  <c r="Q216" i="1" s="1"/>
  <c r="AX215" i="1"/>
  <c r="AY215" i="1" s="1"/>
  <c r="AW215" i="1"/>
  <c r="AP215" i="1"/>
  <c r="AQ215" i="1" s="1"/>
  <c r="U215" i="1"/>
  <c r="W215" i="1" s="1"/>
  <c r="O215" i="1"/>
  <c r="Q215" i="1" s="1"/>
  <c r="AX214" i="1"/>
  <c r="AY214" i="1" s="1"/>
  <c r="AW214" i="1"/>
  <c r="AP214" i="1"/>
  <c r="AQ214" i="1" s="1"/>
  <c r="U214" i="1"/>
  <c r="W214" i="1" s="1"/>
  <c r="O214" i="1"/>
  <c r="Q214" i="1" s="1"/>
  <c r="AW213" i="1"/>
  <c r="AX213" i="1" s="1"/>
  <c r="AY213" i="1" s="1"/>
  <c r="AP213" i="1"/>
  <c r="AQ213" i="1" s="1"/>
  <c r="U213" i="1"/>
  <c r="W213" i="1" s="1"/>
  <c r="Q213" i="1"/>
  <c r="O213" i="1"/>
  <c r="AW212" i="1"/>
  <c r="AX212" i="1" s="1"/>
  <c r="AY212" i="1" s="1"/>
  <c r="AQ212" i="1"/>
  <c r="AP212" i="1"/>
  <c r="U212" i="1"/>
  <c r="W212" i="1" s="1"/>
  <c r="O212" i="1"/>
  <c r="Q212" i="1" s="1"/>
  <c r="AW211" i="1"/>
  <c r="AX211" i="1" s="1"/>
  <c r="AY211" i="1" s="1"/>
  <c r="AP211" i="1"/>
  <c r="AQ211" i="1" s="1"/>
  <c r="U211" i="1"/>
  <c r="W211" i="1" s="1"/>
  <c r="O211" i="1"/>
  <c r="Q211" i="1" s="1"/>
  <c r="AW210" i="1"/>
  <c r="AX210" i="1" s="1"/>
  <c r="AY210" i="1" s="1"/>
  <c r="AP210" i="1"/>
  <c r="AQ210" i="1" s="1"/>
  <c r="U210" i="1"/>
  <c r="W210" i="1" s="1"/>
  <c r="O210" i="1"/>
  <c r="Q210" i="1" s="1"/>
  <c r="AW209" i="1"/>
  <c r="AX209" i="1" s="1"/>
  <c r="AY209" i="1" s="1"/>
  <c r="AP209" i="1"/>
  <c r="AQ209" i="1" s="1"/>
  <c r="U209" i="1"/>
  <c r="W209" i="1" s="1"/>
  <c r="O209" i="1"/>
  <c r="Q209" i="1" s="1"/>
  <c r="AX208" i="1"/>
  <c r="AY208" i="1" s="1"/>
  <c r="AW208" i="1"/>
  <c r="AP208" i="1"/>
  <c r="AQ208" i="1" s="1"/>
  <c r="U208" i="1"/>
  <c r="W208" i="1" s="1"/>
  <c r="O208" i="1"/>
  <c r="Q208" i="1" s="1"/>
  <c r="AW207" i="1"/>
  <c r="AX207" i="1" s="1"/>
  <c r="AY207" i="1" s="1"/>
  <c r="AP207" i="1"/>
  <c r="AQ207" i="1" s="1"/>
  <c r="U207" i="1"/>
  <c r="W207" i="1" s="1"/>
  <c r="O207" i="1"/>
  <c r="Q207" i="1" s="1"/>
  <c r="AW206" i="1"/>
  <c r="AX206" i="1" s="1"/>
  <c r="AY206" i="1" s="1"/>
  <c r="AP206" i="1"/>
  <c r="AQ206" i="1" s="1"/>
  <c r="U206" i="1"/>
  <c r="W206" i="1" s="1"/>
  <c r="O206" i="1"/>
  <c r="Q206" i="1" s="1"/>
  <c r="AW205" i="1"/>
  <c r="AX205" i="1" s="1"/>
  <c r="AY205" i="1" s="1"/>
  <c r="AP205" i="1"/>
  <c r="AQ205" i="1" s="1"/>
  <c r="U205" i="1"/>
  <c r="W205" i="1" s="1"/>
  <c r="Q205" i="1"/>
  <c r="O205" i="1"/>
  <c r="AX204" i="1"/>
  <c r="AY204" i="1" s="1"/>
  <c r="AW204" i="1"/>
  <c r="AP204" i="1"/>
  <c r="AQ204" i="1" s="1"/>
  <c r="U204" i="1"/>
  <c r="W204" i="1" s="1"/>
  <c r="O204" i="1"/>
  <c r="Q204" i="1" s="1"/>
  <c r="AW203" i="1"/>
  <c r="AX203" i="1" s="1"/>
  <c r="AY203" i="1" s="1"/>
  <c r="AP203" i="1"/>
  <c r="AQ203" i="1" s="1"/>
  <c r="U203" i="1"/>
  <c r="W203" i="1" s="1"/>
  <c r="O203" i="1"/>
  <c r="Q203" i="1" s="1"/>
  <c r="AW202" i="1"/>
  <c r="AX202" i="1" s="1"/>
  <c r="AY202" i="1" s="1"/>
  <c r="AP202" i="1"/>
  <c r="AQ202" i="1" s="1"/>
  <c r="U202" i="1"/>
  <c r="W202" i="1" s="1"/>
  <c r="O202" i="1"/>
  <c r="Q202" i="1" s="1"/>
  <c r="AW201" i="1"/>
  <c r="AX201" i="1" s="1"/>
  <c r="AY201" i="1" s="1"/>
  <c r="AP201" i="1"/>
  <c r="AQ201" i="1" s="1"/>
  <c r="U201" i="1"/>
  <c r="W201" i="1" s="1"/>
  <c r="Q201" i="1"/>
  <c r="O201" i="1"/>
  <c r="AW200" i="1"/>
  <c r="AX200" i="1" s="1"/>
  <c r="AY200" i="1" s="1"/>
  <c r="AP200" i="1"/>
  <c r="AQ200" i="1" s="1"/>
  <c r="U200" i="1"/>
  <c r="W200" i="1" s="1"/>
  <c r="O200" i="1"/>
  <c r="Q200" i="1" s="1"/>
  <c r="AW199" i="1"/>
  <c r="AX199" i="1" s="1"/>
  <c r="AY199" i="1" s="1"/>
  <c r="AP199" i="1"/>
  <c r="AQ199" i="1" s="1"/>
  <c r="U199" i="1"/>
  <c r="W199" i="1" s="1"/>
  <c r="O199" i="1"/>
  <c r="Q199" i="1" s="1"/>
  <c r="AX198" i="1"/>
  <c r="AY198" i="1" s="1"/>
  <c r="AW198" i="1"/>
  <c r="AP198" i="1"/>
  <c r="AQ198" i="1" s="1"/>
  <c r="U198" i="1"/>
  <c r="W198" i="1" s="1"/>
  <c r="O198" i="1"/>
  <c r="Q198" i="1" s="1"/>
  <c r="AW197" i="1"/>
  <c r="AX197" i="1" s="1"/>
  <c r="AY197" i="1" s="1"/>
  <c r="AP197" i="1"/>
  <c r="AQ197" i="1" s="1"/>
  <c r="W197" i="1"/>
  <c r="U197" i="1"/>
  <c r="O197" i="1"/>
  <c r="Q197" i="1" s="1"/>
  <c r="AW196" i="1"/>
  <c r="AX196" i="1" s="1"/>
  <c r="AY196" i="1" s="1"/>
  <c r="AP196" i="1"/>
  <c r="AQ196" i="1" s="1"/>
  <c r="W196" i="1"/>
  <c r="U196" i="1"/>
  <c r="O196" i="1"/>
  <c r="Q196" i="1" s="1"/>
  <c r="AW195" i="1"/>
  <c r="AX195" i="1" s="1"/>
  <c r="AY195" i="1" s="1"/>
  <c r="AP195" i="1"/>
  <c r="AQ195" i="1" s="1"/>
  <c r="U195" i="1"/>
  <c r="W195" i="1" s="1"/>
  <c r="O195" i="1"/>
  <c r="Q195" i="1" s="1"/>
  <c r="AW194" i="1"/>
  <c r="AX194" i="1" s="1"/>
  <c r="AY194" i="1" s="1"/>
  <c r="AP194" i="1"/>
  <c r="AQ194" i="1" s="1"/>
  <c r="U194" i="1"/>
  <c r="W194" i="1" s="1"/>
  <c r="O194" i="1"/>
  <c r="Q194" i="1" s="1"/>
  <c r="AW193" i="1"/>
  <c r="AX193" i="1" s="1"/>
  <c r="AY193" i="1" s="1"/>
  <c r="AP193" i="1"/>
  <c r="AQ193" i="1" s="1"/>
  <c r="U193" i="1"/>
  <c r="W193" i="1" s="1"/>
  <c r="Q193" i="1"/>
  <c r="O193" i="1"/>
  <c r="AW192" i="1"/>
  <c r="AX192" i="1" s="1"/>
  <c r="AY192" i="1" s="1"/>
  <c r="AQ192" i="1"/>
  <c r="AP192" i="1"/>
  <c r="U192" i="1"/>
  <c r="W192" i="1" s="1"/>
  <c r="O192" i="1"/>
  <c r="Q192" i="1" s="1"/>
  <c r="AW191" i="1"/>
  <c r="AX191" i="1" s="1"/>
  <c r="AY191" i="1" s="1"/>
  <c r="AP191" i="1"/>
  <c r="AQ191" i="1" s="1"/>
  <c r="U191" i="1"/>
  <c r="W191" i="1" s="1"/>
  <c r="Q191" i="1"/>
  <c r="O191" i="1"/>
  <c r="AW190" i="1"/>
  <c r="AX190" i="1" s="1"/>
  <c r="AY190" i="1" s="1"/>
  <c r="AP190" i="1"/>
  <c r="AQ190" i="1" s="1"/>
  <c r="U190" i="1"/>
  <c r="W190" i="1" s="1"/>
  <c r="O190" i="1"/>
  <c r="Q190" i="1" s="1"/>
  <c r="AW189" i="1"/>
  <c r="AX189" i="1" s="1"/>
  <c r="AY189" i="1" s="1"/>
  <c r="AP189" i="1"/>
  <c r="AQ189" i="1" s="1"/>
  <c r="U189" i="1"/>
  <c r="W189" i="1" s="1"/>
  <c r="O189" i="1"/>
  <c r="Q189" i="1" s="1"/>
  <c r="AW188" i="1"/>
  <c r="AX188" i="1" s="1"/>
  <c r="AY188" i="1" s="1"/>
  <c r="AP188" i="1"/>
  <c r="AQ188" i="1" s="1"/>
  <c r="U188" i="1"/>
  <c r="W188" i="1" s="1"/>
  <c r="Q188" i="1"/>
  <c r="AW187" i="1"/>
  <c r="AX187" i="1" s="1"/>
  <c r="AY187" i="1" s="1"/>
  <c r="AP187" i="1"/>
  <c r="AQ187" i="1" s="1"/>
  <c r="W187" i="1"/>
  <c r="U187" i="1"/>
  <c r="Q187" i="1"/>
  <c r="AW186" i="1"/>
  <c r="AX186" i="1" s="1"/>
  <c r="AY186" i="1" s="1"/>
  <c r="AP186" i="1"/>
  <c r="AQ186" i="1" s="1"/>
  <c r="U186" i="1"/>
  <c r="W186" i="1" s="1"/>
  <c r="O186" i="1"/>
  <c r="Q186" i="1" s="1"/>
  <c r="AY185" i="1"/>
  <c r="AW185" i="1"/>
  <c r="AX185" i="1" s="1"/>
  <c r="AP185" i="1"/>
  <c r="AQ185" i="1" s="1"/>
  <c r="U185" i="1"/>
  <c r="W185" i="1" s="1"/>
  <c r="O185" i="1"/>
  <c r="Q185" i="1" s="1"/>
  <c r="AX184" i="1"/>
  <c r="AY184" i="1" s="1"/>
  <c r="AW184" i="1"/>
  <c r="AP184" i="1"/>
  <c r="AQ184" i="1" s="1"/>
  <c r="U184" i="1"/>
  <c r="W184" i="1" s="1"/>
  <c r="O184" i="1"/>
  <c r="Q184" i="1" s="1"/>
  <c r="AW183" i="1"/>
  <c r="AX183" i="1" s="1"/>
  <c r="AY183" i="1" s="1"/>
  <c r="AP183" i="1"/>
  <c r="AQ183" i="1" s="1"/>
  <c r="U183" i="1"/>
  <c r="W183" i="1" s="1"/>
  <c r="O183" i="1"/>
  <c r="Q183" i="1" s="1"/>
  <c r="AW182" i="1"/>
  <c r="AX182" i="1" s="1"/>
  <c r="AY182" i="1" s="1"/>
  <c r="AP182" i="1"/>
  <c r="AQ182" i="1" s="1"/>
  <c r="U182" i="1"/>
  <c r="W182" i="1" s="1"/>
  <c r="O182" i="1"/>
  <c r="Q182" i="1" s="1"/>
  <c r="AW181" i="1"/>
  <c r="AX181" i="1" s="1"/>
  <c r="AY181" i="1" s="1"/>
  <c r="AP181" i="1"/>
  <c r="AQ181" i="1" s="1"/>
  <c r="U181" i="1"/>
  <c r="W181" i="1" s="1"/>
  <c r="O181" i="1"/>
  <c r="Q181" i="1" s="1"/>
  <c r="AW180" i="1"/>
  <c r="AX180" i="1" s="1"/>
  <c r="AY180" i="1" s="1"/>
  <c r="AP180" i="1"/>
  <c r="AQ180" i="1" s="1"/>
  <c r="U180" i="1"/>
  <c r="W180" i="1" s="1"/>
  <c r="O180" i="1"/>
  <c r="Q180" i="1" s="1"/>
  <c r="AW179" i="1"/>
  <c r="AX179" i="1" s="1"/>
  <c r="AY179" i="1" s="1"/>
  <c r="AP179" i="1"/>
  <c r="AQ179" i="1" s="1"/>
  <c r="U179" i="1"/>
  <c r="W179" i="1" s="1"/>
  <c r="O179" i="1"/>
  <c r="Q179" i="1" s="1"/>
  <c r="AW178" i="1"/>
  <c r="AX178" i="1" s="1"/>
  <c r="AY178" i="1" s="1"/>
  <c r="AP178" i="1"/>
  <c r="AQ178" i="1" s="1"/>
  <c r="U178" i="1"/>
  <c r="W178" i="1" s="1"/>
  <c r="O178" i="1"/>
  <c r="Q178" i="1" s="1"/>
  <c r="AW177" i="1"/>
  <c r="AX177" i="1" s="1"/>
  <c r="AY177" i="1" s="1"/>
  <c r="AP177" i="1"/>
  <c r="AQ177" i="1" s="1"/>
  <c r="U177" i="1"/>
  <c r="W177" i="1" s="1"/>
  <c r="O177" i="1"/>
  <c r="Q177" i="1" s="1"/>
  <c r="AW176" i="1"/>
  <c r="AX176" i="1" s="1"/>
  <c r="AY176" i="1" s="1"/>
  <c r="AP176" i="1"/>
  <c r="AQ176" i="1" s="1"/>
  <c r="U176" i="1"/>
  <c r="W176" i="1" s="1"/>
  <c r="Q176" i="1"/>
  <c r="O176" i="1"/>
  <c r="AW175" i="1"/>
  <c r="AX175" i="1" s="1"/>
  <c r="AY175" i="1" s="1"/>
  <c r="AP175" i="1"/>
  <c r="AQ175" i="1" s="1"/>
  <c r="W175" i="1"/>
  <c r="U175" i="1"/>
  <c r="O175" i="1"/>
  <c r="Q175" i="1" s="1"/>
  <c r="AW174" i="1"/>
  <c r="AX174" i="1" s="1"/>
  <c r="AY174" i="1" s="1"/>
  <c r="AQ174" i="1"/>
  <c r="AP174" i="1"/>
  <c r="U174" i="1"/>
  <c r="W174" i="1" s="1"/>
  <c r="O174" i="1"/>
  <c r="Q174" i="1" s="1"/>
  <c r="AW173" i="1"/>
  <c r="AX173" i="1" s="1"/>
  <c r="AY173" i="1" s="1"/>
  <c r="AP173" i="1"/>
  <c r="AQ173" i="1" s="1"/>
  <c r="U173" i="1"/>
  <c r="W173" i="1" s="1"/>
  <c r="O173" i="1"/>
  <c r="Q173" i="1" s="1"/>
  <c r="AW172" i="1"/>
  <c r="AX172" i="1" s="1"/>
  <c r="AY172" i="1" s="1"/>
  <c r="AQ172" i="1"/>
  <c r="AP172" i="1"/>
  <c r="U172" i="1"/>
  <c r="W172" i="1" s="1"/>
  <c r="O172" i="1"/>
  <c r="Q172" i="1" s="1"/>
  <c r="AW171" i="1"/>
  <c r="AX171" i="1" s="1"/>
  <c r="AY171" i="1" s="1"/>
  <c r="AP171" i="1"/>
  <c r="AQ171" i="1" s="1"/>
  <c r="U171" i="1"/>
  <c r="W171" i="1" s="1"/>
  <c r="Q171" i="1"/>
  <c r="O171" i="1"/>
  <c r="AW170" i="1"/>
  <c r="AX170" i="1" s="1"/>
  <c r="AY170" i="1" s="1"/>
  <c r="AP170" i="1"/>
  <c r="AQ170" i="1" s="1"/>
  <c r="U170" i="1"/>
  <c r="W170" i="1" s="1"/>
  <c r="O170" i="1"/>
  <c r="Q170" i="1" s="1"/>
  <c r="AX169" i="1"/>
  <c r="AY169" i="1" s="1"/>
  <c r="AW169" i="1"/>
  <c r="AP169" i="1"/>
  <c r="AQ169" i="1" s="1"/>
  <c r="U169" i="1"/>
  <c r="W169" i="1" s="1"/>
  <c r="O169" i="1"/>
  <c r="Q169" i="1" s="1"/>
  <c r="AX168" i="1"/>
  <c r="AY168" i="1" s="1"/>
  <c r="AW168" i="1"/>
  <c r="AP168" i="1"/>
  <c r="AQ168" i="1" s="1"/>
  <c r="U168" i="1"/>
  <c r="W168" i="1" s="1"/>
  <c r="Q168" i="1"/>
  <c r="O168" i="1"/>
  <c r="AW167" i="1"/>
  <c r="AX167" i="1" s="1"/>
  <c r="AY167" i="1" s="1"/>
  <c r="AP167" i="1"/>
  <c r="AQ167" i="1" s="1"/>
  <c r="W167" i="1"/>
  <c r="U167" i="1"/>
  <c r="O167" i="1"/>
  <c r="Q167" i="1" s="1"/>
  <c r="AW166" i="1"/>
  <c r="AX166" i="1" s="1"/>
  <c r="AY166" i="1" s="1"/>
  <c r="AQ166" i="1"/>
  <c r="AP166" i="1"/>
  <c r="U166" i="1"/>
  <c r="W166" i="1" s="1"/>
  <c r="O166" i="1"/>
  <c r="Q166" i="1" s="1"/>
  <c r="AW165" i="1"/>
  <c r="AX165" i="1" s="1"/>
  <c r="AY165" i="1" s="1"/>
  <c r="AP165" i="1"/>
  <c r="AQ165" i="1" s="1"/>
  <c r="U165" i="1"/>
  <c r="W165" i="1" s="1"/>
  <c r="O165" i="1"/>
  <c r="Q165" i="1" s="1"/>
  <c r="AW164" i="1"/>
  <c r="AX164" i="1" s="1"/>
  <c r="AY164" i="1" s="1"/>
  <c r="AP164" i="1"/>
  <c r="AQ164" i="1" s="1"/>
  <c r="U164" i="1"/>
  <c r="W164" i="1" s="1"/>
  <c r="Q164" i="1"/>
  <c r="O164" i="1"/>
  <c r="AW163" i="1"/>
  <c r="AX163" i="1" s="1"/>
  <c r="AY163" i="1" s="1"/>
  <c r="AP163" i="1"/>
  <c r="AQ163" i="1" s="1"/>
  <c r="U163" i="1"/>
  <c r="W163" i="1" s="1"/>
  <c r="O163" i="1"/>
  <c r="Q163" i="1" s="1"/>
  <c r="AW162" i="1"/>
  <c r="AX162" i="1" s="1"/>
  <c r="AY162" i="1" s="1"/>
  <c r="AQ162" i="1"/>
  <c r="AP162" i="1"/>
  <c r="U162" i="1"/>
  <c r="W162" i="1" s="1"/>
  <c r="O162" i="1"/>
  <c r="Q162" i="1" s="1"/>
  <c r="AW161" i="1"/>
  <c r="AX161" i="1" s="1"/>
  <c r="AY161" i="1" s="1"/>
  <c r="AP161" i="1"/>
  <c r="AQ161" i="1" s="1"/>
  <c r="U161" i="1"/>
  <c r="W161" i="1" s="1"/>
  <c r="O161" i="1"/>
  <c r="Q161" i="1" s="1"/>
  <c r="AW160" i="1"/>
  <c r="AX160" i="1" s="1"/>
  <c r="AY160" i="1" s="1"/>
  <c r="AP160" i="1"/>
  <c r="AQ160" i="1" s="1"/>
  <c r="U160" i="1"/>
  <c r="W160" i="1" s="1"/>
  <c r="Q160" i="1"/>
  <c r="O160" i="1"/>
  <c r="AX159" i="1"/>
  <c r="AY159" i="1" s="1"/>
  <c r="AW159" i="1"/>
  <c r="AP159" i="1"/>
  <c r="AQ159" i="1" s="1"/>
  <c r="U159" i="1"/>
  <c r="W159" i="1" s="1"/>
  <c r="O159" i="1"/>
  <c r="Q159" i="1" s="1"/>
  <c r="AW158" i="1"/>
  <c r="AX158" i="1" s="1"/>
  <c r="AY158" i="1" s="1"/>
  <c r="AP158" i="1"/>
  <c r="AQ158" i="1" s="1"/>
  <c r="U158" i="1"/>
  <c r="W158" i="1" s="1"/>
  <c r="O158" i="1"/>
  <c r="Q158" i="1" s="1"/>
  <c r="AX157" i="1"/>
  <c r="AY157" i="1" s="1"/>
  <c r="AW157" i="1"/>
  <c r="AP157" i="1"/>
  <c r="AQ157" i="1" s="1"/>
  <c r="U157" i="1"/>
  <c r="W157" i="1" s="1"/>
  <c r="O157" i="1"/>
  <c r="Q157" i="1" s="1"/>
  <c r="AW156" i="1"/>
  <c r="AX156" i="1" s="1"/>
  <c r="AY156" i="1" s="1"/>
  <c r="AP156" i="1"/>
  <c r="AQ156" i="1" s="1"/>
  <c r="U156" i="1"/>
  <c r="W156" i="1" s="1"/>
  <c r="Q156" i="1"/>
  <c r="O156" i="1"/>
  <c r="AW155" i="1"/>
  <c r="AX155" i="1" s="1"/>
  <c r="AY155" i="1" s="1"/>
  <c r="AP155" i="1"/>
  <c r="AQ155" i="1" s="1"/>
  <c r="U155" i="1"/>
  <c r="W155" i="1" s="1"/>
  <c r="O155" i="1"/>
  <c r="Q155" i="1" s="1"/>
  <c r="AW154" i="1"/>
  <c r="AX154" i="1" s="1"/>
  <c r="AY154" i="1" s="1"/>
  <c r="AP154" i="1"/>
  <c r="AQ154" i="1" s="1"/>
  <c r="U154" i="1"/>
  <c r="W154" i="1" s="1"/>
  <c r="O154" i="1"/>
  <c r="Q154" i="1" s="1"/>
  <c r="AX153" i="1"/>
  <c r="AY153" i="1" s="1"/>
  <c r="AW153" i="1"/>
  <c r="AP153" i="1"/>
  <c r="AQ153" i="1" s="1"/>
  <c r="U153" i="1"/>
  <c r="W153" i="1" s="1"/>
  <c r="O153" i="1"/>
  <c r="Q153" i="1" s="1"/>
  <c r="AW152" i="1"/>
  <c r="AX152" i="1" s="1"/>
  <c r="AY152" i="1" s="1"/>
  <c r="AP152" i="1"/>
  <c r="AQ152" i="1" s="1"/>
  <c r="U152" i="1"/>
  <c r="W152" i="1" s="1"/>
  <c r="Q152" i="1"/>
  <c r="O152" i="1"/>
  <c r="AW151" i="1"/>
  <c r="AX151" i="1" s="1"/>
  <c r="AY151" i="1" s="1"/>
  <c r="AP151" i="1"/>
  <c r="AQ151" i="1" s="1"/>
  <c r="U151" i="1"/>
  <c r="W151" i="1" s="1"/>
  <c r="O151" i="1"/>
  <c r="Q151" i="1" s="1"/>
  <c r="AW150" i="1"/>
  <c r="AX150" i="1" s="1"/>
  <c r="AY150" i="1" s="1"/>
  <c r="AP150" i="1"/>
  <c r="AQ150" i="1" s="1"/>
  <c r="U150" i="1"/>
  <c r="W150" i="1" s="1"/>
  <c r="O150" i="1"/>
  <c r="Q150" i="1" s="1"/>
  <c r="AW149" i="1"/>
  <c r="AX149" i="1" s="1"/>
  <c r="AY149" i="1" s="1"/>
  <c r="AP149" i="1"/>
  <c r="AQ149" i="1" s="1"/>
  <c r="U149" i="1"/>
  <c r="W149" i="1" s="1"/>
  <c r="O149" i="1"/>
  <c r="Q149" i="1" s="1"/>
  <c r="AW148" i="1"/>
  <c r="AX148" i="1" s="1"/>
  <c r="AY148" i="1" s="1"/>
  <c r="AP148" i="1"/>
  <c r="AQ148" i="1" s="1"/>
  <c r="U148" i="1"/>
  <c r="W148" i="1" s="1"/>
  <c r="O148" i="1"/>
  <c r="Q148" i="1" s="1"/>
  <c r="AW147" i="1"/>
  <c r="AX147" i="1" s="1"/>
  <c r="AY147" i="1" s="1"/>
  <c r="AP147" i="1"/>
  <c r="AQ147" i="1" s="1"/>
  <c r="U147" i="1"/>
  <c r="W147" i="1" s="1"/>
  <c r="O147" i="1"/>
  <c r="Q147" i="1" s="1"/>
  <c r="AW146" i="1"/>
  <c r="AX146" i="1" s="1"/>
  <c r="AY146" i="1" s="1"/>
  <c r="AQ146" i="1"/>
  <c r="AP146" i="1"/>
  <c r="U146" i="1"/>
  <c r="W146" i="1" s="1"/>
  <c r="O146" i="1"/>
  <c r="Q146" i="1" s="1"/>
  <c r="AW145" i="1"/>
  <c r="AX145" i="1" s="1"/>
  <c r="AY145" i="1" s="1"/>
  <c r="AQ145" i="1"/>
  <c r="AP145" i="1"/>
  <c r="U145" i="1"/>
  <c r="W145" i="1" s="1"/>
  <c r="O145" i="1"/>
  <c r="Q145" i="1" s="1"/>
  <c r="AW144" i="1"/>
  <c r="AX144" i="1" s="1"/>
  <c r="AY144" i="1" s="1"/>
  <c r="AP144" i="1"/>
  <c r="AQ144" i="1" s="1"/>
  <c r="U144" i="1"/>
  <c r="W144" i="1" s="1"/>
  <c r="O144" i="1"/>
  <c r="Q144" i="1" s="1"/>
  <c r="AW143" i="1"/>
  <c r="AX143" i="1" s="1"/>
  <c r="AY143" i="1" s="1"/>
  <c r="AP143" i="1"/>
  <c r="AQ143" i="1" s="1"/>
  <c r="U143" i="1"/>
  <c r="W143" i="1" s="1"/>
  <c r="O143" i="1"/>
  <c r="Q143" i="1" s="1"/>
  <c r="AW142" i="1"/>
  <c r="AX142" i="1" s="1"/>
  <c r="AY142" i="1" s="1"/>
  <c r="AP142" i="1"/>
  <c r="AQ142" i="1" s="1"/>
  <c r="U142" i="1"/>
  <c r="W142" i="1" s="1"/>
  <c r="O142" i="1"/>
  <c r="Q142" i="1" s="1"/>
  <c r="AW141" i="1"/>
  <c r="AX141" i="1" s="1"/>
  <c r="AY141" i="1" s="1"/>
  <c r="AP141" i="1"/>
  <c r="AQ141" i="1" s="1"/>
  <c r="U141" i="1"/>
  <c r="W141" i="1" s="1"/>
  <c r="O141" i="1"/>
  <c r="Q141" i="1" s="1"/>
  <c r="AX140" i="1"/>
  <c r="AY140" i="1" s="1"/>
  <c r="AW140" i="1"/>
  <c r="AP140" i="1"/>
  <c r="AQ140" i="1" s="1"/>
  <c r="U140" i="1"/>
  <c r="W140" i="1" s="1"/>
  <c r="O140" i="1"/>
  <c r="Q140" i="1" s="1"/>
  <c r="AW139" i="1"/>
  <c r="AX139" i="1" s="1"/>
  <c r="AY139" i="1" s="1"/>
  <c r="AP139" i="1"/>
  <c r="AQ139" i="1" s="1"/>
  <c r="U139" i="1"/>
  <c r="W139" i="1" s="1"/>
  <c r="O139" i="1"/>
  <c r="Q139" i="1" s="1"/>
  <c r="AW138" i="1"/>
  <c r="AX138" i="1" s="1"/>
  <c r="AY138" i="1" s="1"/>
  <c r="AP138" i="1"/>
  <c r="AQ138" i="1" s="1"/>
  <c r="U138" i="1"/>
  <c r="W138" i="1" s="1"/>
  <c r="O138" i="1"/>
  <c r="Q138" i="1" s="1"/>
  <c r="AW137" i="1"/>
  <c r="AX137" i="1" s="1"/>
  <c r="AY137" i="1" s="1"/>
  <c r="AP137" i="1"/>
  <c r="AQ137" i="1" s="1"/>
  <c r="U137" i="1"/>
  <c r="W137" i="1" s="1"/>
  <c r="O137" i="1"/>
  <c r="Q137" i="1" s="1"/>
  <c r="AW136" i="1"/>
  <c r="AX136" i="1" s="1"/>
  <c r="AY136" i="1" s="1"/>
  <c r="AP136" i="1"/>
  <c r="AQ136" i="1" s="1"/>
  <c r="U136" i="1"/>
  <c r="W136" i="1" s="1"/>
  <c r="O136" i="1"/>
  <c r="Q136" i="1" s="1"/>
  <c r="AW135" i="1"/>
  <c r="AX135" i="1" s="1"/>
  <c r="AY135" i="1" s="1"/>
  <c r="AP135" i="1"/>
  <c r="AQ135" i="1" s="1"/>
  <c r="W135" i="1"/>
  <c r="U135" i="1"/>
  <c r="O135" i="1"/>
  <c r="Q135" i="1" s="1"/>
  <c r="AW134" i="1"/>
  <c r="AX134" i="1" s="1"/>
  <c r="AY134" i="1" s="1"/>
  <c r="AP134" i="1"/>
  <c r="AQ134" i="1" s="1"/>
  <c r="U134" i="1"/>
  <c r="W134" i="1" s="1"/>
  <c r="Q134" i="1"/>
  <c r="O134" i="1"/>
  <c r="AW133" i="1"/>
  <c r="AX133" i="1" s="1"/>
  <c r="AY133" i="1" s="1"/>
  <c r="AP133" i="1"/>
  <c r="AQ133" i="1" s="1"/>
  <c r="U133" i="1"/>
  <c r="W133" i="1" s="1"/>
  <c r="O133" i="1"/>
  <c r="Q133" i="1" s="1"/>
  <c r="AW132" i="1"/>
  <c r="AX132" i="1" s="1"/>
  <c r="AY132" i="1" s="1"/>
  <c r="AP132" i="1"/>
  <c r="AQ132" i="1" s="1"/>
  <c r="U132" i="1"/>
  <c r="W132" i="1" s="1"/>
  <c r="O132" i="1"/>
  <c r="Q132" i="1" s="1"/>
  <c r="AX131" i="1"/>
  <c r="AY131" i="1" s="1"/>
  <c r="AW131" i="1"/>
  <c r="AP131" i="1"/>
  <c r="AQ131" i="1" s="1"/>
  <c r="U131" i="1"/>
  <c r="W131" i="1" s="1"/>
  <c r="O131" i="1"/>
  <c r="Q131" i="1" s="1"/>
  <c r="AW130" i="1"/>
  <c r="AX130" i="1" s="1"/>
  <c r="AY130" i="1" s="1"/>
  <c r="AP130" i="1"/>
  <c r="AQ130" i="1" s="1"/>
  <c r="W130" i="1"/>
  <c r="U130" i="1"/>
  <c r="O130" i="1"/>
  <c r="Q130" i="1" s="1"/>
  <c r="AW129" i="1"/>
  <c r="AX129" i="1" s="1"/>
  <c r="AY129" i="1" s="1"/>
  <c r="AP129" i="1"/>
  <c r="AQ129" i="1" s="1"/>
  <c r="U129" i="1"/>
  <c r="W129" i="1" s="1"/>
  <c r="O129" i="1"/>
  <c r="Q129" i="1" s="1"/>
  <c r="AW128" i="1"/>
  <c r="AX128" i="1" s="1"/>
  <c r="AY128" i="1" s="1"/>
  <c r="AP128" i="1"/>
  <c r="AQ128" i="1" s="1"/>
  <c r="U128" i="1"/>
  <c r="W128" i="1" s="1"/>
  <c r="O128" i="1"/>
  <c r="Q128" i="1" s="1"/>
  <c r="AW127" i="1"/>
  <c r="AX127" i="1" s="1"/>
  <c r="AY127" i="1" s="1"/>
  <c r="AP127" i="1"/>
  <c r="AQ127" i="1" s="1"/>
  <c r="W127" i="1"/>
  <c r="U127" i="1"/>
  <c r="O127" i="1"/>
  <c r="Q127" i="1" s="1"/>
  <c r="AW126" i="1"/>
  <c r="AX126" i="1" s="1"/>
  <c r="AY126" i="1" s="1"/>
  <c r="AP126" i="1"/>
  <c r="AQ126" i="1" s="1"/>
  <c r="U126" i="1"/>
  <c r="W126" i="1" s="1"/>
  <c r="O126" i="1"/>
  <c r="Q126" i="1" s="1"/>
  <c r="AW125" i="1"/>
  <c r="AX125" i="1" s="1"/>
  <c r="AY125" i="1" s="1"/>
  <c r="AQ125" i="1"/>
  <c r="AP125" i="1"/>
  <c r="U125" i="1"/>
  <c r="W125" i="1" s="1"/>
  <c r="O125" i="1"/>
  <c r="Q125" i="1" s="1"/>
  <c r="AW124" i="1"/>
  <c r="AX124" i="1" s="1"/>
  <c r="AY124" i="1" s="1"/>
  <c r="AP124" i="1"/>
  <c r="AQ124" i="1" s="1"/>
  <c r="U124" i="1"/>
  <c r="W124" i="1" s="1"/>
  <c r="Q124" i="1"/>
  <c r="O124" i="1"/>
  <c r="AW123" i="1"/>
  <c r="AX123" i="1" s="1"/>
  <c r="AY123" i="1" s="1"/>
  <c r="AP123" i="1"/>
  <c r="AQ123" i="1" s="1"/>
  <c r="W123" i="1"/>
  <c r="U123" i="1"/>
  <c r="O123" i="1"/>
  <c r="Q123" i="1" s="1"/>
  <c r="AW122" i="1"/>
  <c r="AX122" i="1" s="1"/>
  <c r="AY122" i="1" s="1"/>
  <c r="AP122" i="1"/>
  <c r="AQ122" i="1" s="1"/>
  <c r="U122" i="1"/>
  <c r="W122" i="1" s="1"/>
  <c r="O122" i="1"/>
  <c r="Q122" i="1" s="1"/>
  <c r="AW121" i="1"/>
  <c r="AX121" i="1" s="1"/>
  <c r="AY121" i="1" s="1"/>
  <c r="AQ121" i="1"/>
  <c r="AP121" i="1"/>
  <c r="U121" i="1"/>
  <c r="W121" i="1" s="1"/>
  <c r="O121" i="1"/>
  <c r="Q121" i="1" s="1"/>
  <c r="AW120" i="1"/>
  <c r="AX120" i="1" s="1"/>
  <c r="AY120" i="1" s="1"/>
  <c r="AP120" i="1"/>
  <c r="AQ120" i="1" s="1"/>
  <c r="U120" i="1"/>
  <c r="W120" i="1" s="1"/>
  <c r="O120" i="1"/>
  <c r="Q120" i="1" s="1"/>
  <c r="AW119" i="1"/>
  <c r="AX119" i="1" s="1"/>
  <c r="AY119" i="1" s="1"/>
  <c r="AP119" i="1"/>
  <c r="AQ119" i="1" s="1"/>
  <c r="U119" i="1"/>
  <c r="W119" i="1" s="1"/>
  <c r="Q119" i="1"/>
  <c r="O119" i="1"/>
  <c r="AW118" i="1"/>
  <c r="AX118" i="1" s="1"/>
  <c r="AY118" i="1" s="1"/>
  <c r="AP118" i="1"/>
  <c r="AQ118" i="1" s="1"/>
  <c r="U118" i="1"/>
  <c r="W118" i="1" s="1"/>
  <c r="O118" i="1"/>
  <c r="Q118" i="1" s="1"/>
  <c r="AW117" i="1"/>
  <c r="AX117" i="1" s="1"/>
  <c r="AY117" i="1" s="1"/>
  <c r="AP117" i="1"/>
  <c r="AQ117" i="1" s="1"/>
  <c r="U117" i="1"/>
  <c r="W117" i="1" s="1"/>
  <c r="O117" i="1"/>
  <c r="Q117" i="1" s="1"/>
  <c r="AX116" i="1"/>
  <c r="AY116" i="1" s="1"/>
  <c r="AW116" i="1"/>
  <c r="AP116" i="1"/>
  <c r="AQ116" i="1" s="1"/>
  <c r="U116" i="1"/>
  <c r="W116" i="1" s="1"/>
  <c r="O116" i="1"/>
  <c r="Q116" i="1" s="1"/>
  <c r="AW115" i="1"/>
  <c r="AX115" i="1" s="1"/>
  <c r="AY115" i="1" s="1"/>
  <c r="AP115" i="1"/>
  <c r="AQ115" i="1" s="1"/>
  <c r="U115" i="1"/>
  <c r="W115" i="1" s="1"/>
  <c r="O115" i="1"/>
  <c r="Q115" i="1" s="1"/>
  <c r="AW114" i="1"/>
  <c r="AX114" i="1" s="1"/>
  <c r="AY114" i="1" s="1"/>
  <c r="AP114" i="1"/>
  <c r="AQ114" i="1" s="1"/>
  <c r="U114" i="1"/>
  <c r="W114" i="1" s="1"/>
  <c r="O114" i="1"/>
  <c r="Q114" i="1" s="1"/>
  <c r="AW113" i="1"/>
  <c r="AX113" i="1" s="1"/>
  <c r="AY113" i="1" s="1"/>
  <c r="AP113" i="1"/>
  <c r="AQ113" i="1" s="1"/>
  <c r="U113" i="1"/>
  <c r="W113" i="1" s="1"/>
  <c r="O113" i="1"/>
  <c r="Q113" i="1" s="1"/>
  <c r="AW112" i="1"/>
  <c r="AX112" i="1" s="1"/>
  <c r="AY112" i="1" s="1"/>
  <c r="AP112" i="1"/>
  <c r="AQ112" i="1" s="1"/>
  <c r="U112" i="1"/>
  <c r="W112" i="1" s="1"/>
  <c r="O112" i="1"/>
  <c r="Q112" i="1" s="1"/>
  <c r="AW111" i="1"/>
  <c r="AX111" i="1" s="1"/>
  <c r="AY111" i="1" s="1"/>
  <c r="AP111" i="1"/>
  <c r="AQ111" i="1" s="1"/>
  <c r="U111" i="1"/>
  <c r="W111" i="1" s="1"/>
  <c r="O111" i="1"/>
  <c r="Q111" i="1" s="1"/>
  <c r="AW110" i="1"/>
  <c r="AX110" i="1" s="1"/>
  <c r="AY110" i="1" s="1"/>
  <c r="AP110" i="1"/>
  <c r="AQ110" i="1" s="1"/>
  <c r="U110" i="1"/>
  <c r="W110" i="1" s="1"/>
  <c r="O110" i="1"/>
  <c r="Q110" i="1" s="1"/>
  <c r="AW109" i="1"/>
  <c r="AX109" i="1" s="1"/>
  <c r="AY109" i="1" s="1"/>
  <c r="AP109" i="1"/>
  <c r="AQ109" i="1" s="1"/>
  <c r="U109" i="1"/>
  <c r="W109" i="1" s="1"/>
  <c r="O109" i="1"/>
  <c r="Q109" i="1" s="1"/>
  <c r="AW108" i="1"/>
  <c r="AX108" i="1" s="1"/>
  <c r="AY108" i="1" s="1"/>
  <c r="AP108" i="1"/>
  <c r="AQ108" i="1" s="1"/>
  <c r="U108" i="1"/>
  <c r="W108" i="1" s="1"/>
  <c r="Q108" i="1"/>
  <c r="O108" i="1"/>
  <c r="AW107" i="1"/>
  <c r="AX107" i="1" s="1"/>
  <c r="AY107" i="1" s="1"/>
  <c r="AP107" i="1"/>
  <c r="AQ107" i="1" s="1"/>
  <c r="U107" i="1"/>
  <c r="W107" i="1" s="1"/>
  <c r="O107" i="1"/>
  <c r="Q107" i="1" s="1"/>
  <c r="AW106" i="1"/>
  <c r="AX106" i="1" s="1"/>
  <c r="AY106" i="1" s="1"/>
  <c r="AP106" i="1"/>
  <c r="AQ106" i="1" s="1"/>
  <c r="U106" i="1"/>
  <c r="W106" i="1" s="1"/>
  <c r="O106" i="1"/>
  <c r="Q106" i="1" s="1"/>
  <c r="AW105" i="1"/>
  <c r="AX105" i="1" s="1"/>
  <c r="AY105" i="1" s="1"/>
  <c r="AP105" i="1"/>
  <c r="AQ105" i="1" s="1"/>
  <c r="U105" i="1"/>
  <c r="W105" i="1" s="1"/>
  <c r="O105" i="1"/>
  <c r="Q105" i="1" s="1"/>
  <c r="AW104" i="1"/>
  <c r="AX104" i="1" s="1"/>
  <c r="AY104" i="1" s="1"/>
  <c r="AP104" i="1"/>
  <c r="AQ104" i="1" s="1"/>
  <c r="U104" i="1"/>
  <c r="W104" i="1" s="1"/>
  <c r="O104" i="1"/>
  <c r="Q104" i="1" s="1"/>
  <c r="AX103" i="1"/>
  <c r="AY103" i="1" s="1"/>
  <c r="AW103" i="1"/>
  <c r="AP103" i="1"/>
  <c r="AQ103" i="1" s="1"/>
  <c r="W103" i="1"/>
  <c r="U103" i="1"/>
  <c r="O103" i="1"/>
  <c r="Q103" i="1" s="1"/>
  <c r="AW102" i="1"/>
  <c r="AX102" i="1" s="1"/>
  <c r="AY102" i="1" s="1"/>
  <c r="AP102" i="1"/>
  <c r="AQ102" i="1" s="1"/>
  <c r="U102" i="1"/>
  <c r="W102" i="1" s="1"/>
  <c r="O102" i="1"/>
  <c r="Q102" i="1" s="1"/>
  <c r="AW101" i="1"/>
  <c r="AX101" i="1" s="1"/>
  <c r="AY101" i="1" s="1"/>
  <c r="AP101" i="1"/>
  <c r="AQ101" i="1" s="1"/>
  <c r="U101" i="1"/>
  <c r="W101" i="1" s="1"/>
  <c r="O101" i="1"/>
  <c r="Q101" i="1" s="1"/>
  <c r="AW100" i="1"/>
  <c r="AX100" i="1" s="1"/>
  <c r="AY100" i="1" s="1"/>
  <c r="AQ100" i="1"/>
  <c r="AP100" i="1"/>
  <c r="U100" i="1"/>
  <c r="W100" i="1" s="1"/>
  <c r="O100" i="1"/>
  <c r="Q100" i="1" s="1"/>
  <c r="AW99" i="1"/>
  <c r="AX99" i="1" s="1"/>
  <c r="AY99" i="1" s="1"/>
  <c r="AP99" i="1"/>
  <c r="AQ99" i="1" s="1"/>
  <c r="U99" i="1"/>
  <c r="W99" i="1" s="1"/>
  <c r="O99" i="1"/>
  <c r="Q99" i="1" s="1"/>
  <c r="AW98" i="1"/>
  <c r="AX98" i="1" s="1"/>
  <c r="AY98" i="1" s="1"/>
  <c r="AP98" i="1"/>
  <c r="AQ98" i="1" s="1"/>
  <c r="U98" i="1"/>
  <c r="W98" i="1" s="1"/>
  <c r="O98" i="1"/>
  <c r="Q98" i="1" s="1"/>
  <c r="AW97" i="1"/>
  <c r="AX97" i="1" s="1"/>
  <c r="AY97" i="1" s="1"/>
  <c r="AP97" i="1"/>
  <c r="AQ97" i="1" s="1"/>
  <c r="U97" i="1"/>
  <c r="W97" i="1" s="1"/>
  <c r="O97" i="1"/>
  <c r="Q97" i="1" s="1"/>
  <c r="AW96" i="1"/>
  <c r="AX96" i="1" s="1"/>
  <c r="AY96" i="1" s="1"/>
  <c r="AP96" i="1"/>
  <c r="AQ96" i="1" s="1"/>
  <c r="U96" i="1"/>
  <c r="W96" i="1" s="1"/>
  <c r="O96" i="1"/>
  <c r="Q96" i="1" s="1"/>
  <c r="AW95" i="1"/>
  <c r="AX95" i="1" s="1"/>
  <c r="AY95" i="1" s="1"/>
  <c r="AP95" i="1"/>
  <c r="AQ95" i="1" s="1"/>
  <c r="U95" i="1"/>
  <c r="W95" i="1" s="1"/>
  <c r="O95" i="1"/>
  <c r="Q95" i="1" s="1"/>
  <c r="AW94" i="1"/>
  <c r="AX94" i="1" s="1"/>
  <c r="AY94" i="1" s="1"/>
  <c r="AP94" i="1"/>
  <c r="AQ94" i="1" s="1"/>
  <c r="U94" i="1"/>
  <c r="W94" i="1" s="1"/>
  <c r="O94" i="1"/>
  <c r="Q94" i="1" s="1"/>
  <c r="AW93" i="1"/>
  <c r="AX93" i="1" s="1"/>
  <c r="AY93" i="1" s="1"/>
  <c r="AP93" i="1"/>
  <c r="AQ93" i="1" s="1"/>
  <c r="U93" i="1"/>
  <c r="W93" i="1" s="1"/>
  <c r="O93" i="1"/>
  <c r="Q93" i="1" s="1"/>
  <c r="AW92" i="1"/>
  <c r="AX92" i="1" s="1"/>
  <c r="AY92" i="1" s="1"/>
  <c r="AP92" i="1"/>
  <c r="AQ92" i="1" s="1"/>
  <c r="U92" i="1"/>
  <c r="W92" i="1" s="1"/>
  <c r="O92" i="1"/>
  <c r="Q92" i="1" s="1"/>
  <c r="AW91" i="1"/>
  <c r="AX91" i="1" s="1"/>
  <c r="AY91" i="1" s="1"/>
  <c r="AP91" i="1"/>
  <c r="AQ91" i="1" s="1"/>
  <c r="U91" i="1"/>
  <c r="W91" i="1" s="1"/>
  <c r="O91" i="1"/>
  <c r="Q91" i="1" s="1"/>
  <c r="AW90" i="1"/>
  <c r="AX90" i="1" s="1"/>
  <c r="AY90" i="1" s="1"/>
  <c r="AP90" i="1"/>
  <c r="AQ90" i="1" s="1"/>
  <c r="U90" i="1"/>
  <c r="W90" i="1" s="1"/>
  <c r="O90" i="1"/>
  <c r="Q90" i="1" s="1"/>
  <c r="AW89" i="1"/>
  <c r="AX89" i="1" s="1"/>
  <c r="AY89" i="1" s="1"/>
  <c r="AP89" i="1"/>
  <c r="AQ89" i="1" s="1"/>
  <c r="U89" i="1"/>
  <c r="W89" i="1" s="1"/>
  <c r="O89" i="1"/>
  <c r="Q89" i="1" s="1"/>
  <c r="AW88" i="1"/>
  <c r="AX88" i="1" s="1"/>
  <c r="AY88" i="1" s="1"/>
  <c r="AP88" i="1"/>
  <c r="AQ88" i="1" s="1"/>
  <c r="U88" i="1"/>
  <c r="W88" i="1" s="1"/>
  <c r="O88" i="1"/>
  <c r="Q88" i="1" s="1"/>
  <c r="AW87" i="1"/>
  <c r="AX87" i="1" s="1"/>
  <c r="AY87" i="1" s="1"/>
  <c r="AP87" i="1"/>
  <c r="AQ87" i="1" s="1"/>
  <c r="U87" i="1"/>
  <c r="W87" i="1" s="1"/>
  <c r="Q87" i="1"/>
  <c r="O87" i="1"/>
  <c r="AW86" i="1"/>
  <c r="AX86" i="1" s="1"/>
  <c r="AY86" i="1" s="1"/>
  <c r="AP86" i="1"/>
  <c r="AQ86" i="1" s="1"/>
  <c r="U86" i="1"/>
  <c r="W86" i="1" s="1"/>
  <c r="O86" i="1"/>
  <c r="Q86" i="1" s="1"/>
  <c r="AW85" i="1"/>
  <c r="AX85" i="1" s="1"/>
  <c r="AY85" i="1" s="1"/>
  <c r="AP85" i="1"/>
  <c r="AQ85" i="1" s="1"/>
  <c r="U85" i="1"/>
  <c r="W85" i="1" s="1"/>
  <c r="O85" i="1"/>
  <c r="Q85" i="1" s="1"/>
  <c r="AX84" i="1"/>
  <c r="AY84" i="1" s="1"/>
  <c r="AW84" i="1"/>
  <c r="AP84" i="1"/>
  <c r="AQ84" i="1" s="1"/>
  <c r="U84" i="1"/>
  <c r="W84" i="1" s="1"/>
  <c r="O84" i="1"/>
  <c r="Q84" i="1" s="1"/>
  <c r="AW83" i="1"/>
  <c r="AX83" i="1" s="1"/>
  <c r="AY83" i="1" s="1"/>
  <c r="AP83" i="1"/>
  <c r="AQ83" i="1" s="1"/>
  <c r="U83" i="1"/>
  <c r="W83" i="1" s="1"/>
  <c r="O83" i="1"/>
  <c r="Q83" i="1" s="1"/>
  <c r="AW82" i="1"/>
  <c r="AX82" i="1" s="1"/>
  <c r="AY82" i="1" s="1"/>
  <c r="AP82" i="1"/>
  <c r="AQ82" i="1" s="1"/>
  <c r="U82" i="1"/>
  <c r="W82" i="1" s="1"/>
  <c r="O82" i="1"/>
  <c r="Q82" i="1" s="1"/>
  <c r="AW81" i="1"/>
  <c r="AX81" i="1" s="1"/>
  <c r="AY81" i="1" s="1"/>
  <c r="AP81" i="1"/>
  <c r="AQ81" i="1" s="1"/>
  <c r="W81" i="1"/>
  <c r="U81" i="1"/>
  <c r="O81" i="1"/>
  <c r="Q81" i="1" s="1"/>
  <c r="AW80" i="1"/>
  <c r="AX80" i="1" s="1"/>
  <c r="AY80" i="1" s="1"/>
  <c r="AP80" i="1"/>
  <c r="AQ80" i="1" s="1"/>
  <c r="U80" i="1"/>
  <c r="W80" i="1" s="1"/>
  <c r="O80" i="1"/>
  <c r="Q80" i="1" s="1"/>
  <c r="AW79" i="1"/>
  <c r="AX79" i="1" s="1"/>
  <c r="AY79" i="1" s="1"/>
  <c r="AP79" i="1"/>
  <c r="AQ79" i="1" s="1"/>
  <c r="U79" i="1"/>
  <c r="W79" i="1" s="1"/>
  <c r="O79" i="1"/>
  <c r="Q79" i="1" s="1"/>
  <c r="AW78" i="1"/>
  <c r="AX78" i="1" s="1"/>
  <c r="AY78" i="1" s="1"/>
  <c r="U78" i="1"/>
  <c r="W78" i="1" s="1"/>
  <c r="O78" i="1"/>
  <c r="Q78" i="1" s="1"/>
  <c r="AW77" i="1"/>
  <c r="AX77" i="1" s="1"/>
  <c r="AY77" i="1" s="1"/>
  <c r="U77" i="1"/>
  <c r="W77" i="1" s="1"/>
  <c r="O77" i="1"/>
  <c r="Q77" i="1" s="1"/>
  <c r="AW76" i="1"/>
  <c r="AX76" i="1" s="1"/>
  <c r="AY76" i="1" s="1"/>
  <c r="U76" i="1"/>
  <c r="W76" i="1" s="1"/>
  <c r="O76" i="1"/>
  <c r="Q76" i="1" s="1"/>
  <c r="AW75" i="1"/>
  <c r="AX75" i="1" s="1"/>
  <c r="AY75" i="1" s="1"/>
  <c r="AP75" i="1"/>
  <c r="AQ75" i="1" s="1"/>
  <c r="U75" i="1"/>
  <c r="W75" i="1" s="1"/>
  <c r="O75" i="1"/>
  <c r="Q75" i="1" s="1"/>
  <c r="AW74" i="1"/>
  <c r="AX74" i="1" s="1"/>
  <c r="AY74" i="1" s="1"/>
  <c r="AP74" i="1"/>
  <c r="AQ74" i="1" s="1"/>
  <c r="U74" i="1"/>
  <c r="W74" i="1" s="1"/>
  <c r="O74" i="1"/>
  <c r="Q74" i="1" s="1"/>
  <c r="AW73" i="1"/>
  <c r="AX73" i="1" s="1"/>
  <c r="AY73" i="1" s="1"/>
  <c r="AP73" i="1"/>
  <c r="AQ73" i="1" s="1"/>
  <c r="U73" i="1"/>
  <c r="W73" i="1" s="1"/>
  <c r="O73" i="1"/>
  <c r="Q73" i="1" s="1"/>
  <c r="AW72" i="1"/>
  <c r="AX72" i="1" s="1"/>
  <c r="AY72" i="1" s="1"/>
  <c r="AP72" i="1"/>
  <c r="AQ72" i="1" s="1"/>
  <c r="W72" i="1"/>
  <c r="U72" i="1"/>
  <c r="O72" i="1"/>
  <c r="Q72" i="1" s="1"/>
  <c r="AW71" i="1"/>
  <c r="AX71" i="1" s="1"/>
  <c r="AY71" i="1" s="1"/>
  <c r="AP71" i="1"/>
  <c r="AQ71" i="1" s="1"/>
  <c r="U71" i="1"/>
  <c r="W71" i="1" s="1"/>
  <c r="O71" i="1"/>
  <c r="Q71" i="1" s="1"/>
  <c r="AW70" i="1"/>
  <c r="AX70" i="1" s="1"/>
  <c r="AY70" i="1" s="1"/>
  <c r="AP70" i="1"/>
  <c r="AQ70" i="1" s="1"/>
  <c r="U70" i="1"/>
  <c r="W70" i="1" s="1"/>
  <c r="O70" i="1"/>
  <c r="Q70" i="1" s="1"/>
  <c r="AW69" i="1"/>
  <c r="AX69" i="1" s="1"/>
  <c r="AY69" i="1" s="1"/>
  <c r="AP69" i="1"/>
  <c r="AQ69" i="1" s="1"/>
  <c r="U69" i="1"/>
  <c r="W69" i="1" s="1"/>
  <c r="O69" i="1"/>
  <c r="Q69" i="1" s="1"/>
  <c r="AW68" i="1"/>
  <c r="AX68" i="1" s="1"/>
  <c r="AY68" i="1" s="1"/>
  <c r="AP68" i="1"/>
  <c r="AQ68" i="1" s="1"/>
  <c r="U68" i="1"/>
  <c r="W68" i="1" s="1"/>
  <c r="O68" i="1"/>
  <c r="Q68" i="1" s="1"/>
  <c r="AW67" i="1"/>
  <c r="AX67" i="1" s="1"/>
  <c r="AY67" i="1" s="1"/>
  <c r="AP67" i="1"/>
  <c r="AQ67" i="1" s="1"/>
  <c r="U67" i="1"/>
  <c r="W67" i="1" s="1"/>
  <c r="O67" i="1"/>
  <c r="Q67" i="1" s="1"/>
  <c r="AW66" i="1"/>
  <c r="AX66" i="1" s="1"/>
  <c r="AY66" i="1" s="1"/>
  <c r="AP66" i="1"/>
  <c r="AQ66" i="1" s="1"/>
  <c r="U66" i="1"/>
  <c r="W66" i="1" s="1"/>
  <c r="O66" i="1"/>
  <c r="Q66" i="1" s="1"/>
  <c r="AW65" i="1"/>
  <c r="AX65" i="1" s="1"/>
  <c r="AY65" i="1" s="1"/>
  <c r="AP65" i="1"/>
  <c r="AQ65" i="1" s="1"/>
  <c r="U65" i="1"/>
  <c r="W65" i="1" s="1"/>
  <c r="O65" i="1"/>
  <c r="Q65" i="1" s="1"/>
  <c r="AW64" i="1"/>
  <c r="AX64" i="1" s="1"/>
  <c r="AY64" i="1" s="1"/>
  <c r="AP64" i="1"/>
  <c r="AQ64" i="1" s="1"/>
  <c r="U64" i="1"/>
  <c r="W64" i="1" s="1"/>
  <c r="O64" i="1"/>
  <c r="Q64" i="1" s="1"/>
  <c r="AW63" i="1"/>
  <c r="AX63" i="1" s="1"/>
  <c r="AY63" i="1" s="1"/>
  <c r="AP63" i="1"/>
  <c r="AQ63" i="1" s="1"/>
  <c r="U63" i="1"/>
  <c r="W63" i="1" s="1"/>
  <c r="O63" i="1"/>
  <c r="Q63" i="1" s="1"/>
  <c r="AW62" i="1"/>
  <c r="AX62" i="1" s="1"/>
  <c r="AY62" i="1" s="1"/>
  <c r="AP62" i="1"/>
  <c r="AQ62" i="1" s="1"/>
  <c r="U62" i="1"/>
  <c r="W62" i="1" s="1"/>
  <c r="O62" i="1"/>
  <c r="Q62" i="1" s="1"/>
  <c r="AW61" i="1"/>
  <c r="AX61" i="1" s="1"/>
  <c r="AY61" i="1" s="1"/>
  <c r="AP61" i="1"/>
  <c r="AQ61" i="1" s="1"/>
  <c r="U61" i="1"/>
  <c r="W61" i="1" s="1"/>
  <c r="O61" i="1"/>
  <c r="Q61" i="1" s="1"/>
  <c r="AW60" i="1"/>
  <c r="AX60" i="1" s="1"/>
  <c r="AY60" i="1" s="1"/>
  <c r="AP60" i="1"/>
  <c r="AQ60" i="1" s="1"/>
  <c r="W60" i="1"/>
  <c r="U60" i="1"/>
  <c r="O60" i="1"/>
  <c r="Q60" i="1" s="1"/>
  <c r="AW59" i="1"/>
  <c r="AX59" i="1" s="1"/>
  <c r="AY59" i="1" s="1"/>
  <c r="AQ59" i="1"/>
  <c r="AP59" i="1"/>
  <c r="U59" i="1"/>
  <c r="W59" i="1" s="1"/>
  <c r="O59" i="1"/>
  <c r="Q59" i="1" s="1"/>
  <c r="AW58" i="1"/>
  <c r="AX58" i="1" s="1"/>
  <c r="AY58" i="1" s="1"/>
  <c r="AP58" i="1"/>
  <c r="AQ58" i="1" s="1"/>
  <c r="U58" i="1"/>
  <c r="W58" i="1" s="1"/>
  <c r="O58" i="1"/>
  <c r="Q58" i="1" s="1"/>
  <c r="AW57" i="1"/>
  <c r="AX57" i="1" s="1"/>
  <c r="AY57" i="1" s="1"/>
  <c r="AP57" i="1"/>
  <c r="AQ57" i="1" s="1"/>
  <c r="U57" i="1"/>
  <c r="W57" i="1" s="1"/>
  <c r="O57" i="1"/>
  <c r="Q57" i="1" s="1"/>
  <c r="AW56" i="1"/>
  <c r="AX56" i="1" s="1"/>
  <c r="AY56" i="1" s="1"/>
  <c r="AP56" i="1"/>
  <c r="AQ56" i="1" s="1"/>
  <c r="U56" i="1"/>
  <c r="W56" i="1" s="1"/>
  <c r="O56" i="1"/>
  <c r="Q56" i="1" s="1"/>
  <c r="AW55" i="1"/>
  <c r="AX55" i="1" s="1"/>
  <c r="AY55" i="1" s="1"/>
  <c r="AP55" i="1"/>
  <c r="AQ55" i="1" s="1"/>
  <c r="W55" i="1"/>
  <c r="U55" i="1"/>
  <c r="O55" i="1"/>
  <c r="Q55" i="1" s="1"/>
  <c r="AW54" i="1"/>
  <c r="AX54" i="1" s="1"/>
  <c r="AY54" i="1" s="1"/>
  <c r="AP54" i="1"/>
  <c r="AQ54" i="1" s="1"/>
  <c r="U54" i="1"/>
  <c r="W54" i="1" s="1"/>
  <c r="O54" i="1"/>
  <c r="Q54" i="1" s="1"/>
  <c r="AW53" i="1"/>
  <c r="AX53" i="1" s="1"/>
  <c r="AY53" i="1" s="1"/>
  <c r="AP53" i="1"/>
  <c r="AQ53" i="1" s="1"/>
  <c r="U53" i="1"/>
  <c r="W53" i="1" s="1"/>
  <c r="O53" i="1"/>
  <c r="Q53" i="1" s="1"/>
  <c r="AW52" i="1"/>
  <c r="AX52" i="1" s="1"/>
  <c r="AY52" i="1" s="1"/>
  <c r="AP52" i="1"/>
  <c r="AQ52" i="1" s="1"/>
  <c r="U52" i="1"/>
  <c r="W52" i="1" s="1"/>
  <c r="O52" i="1"/>
  <c r="Q52" i="1" s="1"/>
  <c r="AW51" i="1"/>
  <c r="AX51" i="1" s="1"/>
  <c r="AY51" i="1" s="1"/>
  <c r="AP51" i="1"/>
  <c r="AQ51" i="1" s="1"/>
  <c r="U51" i="1"/>
  <c r="W51" i="1" s="1"/>
  <c r="O51" i="1"/>
  <c r="Q51" i="1" s="1"/>
  <c r="AP50" i="1"/>
  <c r="AQ50" i="1" s="1"/>
  <c r="U50" i="1"/>
  <c r="W50" i="1" s="1"/>
  <c r="L50" i="1"/>
  <c r="L895" i="1" s="1"/>
  <c r="AW49" i="1"/>
  <c r="AX49" i="1" s="1"/>
  <c r="AY49" i="1" s="1"/>
  <c r="AP49" i="1"/>
  <c r="AQ49" i="1" s="1"/>
  <c r="U49" i="1"/>
  <c r="W49" i="1" s="1"/>
  <c r="O49" i="1"/>
  <c r="Q49" i="1" s="1"/>
  <c r="AX48" i="1"/>
  <c r="AY48" i="1" s="1"/>
  <c r="AW48" i="1"/>
  <c r="AP48" i="1"/>
  <c r="AQ48" i="1" s="1"/>
  <c r="U48" i="1"/>
  <c r="W48" i="1" s="1"/>
  <c r="O48" i="1"/>
  <c r="Q48" i="1" s="1"/>
  <c r="AW47" i="1"/>
  <c r="AX47" i="1" s="1"/>
  <c r="AY47" i="1" s="1"/>
  <c r="AP47" i="1"/>
  <c r="AQ47" i="1" s="1"/>
  <c r="U47" i="1"/>
  <c r="W47" i="1" s="1"/>
  <c r="O47" i="1"/>
  <c r="Q47" i="1" s="1"/>
  <c r="AW46" i="1"/>
  <c r="AX46" i="1" s="1"/>
  <c r="AY46" i="1" s="1"/>
  <c r="AP46" i="1"/>
  <c r="AQ46" i="1" s="1"/>
  <c r="U46" i="1"/>
  <c r="W46" i="1" s="1"/>
  <c r="O46" i="1"/>
  <c r="Q46" i="1" s="1"/>
  <c r="AW45" i="1"/>
  <c r="AX45" i="1" s="1"/>
  <c r="AY45" i="1" s="1"/>
  <c r="AQ45" i="1"/>
  <c r="AP45" i="1"/>
  <c r="U45" i="1"/>
  <c r="W45" i="1" s="1"/>
  <c r="O45" i="1"/>
  <c r="Q45" i="1" s="1"/>
  <c r="AW44" i="1"/>
  <c r="AX44" i="1" s="1"/>
  <c r="AY44" i="1" s="1"/>
  <c r="AP44" i="1"/>
  <c r="AQ44" i="1" s="1"/>
  <c r="U44" i="1"/>
  <c r="W44" i="1" s="1"/>
  <c r="O44" i="1"/>
  <c r="Q44" i="1" s="1"/>
  <c r="AW43" i="1"/>
  <c r="AX43" i="1" s="1"/>
  <c r="AY43" i="1" s="1"/>
  <c r="AP43" i="1"/>
  <c r="AQ43" i="1" s="1"/>
  <c r="U43" i="1"/>
  <c r="W43" i="1" s="1"/>
  <c r="O43" i="1"/>
  <c r="Q43" i="1" s="1"/>
  <c r="AW42" i="1"/>
  <c r="AX42" i="1" s="1"/>
  <c r="AY42" i="1" s="1"/>
  <c r="AP42" i="1"/>
  <c r="AQ42" i="1" s="1"/>
  <c r="W42" i="1"/>
  <c r="U42" i="1"/>
  <c r="O42" i="1"/>
  <c r="Q42" i="1" s="1"/>
  <c r="AW41" i="1"/>
  <c r="AX41" i="1" s="1"/>
  <c r="AY41" i="1" s="1"/>
  <c r="AP41" i="1"/>
  <c r="AQ41" i="1" s="1"/>
  <c r="U41" i="1"/>
  <c r="W41" i="1" s="1"/>
  <c r="O41" i="1"/>
  <c r="Q41" i="1" s="1"/>
  <c r="AW40" i="1"/>
  <c r="AX40" i="1" s="1"/>
  <c r="AY40" i="1" s="1"/>
  <c r="AP40" i="1"/>
  <c r="AQ40" i="1" s="1"/>
  <c r="U40" i="1"/>
  <c r="W40" i="1" s="1"/>
  <c r="O40" i="1"/>
  <c r="Q40" i="1" s="1"/>
  <c r="AW39" i="1"/>
  <c r="AX39" i="1" s="1"/>
  <c r="AY39" i="1" s="1"/>
  <c r="AP39" i="1"/>
  <c r="AQ39" i="1" s="1"/>
  <c r="U39" i="1"/>
  <c r="W39" i="1" s="1"/>
  <c r="O39" i="1"/>
  <c r="Q39" i="1" s="1"/>
  <c r="AW38" i="1"/>
  <c r="AX38" i="1" s="1"/>
  <c r="AY38" i="1" s="1"/>
  <c r="AP38" i="1"/>
  <c r="AQ38" i="1" s="1"/>
  <c r="U38" i="1"/>
  <c r="W38" i="1" s="1"/>
  <c r="O38" i="1"/>
  <c r="Q38" i="1" s="1"/>
  <c r="AW37" i="1"/>
  <c r="AX37" i="1" s="1"/>
  <c r="AY37" i="1" s="1"/>
  <c r="AP37" i="1"/>
  <c r="AQ37" i="1" s="1"/>
  <c r="U37" i="1"/>
  <c r="W37" i="1" s="1"/>
  <c r="O37" i="1"/>
  <c r="Q37" i="1" s="1"/>
  <c r="AW36" i="1"/>
  <c r="AX36" i="1" s="1"/>
  <c r="AY36" i="1" s="1"/>
  <c r="AP36" i="1"/>
  <c r="AQ36" i="1" s="1"/>
  <c r="U36" i="1"/>
  <c r="W36" i="1" s="1"/>
  <c r="O36" i="1"/>
  <c r="Q36" i="1" s="1"/>
  <c r="AW35" i="1"/>
  <c r="AX35" i="1" s="1"/>
  <c r="AY35" i="1" s="1"/>
  <c r="AP35" i="1"/>
  <c r="AQ35" i="1" s="1"/>
  <c r="U35" i="1"/>
  <c r="W35" i="1" s="1"/>
  <c r="Q35" i="1"/>
  <c r="O35" i="1"/>
  <c r="AW34" i="1"/>
  <c r="AX34" i="1" s="1"/>
  <c r="AY34" i="1" s="1"/>
  <c r="AP34" i="1"/>
  <c r="AQ34" i="1" s="1"/>
  <c r="U34" i="1"/>
  <c r="W34" i="1" s="1"/>
  <c r="O34" i="1"/>
  <c r="Q34" i="1" s="1"/>
  <c r="AX33" i="1"/>
  <c r="AY33" i="1" s="1"/>
  <c r="AW33" i="1"/>
  <c r="AP33" i="1"/>
  <c r="AQ33" i="1" s="1"/>
  <c r="U33" i="1"/>
  <c r="W33" i="1" s="1"/>
  <c r="O33" i="1"/>
  <c r="Q33" i="1" s="1"/>
  <c r="AW32" i="1"/>
  <c r="AX32" i="1" s="1"/>
  <c r="AY32" i="1" s="1"/>
  <c r="AP32" i="1"/>
  <c r="AQ32" i="1" s="1"/>
  <c r="U32" i="1"/>
  <c r="W32" i="1" s="1"/>
  <c r="O32" i="1"/>
  <c r="Q32" i="1" s="1"/>
  <c r="AW31" i="1"/>
  <c r="AX31" i="1" s="1"/>
  <c r="AY31" i="1" s="1"/>
  <c r="AP31" i="1"/>
  <c r="AQ31" i="1" s="1"/>
  <c r="U31" i="1"/>
  <c r="W31" i="1" s="1"/>
  <c r="O31" i="1"/>
  <c r="Q31" i="1" s="1"/>
  <c r="AW30" i="1"/>
  <c r="AX30" i="1" s="1"/>
  <c r="AY30" i="1" s="1"/>
  <c r="AP30" i="1"/>
  <c r="AQ30" i="1" s="1"/>
  <c r="W30" i="1"/>
  <c r="U30" i="1"/>
  <c r="O30" i="1"/>
  <c r="Q30" i="1" s="1"/>
  <c r="AW29" i="1"/>
  <c r="AX29" i="1" s="1"/>
  <c r="AY29" i="1" s="1"/>
  <c r="AP29" i="1"/>
  <c r="AQ29" i="1" s="1"/>
  <c r="U29" i="1"/>
  <c r="W29" i="1" s="1"/>
  <c r="O29" i="1"/>
  <c r="Q29" i="1" s="1"/>
  <c r="AW28" i="1"/>
  <c r="AX28" i="1" s="1"/>
  <c r="AY28" i="1" s="1"/>
  <c r="AP28" i="1"/>
  <c r="AQ28" i="1" s="1"/>
  <c r="U28" i="1"/>
  <c r="W28" i="1" s="1"/>
  <c r="O28" i="1"/>
  <c r="Q28" i="1" s="1"/>
  <c r="AW27" i="1"/>
  <c r="AX27" i="1" s="1"/>
  <c r="AY27" i="1" s="1"/>
  <c r="AP27" i="1"/>
  <c r="AQ27" i="1" s="1"/>
  <c r="U27" i="1"/>
  <c r="W27" i="1" s="1"/>
  <c r="O27" i="1"/>
  <c r="Q27" i="1" s="1"/>
  <c r="AW26" i="1"/>
  <c r="AX26" i="1" s="1"/>
  <c r="AY26" i="1" s="1"/>
  <c r="AP26" i="1"/>
  <c r="AQ26" i="1" s="1"/>
  <c r="U26" i="1"/>
  <c r="W26" i="1" s="1"/>
  <c r="O26" i="1"/>
  <c r="Q26" i="1" s="1"/>
  <c r="AW25" i="1"/>
  <c r="AX25" i="1" s="1"/>
  <c r="AY25" i="1" s="1"/>
  <c r="AP25" i="1"/>
  <c r="AQ25" i="1" s="1"/>
  <c r="U25" i="1"/>
  <c r="W25" i="1" s="1"/>
  <c r="O25" i="1"/>
  <c r="Q25" i="1" s="1"/>
  <c r="AW24" i="1"/>
  <c r="AX24" i="1" s="1"/>
  <c r="AY24" i="1" s="1"/>
  <c r="AP24" i="1"/>
  <c r="AQ24" i="1" s="1"/>
  <c r="U24" i="1"/>
  <c r="W24" i="1" s="1"/>
  <c r="Q24" i="1"/>
  <c r="O24" i="1"/>
  <c r="AW23" i="1"/>
  <c r="AX23" i="1" s="1"/>
  <c r="AY23" i="1" s="1"/>
  <c r="AP23" i="1"/>
  <c r="AQ23" i="1" s="1"/>
  <c r="U23" i="1"/>
  <c r="W23" i="1" s="1"/>
  <c r="O23" i="1"/>
  <c r="Q23" i="1" s="1"/>
  <c r="AW22" i="1"/>
  <c r="AX22" i="1" s="1"/>
  <c r="AY22" i="1" s="1"/>
  <c r="AP22" i="1"/>
  <c r="AQ22" i="1" s="1"/>
  <c r="U22" i="1"/>
  <c r="W22" i="1" s="1"/>
  <c r="O22" i="1"/>
  <c r="Q22" i="1" s="1"/>
  <c r="AW21" i="1"/>
  <c r="AX21" i="1" s="1"/>
  <c r="AY21" i="1" s="1"/>
  <c r="AP21" i="1"/>
  <c r="AQ21" i="1" s="1"/>
  <c r="U21" i="1"/>
  <c r="W21" i="1" s="1"/>
  <c r="O21" i="1"/>
  <c r="Q21" i="1" s="1"/>
  <c r="AX20" i="1"/>
  <c r="AY20" i="1" s="1"/>
  <c r="AW20" i="1"/>
  <c r="AP20" i="1"/>
  <c r="AQ20" i="1" s="1"/>
  <c r="U20" i="1"/>
  <c r="W20" i="1" s="1"/>
  <c r="O20" i="1"/>
  <c r="Q20" i="1" s="1"/>
  <c r="AW19" i="1"/>
  <c r="AX19" i="1" s="1"/>
  <c r="AY19" i="1" s="1"/>
  <c r="AP19" i="1"/>
  <c r="AQ19" i="1" s="1"/>
  <c r="U19" i="1"/>
  <c r="W19" i="1" s="1"/>
  <c r="Q19" i="1"/>
  <c r="O19" i="1"/>
  <c r="AW18" i="1"/>
  <c r="AX18" i="1" s="1"/>
  <c r="AY18" i="1" s="1"/>
  <c r="AP18" i="1"/>
  <c r="AQ18" i="1" s="1"/>
  <c r="U18" i="1"/>
  <c r="W18" i="1" s="1"/>
  <c r="O18" i="1"/>
  <c r="Q18" i="1" s="1"/>
  <c r="AW17" i="1"/>
  <c r="AX17" i="1" s="1"/>
  <c r="AY17" i="1" s="1"/>
  <c r="AP17" i="1"/>
  <c r="AQ17" i="1" s="1"/>
  <c r="U17" i="1"/>
  <c r="W17" i="1" s="1"/>
  <c r="O17" i="1"/>
  <c r="Q17" i="1" s="1"/>
  <c r="AW16" i="1"/>
  <c r="AX16" i="1" s="1"/>
  <c r="AY16" i="1" s="1"/>
  <c r="AP16" i="1"/>
  <c r="AQ16" i="1" s="1"/>
  <c r="U16" i="1"/>
  <c r="W16" i="1" s="1"/>
  <c r="O16" i="1"/>
  <c r="Q16" i="1" s="1"/>
  <c r="AW15" i="1"/>
  <c r="AX15" i="1" s="1"/>
  <c r="AY15" i="1" s="1"/>
  <c r="AP15" i="1"/>
  <c r="AQ15" i="1" s="1"/>
  <c r="U15" i="1"/>
  <c r="W15" i="1" s="1"/>
  <c r="O15" i="1"/>
  <c r="Q15" i="1" s="1"/>
  <c r="AW14" i="1"/>
  <c r="AX14" i="1" s="1"/>
  <c r="AY14" i="1" s="1"/>
  <c r="AP14" i="1"/>
  <c r="AQ14" i="1" s="1"/>
  <c r="U14" i="1"/>
  <c r="W14" i="1" s="1"/>
  <c r="O14" i="1"/>
  <c r="Q14" i="1" s="1"/>
  <c r="AW13" i="1"/>
  <c r="AX13" i="1" s="1"/>
  <c r="AY13" i="1" s="1"/>
  <c r="AP13" i="1"/>
  <c r="AQ13" i="1" s="1"/>
  <c r="U13" i="1"/>
  <c r="W13" i="1" s="1"/>
  <c r="O13" i="1"/>
  <c r="Q13" i="1" s="1"/>
  <c r="AW12" i="1"/>
  <c r="AX12" i="1" s="1"/>
  <c r="AY12" i="1" s="1"/>
  <c r="AP12" i="1"/>
  <c r="AQ12" i="1" s="1"/>
  <c r="U12" i="1"/>
  <c r="W12" i="1" s="1"/>
  <c r="O12" i="1"/>
  <c r="Q12" i="1" s="1"/>
  <c r="AW11" i="1"/>
  <c r="AX11" i="1" s="1"/>
  <c r="AY11" i="1" s="1"/>
  <c r="AP11" i="1"/>
  <c r="AQ11" i="1" s="1"/>
  <c r="U11" i="1"/>
  <c r="W11" i="1" s="1"/>
  <c r="O11" i="1"/>
  <c r="Q11" i="1" s="1"/>
  <c r="AW10" i="1"/>
  <c r="AX10" i="1" s="1"/>
  <c r="AY10" i="1" s="1"/>
  <c r="AP10" i="1"/>
  <c r="AQ10" i="1" s="1"/>
  <c r="U10" i="1"/>
  <c r="W10" i="1" s="1"/>
  <c r="O10" i="1"/>
  <c r="Q10" i="1" s="1"/>
  <c r="AW9" i="1"/>
  <c r="AX9" i="1" s="1"/>
  <c r="AY9" i="1" s="1"/>
  <c r="AP9" i="1"/>
  <c r="AQ9" i="1" s="1"/>
  <c r="U9" i="1"/>
  <c r="W9" i="1" s="1"/>
  <c r="O9" i="1"/>
  <c r="Q9" i="1" s="1"/>
  <c r="AW8" i="1"/>
  <c r="AX8" i="1" s="1"/>
  <c r="AY8" i="1" s="1"/>
  <c r="AP8" i="1"/>
  <c r="AQ8" i="1" s="1"/>
  <c r="U8" i="1"/>
  <c r="W8" i="1" s="1"/>
  <c r="O8" i="1"/>
  <c r="Q8" i="1" s="1"/>
  <c r="AW7" i="1"/>
  <c r="AX7" i="1" s="1"/>
  <c r="AY7" i="1" s="1"/>
  <c r="AP7" i="1"/>
  <c r="AQ7" i="1" s="1"/>
  <c r="U7" i="1"/>
  <c r="W7" i="1" s="1"/>
  <c r="O7" i="1"/>
  <c r="Q7" i="1" s="1"/>
  <c r="AW6" i="1"/>
  <c r="AX6" i="1" s="1"/>
  <c r="AY6" i="1" s="1"/>
  <c r="AP6" i="1"/>
  <c r="AQ6" i="1" s="1"/>
  <c r="U6" i="1"/>
  <c r="W6" i="1" s="1"/>
  <c r="O6" i="1"/>
  <c r="Q6" i="1" s="1"/>
  <c r="AW5" i="1"/>
  <c r="AX5" i="1" s="1"/>
  <c r="AY5" i="1" s="1"/>
  <c r="AP5" i="1"/>
  <c r="AQ5" i="1" s="1"/>
  <c r="U5" i="1"/>
  <c r="W5" i="1" s="1"/>
  <c r="O5" i="1"/>
  <c r="Q5" i="1" s="1"/>
  <c r="AX4" i="1"/>
  <c r="AY4" i="1" s="1"/>
  <c r="AW4" i="1"/>
  <c r="AP4" i="1"/>
  <c r="AQ4" i="1" s="1"/>
  <c r="U4" i="1"/>
  <c r="W4" i="1" s="1"/>
  <c r="O4" i="1"/>
  <c r="Q4" i="1" s="1"/>
  <c r="AW3" i="1"/>
  <c r="AX3" i="1" s="1"/>
  <c r="AY3" i="1" s="1"/>
  <c r="AP3" i="1"/>
  <c r="AQ3" i="1" s="1"/>
  <c r="U3" i="1"/>
  <c r="W3" i="1" s="1"/>
  <c r="O3" i="1"/>
  <c r="Q3" i="1" s="1"/>
  <c r="AV387" i="1" l="1"/>
  <c r="AX387" i="1" s="1"/>
  <c r="AY387" i="1" s="1"/>
  <c r="AX394" i="1"/>
  <c r="AY394" i="1" s="1"/>
  <c r="AV411" i="1"/>
  <c r="AX411" i="1" s="1"/>
  <c r="AY411" i="1" s="1"/>
  <c r="AV440" i="1"/>
  <c r="AV363" i="1"/>
  <c r="AX363" i="1" s="1"/>
  <c r="AY363" i="1" s="1"/>
  <c r="AV373" i="1"/>
  <c r="AV409" i="1"/>
  <c r="AX496" i="1"/>
  <c r="AY496" i="1" s="1"/>
  <c r="AV415" i="1"/>
  <c r="AX415" i="1" s="1"/>
  <c r="AY415" i="1" s="1"/>
  <c r="AV431" i="1"/>
  <c r="AX431" i="1" s="1"/>
  <c r="AY431" i="1" s="1"/>
  <c r="AV495" i="1"/>
  <c r="AX495" i="1" s="1"/>
  <c r="AY495" i="1" s="1"/>
  <c r="AV526" i="1"/>
  <c r="AX526" i="1" s="1"/>
  <c r="AY526" i="1" s="1"/>
  <c r="AW248" i="1"/>
  <c r="AX248" i="1" s="1"/>
  <c r="AY248" i="1" s="1"/>
  <c r="AX407" i="1"/>
  <c r="AY407" i="1" s="1"/>
  <c r="AV419" i="1"/>
  <c r="AX419" i="1" s="1"/>
  <c r="AY419" i="1" s="1"/>
  <c r="AV430" i="1"/>
  <c r="AX430" i="1" s="1"/>
  <c r="AY430" i="1" s="1"/>
  <c r="AV489" i="1"/>
  <c r="AX494" i="1"/>
  <c r="AY494" i="1" s="1"/>
  <c r="AV813" i="1"/>
  <c r="AV378" i="1"/>
  <c r="AV398" i="1"/>
  <c r="AX398" i="1" s="1"/>
  <c r="AY398" i="1" s="1"/>
  <c r="AV406" i="1"/>
  <c r="AX406" i="1" s="1"/>
  <c r="AY406" i="1" s="1"/>
  <c r="AV423" i="1"/>
  <c r="AX423" i="1" s="1"/>
  <c r="AY423" i="1" s="1"/>
  <c r="AV658" i="1"/>
  <c r="AX658" i="1" s="1"/>
  <c r="AY658" i="1" s="1"/>
  <c r="AV792" i="1"/>
  <c r="AX370" i="1"/>
  <c r="AY370" i="1" s="1"/>
  <c r="AX412" i="1"/>
  <c r="AY412" i="1" s="1"/>
  <c r="AV417" i="1"/>
  <c r="AX441" i="1"/>
  <c r="AY441" i="1" s="1"/>
  <c r="AX555" i="1"/>
  <c r="AY555" i="1" s="1"/>
  <c r="AX726" i="1"/>
  <c r="AY726" i="1" s="1"/>
  <c r="AV357" i="1"/>
  <c r="AX357" i="1" s="1"/>
  <c r="AY357" i="1" s="1"/>
  <c r="AV403" i="1"/>
  <c r="AX403" i="1" s="1"/>
  <c r="AY403" i="1" s="1"/>
  <c r="AV405" i="1"/>
  <c r="AX405" i="1" s="1"/>
  <c r="AY405" i="1" s="1"/>
  <c r="AV437" i="1"/>
  <c r="AX437" i="1" s="1"/>
  <c r="AY437" i="1" s="1"/>
  <c r="AV471" i="1"/>
  <c r="AV477" i="1"/>
  <c r="AX477" i="1" s="1"/>
  <c r="AY477" i="1" s="1"/>
  <c r="AV514" i="1"/>
  <c r="AX514" i="1" s="1"/>
  <c r="AY514" i="1" s="1"/>
  <c r="AX577" i="1"/>
  <c r="AY577" i="1" s="1"/>
  <c r="AV623" i="1"/>
  <c r="AX623" i="1" s="1"/>
  <c r="AY623" i="1" s="1"/>
  <c r="AV629" i="1"/>
  <c r="AV652" i="1"/>
  <c r="AX724" i="1"/>
  <c r="AY724" i="1" s="1"/>
  <c r="AV762" i="1"/>
  <c r="AX787" i="1"/>
  <c r="AY787" i="1" s="1"/>
  <c r="AV377" i="1"/>
  <c r="AX380" i="1"/>
  <c r="AY380" i="1" s="1"/>
  <c r="AX414" i="1"/>
  <c r="AY414" i="1" s="1"/>
  <c r="AX436" i="1"/>
  <c r="AY436" i="1" s="1"/>
  <c r="AX449" i="1"/>
  <c r="AY449" i="1" s="1"/>
  <c r="AX493" i="1"/>
  <c r="AY493" i="1" s="1"/>
  <c r="AX504" i="1"/>
  <c r="AY504" i="1" s="1"/>
  <c r="AX756" i="1"/>
  <c r="AY756" i="1" s="1"/>
  <c r="AX797" i="1"/>
  <c r="AY797" i="1" s="1"/>
  <c r="AR888" i="1"/>
  <c r="AS888" i="1" s="1"/>
  <c r="AX486" i="1"/>
  <c r="AY486" i="1" s="1"/>
  <c r="AV585" i="1"/>
  <c r="AX585" i="1" s="1"/>
  <c r="AY585" i="1" s="1"/>
  <c r="AV591" i="1"/>
  <c r="AX591" i="1" s="1"/>
  <c r="AY591" i="1" s="1"/>
  <c r="AN699" i="1"/>
  <c r="AV754" i="1"/>
  <c r="AV435" i="1"/>
  <c r="AX435" i="1" s="1"/>
  <c r="AY435" i="1" s="1"/>
  <c r="AV448" i="1"/>
  <c r="AV480" i="1"/>
  <c r="AX480" i="1" s="1"/>
  <c r="AY480" i="1" s="1"/>
  <c r="AV353" i="1"/>
  <c r="AX353" i="1" s="1"/>
  <c r="AY353" i="1" s="1"/>
  <c r="AV354" i="1"/>
  <c r="AX354" i="1" s="1"/>
  <c r="AY354" i="1" s="1"/>
  <c r="AV361" i="1"/>
  <c r="AX361" i="1" s="1"/>
  <c r="AY361" i="1" s="1"/>
  <c r="AV362" i="1"/>
  <c r="AX362" i="1" s="1"/>
  <c r="AY362" i="1" s="1"/>
  <c r="AV369" i="1"/>
  <c r="AX385" i="1"/>
  <c r="AY385" i="1" s="1"/>
  <c r="AV399" i="1"/>
  <c r="AX399" i="1" s="1"/>
  <c r="AY399" i="1" s="1"/>
  <c r="AV410" i="1"/>
  <c r="AX410" i="1" s="1"/>
  <c r="AY410" i="1" s="1"/>
  <c r="AX417" i="1"/>
  <c r="AY417" i="1" s="1"/>
  <c r="AV426" i="1"/>
  <c r="AX426" i="1" s="1"/>
  <c r="AY426" i="1" s="1"/>
  <c r="AV447" i="1"/>
  <c r="AX452" i="1"/>
  <c r="AY452" i="1" s="1"/>
  <c r="AV460" i="1"/>
  <c r="AX460" i="1" s="1"/>
  <c r="AY460" i="1" s="1"/>
  <c r="AX473" i="1"/>
  <c r="AY473" i="1" s="1"/>
  <c r="AX551" i="1"/>
  <c r="AY551" i="1" s="1"/>
  <c r="AV562" i="1"/>
  <c r="AX562" i="1" s="1"/>
  <c r="AY562" i="1" s="1"/>
  <c r="AV580" i="1"/>
  <c r="AX580" i="1" s="1"/>
  <c r="AY580" i="1" s="1"/>
  <c r="AX594" i="1"/>
  <c r="AY594" i="1" s="1"/>
  <c r="AX620" i="1"/>
  <c r="AY620" i="1" s="1"/>
  <c r="AV665" i="1"/>
  <c r="AX665" i="1" s="1"/>
  <c r="AY665" i="1" s="1"/>
  <c r="AV670" i="1"/>
  <c r="AV634" i="1"/>
  <c r="AX634" i="1" s="1"/>
  <c r="AY634" i="1" s="1"/>
  <c r="AX716" i="1"/>
  <c r="AY716" i="1" s="1"/>
  <c r="AV799" i="1"/>
  <c r="AX799" i="1" s="1"/>
  <c r="AY799" i="1" s="1"/>
  <c r="AX800" i="1"/>
  <c r="AY800" i="1" s="1"/>
  <c r="AX625" i="1"/>
  <c r="AY625" i="1" s="1"/>
  <c r="AV639" i="1"/>
  <c r="AX639" i="1" s="1"/>
  <c r="AY639" i="1" s="1"/>
  <c r="AX673" i="1"/>
  <c r="AY673" i="1" s="1"/>
  <c r="AV680" i="1"/>
  <c r="AX680" i="1" s="1"/>
  <c r="AY680" i="1" s="1"/>
  <c r="AV698" i="1"/>
  <c r="AX698" i="1" s="1"/>
  <c r="AY698" i="1" s="1"/>
  <c r="AX713" i="1"/>
  <c r="AY713" i="1" s="1"/>
  <c r="AV714" i="1"/>
  <c r="AX714" i="1" s="1"/>
  <c r="AY714" i="1" s="1"/>
  <c r="AV738" i="1"/>
  <c r="AX738" i="1" s="1"/>
  <c r="AY738" i="1" s="1"/>
  <c r="AV811" i="1"/>
  <c r="AV824" i="1"/>
  <c r="AX824" i="1" s="1"/>
  <c r="AY824" i="1" s="1"/>
  <c r="AV446" i="1"/>
  <c r="AX446" i="1" s="1"/>
  <c r="AY446" i="1" s="1"/>
  <c r="AV463" i="1"/>
  <c r="AV464" i="1"/>
  <c r="AV492" i="1"/>
  <c r="AX492" i="1" s="1"/>
  <c r="AY492" i="1" s="1"/>
  <c r="AV510" i="1"/>
  <c r="AX510" i="1" s="1"/>
  <c r="AY510" i="1" s="1"/>
  <c r="AV511" i="1"/>
  <c r="AV550" i="1"/>
  <c r="AX550" i="1" s="1"/>
  <c r="AY550" i="1" s="1"/>
  <c r="AX566" i="1"/>
  <c r="AY566" i="1" s="1"/>
  <c r="AV615" i="1"/>
  <c r="AX615" i="1" s="1"/>
  <c r="AY615" i="1" s="1"/>
  <c r="AV616" i="1"/>
  <c r="AV678" i="1"/>
  <c r="AX678" i="1" s="1"/>
  <c r="AY678" i="1" s="1"/>
  <c r="AV691" i="1"/>
  <c r="AX691" i="1" s="1"/>
  <c r="AY691" i="1" s="1"/>
  <c r="AV705" i="1"/>
  <c r="AX705" i="1" s="1"/>
  <c r="AY705" i="1" s="1"/>
  <c r="AV712" i="1"/>
  <c r="AX712" i="1" s="1"/>
  <c r="AY712" i="1" s="1"/>
  <c r="AV719" i="1"/>
  <c r="AX719" i="1" s="1"/>
  <c r="AY719" i="1" s="1"/>
  <c r="AV720" i="1"/>
  <c r="AX720" i="1" s="1"/>
  <c r="AY720" i="1" s="1"/>
  <c r="AV729" i="1"/>
  <c r="AX729" i="1" s="1"/>
  <c r="AY729" i="1" s="1"/>
  <c r="AV737" i="1"/>
  <c r="AX737" i="1" s="1"/>
  <c r="AY737" i="1" s="1"/>
  <c r="AV742" i="1"/>
  <c r="AX742" i="1" s="1"/>
  <c r="AY742" i="1" s="1"/>
  <c r="AV760" i="1"/>
  <c r="AX760" i="1" s="1"/>
  <c r="AY760" i="1" s="1"/>
  <c r="AV777" i="1"/>
  <c r="AX777" i="1" s="1"/>
  <c r="AY777" i="1" s="1"/>
  <c r="AV784" i="1"/>
  <c r="AX784" i="1" s="1"/>
  <c r="AY784" i="1" s="1"/>
  <c r="AV791" i="1"/>
  <c r="AV794" i="1"/>
  <c r="AX794" i="1" s="1"/>
  <c r="AY794" i="1" s="1"/>
  <c r="AV801" i="1"/>
  <c r="AX801" i="1" s="1"/>
  <c r="AY801" i="1" s="1"/>
  <c r="AV810" i="1"/>
  <c r="AX810" i="1" s="1"/>
  <c r="AY810" i="1" s="1"/>
  <c r="AV822" i="1"/>
  <c r="AX822" i="1" s="1"/>
  <c r="AY822" i="1" s="1"/>
  <c r="AX854" i="1"/>
  <c r="AY854" i="1" s="1"/>
  <c r="AV444" i="1"/>
  <c r="AX444" i="1" s="1"/>
  <c r="AY444" i="1" s="1"/>
  <c r="AV451" i="1"/>
  <c r="AV490" i="1"/>
  <c r="AX490" i="1" s="1"/>
  <c r="AY490" i="1" s="1"/>
  <c r="AV491" i="1"/>
  <c r="AX491" i="1" s="1"/>
  <c r="AY491" i="1" s="1"/>
  <c r="AV503" i="1"/>
  <c r="AX503" i="1" s="1"/>
  <c r="AY503" i="1" s="1"/>
  <c r="AV509" i="1"/>
  <c r="AV570" i="1"/>
  <c r="AX570" i="1" s="1"/>
  <c r="AY570" i="1" s="1"/>
  <c r="AV583" i="1"/>
  <c r="AX583" i="1" s="1"/>
  <c r="AY583" i="1" s="1"/>
  <c r="AV631" i="1"/>
  <c r="AX631" i="1" s="1"/>
  <c r="AY631" i="1" s="1"/>
  <c r="AV660" i="1"/>
  <c r="AX660" i="1" s="1"/>
  <c r="AY660" i="1" s="1"/>
  <c r="AV671" i="1"/>
  <c r="AX671" i="1" s="1"/>
  <c r="AY671" i="1" s="1"/>
  <c r="AV676" i="1"/>
  <c r="AX676" i="1" s="1"/>
  <c r="AY676" i="1" s="1"/>
  <c r="AV710" i="1"/>
  <c r="AV717" i="1"/>
  <c r="AX717" i="1" s="1"/>
  <c r="AY717" i="1" s="1"/>
  <c r="AV727" i="1"/>
  <c r="AX727" i="1" s="1"/>
  <c r="AY727" i="1" s="1"/>
  <c r="AV733" i="1"/>
  <c r="AX733" i="1" s="1"/>
  <c r="AY733" i="1" s="1"/>
  <c r="AV741" i="1"/>
  <c r="AX741" i="1" s="1"/>
  <c r="AY741" i="1" s="1"/>
  <c r="AV764" i="1"/>
  <c r="AX764" i="1" s="1"/>
  <c r="AY764" i="1" s="1"/>
  <c r="AV770" i="1"/>
  <c r="AX770" i="1" s="1"/>
  <c r="AY770" i="1" s="1"/>
  <c r="AV783" i="1"/>
  <c r="AV821" i="1"/>
  <c r="AX821" i="1" s="1"/>
  <c r="AY821" i="1" s="1"/>
  <c r="AR892" i="1"/>
  <c r="AV938" i="1"/>
  <c r="AV434" i="1"/>
  <c r="AX434" i="1" s="1"/>
  <c r="AY434" i="1" s="1"/>
  <c r="AV458" i="1"/>
  <c r="AX458" i="1" s="1"/>
  <c r="AY458" i="1" s="1"/>
  <c r="AV479" i="1"/>
  <c r="AX479" i="1" s="1"/>
  <c r="AY479" i="1" s="1"/>
  <c r="AV481" i="1"/>
  <c r="AX481" i="1" s="1"/>
  <c r="AY481" i="1" s="1"/>
  <c r="AV482" i="1"/>
  <c r="AV487" i="1"/>
  <c r="AX487" i="1" s="1"/>
  <c r="AY487" i="1" s="1"/>
  <c r="AV507" i="1"/>
  <c r="AV512" i="1"/>
  <c r="AX512" i="1" s="1"/>
  <c r="AY512" i="1" s="1"/>
  <c r="AV515" i="1"/>
  <c r="AX515" i="1" s="1"/>
  <c r="AY515" i="1" s="1"/>
  <c r="AV535" i="1"/>
  <c r="AX535" i="1" s="1"/>
  <c r="AY535" i="1" s="1"/>
  <c r="AV560" i="1"/>
  <c r="AX560" i="1" s="1"/>
  <c r="AY560" i="1" s="1"/>
  <c r="AV586" i="1"/>
  <c r="AV599" i="1"/>
  <c r="AX599" i="1" s="1"/>
  <c r="AY599" i="1" s="1"/>
  <c r="AV617" i="1"/>
  <c r="AX617" i="1" s="1"/>
  <c r="AY617" i="1" s="1"/>
  <c r="AV633" i="1"/>
  <c r="AV641" i="1"/>
  <c r="AV651" i="1"/>
  <c r="AX651" i="1" s="1"/>
  <c r="AY651" i="1" s="1"/>
  <c r="AV674" i="1"/>
  <c r="AX674" i="1" s="1"/>
  <c r="AY674" i="1" s="1"/>
  <c r="AV681" i="1"/>
  <c r="AX681" i="1" s="1"/>
  <c r="AY681" i="1" s="1"/>
  <c r="AV694" i="1"/>
  <c r="AV701" i="1"/>
  <c r="AX701" i="1" s="1"/>
  <c r="AY701" i="1" s="1"/>
  <c r="AV702" i="1"/>
  <c r="AX702" i="1" s="1"/>
  <c r="AY702" i="1" s="1"/>
  <c r="AV715" i="1"/>
  <c r="AX715" i="1" s="1"/>
  <c r="AY715" i="1" s="1"/>
  <c r="AV723" i="1"/>
  <c r="AV731" i="1"/>
  <c r="AV744" i="1"/>
  <c r="AX744" i="1" s="1"/>
  <c r="AY744" i="1" s="1"/>
  <c r="AV778" i="1"/>
  <c r="AX778" i="1" s="1"/>
  <c r="AY778" i="1" s="1"/>
  <c r="AV779" i="1"/>
  <c r="AX779" i="1" s="1"/>
  <c r="AY779" i="1" s="1"/>
  <c r="AV786" i="1"/>
  <c r="AX786" i="1" s="1"/>
  <c r="AY786" i="1" s="1"/>
  <c r="AV796" i="1"/>
  <c r="AX796" i="1" s="1"/>
  <c r="AY796" i="1" s="1"/>
  <c r="AV350" i="1"/>
  <c r="AX350" i="1" s="1"/>
  <c r="AY350" i="1" s="1"/>
  <c r="AV349" i="1"/>
  <c r="AX349" i="1" s="1"/>
  <c r="AY349" i="1" s="1"/>
  <c r="AV359" i="1"/>
  <c r="AX359" i="1" s="1"/>
  <c r="AY359" i="1" s="1"/>
  <c r="AX369" i="1"/>
  <c r="AY369" i="1" s="1"/>
  <c r="AV358" i="1"/>
  <c r="AX390" i="1"/>
  <c r="AY390" i="1" s="1"/>
  <c r="AV364" i="1"/>
  <c r="AX364" i="1" s="1"/>
  <c r="AY364" i="1" s="1"/>
  <c r="AV360" i="1"/>
  <c r="AX360" i="1" s="1"/>
  <c r="AY360" i="1" s="1"/>
  <c r="O50" i="1"/>
  <c r="Q50" i="1" s="1"/>
  <c r="AV383" i="1"/>
  <c r="AX383" i="1" s="1"/>
  <c r="AY383" i="1" s="1"/>
  <c r="AV355" i="1"/>
  <c r="AX355" i="1" s="1"/>
  <c r="AY355" i="1" s="1"/>
  <c r="AV382" i="1"/>
  <c r="AX382" i="1" s="1"/>
  <c r="AY382" i="1" s="1"/>
  <c r="AV421" i="1"/>
  <c r="AX421" i="1" s="1"/>
  <c r="AY421" i="1" s="1"/>
  <c r="AX447" i="1"/>
  <c r="AY447" i="1" s="1"/>
  <c r="AX448" i="1"/>
  <c r="AY448" i="1" s="1"/>
  <c r="AX456" i="1"/>
  <c r="AY456" i="1" s="1"/>
  <c r="AX482" i="1"/>
  <c r="AY482" i="1" s="1"/>
  <c r="AX508" i="1"/>
  <c r="AY508" i="1" s="1"/>
  <c r="AV528" i="1"/>
  <c r="AX528" i="1" s="1"/>
  <c r="AY528" i="1" s="1"/>
  <c r="AN768" i="1"/>
  <c r="AV379" i="1"/>
  <c r="AX379" i="1" s="1"/>
  <c r="AY379" i="1" s="1"/>
  <c r="AX397" i="1"/>
  <c r="AY397" i="1" s="1"/>
  <c r="AV420" i="1"/>
  <c r="AX420" i="1" s="1"/>
  <c r="AY420" i="1" s="1"/>
  <c r="AX455" i="1"/>
  <c r="AY455" i="1" s="1"/>
  <c r="AX507" i="1"/>
  <c r="AY507" i="1" s="1"/>
  <c r="AV527" i="1"/>
  <c r="AX527" i="1" s="1"/>
  <c r="AY527" i="1" s="1"/>
  <c r="AX373" i="1"/>
  <c r="AY373" i="1" s="1"/>
  <c r="AV376" i="1"/>
  <c r="AX376" i="1" s="1"/>
  <c r="AY376" i="1" s="1"/>
  <c r="AX377" i="1"/>
  <c r="AY377" i="1" s="1"/>
  <c r="AV393" i="1"/>
  <c r="AX402" i="1"/>
  <c r="AY402" i="1" s="1"/>
  <c r="AV442" i="1"/>
  <c r="AX442" i="1" s="1"/>
  <c r="AY442" i="1" s="1"/>
  <c r="AV365" i="1"/>
  <c r="AX365" i="1" s="1"/>
  <c r="AY365" i="1" s="1"/>
  <c r="AX374" i="1"/>
  <c r="AY374" i="1" s="1"/>
  <c r="AX375" i="1"/>
  <c r="AY375" i="1" s="1"/>
  <c r="AX378" i="1"/>
  <c r="AY378" i="1" s="1"/>
  <c r="AX391" i="1"/>
  <c r="AY391" i="1" s="1"/>
  <c r="AX418" i="1"/>
  <c r="AY418" i="1" s="1"/>
  <c r="AX427" i="1"/>
  <c r="AY427" i="1" s="1"/>
  <c r="AX440" i="1"/>
  <c r="AY440" i="1" s="1"/>
  <c r="AV450" i="1"/>
  <c r="AX450" i="1" s="1"/>
  <c r="AY450" i="1" s="1"/>
  <c r="AX428" i="1"/>
  <c r="AY428" i="1" s="1"/>
  <c r="AX439" i="1"/>
  <c r="AY439" i="1" s="1"/>
  <c r="AX511" i="1"/>
  <c r="AY511" i="1" s="1"/>
  <c r="AX393" i="1"/>
  <c r="AY393" i="1" s="1"/>
  <c r="AV395" i="1"/>
  <c r="AX395" i="1" s="1"/>
  <c r="AY395" i="1" s="1"/>
  <c r="AV396" i="1"/>
  <c r="AX396" i="1" s="1"/>
  <c r="AY396" i="1" s="1"/>
  <c r="AV408" i="1"/>
  <c r="AX408" i="1" s="1"/>
  <c r="AY408" i="1" s="1"/>
  <c r="AV413" i="1"/>
  <c r="AX413" i="1" s="1"/>
  <c r="AY413" i="1" s="1"/>
  <c r="AV432" i="1"/>
  <c r="AX432" i="1" s="1"/>
  <c r="AY432" i="1" s="1"/>
  <c r="AX489" i="1"/>
  <c r="AY489" i="1" s="1"/>
  <c r="AV524" i="1"/>
  <c r="AX524" i="1" s="1"/>
  <c r="AY524" i="1" s="1"/>
  <c r="AV525" i="1"/>
  <c r="AX525" i="1" s="1"/>
  <c r="AY525" i="1" s="1"/>
  <c r="AX546" i="1"/>
  <c r="AY546" i="1" s="1"/>
  <c r="AV602" i="1"/>
  <c r="AX602" i="1" s="1"/>
  <c r="AY602" i="1" s="1"/>
  <c r="AV755" i="1"/>
  <c r="AX755" i="1" s="1"/>
  <c r="AY755" i="1" s="1"/>
  <c r="AV758" i="1"/>
  <c r="AX758" i="1" s="1"/>
  <c r="AY758" i="1" s="1"/>
  <c r="AX409" i="1"/>
  <c r="AY409" i="1" s="1"/>
  <c r="AX558" i="1"/>
  <c r="AY558" i="1" s="1"/>
  <c r="AV601" i="1"/>
  <c r="AX601" i="1" s="1"/>
  <c r="AY601" i="1" s="1"/>
  <c r="AV638" i="1"/>
  <c r="AX638" i="1" s="1"/>
  <c r="AY638" i="1" s="1"/>
  <c r="AV757" i="1"/>
  <c r="AX757" i="1" s="1"/>
  <c r="AY757" i="1" s="1"/>
  <c r="AV401" i="1"/>
  <c r="AX401" i="1" s="1"/>
  <c r="AY401" i="1" s="1"/>
  <c r="AV424" i="1"/>
  <c r="AX424" i="1" s="1"/>
  <c r="AY424" i="1" s="1"/>
  <c r="AV438" i="1"/>
  <c r="AX438" i="1" s="1"/>
  <c r="AY438" i="1" s="1"/>
  <c r="AV445" i="1"/>
  <c r="AX445" i="1" s="1"/>
  <c r="AY445" i="1" s="1"/>
  <c r="AV453" i="1"/>
  <c r="AX453" i="1" s="1"/>
  <c r="AY453" i="1" s="1"/>
  <c r="AV467" i="1"/>
  <c r="AX467" i="1" s="1"/>
  <c r="AY467" i="1" s="1"/>
  <c r="AV521" i="1"/>
  <c r="AX521" i="1" s="1"/>
  <c r="AY521" i="1" s="1"/>
  <c r="AX533" i="1"/>
  <c r="AY533" i="1" s="1"/>
  <c r="AV542" i="1"/>
  <c r="AX542" i="1" s="1"/>
  <c r="AY542" i="1" s="1"/>
  <c r="AV608" i="1"/>
  <c r="AX608" i="1" s="1"/>
  <c r="AY608" i="1" s="1"/>
  <c r="AX670" i="1"/>
  <c r="AY670" i="1" s="1"/>
  <c r="AV692" i="1"/>
  <c r="AX692" i="1" s="1"/>
  <c r="AY692" i="1" s="1"/>
  <c r="AV700" i="1"/>
  <c r="AX700" i="1" s="1"/>
  <c r="AY700" i="1" s="1"/>
  <c r="AV751" i="1"/>
  <c r="AX751" i="1" s="1"/>
  <c r="AY751" i="1" s="1"/>
  <c r="AV749" i="1"/>
  <c r="AX749" i="1" s="1"/>
  <c r="AY749" i="1" s="1"/>
  <c r="AV774" i="1"/>
  <c r="AX774" i="1" s="1"/>
  <c r="AY774" i="1" s="1"/>
  <c r="AV775" i="1"/>
  <c r="AX775" i="1" s="1"/>
  <c r="AY775" i="1" s="1"/>
  <c r="AV368" i="1"/>
  <c r="AX368" i="1" s="1"/>
  <c r="AY368" i="1" s="1"/>
  <c r="AV371" i="1"/>
  <c r="AX371" i="1" s="1"/>
  <c r="AY371" i="1" s="1"/>
  <c r="AV372" i="1"/>
  <c r="AX372" i="1" s="1"/>
  <c r="AY372" i="1" s="1"/>
  <c r="AV388" i="1"/>
  <c r="AX388" i="1" s="1"/>
  <c r="AY388" i="1" s="1"/>
  <c r="AV389" i="1"/>
  <c r="AX389" i="1" s="1"/>
  <c r="AY389" i="1" s="1"/>
  <c r="AV429" i="1"/>
  <c r="AX429" i="1" s="1"/>
  <c r="AY429" i="1" s="1"/>
  <c r="AX462" i="1"/>
  <c r="AY462" i="1" s="1"/>
  <c r="AX463" i="1"/>
  <c r="AY463" i="1" s="1"/>
  <c r="AX471" i="1"/>
  <c r="AY471" i="1" s="1"/>
  <c r="AV530" i="1"/>
  <c r="AX530" i="1" s="1"/>
  <c r="AY530" i="1" s="1"/>
  <c r="AV540" i="1"/>
  <c r="AX540" i="1" s="1"/>
  <c r="AY540" i="1" s="1"/>
  <c r="AX574" i="1"/>
  <c r="AY574" i="1" s="1"/>
  <c r="AV581" i="1"/>
  <c r="AX581" i="1" s="1"/>
  <c r="AY581" i="1" s="1"/>
  <c r="AX582" i="1"/>
  <c r="AY582" i="1" s="1"/>
  <c r="AX590" i="1"/>
  <c r="AY590" i="1" s="1"/>
  <c r="AV596" i="1"/>
  <c r="AX596" i="1" s="1"/>
  <c r="AY596" i="1" s="1"/>
  <c r="AV607" i="1"/>
  <c r="AX607" i="1" s="1"/>
  <c r="AY607" i="1" s="1"/>
  <c r="AX630" i="1"/>
  <c r="AY630" i="1" s="1"/>
  <c r="AV655" i="1"/>
  <c r="AX655" i="1" s="1"/>
  <c r="AY655" i="1" s="1"/>
  <c r="AV697" i="1"/>
  <c r="AV735" i="1"/>
  <c r="AX735" i="1" s="1"/>
  <c r="AY735" i="1" s="1"/>
  <c r="AV817" i="1"/>
  <c r="AV818" i="1"/>
  <c r="AX818" i="1" s="1"/>
  <c r="AY818" i="1" s="1"/>
  <c r="AX731" i="1"/>
  <c r="AY731" i="1" s="1"/>
  <c r="AV457" i="1"/>
  <c r="AX457" i="1" s="1"/>
  <c r="AY457" i="1" s="1"/>
  <c r="AX513" i="1"/>
  <c r="AY513" i="1" s="1"/>
  <c r="AX531" i="1"/>
  <c r="AY531" i="1" s="1"/>
  <c r="AV561" i="1"/>
  <c r="AX561" i="1" s="1"/>
  <c r="AY561" i="1" s="1"/>
  <c r="AV568" i="1"/>
  <c r="AX568" i="1" s="1"/>
  <c r="AY568" i="1" s="1"/>
  <c r="AV569" i="1"/>
  <c r="AX569" i="1" s="1"/>
  <c r="AY569" i="1" s="1"/>
  <c r="AV592" i="1"/>
  <c r="AX592" i="1" s="1"/>
  <c r="AY592" i="1" s="1"/>
  <c r="AV593" i="1"/>
  <c r="AX593" i="1" s="1"/>
  <c r="AY593" i="1" s="1"/>
  <c r="AV604" i="1"/>
  <c r="AX604" i="1" s="1"/>
  <c r="AY604" i="1" s="1"/>
  <c r="AX629" i="1"/>
  <c r="AY629" i="1" s="1"/>
  <c r="AV645" i="1"/>
  <c r="AX645" i="1" s="1"/>
  <c r="AY645" i="1" s="1"/>
  <c r="AV654" i="1"/>
  <c r="AX654" i="1" s="1"/>
  <c r="AY654" i="1" s="1"/>
  <c r="AV708" i="1"/>
  <c r="AX708" i="1" s="1"/>
  <c r="AY708" i="1" s="1"/>
  <c r="AX710" i="1"/>
  <c r="AY710" i="1" s="1"/>
  <c r="AV748" i="1"/>
  <c r="AX748" i="1" s="1"/>
  <c r="AY748" i="1" s="1"/>
  <c r="AV771" i="1"/>
  <c r="AX771" i="1" s="1"/>
  <c r="AY771" i="1" s="1"/>
  <c r="AV802" i="1"/>
  <c r="AX802" i="1" s="1"/>
  <c r="AY802" i="1" s="1"/>
  <c r="AX811" i="1"/>
  <c r="AY811" i="1" s="1"/>
  <c r="AV815" i="1"/>
  <c r="AX815" i="1" s="1"/>
  <c r="AY815" i="1" s="1"/>
  <c r="AV472" i="1"/>
  <c r="AX472" i="1" s="1"/>
  <c r="AY472" i="1" s="1"/>
  <c r="AV500" i="1"/>
  <c r="AX500" i="1" s="1"/>
  <c r="AY500" i="1" s="1"/>
  <c r="AV501" i="1"/>
  <c r="AV517" i="1"/>
  <c r="AX517" i="1" s="1"/>
  <c r="AY517" i="1" s="1"/>
  <c r="AV520" i="1"/>
  <c r="AX520" i="1" s="1"/>
  <c r="AY520" i="1" s="1"/>
  <c r="AV539" i="1"/>
  <c r="AX539" i="1" s="1"/>
  <c r="AY539" i="1" s="1"/>
  <c r="AV564" i="1"/>
  <c r="AX564" i="1" s="1"/>
  <c r="AY564" i="1" s="1"/>
  <c r="AX576" i="1"/>
  <c r="AY576" i="1" s="1"/>
  <c r="AX606" i="1"/>
  <c r="AY606" i="1" s="1"/>
  <c r="AV668" i="1"/>
  <c r="AX668" i="1" s="1"/>
  <c r="AY668" i="1" s="1"/>
  <c r="AS892" i="1"/>
  <c r="AX586" i="1"/>
  <c r="AY586" i="1" s="1"/>
  <c r="AX610" i="1"/>
  <c r="AY610" i="1" s="1"/>
  <c r="AX611" i="1"/>
  <c r="AY611" i="1" s="1"/>
  <c r="AX616" i="1"/>
  <c r="AY616" i="1" s="1"/>
  <c r="AX621" i="1"/>
  <c r="AY621" i="1" s="1"/>
  <c r="AV667" i="1"/>
  <c r="AX667" i="1" s="1"/>
  <c r="AY667" i="1" s="1"/>
  <c r="AV695" i="1"/>
  <c r="AX695" i="1" s="1"/>
  <c r="AY695" i="1" s="1"/>
  <c r="AX776" i="1"/>
  <c r="AY776" i="1" s="1"/>
  <c r="AV798" i="1"/>
  <c r="AX798" i="1" s="1"/>
  <c r="AY798" i="1" s="1"/>
  <c r="AN887" i="1"/>
  <c r="AP887" i="1" s="1"/>
  <c r="AQ887" i="1" s="1"/>
  <c r="AV461" i="1"/>
  <c r="AX461" i="1" s="1"/>
  <c r="AY461" i="1" s="1"/>
  <c r="AV465" i="1"/>
  <c r="AX465" i="1" s="1"/>
  <c r="AY465" i="1" s="1"/>
  <c r="AV468" i="1"/>
  <c r="AX468" i="1" s="1"/>
  <c r="AY468" i="1" s="1"/>
  <c r="AV476" i="1"/>
  <c r="AX476" i="1" s="1"/>
  <c r="AY476" i="1" s="1"/>
  <c r="AV484" i="1"/>
  <c r="AX484" i="1" s="1"/>
  <c r="AY484" i="1" s="1"/>
  <c r="AV485" i="1"/>
  <c r="AX485" i="1" s="1"/>
  <c r="AY485" i="1" s="1"/>
  <c r="AV488" i="1"/>
  <c r="AX488" i="1" s="1"/>
  <c r="AY488" i="1" s="1"/>
  <c r="AV497" i="1"/>
  <c r="AX497" i="1" s="1"/>
  <c r="AY497" i="1" s="1"/>
  <c r="AV499" i="1"/>
  <c r="AX499" i="1" s="1"/>
  <c r="AY499" i="1" s="1"/>
  <c r="AV519" i="1"/>
  <c r="AX519" i="1" s="1"/>
  <c r="AY519" i="1" s="1"/>
  <c r="AV543" i="1"/>
  <c r="AX543" i="1" s="1"/>
  <c r="AY543" i="1" s="1"/>
  <c r="AV544" i="1"/>
  <c r="AX544" i="1" s="1"/>
  <c r="AY544" i="1" s="1"/>
  <c r="AV575" i="1"/>
  <c r="AX575" i="1" s="1"/>
  <c r="AY575" i="1" s="1"/>
  <c r="AV584" i="1"/>
  <c r="AX584" i="1" s="1"/>
  <c r="AY584" i="1" s="1"/>
  <c r="AV589" i="1"/>
  <c r="AX589" i="1" s="1"/>
  <c r="AY589" i="1" s="1"/>
  <c r="AX641" i="1"/>
  <c r="AY641" i="1" s="1"/>
  <c r="AX694" i="1"/>
  <c r="AY694" i="1" s="1"/>
  <c r="AV736" i="1"/>
  <c r="AX736" i="1" s="1"/>
  <c r="AY736" i="1" s="1"/>
  <c r="AX762" i="1"/>
  <c r="AY762" i="1" s="1"/>
  <c r="AX791" i="1"/>
  <c r="AY791" i="1" s="1"/>
  <c r="AX792" i="1"/>
  <c r="AY792" i="1" s="1"/>
  <c r="AX939" i="1"/>
  <c r="AY939" i="1" s="1"/>
  <c r="J904" i="1"/>
  <c r="AX938" i="1"/>
  <c r="AY938" i="1" s="1"/>
  <c r="AV632" i="1"/>
  <c r="AX632" i="1" s="1"/>
  <c r="AY632" i="1" s="1"/>
  <c r="AV637" i="1"/>
  <c r="AX637" i="1" s="1"/>
  <c r="AY637" i="1" s="1"/>
  <c r="AV640" i="1"/>
  <c r="AX640" i="1" s="1"/>
  <c r="AY640" i="1" s="1"/>
  <c r="AV642" i="1"/>
  <c r="AX642" i="1" s="1"/>
  <c r="AY642" i="1" s="1"/>
  <c r="AV643" i="1"/>
  <c r="AX643" i="1" s="1"/>
  <c r="AY643" i="1" s="1"/>
  <c r="AV663" i="1"/>
  <c r="AX663" i="1" s="1"/>
  <c r="AY663" i="1" s="1"/>
  <c r="AV664" i="1"/>
  <c r="AX664" i="1" s="1"/>
  <c r="AY664" i="1" s="1"/>
  <c r="AV666" i="1"/>
  <c r="AX666" i="1" s="1"/>
  <c r="AY666" i="1" s="1"/>
  <c r="AV685" i="1"/>
  <c r="AX685" i="1" s="1"/>
  <c r="AY685" i="1" s="1"/>
  <c r="AV686" i="1"/>
  <c r="AX686" i="1" s="1"/>
  <c r="AY686" i="1" s="1"/>
  <c r="AV687" i="1"/>
  <c r="AX687" i="1" s="1"/>
  <c r="AY687" i="1" s="1"/>
  <c r="AV690" i="1"/>
  <c r="AX690" i="1" s="1"/>
  <c r="AY690" i="1" s="1"/>
  <c r="AV696" i="1"/>
  <c r="AX696" i="1" s="1"/>
  <c r="AY696" i="1" s="1"/>
  <c r="AV699" i="1"/>
  <c r="AX699" i="1" s="1"/>
  <c r="AY699" i="1" s="1"/>
  <c r="AV746" i="1"/>
  <c r="AX746" i="1" s="1"/>
  <c r="AY746" i="1" s="1"/>
  <c r="AV806" i="1"/>
  <c r="AX806" i="1" s="1"/>
  <c r="AY806" i="1" s="1"/>
  <c r="AV819" i="1"/>
  <c r="AX819" i="1" s="1"/>
  <c r="AY819" i="1" s="1"/>
  <c r="AX652" i="1"/>
  <c r="AY652" i="1" s="1"/>
  <c r="AX653" i="1"/>
  <c r="AY653" i="1" s="1"/>
  <c r="AV661" i="1"/>
  <c r="AX661" i="1" s="1"/>
  <c r="AY661" i="1" s="1"/>
  <c r="AV684" i="1"/>
  <c r="AX684" i="1" s="1"/>
  <c r="AY684" i="1" s="1"/>
  <c r="AX688" i="1"/>
  <c r="AY688" i="1" s="1"/>
  <c r="AX723" i="1"/>
  <c r="AY723" i="1" s="1"/>
  <c r="AN763" i="1"/>
  <c r="AX807" i="1"/>
  <c r="AY807" i="1" s="1"/>
  <c r="AX945" i="1"/>
  <c r="AY945" i="1" s="1"/>
  <c r="AX788" i="1"/>
  <c r="AY788" i="1" s="1"/>
  <c r="AV609" i="1"/>
  <c r="AX609" i="1" s="1"/>
  <c r="AY609" i="1" s="1"/>
  <c r="AV619" i="1"/>
  <c r="AX619" i="1" s="1"/>
  <c r="AY619" i="1" s="1"/>
  <c r="AV622" i="1"/>
  <c r="AX622" i="1" s="1"/>
  <c r="AY622" i="1" s="1"/>
  <c r="AV624" i="1"/>
  <c r="AX624" i="1" s="1"/>
  <c r="AY624" i="1" s="1"/>
  <c r="AV627" i="1"/>
  <c r="AX627" i="1" s="1"/>
  <c r="AY627" i="1" s="1"/>
  <c r="AX636" i="1"/>
  <c r="AY636" i="1" s="1"/>
  <c r="AV647" i="1"/>
  <c r="AX647" i="1" s="1"/>
  <c r="AY647" i="1" s="1"/>
  <c r="AV648" i="1"/>
  <c r="AX648" i="1" s="1"/>
  <c r="AY648" i="1" s="1"/>
  <c r="AV650" i="1"/>
  <c r="AX650" i="1" s="1"/>
  <c r="AY650" i="1" s="1"/>
  <c r="AV659" i="1"/>
  <c r="AX659" i="1" s="1"/>
  <c r="AY659" i="1" s="1"/>
  <c r="AV672" i="1"/>
  <c r="AX672" i="1" s="1"/>
  <c r="AY672" i="1" s="1"/>
  <c r="AV677" i="1"/>
  <c r="AX677" i="1" s="1"/>
  <c r="AY677" i="1" s="1"/>
  <c r="AV682" i="1"/>
  <c r="AX682" i="1" s="1"/>
  <c r="AY682" i="1" s="1"/>
  <c r="AV740" i="1"/>
  <c r="AX740" i="1" s="1"/>
  <c r="AY740" i="1" s="1"/>
  <c r="AV763" i="1"/>
  <c r="AV765" i="1"/>
  <c r="AX765" i="1" s="1"/>
  <c r="AY765" i="1" s="1"/>
  <c r="AV766" i="1"/>
  <c r="AX766" i="1" s="1"/>
  <c r="AY766" i="1" s="1"/>
  <c r="AV768" i="1"/>
  <c r="AX768" i="1" s="1"/>
  <c r="AY768" i="1" s="1"/>
  <c r="AV772" i="1"/>
  <c r="AX772" i="1" s="1"/>
  <c r="AY772" i="1" s="1"/>
  <c r="AX780" i="1"/>
  <c r="AY780" i="1" s="1"/>
  <c r="AV782" i="1"/>
  <c r="AX782" i="1" s="1"/>
  <c r="AY782" i="1" s="1"/>
  <c r="AV785" i="1"/>
  <c r="AX785" i="1" s="1"/>
  <c r="AY785" i="1" s="1"/>
  <c r="AV789" i="1"/>
  <c r="AX789" i="1" s="1"/>
  <c r="AY789" i="1" s="1"/>
  <c r="AV823" i="1"/>
  <c r="AX823" i="1" s="1"/>
  <c r="AY823" i="1" s="1"/>
  <c r="AX941" i="1"/>
  <c r="AY941" i="1" s="1"/>
  <c r="AV944" i="1"/>
  <c r="AX944" i="1" s="1"/>
  <c r="AY944" i="1" s="1"/>
  <c r="C231" i="2"/>
  <c r="H226" i="2"/>
  <c r="F238" i="2"/>
  <c r="W895" i="1"/>
  <c r="AW50" i="1"/>
  <c r="AX50" i="1" s="1"/>
  <c r="AY50" i="1" s="1"/>
  <c r="O895" i="1"/>
  <c r="Q895" i="1"/>
  <c r="AX358" i="1"/>
  <c r="AY358" i="1" s="1"/>
  <c r="AV384" i="1"/>
  <c r="AX384" i="1" s="1"/>
  <c r="AY384" i="1" s="1"/>
  <c r="AV400" i="1"/>
  <c r="AX400" i="1" s="1"/>
  <c r="AY400" i="1" s="1"/>
  <c r="AV416" i="1"/>
  <c r="AX416" i="1" s="1"/>
  <c r="AY416" i="1" s="1"/>
  <c r="AX422" i="1"/>
  <c r="AY422" i="1" s="1"/>
  <c r="AX451" i="1"/>
  <c r="AY451" i="1" s="1"/>
  <c r="AV352" i="1"/>
  <c r="AX352" i="1" s="1"/>
  <c r="AY352" i="1" s="1"/>
  <c r="AV356" i="1"/>
  <c r="AX356" i="1" s="1"/>
  <c r="AY356" i="1" s="1"/>
  <c r="AX501" i="1"/>
  <c r="AY501" i="1" s="1"/>
  <c r="AX509" i="1"/>
  <c r="AY509" i="1" s="1"/>
  <c r="AX498" i="1"/>
  <c r="AY498" i="1" s="1"/>
  <c r="AX549" i="1"/>
  <c r="AY549" i="1" s="1"/>
  <c r="AX769" i="1"/>
  <c r="AY769" i="1" s="1"/>
  <c r="AV516" i="1"/>
  <c r="AX516" i="1" s="1"/>
  <c r="AY516" i="1" s="1"/>
  <c r="AX522" i="1"/>
  <c r="AY522" i="1" s="1"/>
  <c r="AX532" i="1"/>
  <c r="AY532" i="1" s="1"/>
  <c r="AX474" i="1"/>
  <c r="AY474" i="1" s="1"/>
  <c r="AX595" i="1"/>
  <c r="AY595" i="1" s="1"/>
  <c r="AX464" i="1"/>
  <c r="AY464" i="1" s="1"/>
  <c r="AX506" i="1"/>
  <c r="AY506" i="1" s="1"/>
  <c r="AV529" i="1"/>
  <c r="AX529" i="1" s="1"/>
  <c r="AY529" i="1" s="1"/>
  <c r="AV556" i="1"/>
  <c r="AX556" i="1" s="1"/>
  <c r="AY556" i="1" s="1"/>
  <c r="AV597" i="1"/>
  <c r="AX597" i="1" s="1"/>
  <c r="AY597" i="1" s="1"/>
  <c r="AV613" i="1"/>
  <c r="AX613" i="1" s="1"/>
  <c r="AY613" i="1" s="1"/>
  <c r="AX644" i="1"/>
  <c r="AY644" i="1" s="1"/>
  <c r="AV709" i="1"/>
  <c r="AX709" i="1" s="1"/>
  <c r="AY709" i="1" s="1"/>
  <c r="AV745" i="1"/>
  <c r="AX745" i="1" s="1"/>
  <c r="AY745" i="1" s="1"/>
  <c r="AX567" i="1"/>
  <c r="AY567" i="1" s="1"/>
  <c r="AX571" i="1"/>
  <c r="AY571" i="1" s="1"/>
  <c r="AV605" i="1"/>
  <c r="AX605" i="1" s="1"/>
  <c r="AY605" i="1" s="1"/>
  <c r="AV628" i="1"/>
  <c r="AX628" i="1" s="1"/>
  <c r="AY628" i="1" s="1"/>
  <c r="AX697" i="1"/>
  <c r="AY697" i="1" s="1"/>
  <c r="AV704" i="1"/>
  <c r="AX704" i="1" s="1"/>
  <c r="AY704" i="1" s="1"/>
  <c r="AV557" i="1"/>
  <c r="AX557" i="1" s="1"/>
  <c r="AY557" i="1" s="1"/>
  <c r="AV573" i="1"/>
  <c r="AX573" i="1" s="1"/>
  <c r="AY573" i="1" s="1"/>
  <c r="AX587" i="1"/>
  <c r="AY587" i="1" s="1"/>
  <c r="AV588" i="1"/>
  <c r="AX588" i="1" s="1"/>
  <c r="AY588" i="1" s="1"/>
  <c r="AX618" i="1"/>
  <c r="AY618" i="1" s="1"/>
  <c r="AV683" i="1"/>
  <c r="AX683" i="1" s="1"/>
  <c r="AY683" i="1" s="1"/>
  <c r="AX633" i="1"/>
  <c r="AY633" i="1" s="1"/>
  <c r="AX657" i="1"/>
  <c r="AY657" i="1" s="1"/>
  <c r="AX722" i="1"/>
  <c r="AY722" i="1" s="1"/>
  <c r="AV635" i="1"/>
  <c r="AX635" i="1" s="1"/>
  <c r="AY635" i="1" s="1"/>
  <c r="AV675" i="1"/>
  <c r="AX675" i="1" s="1"/>
  <c r="AY675" i="1" s="1"/>
  <c r="AV761" i="1"/>
  <c r="AX761" i="1" s="1"/>
  <c r="AY761" i="1" s="1"/>
  <c r="AV805" i="1"/>
  <c r="AX805" i="1" s="1"/>
  <c r="AY805" i="1" s="1"/>
  <c r="AV725" i="1"/>
  <c r="AX725" i="1" s="1"/>
  <c r="AY725" i="1" s="1"/>
  <c r="AX783" i="1"/>
  <c r="AY783" i="1" s="1"/>
  <c r="AV706" i="1"/>
  <c r="AX706" i="1" s="1"/>
  <c r="AY706" i="1" s="1"/>
  <c r="AV721" i="1"/>
  <c r="AX721" i="1" s="1"/>
  <c r="AY721" i="1" s="1"/>
  <c r="AV743" i="1"/>
  <c r="AX743" i="1" s="1"/>
  <c r="AY743" i="1" s="1"/>
  <c r="AV753" i="1"/>
  <c r="AX753" i="1" s="1"/>
  <c r="AY753" i="1" s="1"/>
  <c r="AX813" i="1"/>
  <c r="AY813" i="1" s="1"/>
  <c r="AK829" i="1"/>
  <c r="AX707" i="1"/>
  <c r="AY707" i="1" s="1"/>
  <c r="AX754" i="1"/>
  <c r="AY754" i="1" s="1"/>
  <c r="AX763" i="1"/>
  <c r="AY763" i="1" s="1"/>
  <c r="AV793" i="1"/>
  <c r="AX793" i="1" s="1"/>
  <c r="AY793" i="1" s="1"/>
  <c r="AV814" i="1"/>
  <c r="AX814" i="1" s="1"/>
  <c r="AY814" i="1" s="1"/>
  <c r="AV739" i="1"/>
  <c r="AX739" i="1" s="1"/>
  <c r="AY739" i="1" s="1"/>
  <c r="AV767" i="1"/>
  <c r="AX767" i="1" s="1"/>
  <c r="AY767" i="1" s="1"/>
  <c r="AN782" i="1"/>
  <c r="G916" i="1"/>
  <c r="AX809" i="1"/>
  <c r="AY809" i="1" s="1"/>
  <c r="AX817" i="1"/>
  <c r="AY817" i="1" s="1"/>
  <c r="AV747" i="1"/>
  <c r="AX747" i="1" s="1"/>
  <c r="AY747" i="1" s="1"/>
  <c r="AV750" i="1"/>
  <c r="AX750" i="1" s="1"/>
  <c r="AY750" i="1" s="1"/>
  <c r="AN838" i="1"/>
  <c r="AP838" i="1" s="1"/>
  <c r="AQ838" i="1" s="1"/>
  <c r="AV812" i="1"/>
  <c r="AX812" i="1" s="1"/>
  <c r="AY812" i="1" s="1"/>
  <c r="AV808" i="1"/>
  <c r="AX808" i="1" s="1"/>
  <c r="AY808" i="1" s="1"/>
  <c r="AV826" i="1"/>
  <c r="AX826" i="1" s="1"/>
  <c r="AY826" i="1" s="1"/>
  <c r="C933" i="1"/>
  <c r="AX940" i="1"/>
  <c r="AY9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78" authorId="0" shapeId="0" xr:uid="{DACEDB32-A484-4AC4-B102-A7D6EA955D97}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C355" authorId="0" shapeId="0" xr:uid="{99399A1D-6837-42AC-9D76-46362060159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end with 9361 or 9461?</t>
        </r>
      </text>
    </comment>
    <comment ref="M459" authorId="0" shapeId="0" xr:uid="{A7D64F3A-A991-4B2C-AF28-22AE6B923E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into coop bank account - 01148504635401</t>
        </r>
      </text>
    </comment>
    <comment ref="I676" authorId="0" shapeId="0" xr:uid="{91347FE0-3FA6-4FDF-9A4B-4347490A62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2024 valuation 3,000,000</t>
        </r>
      </text>
    </comment>
    <comment ref="I677" authorId="0" shapeId="0" xr:uid="{7DF0B3F4-34E7-4312-9620-7488108B9B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2024 valuation 3,000,000</t>
        </r>
      </text>
    </comment>
    <comment ref="I678" authorId="0" shapeId="0" xr:uid="{26C2CE98-03A6-4130-B491-B7D7C7B243F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2024 valuation 3,000,000</t>
        </r>
      </text>
    </comment>
    <comment ref="I679" authorId="0" shapeId="0" xr:uid="{F6126658-84C5-45F6-9544-0DA4E1C04A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2024 valuation 3,000,000</t>
        </r>
      </text>
    </comment>
    <comment ref="I681" authorId="0" shapeId="0" xr:uid="{CE831DEB-03ED-48E1-B012-DD6FD93BF0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2024 valuation 2,500,000</t>
        </r>
      </text>
    </comment>
    <comment ref="I684" authorId="0" shapeId="0" xr:uid="{25C954EC-1510-4609-8CE0-EFAA730E87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2024 valuation 2,500,000</t>
        </r>
      </text>
    </comment>
    <comment ref="AG727" authorId="0" shapeId="0" xr:uid="{4328A3F2-106B-41A7-B489-F0796551FA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into Double X</t>
        </r>
      </text>
    </comment>
    <comment ref="AH727" authorId="0" shapeId="0" xr:uid="{EF212160-448C-4098-92A0-152F25C47DC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into Landmark</t>
        </r>
      </text>
    </comment>
    <comment ref="AI727" authorId="0" shapeId="0" xr:uid="{9541F7DC-3509-4F9D-8445-105FB4C4E4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release date</t>
        </r>
      </text>
    </comment>
    <comment ref="AB746" authorId="0" shapeId="0" xr:uid="{AE585D83-0A21-48CC-87F7-AEA09B8E37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invoiced on 05.03.25 after las cheque</t>
        </r>
      </text>
    </comment>
  </commentList>
</comments>
</file>

<file path=xl/sharedStrings.xml><?xml version="1.0" encoding="utf-8"?>
<sst xmlns="http://schemas.openxmlformats.org/spreadsheetml/2006/main" count="15225" uniqueCount="4751">
  <si>
    <t>Reg No</t>
  </si>
  <si>
    <t>Model</t>
  </si>
  <si>
    <t>Chassis No.</t>
  </si>
  <si>
    <t>Engine No.</t>
  </si>
  <si>
    <t>List</t>
  </si>
  <si>
    <t>Previous</t>
  </si>
  <si>
    <t>Target RSP</t>
  </si>
  <si>
    <t>RSP</t>
  </si>
  <si>
    <t>Customer</t>
  </si>
  <si>
    <t>Sales Person</t>
  </si>
  <si>
    <t>RSP w/o VAT</t>
  </si>
  <si>
    <t>Rate</t>
  </si>
  <si>
    <t>Amount</t>
  </si>
  <si>
    <t>Paid</t>
  </si>
  <si>
    <t>Day In</t>
  </si>
  <si>
    <t>Day Out</t>
  </si>
  <si>
    <t>Duration</t>
  </si>
  <si>
    <t xml:space="preserve">Cost /Day </t>
  </si>
  <si>
    <t>Total Cost</t>
  </si>
  <si>
    <t>Inv No.</t>
  </si>
  <si>
    <t>Status</t>
  </si>
  <si>
    <t>Inv Req.</t>
  </si>
  <si>
    <t>Release</t>
  </si>
  <si>
    <t>%age</t>
  </si>
  <si>
    <t>Contract End</t>
  </si>
  <si>
    <t>Return Date</t>
  </si>
  <si>
    <t>Days</t>
  </si>
  <si>
    <t>√</t>
  </si>
  <si>
    <t>×</t>
  </si>
  <si>
    <t>Commission</t>
  </si>
  <si>
    <t>Storage Costs (Kshs)</t>
  </si>
  <si>
    <t>Checked</t>
  </si>
  <si>
    <t>Invoiced</t>
  </si>
  <si>
    <t>Signed</t>
  </si>
  <si>
    <t>Buying Price</t>
  </si>
  <si>
    <t>GRV</t>
  </si>
  <si>
    <t>Independent Valuation</t>
  </si>
  <si>
    <t>Daily Rate</t>
  </si>
  <si>
    <t>Total Ext</t>
  </si>
  <si>
    <t>Ttl RV Recovery</t>
  </si>
  <si>
    <t>Value</t>
  </si>
  <si>
    <t>Forced Value</t>
  </si>
  <si>
    <t>KCT010T</t>
  </si>
  <si>
    <t>Suzuki Alto</t>
  </si>
  <si>
    <t>MA3FB32S2K0C81516</t>
  </si>
  <si>
    <t>F8DN6038323</t>
  </si>
  <si>
    <t>Double X</t>
  </si>
  <si>
    <t xml:space="preserve">Uber </t>
  </si>
  <si>
    <t>N/A</t>
  </si>
  <si>
    <t>REAL2363</t>
  </si>
  <si>
    <t>Sale</t>
  </si>
  <si>
    <t>Paid into Equity</t>
  </si>
  <si>
    <t>KCU835C</t>
  </si>
  <si>
    <t>MA3FB32S2K0C81337</t>
  </si>
  <si>
    <t>F8DN6038574</t>
  </si>
  <si>
    <t>REAL2354</t>
  </si>
  <si>
    <t>KCS021B</t>
  </si>
  <si>
    <t>MA3FB32S9J0C70589</t>
  </si>
  <si>
    <t>F8DN6027835</t>
  </si>
  <si>
    <t>REAL2511</t>
  </si>
  <si>
    <t>KCS058B</t>
  </si>
  <si>
    <t>MA3FB32S8J0C68221</t>
  </si>
  <si>
    <t>F8DN6025453</t>
  </si>
  <si>
    <t>REAL2506</t>
  </si>
  <si>
    <t>KCT003B</t>
  </si>
  <si>
    <t>MA3FB32S6K0C82121</t>
  </si>
  <si>
    <t>F8DN6038514</t>
  </si>
  <si>
    <t>REAL2609</t>
  </si>
  <si>
    <t>KCS059E</t>
  </si>
  <si>
    <t>MA3FB32S4K0C83655</t>
  </si>
  <si>
    <t>F8DN6040237</t>
  </si>
  <si>
    <t>REAL2361</t>
  </si>
  <si>
    <t>KCS022B</t>
  </si>
  <si>
    <t>MA3FB32S9J0C70303</t>
  </si>
  <si>
    <t>F8DN6027583</t>
  </si>
  <si>
    <t>REAL2446</t>
  </si>
  <si>
    <t>KCS060B</t>
  </si>
  <si>
    <t>MA3FB32SXJ0C66731</t>
  </si>
  <si>
    <t>F8DN6023457</t>
  </si>
  <si>
    <t>Deal Pack</t>
  </si>
  <si>
    <t>Missing 350,000 payment slip</t>
  </si>
  <si>
    <t>KCR425W</t>
  </si>
  <si>
    <t>MA3FB32S4J0C69978</t>
  </si>
  <si>
    <t>F8DN6026786</t>
  </si>
  <si>
    <t>REAL2352</t>
  </si>
  <si>
    <t>KCS050B</t>
  </si>
  <si>
    <t>MA3FB32S4J0C70547</t>
  </si>
  <si>
    <t>F8DN6027959</t>
  </si>
  <si>
    <t>REAL2360</t>
  </si>
  <si>
    <t>KCT011T</t>
  </si>
  <si>
    <t>MA3FB32S2K0C81354</t>
  </si>
  <si>
    <t>F8DN6038372</t>
  </si>
  <si>
    <t>REAL2508</t>
  </si>
  <si>
    <t>KCT009T</t>
  </si>
  <si>
    <t>MA3FB32S3K0C82870</t>
  </si>
  <si>
    <t>F8DN6039995</t>
  </si>
  <si>
    <t>REAL2347</t>
  </si>
  <si>
    <t>KCR411W</t>
  </si>
  <si>
    <t>MA3FB32S8J0C70065</t>
  </si>
  <si>
    <t>F8DN6027004</t>
  </si>
  <si>
    <t>REAL2351</t>
  </si>
  <si>
    <t>KCS057E</t>
  </si>
  <si>
    <t>MA3FB32S5K0C83695</t>
  </si>
  <si>
    <t>F8DN6040889</t>
  </si>
  <si>
    <t>REAL2362</t>
  </si>
  <si>
    <t>KCU834C</t>
  </si>
  <si>
    <t>MA3FB32S6K0C83074</t>
  </si>
  <si>
    <t>F8DN6039663</t>
  </si>
  <si>
    <t>REAL2592</t>
  </si>
  <si>
    <t>KCT791J</t>
  </si>
  <si>
    <t>MA3FB32S8K0C81729</t>
  </si>
  <si>
    <t>F8DN6038787</t>
  </si>
  <si>
    <t>REAL2356</t>
  </si>
  <si>
    <t>KCT962J</t>
  </si>
  <si>
    <t>MA3FB32S5K0C82577</t>
  </si>
  <si>
    <t>F8DN6039628</t>
  </si>
  <si>
    <t>REAL2349</t>
  </si>
  <si>
    <t>KCS578A</t>
  </si>
  <si>
    <t>MA3FB32S4J0C70189</t>
  </si>
  <si>
    <t>F8DN6027552</t>
  </si>
  <si>
    <t>REAL2353</t>
  </si>
  <si>
    <t>KCT792J</t>
  </si>
  <si>
    <t>MA3FB32S1K0C81460</t>
  </si>
  <si>
    <t>F8DN6038249</t>
  </si>
  <si>
    <t>REAL2358</t>
  </si>
  <si>
    <t>KCT095B</t>
  </si>
  <si>
    <t>MA3FB32S4K0C81967</t>
  </si>
  <si>
    <t>F8DN6039001</t>
  </si>
  <si>
    <t>REAL2359</t>
  </si>
  <si>
    <t>KCT008T</t>
  </si>
  <si>
    <t>MA3FB32S6K0C83270</t>
  </si>
  <si>
    <t>F8DN6040587</t>
  </si>
  <si>
    <t>No deal pack, no payment</t>
  </si>
  <si>
    <t>KCT014T</t>
  </si>
  <si>
    <t>MA3FB32S0K0C81904</t>
  </si>
  <si>
    <t>F8DN6039057</t>
  </si>
  <si>
    <t>REAL2655</t>
  </si>
  <si>
    <t>KCT012T</t>
  </si>
  <si>
    <t>MA3FB32S1K0C81569</t>
  </si>
  <si>
    <t>F8DN6038673</t>
  </si>
  <si>
    <t>REAL2355</t>
  </si>
  <si>
    <t>KCT411T</t>
  </si>
  <si>
    <t>MA3FB32S9K0C81786</t>
  </si>
  <si>
    <t>F8DN6038968</t>
  </si>
  <si>
    <t>KCS062B</t>
  </si>
  <si>
    <t>MA3FB32S2J0C68425</t>
  </si>
  <si>
    <t>F8DN6025717</t>
  </si>
  <si>
    <t>Missing 330,000 payment slip</t>
  </si>
  <si>
    <t>KCS052B</t>
  </si>
  <si>
    <t>MA3FB32S4J0C68202</t>
  </si>
  <si>
    <t>F8DN6025933</t>
  </si>
  <si>
    <t>REAL2341</t>
  </si>
  <si>
    <t>excp Fin</t>
  </si>
  <si>
    <t>KCS031E</t>
  </si>
  <si>
    <t>MA3FB32SXK0C83014</t>
  </si>
  <si>
    <t>F8DN6040478</t>
  </si>
  <si>
    <t>REAL2509</t>
  </si>
  <si>
    <t>KCS035E</t>
  </si>
  <si>
    <t>MA3FB32S5K0C83535</t>
  </si>
  <si>
    <t>F8DN6040431</t>
  </si>
  <si>
    <t>Balance of 50k. Follow up</t>
  </si>
  <si>
    <t>KCS062E</t>
  </si>
  <si>
    <t>MA3FB32S8K0C83612</t>
  </si>
  <si>
    <t>F8DN6040964</t>
  </si>
  <si>
    <t>REAL2334</t>
  </si>
  <si>
    <t>KCS025B</t>
  </si>
  <si>
    <t>MA3FB32S1J0C70571</t>
  </si>
  <si>
    <t>F8DN6027859</t>
  </si>
  <si>
    <t>REAL2505</t>
  </si>
  <si>
    <t>KCT004T</t>
  </si>
  <si>
    <t>MA3FB32S8K0C82900</t>
  </si>
  <si>
    <t>F8DN6040295</t>
  </si>
  <si>
    <t>REAL2338</t>
  </si>
  <si>
    <t>KCT959J</t>
  </si>
  <si>
    <t>MA3FB32S8K0C83142</t>
  </si>
  <si>
    <t>F8DN6040455</t>
  </si>
  <si>
    <t>KCS058E</t>
  </si>
  <si>
    <t>MA3FP32S4K0083493</t>
  </si>
  <si>
    <t>F8DN6040939</t>
  </si>
  <si>
    <t>REAL2339</t>
  </si>
  <si>
    <t>KCR421W</t>
  </si>
  <si>
    <t>MA3FB32S2J0C69834</t>
  </si>
  <si>
    <t>F8DN6027367</t>
  </si>
  <si>
    <t>REAL2336</t>
  </si>
  <si>
    <t>KCT007B</t>
  </si>
  <si>
    <t>MA3FB32S3K0C81217</t>
  </si>
  <si>
    <t>F8DN6038547</t>
  </si>
  <si>
    <t>REAL2337</t>
  </si>
  <si>
    <t>KCT782J</t>
  </si>
  <si>
    <t>MA3FB32S8K0C81231</t>
  </si>
  <si>
    <t>F8DN6038155</t>
  </si>
  <si>
    <t>REAL2453</t>
  </si>
  <si>
    <t>KCT785J</t>
  </si>
  <si>
    <t>MA3FB32S4K0C81095</t>
  </si>
  <si>
    <t>F8DN6038432</t>
  </si>
  <si>
    <t>REAL2348</t>
  </si>
  <si>
    <t>KCS054B</t>
  </si>
  <si>
    <t>MA3FB32S3J0C68384</t>
  </si>
  <si>
    <t>F8DN6025788</t>
  </si>
  <si>
    <t>REAL2507</t>
  </si>
  <si>
    <t>KCS034E</t>
  </si>
  <si>
    <t>MA3FB32S0K0C83104</t>
  </si>
  <si>
    <t>F8DN6040385</t>
  </si>
  <si>
    <t>REAL2498</t>
  </si>
  <si>
    <t>GKB 403R</t>
  </si>
  <si>
    <t>Isuzu FTS 33</t>
  </si>
  <si>
    <t>JALFTS33H97000663</t>
  </si>
  <si>
    <t>Runda</t>
  </si>
  <si>
    <t>NPS</t>
  </si>
  <si>
    <t>Edward Mbugua</t>
  </si>
  <si>
    <t>REAL2017</t>
  </si>
  <si>
    <t>GKB 525R</t>
  </si>
  <si>
    <t>JALFTS33H97000753</t>
  </si>
  <si>
    <t>488585</t>
  </si>
  <si>
    <t>Charles Omuga</t>
  </si>
  <si>
    <t>REAL2088</t>
  </si>
  <si>
    <t>Mismatch in name paying and name collecting.</t>
  </si>
  <si>
    <t>GKB281R</t>
  </si>
  <si>
    <t>Heavy Duty Nissan Patrol</t>
  </si>
  <si>
    <t>JN1UETY61Z0603458</t>
  </si>
  <si>
    <t>ZD30009824N</t>
  </si>
  <si>
    <t>Ezzy</t>
  </si>
  <si>
    <t>Priscilla Kanini Kyambi</t>
  </si>
  <si>
    <t>REAL1588</t>
  </si>
  <si>
    <t>GKB978R</t>
  </si>
  <si>
    <t>JN1UETY61Z0603673</t>
  </si>
  <si>
    <t>ZD30018306N</t>
  </si>
  <si>
    <t>Double x</t>
  </si>
  <si>
    <t>Nyando Building Extracts</t>
  </si>
  <si>
    <t>Bosire RentCo</t>
  </si>
  <si>
    <t>REAL1601</t>
  </si>
  <si>
    <t>GKB200R</t>
  </si>
  <si>
    <t>Single cab 4X4 Hardbody</t>
  </si>
  <si>
    <t>ADNAPUD22Z0055911</t>
  </si>
  <si>
    <t>YD25640152T</t>
  </si>
  <si>
    <t>Amanzi Telcoms</t>
  </si>
  <si>
    <t>REAL1600</t>
  </si>
  <si>
    <t>GKB271R</t>
  </si>
  <si>
    <t>JN1UETY61Z0603483</t>
  </si>
  <si>
    <t>ZD30009959N</t>
  </si>
  <si>
    <t>Mathew RentCo</t>
  </si>
  <si>
    <t>REAL1826</t>
  </si>
  <si>
    <t>GKB388R</t>
  </si>
  <si>
    <t>JN1UETY61Z0603517</t>
  </si>
  <si>
    <t>ZD30010168N</t>
  </si>
  <si>
    <t>Tunasco</t>
  </si>
  <si>
    <t>REAL1654</t>
  </si>
  <si>
    <t>GKB171R</t>
  </si>
  <si>
    <t>ADNAPUD22Z0056034</t>
  </si>
  <si>
    <t>YD25639667T</t>
  </si>
  <si>
    <t>Collins Mzee Adhiang</t>
  </si>
  <si>
    <t>REAL1781</t>
  </si>
  <si>
    <t>Find Inv Req Form</t>
  </si>
  <si>
    <t>GKB187R</t>
  </si>
  <si>
    <t>ADNAPUD22Z0056583</t>
  </si>
  <si>
    <t>YD25644722T</t>
  </si>
  <si>
    <t>Crown Motors</t>
  </si>
  <si>
    <t>REAL1646</t>
  </si>
  <si>
    <t>Sold to Crown Motors but later Collected by Neo Gulf</t>
  </si>
  <si>
    <t>GKB178R</t>
  </si>
  <si>
    <t>ADNAPUD22Z0056188</t>
  </si>
  <si>
    <t>YD25644706T</t>
  </si>
  <si>
    <t>TransAfrica Motors</t>
  </si>
  <si>
    <t>Anthony RentCo</t>
  </si>
  <si>
    <t>REAL1691</t>
  </si>
  <si>
    <t>GKB185R</t>
  </si>
  <si>
    <t>ADNAPUD22Z0055611</t>
  </si>
  <si>
    <t>YD25640185T</t>
  </si>
  <si>
    <t>GKB231R</t>
  </si>
  <si>
    <t>ADNAPUD22Z0056122</t>
  </si>
  <si>
    <t>YD25641454T</t>
  </si>
  <si>
    <t>GKB842R</t>
  </si>
  <si>
    <t>JN1UETY61Z0603716</t>
  </si>
  <si>
    <t>ZD30020003N</t>
  </si>
  <si>
    <t>GKB991R</t>
  </si>
  <si>
    <t>JN1UETY61Z0603665</t>
  </si>
  <si>
    <t>ZD30018337N</t>
  </si>
  <si>
    <t>GKB143R</t>
  </si>
  <si>
    <t>ADNAPUD22Z0055645</t>
  </si>
  <si>
    <t>YD25639912T</t>
  </si>
  <si>
    <t>REAL1824</t>
  </si>
  <si>
    <t>GKB237R</t>
  </si>
  <si>
    <t>ADNAPUD22Z0055799</t>
  </si>
  <si>
    <t>YD25640153T</t>
  </si>
  <si>
    <t>Deal pack recreated. Out for approval. Finance refused to sign it off and invoice.</t>
  </si>
  <si>
    <t>GKB255R</t>
  </si>
  <si>
    <t>JN1UETY61Z0603442</t>
  </si>
  <si>
    <t>ZD30009720N</t>
  </si>
  <si>
    <t>Peter Mositet</t>
  </si>
  <si>
    <t>CEO Donation</t>
  </si>
  <si>
    <t>REAL2447</t>
  </si>
  <si>
    <t>Donation</t>
  </si>
  <si>
    <t>100,000/-</t>
  </si>
  <si>
    <t>Consult CEO</t>
  </si>
  <si>
    <t>GKB207R</t>
  </si>
  <si>
    <t>ADNAPUD22Z0054164</t>
  </si>
  <si>
    <t>YD25633429T</t>
  </si>
  <si>
    <t>Christine Adala Ogado</t>
  </si>
  <si>
    <t>REAL1878</t>
  </si>
  <si>
    <t>GKB216R</t>
  </si>
  <si>
    <t>ADNAPUD22Z0052723</t>
  </si>
  <si>
    <t>YD25613679T</t>
  </si>
  <si>
    <t>Mbogo Njoroge Waiganjo</t>
  </si>
  <si>
    <t>Anto RentCo</t>
  </si>
  <si>
    <t>REAL1989</t>
  </si>
  <si>
    <t>KCR991R</t>
  </si>
  <si>
    <t>ADNAPUD22Z0069477</t>
  </si>
  <si>
    <t>YD25766642T</t>
  </si>
  <si>
    <t>NPS Specal Price</t>
  </si>
  <si>
    <t>Gabriel Kirwa</t>
  </si>
  <si>
    <t>REAL2026</t>
  </si>
  <si>
    <t>GKB239R</t>
  </si>
  <si>
    <t>ADNAPUD22Z0055850</t>
  </si>
  <si>
    <t>YD25639416T</t>
  </si>
  <si>
    <t>Farukh Kiprono Korir Keter</t>
  </si>
  <si>
    <t>REAL2142</t>
  </si>
  <si>
    <t>GKB 330H</t>
  </si>
  <si>
    <t>Ford Ranger D/Cab 4x4 2.2L</t>
  </si>
  <si>
    <t>6FPPXXMJ2PDE56425</t>
  </si>
  <si>
    <t>PF2HPDD56425</t>
  </si>
  <si>
    <t>Betty Multipurpose/Felix</t>
  </si>
  <si>
    <t>REAL1434</t>
  </si>
  <si>
    <t>GKB 273H</t>
  </si>
  <si>
    <t>6FPPXXMJ2PEY69361</t>
  </si>
  <si>
    <t>PF2HPEY69361</t>
  </si>
  <si>
    <t>REAL1435</t>
  </si>
  <si>
    <t>GKB 316H</t>
  </si>
  <si>
    <t>6FPPXXMJ2PDD53292</t>
  </si>
  <si>
    <t>PF2HPDD53292</t>
  </si>
  <si>
    <t>REAL1639</t>
  </si>
  <si>
    <t>GKB 334H</t>
  </si>
  <si>
    <t>6FPPXXMJ2PDC42978</t>
  </si>
  <si>
    <t>PF2HPDC42978</t>
  </si>
  <si>
    <t>David Kibet Marigat</t>
  </si>
  <si>
    <t>Doreen RentCo</t>
  </si>
  <si>
    <t>REAL1569</t>
  </si>
  <si>
    <t>GKB 330J</t>
  </si>
  <si>
    <t>Ford Ranger S/Cab 4x4 2.2L</t>
  </si>
  <si>
    <t>6FPNXXMJ2NFK50528</t>
  </si>
  <si>
    <t>PF2HNFK50528</t>
  </si>
  <si>
    <t>Dorcas Kerubo Okindoh</t>
  </si>
  <si>
    <t>REAL1452</t>
  </si>
  <si>
    <t>GKB 325J</t>
  </si>
  <si>
    <t>6FPNXXMJ2NFK50147</t>
  </si>
  <si>
    <t>PF2HNFK50147</t>
  </si>
  <si>
    <t>Esther Kamau</t>
  </si>
  <si>
    <t>REAL1450</t>
  </si>
  <si>
    <t>GKB 813J</t>
  </si>
  <si>
    <t>6FPNXXMJ2NFK52666</t>
  </si>
  <si>
    <t>PF2HNFK52666</t>
  </si>
  <si>
    <t>Faima/Anthony Opiyo</t>
  </si>
  <si>
    <t>REAL1516</t>
  </si>
  <si>
    <t>GKB 920H</t>
  </si>
  <si>
    <t>6FPNXXMJ2NFK54852</t>
  </si>
  <si>
    <t>PF2HNFK54852</t>
  </si>
  <si>
    <t>REAL1687</t>
  </si>
  <si>
    <t>GKB 916H</t>
  </si>
  <si>
    <t>6FPNXXMJ2NFK52986</t>
  </si>
  <si>
    <t>PF2HNFK52986</t>
  </si>
  <si>
    <t>CMC</t>
  </si>
  <si>
    <t>Gideon Konchela</t>
  </si>
  <si>
    <t>Zipporah RentCo</t>
  </si>
  <si>
    <t>REAL1512</t>
  </si>
  <si>
    <t>GKB 323J</t>
  </si>
  <si>
    <t>6FPNXXMJ2NFK50133</t>
  </si>
  <si>
    <t>PF2HNFK50133</t>
  </si>
  <si>
    <t>Legemet Co. Ltd.</t>
  </si>
  <si>
    <t>REAL1964</t>
  </si>
  <si>
    <t>Audit - Initially included in rift cars inv 1418</t>
  </si>
  <si>
    <t>GKB 334J</t>
  </si>
  <si>
    <t>6FPNXXMJ2NFK50883</t>
  </si>
  <si>
    <t>PF2HNFK50883</t>
  </si>
  <si>
    <t>Rift Cars</t>
  </si>
  <si>
    <t>Samson</t>
  </si>
  <si>
    <t>REAL1418</t>
  </si>
  <si>
    <t>Rift</t>
  </si>
  <si>
    <t>GKB 912H</t>
  </si>
  <si>
    <t>6FPNXXMJ2NFK52635</t>
  </si>
  <si>
    <t>PF2HNFK52635</t>
  </si>
  <si>
    <t>GKB 579J</t>
  </si>
  <si>
    <t>6FPNXXMJ2NFK52642</t>
  </si>
  <si>
    <t>PF2HNFK52642</t>
  </si>
  <si>
    <t>GKB165R</t>
  </si>
  <si>
    <t>ADNAPUD22Z0056623</t>
  </si>
  <si>
    <t>YD25643646T</t>
  </si>
  <si>
    <t>Released</t>
  </si>
  <si>
    <t>Audit - Released by Rift. Vehicle replaced GKB323J in inv. 1418</t>
  </si>
  <si>
    <t>GKB196R</t>
  </si>
  <si>
    <t>ADNAPUD22Z0056672</t>
  </si>
  <si>
    <t>YD25643740T</t>
  </si>
  <si>
    <t>Audit - Released by Rift. Vehicle replaced GKB238H in inv. 1418</t>
  </si>
  <si>
    <t>GKB 313J</t>
  </si>
  <si>
    <t>6FPNXXMJ2NFK50494</t>
  </si>
  <si>
    <t>PF2HNFK50494</t>
  </si>
  <si>
    <t>Audit - Released by Rift. Vehicle replaced Blank Entry in inv. 1418</t>
  </si>
  <si>
    <t>GKB 307H</t>
  </si>
  <si>
    <t>6FPPXXMJ2PEY69406</t>
  </si>
  <si>
    <t>PF2HPEY69406</t>
  </si>
  <si>
    <t>Isaac Ndungu Njugwa</t>
  </si>
  <si>
    <t>Kagwiria RentCo</t>
  </si>
  <si>
    <t>REAL1688</t>
  </si>
  <si>
    <t>GKB 915H</t>
  </si>
  <si>
    <t>6FPNXXMJ2NFK54518</t>
  </si>
  <si>
    <t>PF2HNFK54518</t>
  </si>
  <si>
    <t>Jacob King'ori Wanjohi</t>
  </si>
  <si>
    <t>REAL1448</t>
  </si>
  <si>
    <t>All payments made by Gilbert Kimaiyo</t>
  </si>
  <si>
    <t>GKB 817J</t>
  </si>
  <si>
    <t>6FPNXXMJ2NFK54536</t>
  </si>
  <si>
    <t>PF2HNFK54536</t>
  </si>
  <si>
    <t>Joseck Kinyua Ngai</t>
  </si>
  <si>
    <t>REAL1428</t>
  </si>
  <si>
    <t>GKB 337J</t>
  </si>
  <si>
    <t>6FPNXXMJ2NFK50574</t>
  </si>
  <si>
    <t>PF2HNFK50574</t>
  </si>
  <si>
    <t>REAL1686</t>
  </si>
  <si>
    <t>GKB 388J</t>
  </si>
  <si>
    <t>6FPPXXMJ2PFK54646</t>
  </si>
  <si>
    <t>PF2HPFK54646</t>
  </si>
  <si>
    <t>John Omenda Mugaravai</t>
  </si>
  <si>
    <t>REAL1567</t>
  </si>
  <si>
    <t>GKB 236H</t>
  </si>
  <si>
    <t>6FPNXXMJ2NEY65518</t>
  </si>
  <si>
    <t>PF2HNEY65518</t>
  </si>
  <si>
    <t>Martin Njeru Ireri</t>
  </si>
  <si>
    <t>REAL1449</t>
  </si>
  <si>
    <t>150k paid into NCBA</t>
  </si>
  <si>
    <t>GKB 366J</t>
  </si>
  <si>
    <t>6FPNXXMJ2NFK50533</t>
  </si>
  <si>
    <t>PF2HNFK50533</t>
  </si>
  <si>
    <t>Michael Kimemia Ngigi</t>
  </si>
  <si>
    <t>REAL1558</t>
  </si>
  <si>
    <t>GKB 806J</t>
  </si>
  <si>
    <t>6FPNXXMJ2NFK52977</t>
  </si>
  <si>
    <t>PF2HNFK52977</t>
  </si>
  <si>
    <t>James Kamau Muhoro</t>
  </si>
  <si>
    <t>REAL1555</t>
  </si>
  <si>
    <t>GKB 328J</t>
  </si>
  <si>
    <t>6FPNXXMJ2NFK50163</t>
  </si>
  <si>
    <t>PF2HNFK50163</t>
  </si>
  <si>
    <t>Broad Vision Ltd</t>
  </si>
  <si>
    <t>REAL1635</t>
  </si>
  <si>
    <t>GKB 327J</t>
  </si>
  <si>
    <t>6FPNXXMJ2NFK50158</t>
  </si>
  <si>
    <t>PF2HNFK50158</t>
  </si>
  <si>
    <t>Paul N Ndegwa</t>
  </si>
  <si>
    <t>REAL1551</t>
  </si>
  <si>
    <t>GKB 309J</t>
  </si>
  <si>
    <t>6FPNXXMJ2NFK50568</t>
  </si>
  <si>
    <t>PF2HNFK50568</t>
  </si>
  <si>
    <t>Remjuis Ogolo Okongo</t>
  </si>
  <si>
    <t>REAL1566</t>
  </si>
  <si>
    <t>GKB 566J</t>
  </si>
  <si>
    <t>6FPPXXMJ2PFK52886</t>
  </si>
  <si>
    <t>PF2HPFK52886</t>
  </si>
  <si>
    <t>Susan Muthoni Wakaba</t>
  </si>
  <si>
    <t>REAL1599</t>
  </si>
  <si>
    <t>GKB 587J</t>
  </si>
  <si>
    <t>6FPNXXMJ2NFK51970</t>
  </si>
  <si>
    <t>PF2HNFK51970</t>
  </si>
  <si>
    <t>Washington Rurigi King'ori</t>
  </si>
  <si>
    <t>REAL1557</t>
  </si>
  <si>
    <t>GKB 582J</t>
  </si>
  <si>
    <t>6FPNXXMJ2NFK52661</t>
  </si>
  <si>
    <t>PF2HNFK52661</t>
  </si>
  <si>
    <t>Lucy Mwihaki Kamura</t>
  </si>
  <si>
    <t>REAL1749</t>
  </si>
  <si>
    <t>GKB 589J</t>
  </si>
  <si>
    <t>6FPNXXMJ2NFK51982</t>
  </si>
  <si>
    <t>PF2HNFK51982</t>
  </si>
  <si>
    <t>Nicholas Jackton Njoka</t>
  </si>
  <si>
    <t>REAL1612</t>
  </si>
  <si>
    <t>GKB 584J</t>
  </si>
  <si>
    <t>6FPNXXMJ2NFK51956</t>
  </si>
  <si>
    <t>PF2HNFK51956</t>
  </si>
  <si>
    <t>REAL1611</t>
  </si>
  <si>
    <t>GKB 314J</t>
  </si>
  <si>
    <t>6FPNXXMJ2NFK50207</t>
  </si>
  <si>
    <t>PF2HNFK50207</t>
  </si>
  <si>
    <t>Joseph Njoroge NgigI</t>
  </si>
  <si>
    <t>REAL1597</t>
  </si>
  <si>
    <t>GKB 990H</t>
  </si>
  <si>
    <t>6FPPXXMJ2PFK54126</t>
  </si>
  <si>
    <t>PF2HPFK54126</t>
  </si>
  <si>
    <t>Moses Nguchine Kirima</t>
  </si>
  <si>
    <t>REAL1748</t>
  </si>
  <si>
    <t>GKB 256H</t>
  </si>
  <si>
    <t>6FPNXXMJ2NEY65513</t>
  </si>
  <si>
    <t>PF2HNEY65513</t>
  </si>
  <si>
    <t>Bonface Gitobu Kaumbuthu</t>
  </si>
  <si>
    <t>REAL1593</t>
  </si>
  <si>
    <t>GKB 302H</t>
  </si>
  <si>
    <t>6FPPXXMJ2PDD48050</t>
  </si>
  <si>
    <t>PF2HPDD48050</t>
  </si>
  <si>
    <t>David Mathathi Mwangi</t>
  </si>
  <si>
    <t>Jacob RentCo</t>
  </si>
  <si>
    <t>REAL1619</t>
  </si>
  <si>
    <t>GKB 253H</t>
  </si>
  <si>
    <t>6FPNXXMJ2NEL60327</t>
  </si>
  <si>
    <t>PF2HNEL60327</t>
  </si>
  <si>
    <t>Moses Nguchine KirimI</t>
  </si>
  <si>
    <t>REAL1746</t>
  </si>
  <si>
    <t>GKB 517J</t>
  </si>
  <si>
    <t>6FPPXXMJ2PFK53985</t>
  </si>
  <si>
    <t>PF2HPFK53985</t>
  </si>
  <si>
    <t>Pius Nganga Kariuki</t>
  </si>
  <si>
    <t>REAL2218</t>
  </si>
  <si>
    <t>GKB 971H</t>
  </si>
  <si>
    <t>6FPPXXMJ2PFK53589</t>
  </si>
  <si>
    <t>PF2HPFK53589</t>
  </si>
  <si>
    <t>Briddel Commercial Agencies Ltd.</t>
  </si>
  <si>
    <t>REAL1620</t>
  </si>
  <si>
    <t>GKB 944H</t>
  </si>
  <si>
    <t>6FPPXXMJ2PFK52890</t>
  </si>
  <si>
    <t>PF2HPFK52890</t>
  </si>
  <si>
    <t>Richard Nyagaka Tongi</t>
  </si>
  <si>
    <t>REAL1622</t>
  </si>
  <si>
    <t>GKB 913H</t>
  </si>
  <si>
    <t>6FPNXXMJ2NFK52609</t>
  </si>
  <si>
    <t>PF2HNFK52609</t>
  </si>
  <si>
    <t>James Gichohi Wahome</t>
  </si>
  <si>
    <t>REAL1640</t>
  </si>
  <si>
    <t>inv'd twice 1647</t>
  </si>
  <si>
    <t>GKB 600J</t>
  </si>
  <si>
    <t>6FPNXXMJ2NFK52575</t>
  </si>
  <si>
    <t>PF2HNFK52575</t>
  </si>
  <si>
    <t>Mercy Kagwiria Muhomi</t>
  </si>
  <si>
    <t>REAL1643</t>
  </si>
  <si>
    <t>GKB 336H</t>
  </si>
  <si>
    <t>Ford Ranger S/CAB 4x4 2.2L</t>
  </si>
  <si>
    <t>6FPNXXMJ2NDD47560</t>
  </si>
  <si>
    <t>PF2HNDD47560</t>
  </si>
  <si>
    <t>REAL2548</t>
  </si>
  <si>
    <t>Wrongfully submitted as GKB336J (which is a write-off).</t>
  </si>
  <si>
    <t>GKB 593J</t>
  </si>
  <si>
    <t>6FPNXXMJ2NFK56437</t>
  </si>
  <si>
    <t>PF2HNFK56437</t>
  </si>
  <si>
    <t>Andrew Kariuki Migwi</t>
  </si>
  <si>
    <t>REAL1741</t>
  </si>
  <si>
    <t>GKB596J</t>
  </si>
  <si>
    <t>6FPNXXMJ2NFK56427</t>
  </si>
  <si>
    <t>PF2HNFK56427</t>
  </si>
  <si>
    <t>REAL2675</t>
  </si>
  <si>
    <t>GKB 319J</t>
  </si>
  <si>
    <t>6FPNXXMJ2NFK50179</t>
  </si>
  <si>
    <t>PF2HNFK50179</t>
  </si>
  <si>
    <t>Hassan Anwah Timim</t>
  </si>
  <si>
    <t>REAL1572</t>
  </si>
  <si>
    <t>GKB 551J</t>
  </si>
  <si>
    <t>6FPPXXMJ2PFK54184</t>
  </si>
  <si>
    <t>PF2HPFK54184</t>
  </si>
  <si>
    <t>Landwax Consultants</t>
  </si>
  <si>
    <t>REAL1689</t>
  </si>
  <si>
    <t>GKB 521J</t>
  </si>
  <si>
    <t>6FPPXXMJ2PFK50928</t>
  </si>
  <si>
    <t>PF2HPFK50928</t>
  </si>
  <si>
    <t>Mark Gichuru Kinyuru</t>
  </si>
  <si>
    <t>REAL1690</t>
  </si>
  <si>
    <t>GKB 266H</t>
  </si>
  <si>
    <t>6FPPXXMJ2PDD53665</t>
  </si>
  <si>
    <t>PF2HPDD53665</t>
  </si>
  <si>
    <t>Solomon Kiroga Kamau</t>
  </si>
  <si>
    <t>REAL1638</t>
  </si>
  <si>
    <t>GKB 311J</t>
  </si>
  <si>
    <t>6FPNXXMJ2NFK50107</t>
  </si>
  <si>
    <t>PF2HNFK50107</t>
  </si>
  <si>
    <t>Lidav Enterprises Ltd.</t>
  </si>
  <si>
    <t>REAL1743</t>
  </si>
  <si>
    <t>GKB 947H</t>
  </si>
  <si>
    <t>6FPPXXMJ2PFK54124</t>
  </si>
  <si>
    <t>PF2HPFK54124</t>
  </si>
  <si>
    <t>Paul Nganga Wanyoike</t>
  </si>
  <si>
    <t>REAL1717</t>
  </si>
  <si>
    <t>GKB 964H</t>
  </si>
  <si>
    <t>6FPPXXMJ2PFK52909</t>
  </si>
  <si>
    <t>PF2HPFK52909</t>
  </si>
  <si>
    <t>Godfrey Kamau Ndonye</t>
  </si>
  <si>
    <t>REAL1744</t>
  </si>
  <si>
    <t>GKB 959H</t>
  </si>
  <si>
    <t>6FPPXXMJ2PFK53104</t>
  </si>
  <si>
    <t>PF2HPFK53104</t>
  </si>
  <si>
    <t>Dancan Otieno Ogore</t>
  </si>
  <si>
    <t>Penina</t>
  </si>
  <si>
    <t>REAL1747</t>
  </si>
  <si>
    <t>GKB 919H</t>
  </si>
  <si>
    <t>6FPNXXMJ2NFK56409</t>
  </si>
  <si>
    <t>PF2HNFK56409</t>
  </si>
  <si>
    <t>Suleiman Ibrahim Surrow</t>
  </si>
  <si>
    <t>REAL1761</t>
  </si>
  <si>
    <t>GKB 812J</t>
  </si>
  <si>
    <t>6FPNXXMJ2NFK52995</t>
  </si>
  <si>
    <t>PF2HNFK52995</t>
  </si>
  <si>
    <t>REAL1765</t>
  </si>
  <si>
    <t>GKB 911H</t>
  </si>
  <si>
    <t>6FPNXXMJ2NFK52973</t>
  </si>
  <si>
    <t>PF2HNFK52973</t>
  </si>
  <si>
    <t>REAL1766</t>
  </si>
  <si>
    <t>GKB 368J</t>
  </si>
  <si>
    <t>6FPNXXMJ2NFK50523</t>
  </si>
  <si>
    <t>PF2HNFK50523</t>
  </si>
  <si>
    <t>REAL1769</t>
  </si>
  <si>
    <t>GKB 519J</t>
  </si>
  <si>
    <t>6FPPXXMJ2PFK52749</t>
  </si>
  <si>
    <t>PF2HPFK52749</t>
  </si>
  <si>
    <t>REAL1770</t>
  </si>
  <si>
    <t>GKB 254H</t>
  </si>
  <si>
    <t>6FPNXXMJ2NEL60328</t>
  </si>
  <si>
    <t>PF2HNEL60328</t>
  </si>
  <si>
    <t>REAL1771</t>
  </si>
  <si>
    <t>GKB 963H</t>
  </si>
  <si>
    <t>6FPPXXMJ2PFK53102</t>
  </si>
  <si>
    <t>PF2HPFK53102</t>
  </si>
  <si>
    <t>REAL1772</t>
  </si>
  <si>
    <t>GKB 335J</t>
  </si>
  <si>
    <t>6FPNXXMJ2NFK50503</t>
  </si>
  <si>
    <t>PF2HNFK50503</t>
  </si>
  <si>
    <t>Peter Muriungi</t>
  </si>
  <si>
    <t>REAL1777</t>
  </si>
  <si>
    <t>GKB 575J</t>
  </si>
  <si>
    <t>6FPNXXMJ2NFK52605</t>
  </si>
  <si>
    <t>PF2HNFK52605</t>
  </si>
  <si>
    <t>Benard Maina Ruo</t>
  </si>
  <si>
    <t>REAL1788</t>
  </si>
  <si>
    <t>GKB 333J</t>
  </si>
  <si>
    <t>6FPNXXMJ2NFK50514</t>
  </si>
  <si>
    <t>PF2HNFK50514</t>
  </si>
  <si>
    <t>David Mugendi Muriuki</t>
  </si>
  <si>
    <t>REAL1801</t>
  </si>
  <si>
    <t>GKB 235H</t>
  </si>
  <si>
    <t>6FPNXXMJ2NEY65641</t>
  </si>
  <si>
    <t>PF2HNEY65641</t>
  </si>
  <si>
    <t>Muriuki Dennis Mugambi</t>
  </si>
  <si>
    <t>Ezzy Co</t>
  </si>
  <si>
    <t>REAL1820</t>
  </si>
  <si>
    <t>GKB 984H</t>
  </si>
  <si>
    <t>6FPPXXMJ2PFK53065</t>
  </si>
  <si>
    <t>PF2HPFK53065</t>
  </si>
  <si>
    <t>Oliver Lihali</t>
  </si>
  <si>
    <t>REAL1862</t>
  </si>
  <si>
    <t>GKB 527J</t>
  </si>
  <si>
    <t>6FPPXXMJ2PFK50942</t>
  </si>
  <si>
    <t>PF2HPFK50942</t>
  </si>
  <si>
    <t>Wilfred Kithinji Gichuru</t>
  </si>
  <si>
    <t>REAL1821</t>
  </si>
  <si>
    <t>GKB 962H</t>
  </si>
  <si>
    <t>6FPPXXMJ2PFK52897</t>
  </si>
  <si>
    <t>PF2HPFK52897</t>
  </si>
  <si>
    <t>Hussein Adan Somo</t>
  </si>
  <si>
    <t>REAL1822</t>
  </si>
  <si>
    <t>GKB 591J</t>
  </si>
  <si>
    <t>6FPNXXMJ2NFK52570</t>
  </si>
  <si>
    <t>PF2HNFK52570</t>
  </si>
  <si>
    <t>John Koech</t>
  </si>
  <si>
    <t>Pesh</t>
  </si>
  <si>
    <t>REAL1683</t>
  </si>
  <si>
    <t>GKB 578J</t>
  </si>
  <si>
    <t>6FPNXXMJ2NFK54531</t>
  </si>
  <si>
    <t>PF2HNFK54531</t>
  </si>
  <si>
    <t>Megela Kenya Ltd</t>
  </si>
  <si>
    <t>REAL1592</t>
  </si>
  <si>
    <t>GKB 594J</t>
  </si>
  <si>
    <t>6FPNXXMJ2NFK56422</t>
  </si>
  <si>
    <t>PF2HNFK56422</t>
  </si>
  <si>
    <t>Stanley Mburu</t>
  </si>
  <si>
    <t>REAL1758</t>
  </si>
  <si>
    <t>GKB 917H</t>
  </si>
  <si>
    <t>6FPNXXMJ2NFK54858</t>
  </si>
  <si>
    <t>PF2HNFK54858</t>
  </si>
  <si>
    <t>Fabian Kyule Muli</t>
  </si>
  <si>
    <t>REAL1861</t>
  </si>
  <si>
    <t>GKB 569J</t>
  </si>
  <si>
    <t>6FPPXXMJ2PFK53094</t>
  </si>
  <si>
    <t>PF2HPFK53094</t>
  </si>
  <si>
    <t>Rachel Nakhumicha Kituyi</t>
  </si>
  <si>
    <t>Robert RentCo</t>
  </si>
  <si>
    <t>Was to be off-set in the Director's account</t>
  </si>
  <si>
    <t>GKB 237H</t>
  </si>
  <si>
    <t>6FPNXXMJ2NEY65636</t>
  </si>
  <si>
    <t>PF2HNEY65636</t>
  </si>
  <si>
    <t>Isaac Mbithi Tuta</t>
  </si>
  <si>
    <t>REAL1863</t>
  </si>
  <si>
    <t>GKB 305J</t>
  </si>
  <si>
    <t>6FPNXXMJ2NFK50117</t>
  </si>
  <si>
    <t>PF2HNFK50117</t>
  </si>
  <si>
    <t>Wang'ombe Mureithi Cannon</t>
  </si>
  <si>
    <t>REAL1828</t>
  </si>
  <si>
    <t>GKB 359J</t>
  </si>
  <si>
    <t>6FPPXXMJ2PFK54501</t>
  </si>
  <si>
    <t>PF2HPFK54501</t>
  </si>
  <si>
    <t>REAL1860</t>
  </si>
  <si>
    <t>GKB 243H</t>
  </si>
  <si>
    <t>6FPNXXMJ2NEY65638</t>
  </si>
  <si>
    <t>PF2HNEY65638</t>
  </si>
  <si>
    <t>Jacob Kingori Wanjohi</t>
  </si>
  <si>
    <t>REAL1819</t>
  </si>
  <si>
    <t>800k 19.04.2022 duplicated from GKB407J. Bal 550k</t>
  </si>
  <si>
    <t>GKB 993H</t>
  </si>
  <si>
    <t>6FPPXXMJ2PFK54025</t>
  </si>
  <si>
    <t>PF2HPFK54025</t>
  </si>
  <si>
    <t>Benard Irungu Kimani</t>
  </si>
  <si>
    <t>REAL2389</t>
  </si>
  <si>
    <t>GKB 272H</t>
  </si>
  <si>
    <t>6FPPXXMJ2PDE55688</t>
  </si>
  <si>
    <t>PF2HPDE55688</t>
  </si>
  <si>
    <t>Alex Kuria Njinju</t>
  </si>
  <si>
    <t>Mathew</t>
  </si>
  <si>
    <t>REAL1965</t>
  </si>
  <si>
    <t>GKB 291H</t>
  </si>
  <si>
    <t>6FPPXXMJ2PDD53484</t>
  </si>
  <si>
    <t>PF2HPDD53484</t>
  </si>
  <si>
    <t>Philip Ngovi  Mutinda</t>
  </si>
  <si>
    <t>REAL1963</t>
  </si>
  <si>
    <t>GKB 306J</t>
  </si>
  <si>
    <t>6FPNXXMJ2NFK50103</t>
  </si>
  <si>
    <t>PF2HNFK50103</t>
  </si>
  <si>
    <t>Lagament Co. Ltd</t>
  </si>
  <si>
    <t>REAL1962</t>
  </si>
  <si>
    <t>GKB 250H</t>
  </si>
  <si>
    <t>6FPNXXMJ2NDE53963</t>
  </si>
  <si>
    <t>PF2HNDE53963</t>
  </si>
  <si>
    <t>Onesmus Maruga Wahome</t>
  </si>
  <si>
    <t>REAL2071</t>
  </si>
  <si>
    <t>GKB 528J</t>
  </si>
  <si>
    <t>6FPPXXMJ2PFK50924</t>
  </si>
  <si>
    <t>PF2HPFK50924</t>
  </si>
  <si>
    <t>lawrence Okech Owino</t>
  </si>
  <si>
    <t>REAL2013</t>
  </si>
  <si>
    <t>GKB 958H</t>
  </si>
  <si>
    <t>6FPPXXMJ2PFK50947</t>
  </si>
  <si>
    <t>PF2HPFK50947</t>
  </si>
  <si>
    <t>Arcard Kisingo Mneni</t>
  </si>
  <si>
    <t>REAL2020</t>
  </si>
  <si>
    <t>GKB 554J</t>
  </si>
  <si>
    <t>6FPPXXMJ2PFK52425</t>
  </si>
  <si>
    <t>PF2HPFK52425</t>
  </si>
  <si>
    <t>Nicholas Nderitu</t>
  </si>
  <si>
    <t>REAL2018</t>
  </si>
  <si>
    <t>GKB 251J</t>
  </si>
  <si>
    <t>6FPNXXMJ2NFK52353</t>
  </si>
  <si>
    <t>PF2HNFK52353</t>
  </si>
  <si>
    <t>Josphat Nyaga Muriithi</t>
  </si>
  <si>
    <t>REAL2225</t>
  </si>
  <si>
    <t>GKB 264J</t>
  </si>
  <si>
    <t>6FPNXXMJ2NFK52400</t>
  </si>
  <si>
    <t>PF2HNFK52400</t>
  </si>
  <si>
    <t>Brian Kipchumba Kodukoi</t>
  </si>
  <si>
    <t>REAL2029</t>
  </si>
  <si>
    <t>GKB 245J</t>
  </si>
  <si>
    <t>6FPNXXMJ2NFK52418</t>
  </si>
  <si>
    <t>PF2HNFK52418</t>
  </si>
  <si>
    <t>Stephen Ondiegi Ondonga</t>
  </si>
  <si>
    <t>REAL2015</t>
  </si>
  <si>
    <t>Sales Agreement - 750k, Payment received 750k, Invoice 1mn???</t>
  </si>
  <si>
    <t>GKB 266J</t>
  </si>
  <si>
    <t>6FPNXXMJ2NFK52372</t>
  </si>
  <si>
    <t>PF2HNFK52372</t>
  </si>
  <si>
    <t>REAL2016</t>
  </si>
  <si>
    <t>GKB 244J</t>
  </si>
  <si>
    <t>6FPNXXMJ2NFK52408</t>
  </si>
  <si>
    <t>PF2HNFK52408</t>
  </si>
  <si>
    <t>Nicholas Kamwende Ireri</t>
  </si>
  <si>
    <t>REAL2081</t>
  </si>
  <si>
    <t>GKB 242J</t>
  </si>
  <si>
    <t>6FPNXXMJ2NFK54475</t>
  </si>
  <si>
    <t>PF2HNFK54475</t>
  </si>
  <si>
    <t>Eliud Kipkoech Lagat</t>
  </si>
  <si>
    <t>REAL2024</t>
  </si>
  <si>
    <t>GKB 254J</t>
  </si>
  <si>
    <t>6FPNXXMJ2NFK52391</t>
  </si>
  <si>
    <t>PF2HNFK52391</t>
  </si>
  <si>
    <t>Carolyn Tabitha Muyonga</t>
  </si>
  <si>
    <t>REAL2022</t>
  </si>
  <si>
    <t>GKB 557J</t>
  </si>
  <si>
    <t>6FPPXXMJ2PFK53515</t>
  </si>
  <si>
    <t>PF2HPFK53515</t>
  </si>
  <si>
    <t>Joseph Maina Wanderi</t>
  </si>
  <si>
    <t>REAL2091</t>
  </si>
  <si>
    <t>GKB 445J</t>
  </si>
  <si>
    <t>Subaru Forester 2.0L</t>
  </si>
  <si>
    <t>JF1SJ5KC5EG041014</t>
  </si>
  <si>
    <t>Ahmed Onyango Mikwa</t>
  </si>
  <si>
    <t>Jonah</t>
  </si>
  <si>
    <t>REAL1549</t>
  </si>
  <si>
    <t>GKB 290J</t>
  </si>
  <si>
    <t>JF1SJ5KC5EG040140</t>
  </si>
  <si>
    <t>Apollo Njenga Karanja</t>
  </si>
  <si>
    <t>REAL1425</t>
  </si>
  <si>
    <t xml:space="preserve">GKB 480J </t>
  </si>
  <si>
    <t>JF1SJ5KC5EG040310</t>
  </si>
  <si>
    <t>Dandu Vali</t>
  </si>
  <si>
    <t>REAL1519</t>
  </si>
  <si>
    <t>GKB 446J</t>
  </si>
  <si>
    <t>JF1SJ5KC5EG040430</t>
  </si>
  <si>
    <t>REAL1520</t>
  </si>
  <si>
    <t>GKB 419J</t>
  </si>
  <si>
    <t>Subaru Outback 2.5L</t>
  </si>
  <si>
    <t>JF2BR9K95EG065842</t>
  </si>
  <si>
    <t>E607992</t>
  </si>
  <si>
    <t>Christine Nzilani Mbai</t>
  </si>
  <si>
    <t>REAL148</t>
  </si>
  <si>
    <t>No invoice in deal pack.</t>
  </si>
  <si>
    <t>GKB 294J</t>
  </si>
  <si>
    <t>JF1SJ5KC5EG039961</t>
  </si>
  <si>
    <t>Jackson Nyaga King'ori</t>
  </si>
  <si>
    <t>REAL1473</t>
  </si>
  <si>
    <t>GKB 452J</t>
  </si>
  <si>
    <t>JF1SJ5KC5EG040723</t>
  </si>
  <si>
    <t>Jared Omondi Onyach</t>
  </si>
  <si>
    <t>REAL1564</t>
  </si>
  <si>
    <t>GKB 404J</t>
  </si>
  <si>
    <t>JF1SJ5KC5EG039715</t>
  </si>
  <si>
    <t>Joel Kamutu Ndung'u</t>
  </si>
  <si>
    <t>REAL1430</t>
  </si>
  <si>
    <t>Paid into NCBA</t>
  </si>
  <si>
    <t>GKB 447J</t>
  </si>
  <si>
    <t>JF1SJ5KC5EG040389</t>
  </si>
  <si>
    <t>John Ngugi Mburu</t>
  </si>
  <si>
    <t>REAL1464</t>
  </si>
  <si>
    <t>GKB 466J</t>
  </si>
  <si>
    <t>JF2BR9K95EG065896</t>
  </si>
  <si>
    <t>E609302</t>
  </si>
  <si>
    <t>Collins Musyoni Muthangya</t>
  </si>
  <si>
    <t>REAL1436</t>
  </si>
  <si>
    <t>GKB 293J</t>
  </si>
  <si>
    <t>JF1SJ5KC5EG040026</t>
  </si>
  <si>
    <t>Kenneth Kamau Mburu</t>
  </si>
  <si>
    <t>REAL1472</t>
  </si>
  <si>
    <t>GKB 462J</t>
  </si>
  <si>
    <t>JF2BR9K95EG065875</t>
  </si>
  <si>
    <t>E608566</t>
  </si>
  <si>
    <t>Victor Kangila Muthami</t>
  </si>
  <si>
    <t>ꓫ</t>
  </si>
  <si>
    <t>REAL1471</t>
  </si>
  <si>
    <t>GKB 448J</t>
  </si>
  <si>
    <t>JF1SJ5KC5EG040027</t>
  </si>
  <si>
    <t>Juliana Aluso Ndiao</t>
  </si>
  <si>
    <t>REAL1429</t>
  </si>
  <si>
    <t>GKB 415J</t>
  </si>
  <si>
    <t>JF2BR9K95EG065803</t>
  </si>
  <si>
    <t>E606601</t>
  </si>
  <si>
    <t>Njogu Kiiru Gitau</t>
  </si>
  <si>
    <t>REAL1577</t>
  </si>
  <si>
    <t>GKB 478J</t>
  </si>
  <si>
    <t>JF1SJ5KC5EG040208</t>
  </si>
  <si>
    <t>Milca Gaceri Mwarania</t>
  </si>
  <si>
    <t>REAL1422</t>
  </si>
  <si>
    <t>GKB 424J</t>
  </si>
  <si>
    <t>JF2BR9K95EG065894</t>
  </si>
  <si>
    <t>E609301</t>
  </si>
  <si>
    <t>Thomas Munene Katharua</t>
  </si>
  <si>
    <t>REAL1515</t>
  </si>
  <si>
    <t xml:space="preserve">GKB 473J </t>
  </si>
  <si>
    <t>JF1SJ5KC5EG040226</t>
  </si>
  <si>
    <t>Yanah Pharmaceutical</t>
  </si>
  <si>
    <t>REAL1563</t>
  </si>
  <si>
    <t>GKB 295J</t>
  </si>
  <si>
    <t>JF1SJ5KC5EG039982</t>
  </si>
  <si>
    <t>Mathew Gitau Gicheha</t>
  </si>
  <si>
    <t>REAL1426</t>
  </si>
  <si>
    <t>GKB 296J</t>
  </si>
  <si>
    <t>JF1SJ5KC5EG039739</t>
  </si>
  <si>
    <t>REAL1437</t>
  </si>
  <si>
    <t>GKB 476J</t>
  </si>
  <si>
    <t>JF1SJ5KC5EG040106</t>
  </si>
  <si>
    <t>James Mutiso Mutua</t>
  </si>
  <si>
    <t>REAL1427</t>
  </si>
  <si>
    <t>GKB 297J</t>
  </si>
  <si>
    <t>JF1SJ5KC5EG039813</t>
  </si>
  <si>
    <t>Rebecca Wambui Wainaina</t>
  </si>
  <si>
    <t>REAL1432</t>
  </si>
  <si>
    <t>GKB 481J</t>
  </si>
  <si>
    <t>JF1SJ5KC5EG040264</t>
  </si>
  <si>
    <t>Rose Wairimu Kirira</t>
  </si>
  <si>
    <t>REAL1424</t>
  </si>
  <si>
    <t>GKB 429J</t>
  </si>
  <si>
    <t>JF2BR9K95EG065868</t>
  </si>
  <si>
    <t>E608697</t>
  </si>
  <si>
    <t>Stephen Wambia</t>
  </si>
  <si>
    <t>REAL1423</t>
  </si>
  <si>
    <t>GKB 421J</t>
  </si>
  <si>
    <t>JF2BR9K95EG065878</t>
  </si>
  <si>
    <t>E609173</t>
  </si>
  <si>
    <t>Michael Nyagah Gichohi</t>
  </si>
  <si>
    <t>REAL1420</t>
  </si>
  <si>
    <t>GKB 459J</t>
  </si>
  <si>
    <t>JF2BR9K95EG065863</t>
  </si>
  <si>
    <t>E608705</t>
  </si>
  <si>
    <t>Richard Chalo Muoki</t>
  </si>
  <si>
    <t>REAL1518</t>
  </si>
  <si>
    <t>GKB 449J</t>
  </si>
  <si>
    <t>JF1SJ5KC5EG040021</t>
  </si>
  <si>
    <t>Elizabeth Nyaboke Nyabicha</t>
  </si>
  <si>
    <t>REAL1421</t>
  </si>
  <si>
    <t>GKB 450J</t>
  </si>
  <si>
    <t>JF1SJ5KC5EG040868</t>
  </si>
  <si>
    <t>Martha Kemunto Nyabicha</t>
  </si>
  <si>
    <t>REAL1419</t>
  </si>
  <si>
    <t>GKB 403J</t>
  </si>
  <si>
    <t>JF1SJ5KC5EG039781</t>
  </si>
  <si>
    <t>Samuel Ndungu Kariuki</t>
  </si>
  <si>
    <t>REAL1453</t>
  </si>
  <si>
    <t>GKB 402J</t>
  </si>
  <si>
    <t>JF1SJ5KC5EG039939</t>
  </si>
  <si>
    <t>REAL1470</t>
  </si>
  <si>
    <t>GKB 471J</t>
  </si>
  <si>
    <t>JF1SJ5KC5EG040342</t>
  </si>
  <si>
    <t>Sarah Njeri Gathigi</t>
  </si>
  <si>
    <t>REAL1513</t>
  </si>
  <si>
    <t>GKB 407J</t>
  </si>
  <si>
    <t>JF1SJ5KC5EG039733</t>
  </si>
  <si>
    <t>REAL1559</t>
  </si>
  <si>
    <t>GKB 465J</t>
  </si>
  <si>
    <t>JF1SJ5KC5EG040099</t>
  </si>
  <si>
    <t>Nick Kirigwi Njuguna</t>
  </si>
  <si>
    <t>REAL1556</t>
  </si>
  <si>
    <t>GKB 430J</t>
  </si>
  <si>
    <t>JF2BR9K95EG065854</t>
  </si>
  <si>
    <t>E608567</t>
  </si>
  <si>
    <t>Kevin Adera Baraza</t>
  </si>
  <si>
    <t>GKB 286J</t>
  </si>
  <si>
    <t>JF1SJ5KC5EG039482</t>
  </si>
  <si>
    <t>Valentine Arikama Tsikhuzu</t>
  </si>
  <si>
    <t>Instalment Payment</t>
  </si>
  <si>
    <t>Instalments</t>
  </si>
  <si>
    <t>GKB 039J</t>
  </si>
  <si>
    <t>JF1SJ5KC5EG039726</t>
  </si>
  <si>
    <t>Stephen Kyalo Mutua</t>
  </si>
  <si>
    <t>REAL1598</t>
  </si>
  <si>
    <t>Missing</t>
  </si>
  <si>
    <t xml:space="preserve">GKB 479J </t>
  </si>
  <si>
    <t>JF1SJ5KC5EG040161</t>
  </si>
  <si>
    <t>Michael Mbuthia Karanja</t>
  </si>
  <si>
    <t>REAL1613</t>
  </si>
  <si>
    <t>GKB 431J</t>
  </si>
  <si>
    <t>JF2BR9K95EG065862</t>
  </si>
  <si>
    <t>E608702</t>
  </si>
  <si>
    <t>Bernard Maina Ruo</t>
  </si>
  <si>
    <t>REAL1614</t>
  </si>
  <si>
    <t>GKB 417J</t>
  </si>
  <si>
    <t>JF2BR9K95EG065831</t>
  </si>
  <si>
    <t>E608245</t>
  </si>
  <si>
    <t>Maureen Irene Wanjiku Muriithi</t>
  </si>
  <si>
    <t>REAL1726</t>
  </si>
  <si>
    <t>GKB 401J</t>
  </si>
  <si>
    <t>JF1SJ5KC5EG039750</t>
  </si>
  <si>
    <t>Nickson Kipkosgei Cheboror</t>
  </si>
  <si>
    <t>REAL1621</t>
  </si>
  <si>
    <t>GKB 291J</t>
  </si>
  <si>
    <t>JF1SJ5KC5EG040081</t>
  </si>
  <si>
    <t>Hadija Waithera Juma</t>
  </si>
  <si>
    <t>REAL1641</t>
  </si>
  <si>
    <t>GKB 292J</t>
  </si>
  <si>
    <t>JF1SJ5KC5EG040075</t>
  </si>
  <si>
    <t>Anthony Mumu Waithaka</t>
  </si>
  <si>
    <t>REAL1685</t>
  </si>
  <si>
    <t xml:space="preserve">GKB 475J </t>
  </si>
  <si>
    <t>JF1SJ5KC5EG040728</t>
  </si>
  <si>
    <t>Kashihara Rumiko</t>
  </si>
  <si>
    <t>REAL1561</t>
  </si>
  <si>
    <t>GKB 411J</t>
  </si>
  <si>
    <t>JF2BR9K95EG065895</t>
  </si>
  <si>
    <t>E608838</t>
  </si>
  <si>
    <t>Mercy Wairimu Mwangi</t>
  </si>
  <si>
    <t>REAL1562</t>
  </si>
  <si>
    <t>GKB 482J</t>
  </si>
  <si>
    <t>JF1SJ5KC5EG040288</t>
  </si>
  <si>
    <t>Faith Chepkurui Kosgei</t>
  </si>
  <si>
    <t>REAL1673</t>
  </si>
  <si>
    <t>GKB 410J</t>
  </si>
  <si>
    <t>JF1SJ5KC5EG039469</t>
  </si>
  <si>
    <t>FoVET RESEARCH &amp; CONSULTANCY LTDJAMES MASWACHE</t>
  </si>
  <si>
    <t>REAL1682</t>
  </si>
  <si>
    <t>GKB 451J</t>
  </si>
  <si>
    <t>JF1SJ5KC5EG040351</t>
  </si>
  <si>
    <t>Dandu Mahaboob Vali</t>
  </si>
  <si>
    <t>REAL1642</t>
  </si>
  <si>
    <t>GKB 483J</t>
  </si>
  <si>
    <t>JF1SJ5KC5EG040023</t>
  </si>
  <si>
    <t>REAL1645</t>
  </si>
  <si>
    <t xml:space="preserve">GKB 477J </t>
  </si>
  <si>
    <t>JF1SJ5KC5EG040041</t>
  </si>
  <si>
    <t>Catherine Wangechi Kariuki</t>
  </si>
  <si>
    <t>REAL1644</t>
  </si>
  <si>
    <t xml:space="preserve">GKB 472J </t>
  </si>
  <si>
    <t>JF1SJ5KC5EG040352</t>
  </si>
  <si>
    <t>Wycliffe Odiwour Ogallo</t>
  </si>
  <si>
    <t>REAL1684</t>
  </si>
  <si>
    <t>GKB 406J</t>
  </si>
  <si>
    <t>JF1SJ5KC5EG039611</t>
  </si>
  <si>
    <t>Bernice Omollo Odhiambo</t>
  </si>
  <si>
    <t>REAL1742</t>
  </si>
  <si>
    <t>GKB 287J</t>
  </si>
  <si>
    <t>JF1SJ5KC5EG039809</t>
  </si>
  <si>
    <t>Isaac Memusi Musoma</t>
  </si>
  <si>
    <t>REAL1745</t>
  </si>
  <si>
    <t>GKB 461J</t>
  </si>
  <si>
    <t>JF2BR9K95EG065873</t>
  </si>
  <si>
    <t>E608840</t>
  </si>
  <si>
    <t>Bernhards Ogutu Ragama</t>
  </si>
  <si>
    <t>REAL1750</t>
  </si>
  <si>
    <t>GKB 405J</t>
  </si>
  <si>
    <t>JF1SJ5KC5EG039583</t>
  </si>
  <si>
    <t>Duncan Ndoria Wambui</t>
  </si>
  <si>
    <t>REAL1760</t>
  </si>
  <si>
    <t>GKB 300J</t>
  </si>
  <si>
    <t>JF1SJ5KC5EG039625</t>
  </si>
  <si>
    <t>Baba Rehma Habee</t>
  </si>
  <si>
    <t>REAL1799</t>
  </si>
  <si>
    <t>GKB 409J</t>
  </si>
  <si>
    <t>JF1SJ5KC5EG039931</t>
  </si>
  <si>
    <t>Anthony Kimani Mathu</t>
  </si>
  <si>
    <t>REAL1800</t>
  </si>
  <si>
    <t>GKB 288J</t>
  </si>
  <si>
    <t>JF1SJ5KC5EG040266</t>
  </si>
  <si>
    <t>Charity Muthoni Muriuki</t>
  </si>
  <si>
    <t>REAL1729</t>
  </si>
  <si>
    <t>GKB 474J</t>
  </si>
  <si>
    <t>JF1SJ5KC5EG040561</t>
  </si>
  <si>
    <t>Julian Wambui Musyoki</t>
  </si>
  <si>
    <t>GKB 408J</t>
  </si>
  <si>
    <t>JF1SJ5KC5EG039821</t>
  </si>
  <si>
    <t>Alice Karoki Manene</t>
  </si>
  <si>
    <t>REAL1907</t>
  </si>
  <si>
    <t>100k 10.11.22 allocated GKB242H; 100k 14.11.22 allocated to GKB292J</t>
  </si>
  <si>
    <t>GKB 910G</t>
  </si>
  <si>
    <t>JF1SJ5KC5EG038745</t>
  </si>
  <si>
    <t>Immaculate Soliamo Cheruto</t>
  </si>
  <si>
    <t>REAL1967</t>
  </si>
  <si>
    <t>GKB 456J</t>
  </si>
  <si>
    <t>JF2BR9K95EG065881</t>
  </si>
  <si>
    <t>E608835</t>
  </si>
  <si>
    <t>Christopher Kiguru Kinyita</t>
  </si>
  <si>
    <t>REAL1966</t>
  </si>
  <si>
    <t>GKB 916G</t>
  </si>
  <si>
    <t>JF1SJ5KC5EG038579</t>
  </si>
  <si>
    <t>James Githinji Kamau</t>
  </si>
  <si>
    <t>REAL1960</t>
  </si>
  <si>
    <t>GKB 026J</t>
  </si>
  <si>
    <t>JF1SJ5KC5EG039512</t>
  </si>
  <si>
    <t>Elizabeth Nyabicha</t>
  </si>
  <si>
    <t>REAL1990</t>
  </si>
  <si>
    <r>
      <t>31.05.22 - 600k (</t>
    </r>
    <r>
      <rPr>
        <sz val="9"/>
        <color rgb="FFFF0000"/>
        <rFont val="Aptos Narrow"/>
        <family val="2"/>
        <scheme val="minor"/>
      </rPr>
      <t>100k - GKB026J</t>
    </r>
    <r>
      <rPr>
        <sz val="9"/>
        <color theme="1"/>
        <rFont val="Aptos Narrow"/>
        <family val="2"/>
        <scheme val="minor"/>
      </rPr>
      <t xml:space="preserve">, 500k - GKB934G) + </t>
    </r>
    <r>
      <rPr>
        <sz val="9"/>
        <color rgb="FFFF0000"/>
        <rFont val="Aptos Narrow"/>
        <family val="2"/>
        <scheme val="minor"/>
      </rPr>
      <t>22.06.22 (900k)</t>
    </r>
    <r>
      <rPr>
        <sz val="9"/>
        <color theme="1"/>
        <rFont val="Aptos Narrow"/>
        <family val="2"/>
        <scheme val="minor"/>
      </rPr>
      <t>.</t>
    </r>
  </si>
  <si>
    <t>GKB 470J</t>
  </si>
  <si>
    <t>JF2BR9K95EG065886</t>
  </si>
  <si>
    <t>E609175</t>
  </si>
  <si>
    <t>Eric Maina &amp; Fatima Khamisi Mohammed</t>
  </si>
  <si>
    <t>X</t>
  </si>
  <si>
    <t>REAL 2009</t>
  </si>
  <si>
    <t>GKB 463J</t>
  </si>
  <si>
    <t>JF2BR9K95EG065888</t>
  </si>
  <si>
    <t>E609179</t>
  </si>
  <si>
    <t>Peter Ndungu</t>
  </si>
  <si>
    <t>REAL 2010</t>
  </si>
  <si>
    <t>GKB 467J</t>
  </si>
  <si>
    <t>JF2BR9K95EG060732</t>
  </si>
  <si>
    <t>E580928</t>
  </si>
  <si>
    <t>Edward W Githua</t>
  </si>
  <si>
    <t>REAL 2021</t>
  </si>
  <si>
    <t>GKB 454J</t>
  </si>
  <si>
    <t>JF2BR9K95EG065856</t>
  </si>
  <si>
    <t>E608249</t>
  </si>
  <si>
    <t>Amos Omuga</t>
  </si>
  <si>
    <t>REAL 2089</t>
  </si>
  <si>
    <t>GKB 289J</t>
  </si>
  <si>
    <t>JF1SJ5KC5EG040168</t>
  </si>
  <si>
    <t>Michael Muchiri Nyaga</t>
  </si>
  <si>
    <t>REAL 1999</t>
  </si>
  <si>
    <t>KCH247G</t>
  </si>
  <si>
    <t>Mazda BT-50 D/Cab</t>
  </si>
  <si>
    <t>MM6UP0YB1F0402194</t>
  </si>
  <si>
    <t>P4AT2002233</t>
  </si>
  <si>
    <t>Unga</t>
  </si>
  <si>
    <t>REAL2676</t>
  </si>
  <si>
    <t>KDJ 369U</t>
  </si>
  <si>
    <t>Renault T460 Prime Mover</t>
  </si>
  <si>
    <t>VF611C166GD001882</t>
  </si>
  <si>
    <t>Riziki Millers</t>
  </si>
  <si>
    <t>REAL1725</t>
  </si>
  <si>
    <t>KDJ 370U</t>
  </si>
  <si>
    <t>VF611C163GD001886</t>
  </si>
  <si>
    <t>KCM 072S</t>
  </si>
  <si>
    <t>Isuzu TFS 86 D/Cab</t>
  </si>
  <si>
    <t>ADMCSCJR2G4812556</t>
  </si>
  <si>
    <t>4JK1RF1697</t>
  </si>
  <si>
    <t>NHIF</t>
  </si>
  <si>
    <t>REAL1980</t>
  </si>
  <si>
    <t>KCM 073S</t>
  </si>
  <si>
    <t>ADMCSCJR1G4813004</t>
  </si>
  <si>
    <t>4JK1RH5082</t>
  </si>
  <si>
    <t>Andrew Mwora Muchai</t>
  </si>
  <si>
    <t>REAL1514</t>
  </si>
  <si>
    <t>KCM 084S</t>
  </si>
  <si>
    <t>ADMCSCJR5G4812552</t>
  </si>
  <si>
    <t>4JK1RF1692</t>
  </si>
  <si>
    <t>REAL1982</t>
  </si>
  <si>
    <t>KCM 089S</t>
  </si>
  <si>
    <t>ADMCSCJR0G4813009</t>
  </si>
  <si>
    <t>4JK1RH5083</t>
  </si>
  <si>
    <t>REAL1984</t>
  </si>
  <si>
    <t>KCM 090S</t>
  </si>
  <si>
    <t>ADMCSCJR4G4813014</t>
  </si>
  <si>
    <t>4JK1RH5085</t>
  </si>
  <si>
    <t>REAL1981</t>
  </si>
  <si>
    <t>KCP 317A</t>
  </si>
  <si>
    <t>ADMCSCJR1G4817117</t>
  </si>
  <si>
    <t>4JK1RL1813</t>
  </si>
  <si>
    <t>Peter Kabue Gachathi</t>
  </si>
  <si>
    <t>REAL1961</t>
  </si>
  <si>
    <t>KCP 322A</t>
  </si>
  <si>
    <t>ADMCSCJR7G4817820</t>
  </si>
  <si>
    <t>4JK1RM1769</t>
  </si>
  <si>
    <t>Jocab RentCo</t>
  </si>
  <si>
    <t>REAL1738</t>
  </si>
  <si>
    <t>KCP 318A</t>
  </si>
  <si>
    <t>ADMCSCJR1G4818011</t>
  </si>
  <si>
    <t>4JK1RM1767</t>
  </si>
  <si>
    <t>Peter Kironjo Mwaura</t>
  </si>
  <si>
    <t>REAL1906</t>
  </si>
  <si>
    <t>KCP 326A</t>
  </si>
  <si>
    <t>ADMCSCJR0G4818632</t>
  </si>
  <si>
    <t>4JK1RM8024</t>
  </si>
  <si>
    <t>Gaita John Mahinda</t>
  </si>
  <si>
    <t>REAL1732</t>
  </si>
  <si>
    <t>KCP 325A</t>
  </si>
  <si>
    <t>ADMCSCJR2G4817823</t>
  </si>
  <si>
    <t>4JK1RM1774</t>
  </si>
  <si>
    <t>Mildred Muthina Kauso</t>
  </si>
  <si>
    <t>REAL1730</t>
  </si>
  <si>
    <t>KCP 319A</t>
  </si>
  <si>
    <t>ADMCSCJR2G4818017</t>
  </si>
  <si>
    <t>4JK1RM6865</t>
  </si>
  <si>
    <t>Sospeter Macharia Gakuru</t>
  </si>
  <si>
    <t>REAL1731</t>
  </si>
  <si>
    <t>KCP 320A</t>
  </si>
  <si>
    <t>ADMCSCJR2G4818020</t>
  </si>
  <si>
    <t>4JK1RM1772</t>
  </si>
  <si>
    <t>REAL1709</t>
  </si>
  <si>
    <t>KCP 330A</t>
  </si>
  <si>
    <t>ADMCSCJR7G4818014</t>
  </si>
  <si>
    <t>4JK1RM6864</t>
  </si>
  <si>
    <t>REAL1715</t>
  </si>
  <si>
    <t>KCP 324A</t>
  </si>
  <si>
    <t>ADMCSCJR4G4818634</t>
  </si>
  <si>
    <t>4JK1RM8027</t>
  </si>
  <si>
    <t>Abubakar Ahmed Bajaber</t>
  </si>
  <si>
    <t>REAL1628</t>
  </si>
  <si>
    <t>KCP 316A</t>
  </si>
  <si>
    <t>ADMCSCJR1G4817814</t>
  </si>
  <si>
    <t>4JK1RM1768</t>
  </si>
  <si>
    <t>Mohamed Abdikadir</t>
  </si>
  <si>
    <t>REAL2411</t>
  </si>
  <si>
    <t>KCP 329A</t>
  </si>
  <si>
    <t>ADMCSCJRXG4818024</t>
  </si>
  <si>
    <t>4JK1RM6860</t>
  </si>
  <si>
    <t>Salim Faiz Salim Abry</t>
  </si>
  <si>
    <t>REAL1849</t>
  </si>
  <si>
    <t>KCP 331A</t>
  </si>
  <si>
    <t>ADMCSCJR7G4817817</t>
  </si>
  <si>
    <t>4JK1RM1765</t>
  </si>
  <si>
    <t>John Oloisuro Konchella</t>
  </si>
  <si>
    <t>REAL1813</t>
  </si>
  <si>
    <t>KCP 334A</t>
  </si>
  <si>
    <t>ADMCSCJR7G4817123</t>
  </si>
  <si>
    <t>4JK1RL1818</t>
  </si>
  <si>
    <t>Standard Group</t>
  </si>
  <si>
    <t>REAL1898</t>
  </si>
  <si>
    <t>KCP 321A</t>
  </si>
  <si>
    <t>ADMCSCJR6G4817811</t>
  </si>
  <si>
    <t>4JK1RM6861</t>
  </si>
  <si>
    <t>KCM 074S</t>
  </si>
  <si>
    <t>ADMCSCJR2G4813545</t>
  </si>
  <si>
    <t>4JK1RH8046</t>
  </si>
  <si>
    <t>REAL1976</t>
  </si>
  <si>
    <t>KCM 075S</t>
  </si>
  <si>
    <t>ADMCSCJR8G4812562</t>
  </si>
  <si>
    <t>4JK1RC9015</t>
  </si>
  <si>
    <t>REAL1977</t>
  </si>
  <si>
    <t>KCM 076S</t>
  </si>
  <si>
    <t>ADMCSCJR0G4813012</t>
  </si>
  <si>
    <t>4JK1RH3952</t>
  </si>
  <si>
    <t>Robinson Nyakundi</t>
  </si>
  <si>
    <t>Jona Njuguna</t>
  </si>
  <si>
    <t>REAL1983</t>
  </si>
  <si>
    <t>KCM 085S</t>
  </si>
  <si>
    <t>ADMCSCJR0G4814483</t>
  </si>
  <si>
    <t>4JK1RH8049</t>
  </si>
  <si>
    <t>REAL1979</t>
  </si>
  <si>
    <t>KCM 088S</t>
  </si>
  <si>
    <t>ADMCSCJR8G4813016</t>
  </si>
  <si>
    <t>4JK1RH5088</t>
  </si>
  <si>
    <t>REAL2414</t>
  </si>
  <si>
    <t>KCM 092S</t>
  </si>
  <si>
    <t>ADMCSCJR4G4812560</t>
  </si>
  <si>
    <t>4JK1RH3956</t>
  </si>
  <si>
    <t>Peterson Ndegwa Wachira</t>
  </si>
  <si>
    <t>REAL1997</t>
  </si>
  <si>
    <t>KCM 093S</t>
  </si>
  <si>
    <t>ADMCSCJR7G4812553</t>
  </si>
  <si>
    <t>4JK1RF1699</t>
  </si>
  <si>
    <t>REAL1978</t>
  </si>
  <si>
    <t>KCP 332A</t>
  </si>
  <si>
    <t>ADMCSCJR1G4817120</t>
  </si>
  <si>
    <t>4JK1RL1817</t>
  </si>
  <si>
    <t>Shalton Ogolla Joshua</t>
  </si>
  <si>
    <t>Jonah Njuguna</t>
  </si>
  <si>
    <t>REAL2412</t>
  </si>
  <si>
    <t>KCP 323A</t>
  </si>
  <si>
    <t>ADMCSCJR2G4817126</t>
  </si>
  <si>
    <t>4JK1RL5726</t>
  </si>
  <si>
    <t>REAL2413</t>
  </si>
  <si>
    <t>KCU 011N</t>
  </si>
  <si>
    <t>6FPNXXMJ2NJA51002</t>
  </si>
  <si>
    <t>PF2KNJA51002</t>
  </si>
  <si>
    <t>Heineken</t>
  </si>
  <si>
    <t>Auto Source Imperial Ltd</t>
  </si>
  <si>
    <t>REAL1993</t>
  </si>
  <si>
    <t>KCU 013N</t>
  </si>
  <si>
    <t>6FPNXXMJ2NJA50897</t>
  </si>
  <si>
    <t>PF2KNJA50897</t>
  </si>
  <si>
    <t>Jimmy Edward Kipletting</t>
  </si>
  <si>
    <t>REAL1991</t>
  </si>
  <si>
    <t>KCU 020N</t>
  </si>
  <si>
    <t>6FPNXXMJ2NJA51014</t>
  </si>
  <si>
    <t>PF2KNJA51014</t>
  </si>
  <si>
    <t>REAL1994</t>
  </si>
  <si>
    <t>KCU 487L</t>
  </si>
  <si>
    <t>6FPNXXMJ2NJA50958</t>
  </si>
  <si>
    <t>PF2KNJA50958</t>
  </si>
  <si>
    <t>ESS</t>
  </si>
  <si>
    <t xml:space="preserve">Paid 800K. Balance to be paid in instalments. </t>
  </si>
  <si>
    <t>Paid 800k depo, to pay instalments the balance</t>
  </si>
  <si>
    <t>KCU 012N</t>
  </si>
  <si>
    <t>6FPNXXMJ2NJA51008</t>
  </si>
  <si>
    <t>PF2KNJA51008</t>
  </si>
  <si>
    <t>Mugumo Communications</t>
  </si>
  <si>
    <t>REAL1992</t>
  </si>
  <si>
    <t>KCU 010N</t>
  </si>
  <si>
    <t>6FPNXXMJ2NJA50993</t>
  </si>
  <si>
    <t>PF2KNJA50993</t>
  </si>
  <si>
    <t>REAL1995</t>
  </si>
  <si>
    <t>KCU 014N</t>
  </si>
  <si>
    <t>6FPNXXMJ2NJA55910</t>
  </si>
  <si>
    <t>PF2KNJA55910</t>
  </si>
  <si>
    <t>Daniel Boro Mburu</t>
  </si>
  <si>
    <t>REAL1996</t>
  </si>
  <si>
    <t>KCY 341Z</t>
  </si>
  <si>
    <t>6FPPXXMJ2PJA59715</t>
  </si>
  <si>
    <t>PF2HPJA59715</t>
  </si>
  <si>
    <t>Nixon Sunte Karaine</t>
  </si>
  <si>
    <t>Unit exchanged for land</t>
  </si>
  <si>
    <t>KCY 375Z</t>
  </si>
  <si>
    <t>6FPPXXMJ2PKE05545</t>
  </si>
  <si>
    <t>PF2KPKE05545</t>
  </si>
  <si>
    <t>Zachariah Lusenaka Mbasu</t>
  </si>
  <si>
    <t>KCY 334Z</t>
  </si>
  <si>
    <t>6FPPXXMJ2PJA59712</t>
  </si>
  <si>
    <t>PF2HPJA59712</t>
  </si>
  <si>
    <t>KCY 374Z</t>
  </si>
  <si>
    <t>6FPPXXMJ2PKE05536</t>
  </si>
  <si>
    <t>PF2KPKE05536</t>
  </si>
  <si>
    <t>KCY 372Z</t>
  </si>
  <si>
    <t>6FPPXXMJ2PJKE05537</t>
  </si>
  <si>
    <t>PF2KPKE05537</t>
  </si>
  <si>
    <t>Human Cosmetic &amp; General Suppliers Ltd</t>
  </si>
  <si>
    <t>GKB 364J</t>
  </si>
  <si>
    <t>6FPNXXMJ2NFK50544</t>
  </si>
  <si>
    <t>PF2HNFK50544</t>
  </si>
  <si>
    <t>Samson Nganga Njihia</t>
  </si>
  <si>
    <t>REAL2128</t>
  </si>
  <si>
    <t>GKB 294H</t>
  </si>
  <si>
    <t>6FPPXXMJ2PDD53626</t>
  </si>
  <si>
    <t>PF2HPDD53626</t>
  </si>
  <si>
    <t>Patrick Mutua Ndunda</t>
  </si>
  <si>
    <t>REAL2090</t>
  </si>
  <si>
    <t>GKB 995H</t>
  </si>
  <si>
    <t>6FPPXXMJ2PFK52876</t>
  </si>
  <si>
    <t>PF2HPFK52876</t>
  </si>
  <si>
    <t>Stephen Warui Moche</t>
  </si>
  <si>
    <t>REAL2369</t>
  </si>
  <si>
    <t>GKB 954H</t>
  </si>
  <si>
    <t>6FPPXXMJ2PFK53957</t>
  </si>
  <si>
    <t>PF2HPFK53957</t>
  </si>
  <si>
    <t>Albert Mugambi Rutere</t>
  </si>
  <si>
    <t>REAL2133</t>
  </si>
  <si>
    <t>GKB 953H</t>
  </si>
  <si>
    <t>6FPPXXMJ2PFK53510</t>
  </si>
  <si>
    <t>PF2HPFK53510</t>
  </si>
  <si>
    <t>Stanley Ngugi Wainaina</t>
  </si>
  <si>
    <t>REAL2373</t>
  </si>
  <si>
    <t>GKB 293H</t>
  </si>
  <si>
    <t>6FPPXXMJ2PEY69359</t>
  </si>
  <si>
    <t>PF2HPEY69359</t>
  </si>
  <si>
    <t>Ismail Issack Ahmed</t>
  </si>
  <si>
    <t>REAL2143</t>
  </si>
  <si>
    <t>GKB 556J</t>
  </si>
  <si>
    <t>6FPPXXMJ2PFK53513</t>
  </si>
  <si>
    <t>PF2HPFK53513</t>
  </si>
  <si>
    <t>Francis Mwongera Kimathi</t>
  </si>
  <si>
    <t>REAL2371</t>
  </si>
  <si>
    <t>GKB 539J</t>
  </si>
  <si>
    <t>6FPPXXMJ2PFK53553</t>
  </si>
  <si>
    <t>PF2HPFK53553</t>
  </si>
  <si>
    <t>John Bosco Matheka</t>
  </si>
  <si>
    <t>REAL2367</t>
  </si>
  <si>
    <t>GKB 530J</t>
  </si>
  <si>
    <t>6FPPXXMJ2PFK51619</t>
  </si>
  <si>
    <t>PF2HPFK51619</t>
  </si>
  <si>
    <t>Thomas Kisavi Kasyoki</t>
  </si>
  <si>
    <t>REAL2141</t>
  </si>
  <si>
    <t>GKB 333H</t>
  </si>
  <si>
    <t>6FPPXXMJ2PDD53624</t>
  </si>
  <si>
    <t>PF2HPDD53624</t>
  </si>
  <si>
    <t>Susan Mangiso Sarioyo</t>
  </si>
  <si>
    <t>REAL2080</t>
  </si>
  <si>
    <t>GKB 255H</t>
  </si>
  <si>
    <t>6FPNXXMJ2NDD47561</t>
  </si>
  <si>
    <t>PF2HNDD47561</t>
  </si>
  <si>
    <t>Sold - Double X</t>
  </si>
  <si>
    <t>REAL2406</t>
  </si>
  <si>
    <t>Possible duplication of 400k</t>
  </si>
  <si>
    <t>GKB 311H</t>
  </si>
  <si>
    <t>6FPPXXMJ2PDD52955</t>
  </si>
  <si>
    <t>PF2HPDD52955</t>
  </si>
  <si>
    <t>Florence Wamboi Njenga</t>
  </si>
  <si>
    <t>REAL2372</t>
  </si>
  <si>
    <t>GKB 804J</t>
  </si>
  <si>
    <t>6FPNXXMJ2NFK52651</t>
  </si>
  <si>
    <t>PF2HNFK52651</t>
  </si>
  <si>
    <t>Haron Mutua Mutwiwa</t>
  </si>
  <si>
    <t>REAL2456</t>
  </si>
  <si>
    <t>GKB 312J</t>
  </si>
  <si>
    <t>6FPNXXMJ2NFK50498</t>
  </si>
  <si>
    <t>PF2HNFK50498</t>
  </si>
  <si>
    <t>REAL1803</t>
  </si>
  <si>
    <t>GKB 580J</t>
  </si>
  <si>
    <t>6FPNXXMJ2NFK52655</t>
  </si>
  <si>
    <t>PF2HNFK52655</t>
  </si>
  <si>
    <t>Benjuma Distributors</t>
  </si>
  <si>
    <t>REAL1565</t>
  </si>
  <si>
    <t>GKB 310J</t>
  </si>
  <si>
    <t>6FPNXXMJ2NFK50558</t>
  </si>
  <si>
    <t>PF2HNFK50558</t>
  </si>
  <si>
    <t>Isaiah Ngotho Watheka</t>
  </si>
  <si>
    <t>REAL1988</t>
  </si>
  <si>
    <t>GKB 946H</t>
  </si>
  <si>
    <t>6FPPXXMJ2PFK54015</t>
  </si>
  <si>
    <t>PF2HPFK54015</t>
  </si>
  <si>
    <t>Hassan Said Bugu</t>
  </si>
  <si>
    <t>REAL2391</t>
  </si>
  <si>
    <t>GKB 329J</t>
  </si>
  <si>
    <t>6FPNXXMJ2NFK50114</t>
  </si>
  <si>
    <t>PF2HNFK50114</t>
  </si>
  <si>
    <t>REAL1825</t>
  </si>
  <si>
    <t>GKB 363J</t>
  </si>
  <si>
    <t>6FPNXXMJ2NFK50549</t>
  </si>
  <si>
    <t>PF2HNFK50549</t>
  </si>
  <si>
    <t>REAL1827</t>
  </si>
  <si>
    <t>GKB 951H</t>
  </si>
  <si>
    <t>6FPPXXMJ2PFK53962</t>
  </si>
  <si>
    <t>PF2HPFK53962</t>
  </si>
  <si>
    <t>Abdirahman Mohamed Kulla</t>
  </si>
  <si>
    <t>REAL2366</t>
  </si>
  <si>
    <t>GKB 365J</t>
  </si>
  <si>
    <t>6FPNXXMJ2NFK50539</t>
  </si>
  <si>
    <t>PF2HNFK50539</t>
  </si>
  <si>
    <t>Nadhif Ahmed Mohammed</t>
  </si>
  <si>
    <t>REAL1560</t>
  </si>
  <si>
    <t>GKB 571J</t>
  </si>
  <si>
    <t>6FPPXXMJ2PFK54189</t>
  </si>
  <si>
    <t>PF2HPFK54189</t>
  </si>
  <si>
    <t>Patrick Maingi Mwangi</t>
  </si>
  <si>
    <t>REAL2083</t>
  </si>
  <si>
    <t>GKB 548J</t>
  </si>
  <si>
    <t>6FPPXXMJ2PFK53520</t>
  </si>
  <si>
    <t>PF2HPFK53520</t>
  </si>
  <si>
    <t>Peter Kamau Kiriti</t>
  </si>
  <si>
    <t>REAL2028</t>
  </si>
  <si>
    <t>GKB 988H</t>
  </si>
  <si>
    <t>6FPPXXMJ2PFK50910</t>
  </si>
  <si>
    <t>PF2HPFK50910</t>
  </si>
  <si>
    <t>James Njuguna Kahoro</t>
  </si>
  <si>
    <t>REAL2030</t>
  </si>
  <si>
    <t>GKB 555J</t>
  </si>
  <si>
    <t>6FPPXXMJ2PFK53525</t>
  </si>
  <si>
    <t>PF2HPFK53525</t>
  </si>
  <si>
    <t>Peter Mutuku Mutisya</t>
  </si>
  <si>
    <t>REAL2388</t>
  </si>
  <si>
    <t>GKB 819J</t>
  </si>
  <si>
    <t>6FPPXXMJ2PFK53971</t>
  </si>
  <si>
    <t>PF2HPFK53971</t>
  </si>
  <si>
    <t>Isaac Maina Muthoni</t>
  </si>
  <si>
    <t>REAL2031</t>
  </si>
  <si>
    <t>GKB 526J</t>
  </si>
  <si>
    <t>6FPPXXMJ2PFK53081</t>
  </si>
  <si>
    <t>PF2HPFK53081</t>
  </si>
  <si>
    <t>Wainaina Daniel Ndungu</t>
  </si>
  <si>
    <t>REAL2092</t>
  </si>
  <si>
    <t>GKB327S</t>
  </si>
  <si>
    <t>JN1UETY61Z0603512</t>
  </si>
  <si>
    <t>ZD30010112N</t>
  </si>
  <si>
    <t>Johnson Wangombe Kingor</t>
  </si>
  <si>
    <t>REAL2126</t>
  </si>
  <si>
    <t>GKB 981H</t>
  </si>
  <si>
    <t>6FPPXXMJ2PFK54163</t>
  </si>
  <si>
    <t>PF2HPFK54163</t>
  </si>
  <si>
    <t>Godfrey Kanyugo Kirigwi</t>
  </si>
  <si>
    <t>REAL1998</t>
  </si>
  <si>
    <t>GKB 943H</t>
  </si>
  <si>
    <t>6FPPXXMJ2PFK50917</t>
  </si>
  <si>
    <t>PF2HPFK50917</t>
  </si>
  <si>
    <t>Caroline Wakari Kimani</t>
  </si>
  <si>
    <t>REAL2454</t>
  </si>
  <si>
    <t>GKB 568J</t>
  </si>
  <si>
    <t>6FPPXXMJ2PFK54011</t>
  </si>
  <si>
    <t>PF2HPFK54011</t>
  </si>
  <si>
    <t>Samuel Thiong'o Kamau</t>
  </si>
  <si>
    <t>REAL2396</t>
  </si>
  <si>
    <t>GKB 950H</t>
  </si>
  <si>
    <t>6FPPXXMJ2PFK53533</t>
  </si>
  <si>
    <t>PF2HPFK53533</t>
  </si>
  <si>
    <t>Edward Achola</t>
  </si>
  <si>
    <t>REAL2376</t>
  </si>
  <si>
    <t>GKB 541J</t>
  </si>
  <si>
    <t>6FPPXXMJ2PFK54020</t>
  </si>
  <si>
    <t>PF2HPFK54020</t>
  </si>
  <si>
    <t>Emmanuel Makokha Ogao</t>
  </si>
  <si>
    <t>REAL2375</t>
  </si>
  <si>
    <t>GKB 262J</t>
  </si>
  <si>
    <t>6FPNXXMJ2NFK54331</t>
  </si>
  <si>
    <t>PF2HNFK54331</t>
  </si>
  <si>
    <t>REAL2014</t>
  </si>
  <si>
    <t>GKB 319H</t>
  </si>
  <si>
    <t>6FPPXXMJ2PDD53289</t>
  </si>
  <si>
    <t>PF2HPDD53289</t>
  </si>
  <si>
    <t>Edward Fondo Nzaka</t>
  </si>
  <si>
    <t>REAL2533</t>
  </si>
  <si>
    <t>GKB 423J</t>
  </si>
  <si>
    <t>JF2BR9K95EG065887</t>
  </si>
  <si>
    <t>E609178</t>
  </si>
  <si>
    <t>GKB 455J</t>
  </si>
  <si>
    <t>JF2BR9K95EG065885</t>
  </si>
  <si>
    <t>E609180</t>
  </si>
  <si>
    <t>REAL2407</t>
  </si>
  <si>
    <t>GKB 501R</t>
  </si>
  <si>
    <t>JALFTS33H97000754</t>
  </si>
  <si>
    <t>Mark Manyara Mwita</t>
  </si>
  <si>
    <t>REAL2374</t>
  </si>
  <si>
    <t>GKB379R</t>
  </si>
  <si>
    <t>JN1UETY61Z0603433</t>
  </si>
  <si>
    <t>ZD30009657N</t>
  </si>
  <si>
    <t>RentCo CEO</t>
  </si>
  <si>
    <t>CEO Car</t>
  </si>
  <si>
    <t>GKB317S</t>
  </si>
  <si>
    <t>JN1UETY61Z0603719</t>
  </si>
  <si>
    <t>ZD30020004N</t>
  </si>
  <si>
    <t>Olare Orok Explorers Ltd</t>
  </si>
  <si>
    <t>REAL2379</t>
  </si>
  <si>
    <t>GKB989R</t>
  </si>
  <si>
    <t>JN1UETY61Z0603694</t>
  </si>
  <si>
    <t>ZD30019378N</t>
  </si>
  <si>
    <t>REAL2370</t>
  </si>
  <si>
    <t>GKB 326J</t>
  </si>
  <si>
    <t>6FPNXXMJ2NFK50152</t>
  </si>
  <si>
    <t>PF2HNFK50152</t>
  </si>
  <si>
    <t>REAL1768</t>
  </si>
  <si>
    <t>GKB 986H</t>
  </si>
  <si>
    <t>6FPPXXMJ2PFK50992</t>
  </si>
  <si>
    <t>PF2HPFK50992</t>
  </si>
  <si>
    <t>Samuel Githiga</t>
  </si>
  <si>
    <t>No PIN attached/Telephone Contacts</t>
  </si>
  <si>
    <t>GKB 969H</t>
  </si>
  <si>
    <t>6FPPXXMJ2PFK50951</t>
  </si>
  <si>
    <t>PF2HPFK50951</t>
  </si>
  <si>
    <t>Sold - Joash Mogeni</t>
  </si>
  <si>
    <t>GKB 721J</t>
  </si>
  <si>
    <t>6FPPXXMJ2PFK50602</t>
  </si>
  <si>
    <t>PF2HPFK50602</t>
  </si>
  <si>
    <t>Josiah Muendo Mutula</t>
  </si>
  <si>
    <t>REAL2398</t>
  </si>
  <si>
    <t>GKB 271J</t>
  </si>
  <si>
    <t>6FPPXXMJ2PFK54481</t>
  </si>
  <si>
    <t>PF2HPFK54481</t>
  </si>
  <si>
    <t>Francis Muchemi Taita</t>
  </si>
  <si>
    <t>REAL2390</t>
  </si>
  <si>
    <t>GKB 232M</t>
  </si>
  <si>
    <t>Boxer X250</t>
  </si>
  <si>
    <t>VF3YCZMFC12814607</t>
  </si>
  <si>
    <t>10TRJA0821124</t>
  </si>
  <si>
    <t>DXX_G</t>
  </si>
  <si>
    <t>REAL2400</t>
  </si>
  <si>
    <t>GKB 155M</t>
  </si>
  <si>
    <t>508 ACT</t>
  </si>
  <si>
    <t>VF38D5FCAFL009295</t>
  </si>
  <si>
    <t>10FJBM2165238</t>
  </si>
  <si>
    <t>Geo Maps</t>
  </si>
  <si>
    <t>RAL2136</t>
  </si>
  <si>
    <t>GKB 341M</t>
  </si>
  <si>
    <t>VF38D5FCAFL012039</t>
  </si>
  <si>
    <t>10FJBM2171422</t>
  </si>
  <si>
    <t>Flex_W</t>
  </si>
  <si>
    <t>Nelly Nthoki Willy</t>
  </si>
  <si>
    <t>REAL2392</t>
  </si>
  <si>
    <t>CEO Account</t>
  </si>
  <si>
    <t>GKB 238M</t>
  </si>
  <si>
    <t>VF3YCZMFC12820007</t>
  </si>
  <si>
    <t>10TRJA0823227</t>
  </si>
  <si>
    <t>Stephen Munga Karongo</t>
  </si>
  <si>
    <t>REAL2402</t>
  </si>
  <si>
    <t>GKB 338M</t>
  </si>
  <si>
    <t>VF38D5FCAFL009293</t>
  </si>
  <si>
    <t>10FJBM2165236</t>
  </si>
  <si>
    <t>Patrick Momanyi - Staff Loan</t>
  </si>
  <si>
    <t>GKB710U</t>
  </si>
  <si>
    <t>308 T9</t>
  </si>
  <si>
    <t>VF38D5FCAHL012209</t>
  </si>
  <si>
    <t>10FJBM2325377</t>
  </si>
  <si>
    <t>Sol - Kenneth Korir</t>
  </si>
  <si>
    <t>REAL2393</t>
  </si>
  <si>
    <t>Finance to advise accounting for this unit.</t>
  </si>
  <si>
    <t>GKB174R</t>
  </si>
  <si>
    <t>ADNAPUD22Z0056093</t>
  </si>
  <si>
    <t>YD25640842T</t>
  </si>
  <si>
    <t>REAL2408</t>
  </si>
  <si>
    <t>GKB208R</t>
  </si>
  <si>
    <t>ADNAPUD22Z0054380</t>
  </si>
  <si>
    <t>YD25633129T</t>
  </si>
  <si>
    <t>REAL2380</t>
  </si>
  <si>
    <t>GKB 942H</t>
  </si>
  <si>
    <t>6FPPXXMJ2PFK50937</t>
  </si>
  <si>
    <t>PF2HPFK50937</t>
  </si>
  <si>
    <t>Victor Ndambiri</t>
  </si>
  <si>
    <t>REAL2368</t>
  </si>
  <si>
    <t>500k 26.04.23 duplicate KCS929J</t>
  </si>
  <si>
    <t>GKB 520J</t>
  </si>
  <si>
    <t>6FPPXXMJ2PFK50931</t>
  </si>
  <si>
    <t>PF2HPFK50931</t>
  </si>
  <si>
    <t>Sold - Amos Kiguru</t>
  </si>
  <si>
    <t>GKB 295H</t>
  </si>
  <si>
    <t>6FPPXXMJ2PDD48639</t>
  </si>
  <si>
    <t>PF2HPDD48639</t>
  </si>
  <si>
    <t>REAL2639</t>
  </si>
  <si>
    <t>GKB 251H</t>
  </si>
  <si>
    <t>6FPNXXMJ2NEL58075</t>
  </si>
  <si>
    <t>PF2HNEL58075</t>
  </si>
  <si>
    <t>GKB 014J</t>
  </si>
  <si>
    <t>JF2BR9K95EG065853</t>
  </si>
  <si>
    <t>E608248</t>
  </si>
  <si>
    <t>REAL2440</t>
  </si>
  <si>
    <t>GKB 031J</t>
  </si>
  <si>
    <t>JF2BR9K95EG065817</t>
  </si>
  <si>
    <t>E607672</t>
  </si>
  <si>
    <t>Samuel Muita Mureithi</t>
  </si>
  <si>
    <t>REAL2025</t>
  </si>
  <si>
    <t>GKB 723G</t>
  </si>
  <si>
    <t>JF1SJ5KC5EG032619</t>
  </si>
  <si>
    <t>James Maina Ndirangu</t>
  </si>
  <si>
    <t>REAL2520</t>
  </si>
  <si>
    <t>GKB 416J</t>
  </si>
  <si>
    <t>JF2BR9K95EG065828</t>
  </si>
  <si>
    <t>E607996</t>
  </si>
  <si>
    <t>REAL2127</t>
  </si>
  <si>
    <t>GKB 034J</t>
  </si>
  <si>
    <t>JF2BR9K95EG065848</t>
  </si>
  <si>
    <t>E608247</t>
  </si>
  <si>
    <t>REAL2439</t>
  </si>
  <si>
    <t>GKB 433J</t>
  </si>
  <si>
    <t>JF2BR9K95EG065891</t>
  </si>
  <si>
    <t>E608834</t>
  </si>
  <si>
    <t>REAL2438</t>
  </si>
  <si>
    <t>GKB 906G</t>
  </si>
  <si>
    <t>JF1SJ5KC5EG034093</t>
  </si>
  <si>
    <t>REAL2385</t>
  </si>
  <si>
    <t>GKB 435J</t>
  </si>
  <si>
    <t>JF2BR9K95EG065857</t>
  </si>
  <si>
    <t>E608250</t>
  </si>
  <si>
    <t>REAL2386</t>
  </si>
  <si>
    <t>Duplicate. Payment slip use was supposed to be for GKB006J</t>
  </si>
  <si>
    <t>GKB 546J</t>
  </si>
  <si>
    <t>6FPPXXMJ2PFK50919</t>
  </si>
  <si>
    <t>PF2HPFK50919</t>
  </si>
  <si>
    <t>Alphaxrd Gitau Ndungu</t>
  </si>
  <si>
    <t>REAL2436</t>
  </si>
  <si>
    <t>GKB 952H</t>
  </si>
  <si>
    <t>6FPPXXMJ2PFK54005</t>
  </si>
  <si>
    <t>PF2HFK54005</t>
  </si>
  <si>
    <t>REAL2458</t>
  </si>
  <si>
    <t>GKB 562J</t>
  </si>
  <si>
    <t>6FPPXXMJ2PFK53090</t>
  </si>
  <si>
    <t>PF2HPFK53090</t>
  </si>
  <si>
    <t>REAL2387</t>
  </si>
  <si>
    <t>GKB 534J</t>
  </si>
  <si>
    <t>6FPPXXMJ2PFK52911</t>
  </si>
  <si>
    <t>PF2HPFK52911</t>
  </si>
  <si>
    <t>Nurdin Ibrahim Abdikadir</t>
  </si>
  <si>
    <t>REAL2435</t>
  </si>
  <si>
    <t>300K 01.11.2022 duplicated in GKB568J</t>
  </si>
  <si>
    <t>GKB 464J</t>
  </si>
  <si>
    <t>JF2BR9K95EG065858</t>
  </si>
  <si>
    <t>E608570</t>
  </si>
  <si>
    <t>REAL2383</t>
  </si>
  <si>
    <t>GKB 968H</t>
  </si>
  <si>
    <t>6FPPXXMJ2PFK54174</t>
  </si>
  <si>
    <t>PF2HPFK54174</t>
  </si>
  <si>
    <t>Wafnal Ventures Ltd</t>
  </si>
  <si>
    <t>REAL2394</t>
  </si>
  <si>
    <t>GKB 522J</t>
  </si>
  <si>
    <t>6FPPXXMJ2PFK53567</t>
  </si>
  <si>
    <t>PF2HPFK53567</t>
  </si>
  <si>
    <t>Geoffrey Murithi Ndira</t>
  </si>
  <si>
    <t>REAL2395</t>
  </si>
  <si>
    <t>GKB 263J</t>
  </si>
  <si>
    <t>6FPNXXMJ2NFK52404</t>
  </si>
  <si>
    <t>PF2HNFK52404</t>
  </si>
  <si>
    <t>Nelly Mugure Muthuri</t>
  </si>
  <si>
    <t>REAL2399</t>
  </si>
  <si>
    <t>GKB 957H</t>
  </si>
  <si>
    <t>6FPPXXMJ2PFK52895</t>
  </si>
  <si>
    <t>PF2HPFK52895</t>
  </si>
  <si>
    <t>REAL2401</t>
  </si>
  <si>
    <t>GKB 809J</t>
  </si>
  <si>
    <t>6FPNXXMJ2NFK52647</t>
  </si>
  <si>
    <t>PF2HNFK52647</t>
  </si>
  <si>
    <t>GKB236R</t>
  </si>
  <si>
    <t>ADNAPUD22Z0055809</t>
  </si>
  <si>
    <t>YD25639911T</t>
  </si>
  <si>
    <t>GKB227R</t>
  </si>
  <si>
    <t>ADNAPUD22Z0056537</t>
  </si>
  <si>
    <t>YD25644039T</t>
  </si>
  <si>
    <t>George Koigi Waweru</t>
  </si>
  <si>
    <t>REAL2227</t>
  </si>
  <si>
    <t>GKB163R</t>
  </si>
  <si>
    <t>ADNAPUD22Z0056103</t>
  </si>
  <si>
    <t>YD25639554T</t>
  </si>
  <si>
    <t>Michael Nambonga Nyongesa</t>
  </si>
  <si>
    <t>REAL2134</t>
  </si>
  <si>
    <t>GKB 934G</t>
  </si>
  <si>
    <t>JF1SJ5KC5EG037239</t>
  </si>
  <si>
    <t>Martha Kimunto Nyabicha</t>
  </si>
  <si>
    <t>REAL2403</t>
  </si>
  <si>
    <r>
      <t xml:space="preserve">22.02.22 - 300k </t>
    </r>
    <r>
      <rPr>
        <sz val="9"/>
        <rFont val="Aptos Narrow"/>
        <family val="2"/>
        <scheme val="minor"/>
      </rPr>
      <t>+ 31.05.22 - 600k (100k - GKB026J,</t>
    </r>
    <r>
      <rPr>
        <sz val="9"/>
        <color rgb="FFFF0000"/>
        <rFont val="Aptos Narrow"/>
        <family val="2"/>
        <scheme val="minor"/>
      </rPr>
      <t xml:space="preserve"> 500k - GKB934G</t>
    </r>
    <r>
      <rPr>
        <sz val="9"/>
        <rFont val="Aptos Narrow"/>
        <family val="2"/>
        <scheme val="minor"/>
      </rPr>
      <t xml:space="preserve">) + </t>
    </r>
    <r>
      <rPr>
        <sz val="9"/>
        <color rgb="FFFF0000"/>
        <rFont val="Aptos Narrow"/>
        <family val="2"/>
        <scheme val="minor"/>
      </rPr>
      <t>03.08.23 - 100k. Balance 100K</t>
    </r>
  </si>
  <si>
    <t>GKB 913G</t>
  </si>
  <si>
    <t>JF1SJ5KC5EG038596</t>
  </si>
  <si>
    <t>GKB 719G</t>
  </si>
  <si>
    <t>JF2SJ5KA3EG027393</t>
  </si>
  <si>
    <t>Samson Machohi Kamunya</t>
  </si>
  <si>
    <t>REAL2608</t>
  </si>
  <si>
    <t>KCR 499W</t>
  </si>
  <si>
    <t>6FPNXXMJ2NJS62224</t>
  </si>
  <si>
    <t>PF2HNJS62224</t>
  </si>
  <si>
    <t>EABL</t>
  </si>
  <si>
    <t>Christopher Kipkoech Saina</t>
  </si>
  <si>
    <t>Jacob Okumu</t>
  </si>
  <si>
    <t>REAL2263</t>
  </si>
  <si>
    <t>KCR 487W</t>
  </si>
  <si>
    <t>6FPPXXMJ2PJT75799</t>
  </si>
  <si>
    <t>PF2HPJT75799</t>
  </si>
  <si>
    <t>Anthony Wasilwa Mwelu</t>
  </si>
  <si>
    <t>REAL2264</t>
  </si>
  <si>
    <t>KCR 790Z</t>
  </si>
  <si>
    <t>6FPNXXMJ2NJM18447</t>
  </si>
  <si>
    <t>PF2HNJP18447</t>
  </si>
  <si>
    <t>REAL2265</t>
  </si>
  <si>
    <t>KCR 788Z</t>
  </si>
  <si>
    <t>6FPNXXMJ2NJM17843</t>
  </si>
  <si>
    <t>PF2HNJM17843</t>
  </si>
  <si>
    <t>Michael Otieno Ngonga</t>
  </si>
  <si>
    <t>REAL2410</t>
  </si>
  <si>
    <t>KCS 012K</t>
  </si>
  <si>
    <t>6FPNXXMJ2NJB36877</t>
  </si>
  <si>
    <t>PF2HNJB36877</t>
  </si>
  <si>
    <t>Erick Njiiru Murigu</t>
  </si>
  <si>
    <t>REAL2160</t>
  </si>
  <si>
    <t>KCR 516W</t>
  </si>
  <si>
    <t>6FPPXXMJ2PJT71637</t>
  </si>
  <si>
    <t>PF2HPJT71637</t>
  </si>
  <si>
    <t>Anthony Andalia Nyange</t>
  </si>
  <si>
    <t>REAL2266</t>
  </si>
  <si>
    <t>KCS056B</t>
  </si>
  <si>
    <t>6FPNXXMJ2NJB29361</t>
  </si>
  <si>
    <t>PF2HNJB29361</t>
  </si>
  <si>
    <t>Peter Patrick Kinyeki</t>
  </si>
  <si>
    <t>REAL2085</t>
  </si>
  <si>
    <t>KCR510W</t>
  </si>
  <si>
    <t>6FPNXXMJ2PJT71638</t>
  </si>
  <si>
    <t>PF2HPJT71638</t>
  </si>
  <si>
    <t>Sylvia Stella Waceke Kinyanjui</t>
  </si>
  <si>
    <t>REAL2086</t>
  </si>
  <si>
    <t>KCR498W</t>
  </si>
  <si>
    <t>6FPPXXMJ2PJT75807</t>
  </si>
  <si>
    <t>PF2HPJT75807</t>
  </si>
  <si>
    <t>George Wamae Wanjohi</t>
  </si>
  <si>
    <t>REAL2027</t>
  </si>
  <si>
    <t>KCR486W</t>
  </si>
  <si>
    <t>6FPPXXMJ2PJT71568</t>
  </si>
  <si>
    <t>PF2HPJT71568</t>
  </si>
  <si>
    <t>Denis Kimuhu Irungu</t>
  </si>
  <si>
    <t>REAL2023</t>
  </si>
  <si>
    <t>KCS 093A</t>
  </si>
  <si>
    <t>6FPNXXMJ2NJM18583</t>
  </si>
  <si>
    <t>PF2HNJP18583</t>
  </si>
  <si>
    <t>David Kipchumba Sirma</t>
  </si>
  <si>
    <t>REAL2079</t>
  </si>
  <si>
    <t>KCS049B</t>
  </si>
  <si>
    <t>6FPNXXMJ2NJB29401</t>
  </si>
  <si>
    <t>PF2HNJB29401</t>
  </si>
  <si>
    <t>Martin Makokha Nyongesa</t>
  </si>
  <si>
    <t>REAL2084</t>
  </si>
  <si>
    <t>KCR475W</t>
  </si>
  <si>
    <t>6FPNXXMJ2PJT75788</t>
  </si>
  <si>
    <t>PF2HPJT75788</t>
  </si>
  <si>
    <t>REAL2087</t>
  </si>
  <si>
    <t>KCS 090A</t>
  </si>
  <si>
    <t>6FPNXXMJ2NJM18561</t>
  </si>
  <si>
    <t>PF2HNJP18561</t>
  </si>
  <si>
    <t>Link Freight Logistics</t>
  </si>
  <si>
    <t>REAL2267</t>
  </si>
  <si>
    <t>GKB238R</t>
  </si>
  <si>
    <t>ADNAPUD22Z0055456</t>
  </si>
  <si>
    <t>YD25640855T</t>
  </si>
  <si>
    <t>David Njagi</t>
  </si>
  <si>
    <t>REAL2409</t>
  </si>
  <si>
    <t>KCS 092A</t>
  </si>
  <si>
    <t>6FPNXXMJ2NJM18595</t>
  </si>
  <si>
    <t>PF2HNJP18595</t>
  </si>
  <si>
    <t>REAL2261</t>
  </si>
  <si>
    <t>KCR 507W</t>
  </si>
  <si>
    <t>6FPPXXMJ2PHD40855</t>
  </si>
  <si>
    <t>PF2HPHD40855</t>
  </si>
  <si>
    <t>Benson Kamau Irungu</t>
  </si>
  <si>
    <t>REAL2269</t>
  </si>
  <si>
    <t>GKB 193M</t>
  </si>
  <si>
    <t>VF38D5FCAFL013666</t>
  </si>
  <si>
    <t>10FJBM2172803</t>
  </si>
  <si>
    <t xml:space="preserve">Flex_W. </t>
  </si>
  <si>
    <t>GKB 996H</t>
  </si>
  <si>
    <t>6FPPXXMJ2PFK52872</t>
  </si>
  <si>
    <t>PF2HPFK52872</t>
  </si>
  <si>
    <t>Anthony Njuho Komu</t>
  </si>
  <si>
    <t>REAL2645</t>
  </si>
  <si>
    <t>GKB966H registered instead. To change.</t>
  </si>
  <si>
    <t>GKB 553J</t>
  </si>
  <si>
    <t>6FPPXXMJ2PFK53557</t>
  </si>
  <si>
    <t xml:space="preserve">PF2HPFK53557  </t>
  </si>
  <si>
    <t>James Katana</t>
  </si>
  <si>
    <t>REAL2378</t>
  </si>
  <si>
    <t>GKB243R</t>
  </si>
  <si>
    <t>JN1UETY61Z0603601</t>
  </si>
  <si>
    <t>ZD30010812N</t>
  </si>
  <si>
    <t>GKB 236M</t>
  </si>
  <si>
    <t>VF3YCZMFC12824189</t>
  </si>
  <si>
    <t>10TRJA0824035</t>
  </si>
  <si>
    <t>Evan Muthua Kangethe</t>
  </si>
  <si>
    <t>REAL2290</t>
  </si>
  <si>
    <t>GKB167M</t>
  </si>
  <si>
    <t>VF38D5FCAFL014735</t>
  </si>
  <si>
    <t>10FJBM2175419</t>
  </si>
  <si>
    <t>GKB852R</t>
  </si>
  <si>
    <t>JN1UETY61Z0603537</t>
  </si>
  <si>
    <t>ZD30010264N</t>
  </si>
  <si>
    <t>REAL2437</t>
  </si>
  <si>
    <t>KCQ107Z</t>
  </si>
  <si>
    <t>6FPPXXMJ2PJT71567</t>
  </si>
  <si>
    <t>PF2HPJT71567</t>
  </si>
  <si>
    <t>Joseph Gichuru Wangombe</t>
  </si>
  <si>
    <t>Zipporah N.</t>
  </si>
  <si>
    <t>REAL2246</t>
  </si>
  <si>
    <t>GKB826R</t>
  </si>
  <si>
    <t>JN1UETY61Z0603551</t>
  </si>
  <si>
    <t>ZD30010381N</t>
  </si>
  <si>
    <t>Kenneth Stephen Odede Ananda</t>
  </si>
  <si>
    <t>REAL2404</t>
  </si>
  <si>
    <t>GKB 567J</t>
  </si>
  <si>
    <t>6FPPXXMJ2PFK54153</t>
  </si>
  <si>
    <t>PF2HPFK54153</t>
  </si>
  <si>
    <t>Sold - Jesse Gitaka</t>
  </si>
  <si>
    <t>KCQ109Z</t>
  </si>
  <si>
    <t>6FPPXXMJ2PJT71561</t>
  </si>
  <si>
    <t>PF2HPJT71561</t>
  </si>
  <si>
    <t>Marylyne Muchiti Imbwaga</t>
  </si>
  <si>
    <t>REAL2232</t>
  </si>
  <si>
    <t>KCR 681W</t>
  </si>
  <si>
    <t>6FPNXXMJ2NJM10460</t>
  </si>
  <si>
    <t>PF2HNJM10460</t>
  </si>
  <si>
    <t>Richard Echesa Mohamed</t>
  </si>
  <si>
    <t>REAL2268</t>
  </si>
  <si>
    <t>KCR 021X</t>
  </si>
  <si>
    <t>6FPPXXMJ2PJT71559</t>
  </si>
  <si>
    <t>PF2HPJT71559</t>
  </si>
  <si>
    <t>Oliver Jensen Lihali</t>
  </si>
  <si>
    <t>REAL2260</t>
  </si>
  <si>
    <t>GKB 458J</t>
  </si>
  <si>
    <t>JF2BR9K95EG065882</t>
  </si>
  <si>
    <t>E609177</t>
  </si>
  <si>
    <t>Subaru Ke</t>
  </si>
  <si>
    <t>Elijah Omoro Nyamamba</t>
  </si>
  <si>
    <t>In Kind</t>
  </si>
  <si>
    <t>CEO gave in Kind. Finance to advise accounting for this unit. Sale agreement of 100k but no payment expected.</t>
  </si>
  <si>
    <t>GKB 563J</t>
  </si>
  <si>
    <t>6FPPXXMJ2PFK52423</t>
  </si>
  <si>
    <t>PF2HPFK52423</t>
  </si>
  <si>
    <t>James Mwarari Kimuri</t>
  </si>
  <si>
    <t>REAL2093</t>
  </si>
  <si>
    <t>GKB374R</t>
  </si>
  <si>
    <t>JN1UETY61Z0603378</t>
  </si>
  <si>
    <t>ZD30008323N</t>
  </si>
  <si>
    <t>Vincent Rerimoi Chemgorem Koech</t>
  </si>
  <si>
    <t>REAL2434</t>
  </si>
  <si>
    <t>GKB831R</t>
  </si>
  <si>
    <t>JN1UETY61Z0603554</t>
  </si>
  <si>
    <t>ZD30010384N</t>
  </si>
  <si>
    <t>REAL2678</t>
  </si>
  <si>
    <t>Deal pack recreated. Out for approval. Finance have refused to sign-off</t>
  </si>
  <si>
    <t>GKB 955H</t>
  </si>
  <si>
    <t>6FPPXXMJ2PFK53991</t>
  </si>
  <si>
    <t>PF2HPFK53991</t>
  </si>
  <si>
    <t>Solomon Njoroge Mbura</t>
  </si>
  <si>
    <t>REAL1987</t>
  </si>
  <si>
    <t>GKB240R</t>
  </si>
  <si>
    <t>JN1UETY61Z0603449</t>
  </si>
  <si>
    <t>ZD30009778N</t>
  </si>
  <si>
    <t>Granmark (K) Ltd</t>
  </si>
  <si>
    <t>REAL1857</t>
  </si>
  <si>
    <t>GKB 719J</t>
  </si>
  <si>
    <t>6FPPXXMJ2PFK51052</t>
  </si>
  <si>
    <t>PF2HPFK51052</t>
  </si>
  <si>
    <t>Zadoc Abel Ogutu</t>
  </si>
  <si>
    <t>REAL2082</t>
  </si>
  <si>
    <t>GKB 275H</t>
  </si>
  <si>
    <t>6FPPXXMJ2PDE56424</t>
  </si>
  <si>
    <t>PF2HPDE56424</t>
  </si>
  <si>
    <t>David Kipronoh Cheruiyot</t>
  </si>
  <si>
    <t>REAL1985</t>
  </si>
  <si>
    <t>GKB 241J</t>
  </si>
  <si>
    <t>6FPNXXMJ2NFK54455</t>
  </si>
  <si>
    <t>PF2HNFK54455</t>
  </si>
  <si>
    <t>Hosea Muiruri Mburu</t>
  </si>
  <si>
    <t>REAL1986</t>
  </si>
  <si>
    <t>GKB 397R</t>
  </si>
  <si>
    <t>JALFTS33H97000673</t>
  </si>
  <si>
    <t>Harsharan Singh Dadiahla</t>
  </si>
  <si>
    <t>Samwel Mochangera</t>
  </si>
  <si>
    <t>REAL2220</t>
  </si>
  <si>
    <t>GKB341R</t>
  </si>
  <si>
    <t>JN1UETY61Z0603577</t>
  </si>
  <si>
    <t>ZD30010564N</t>
  </si>
  <si>
    <t>Africa Sunset Safaris Ltd</t>
  </si>
  <si>
    <t>GKB 425J</t>
  </si>
  <si>
    <t>JF2BR9K95EG065898</t>
  </si>
  <si>
    <t>E609303</t>
  </si>
  <si>
    <t>REAL2364</t>
  </si>
  <si>
    <t>GKB 434J</t>
  </si>
  <si>
    <t>JF2BR9K95EG065892</t>
  </si>
  <si>
    <t>E608839</t>
  </si>
  <si>
    <t>REAL2381</t>
  </si>
  <si>
    <t>GKB 399J</t>
  </si>
  <si>
    <t>JF2BR9K95EG061596</t>
  </si>
  <si>
    <t>E584916</t>
  </si>
  <si>
    <t>Ecta Kenya Ltd</t>
  </si>
  <si>
    <t>REAL2116</t>
  </si>
  <si>
    <t>Paid into Absa Ac. No. 2026541355</t>
  </si>
  <si>
    <t>GKB 914G</t>
  </si>
  <si>
    <t>JF1SJ5KC5EG038714</t>
  </si>
  <si>
    <t>REAL2382</t>
  </si>
  <si>
    <t>KDB326Z</t>
  </si>
  <si>
    <t>Sinotruk Prime Mover</t>
  </si>
  <si>
    <t>LZZPCLSB2LJ167402</t>
  </si>
  <si>
    <t>200507019647</t>
  </si>
  <si>
    <t xml:space="preserve">Asmara </t>
  </si>
  <si>
    <t>Sold - Yutra Ltd</t>
  </si>
  <si>
    <t>REAL2346</t>
  </si>
  <si>
    <t>KCH 245G</t>
  </si>
  <si>
    <t>MM6UP0YB1F0400405</t>
  </si>
  <si>
    <t>P4AT2000309</t>
  </si>
  <si>
    <t>Dikans Ventures (Co) Ltd</t>
  </si>
  <si>
    <t>REAL2228</t>
  </si>
  <si>
    <t>KCT961J</t>
  </si>
  <si>
    <t>MA3FB32S1K80938</t>
  </si>
  <si>
    <t>F8DN6037978</t>
  </si>
  <si>
    <t>JOSEPH THUKU</t>
  </si>
  <si>
    <t>Patrick Momanyi</t>
  </si>
  <si>
    <t>REAL2094</t>
  </si>
  <si>
    <t>KCT968J</t>
  </si>
  <si>
    <t>MA3FB32S1K0C81071</t>
  </si>
  <si>
    <t>F8DN6038105</t>
  </si>
  <si>
    <t>Isabella Kemunto</t>
  </si>
  <si>
    <t>REAL2095</t>
  </si>
  <si>
    <t>KCU831C</t>
  </si>
  <si>
    <t>MA3FB32S2K0C83038</t>
  </si>
  <si>
    <t>F8DN6039723</t>
  </si>
  <si>
    <t>Kevin Ochieng Omondi</t>
  </si>
  <si>
    <t>KCT957J</t>
  </si>
  <si>
    <t>MA3FB32S4K0C82196</t>
  </si>
  <si>
    <t>F8DN6040114</t>
  </si>
  <si>
    <t>Stephen Gatune Kimani</t>
  </si>
  <si>
    <t>KCS065E</t>
  </si>
  <si>
    <t>MA3FB32S0K0C82826</t>
  </si>
  <si>
    <t>F8DN6040639</t>
  </si>
  <si>
    <t>Titus Mwangi Ndiritu</t>
  </si>
  <si>
    <t>REAL2098</t>
  </si>
  <si>
    <t>KCS039E</t>
  </si>
  <si>
    <t>MA3FB32S7K0C83343</t>
  </si>
  <si>
    <t>F8DN6040409</t>
  </si>
  <si>
    <t>Anthony Gachie Mumbi</t>
  </si>
  <si>
    <t>KCT780J</t>
  </si>
  <si>
    <t>MA3FB32S4K0C81405</t>
  </si>
  <si>
    <t>F8DN6038651</t>
  </si>
  <si>
    <t>Sam Munda Muga</t>
  </si>
  <si>
    <t>KCT789J</t>
  </si>
  <si>
    <t>MA3FB32S1K0C81266</t>
  </si>
  <si>
    <t>F8DN6038389</t>
  </si>
  <si>
    <t>Maureen Daisy Asetto</t>
  </si>
  <si>
    <t>KCS579A</t>
  </si>
  <si>
    <t>MA3FB32S9J0C70155</t>
  </si>
  <si>
    <t>F8DN6027482</t>
  </si>
  <si>
    <t>Feisal Hussein Swaleh</t>
  </si>
  <si>
    <t>REAL2078</t>
  </si>
  <si>
    <t>KCT790J</t>
  </si>
  <si>
    <t>MA3FB32SXK0C81649</t>
  </si>
  <si>
    <t>F8DN6038689</t>
  </si>
  <si>
    <t>KCT781J</t>
  </si>
  <si>
    <t>MA3FB32S0K0C81174</t>
  </si>
  <si>
    <t>F8DN6038180</t>
  </si>
  <si>
    <t>Joseph Mbugua Wangengi</t>
  </si>
  <si>
    <t>KCT955J</t>
  </si>
  <si>
    <t>MA3FB32S4K0C82683</t>
  </si>
  <si>
    <t>F8DN6039891</t>
  </si>
  <si>
    <t>KCT966J</t>
  </si>
  <si>
    <t>MA3FB32S2K0C82021</t>
  </si>
  <si>
    <t>F8DN6039280</t>
  </si>
  <si>
    <t>Brian Gachoki Munene</t>
  </si>
  <si>
    <t>KCU832C</t>
  </si>
  <si>
    <t>MA3FB32S2K0C82990</t>
  </si>
  <si>
    <t>F8DN6040343</t>
  </si>
  <si>
    <t>Nicanory Ambula Amanga</t>
  </si>
  <si>
    <t>REAL2099</t>
  </si>
  <si>
    <t>KCT016T</t>
  </si>
  <si>
    <t>MA3FB32S2K0C81676</t>
  </si>
  <si>
    <t>F8DN6038915</t>
  </si>
  <si>
    <t>Victor Nelson Mburu</t>
  </si>
  <si>
    <t>REAL2097&amp;2140</t>
  </si>
  <si>
    <t>KCS063E</t>
  </si>
  <si>
    <t>MA3FB32S1K0C83726</t>
  </si>
  <si>
    <t>F8DN6041201</t>
  </si>
  <si>
    <t>KCR427W</t>
  </si>
  <si>
    <t>MA3FB32S0J0C70237</t>
  </si>
  <si>
    <t>F8DN6026798</t>
  </si>
  <si>
    <t>Esther Njoki Kimani</t>
  </si>
  <si>
    <t>REAL2100</t>
  </si>
  <si>
    <t>KCS032E</t>
  </si>
  <si>
    <t>MA3FB32S8K0C83321</t>
  </si>
  <si>
    <t>F8DN6040915</t>
  </si>
  <si>
    <t>Joan Nthunya Mutisya</t>
  </si>
  <si>
    <t>REAL2114</t>
  </si>
  <si>
    <t>KCS064E</t>
  </si>
  <si>
    <t>MA3FB32S8K0C83285</t>
  </si>
  <si>
    <t>F8DN6040792</t>
  </si>
  <si>
    <t>Moses Macharia Gakuru</t>
  </si>
  <si>
    <t>KCT015T</t>
  </si>
  <si>
    <t>MA3FB32S3K0C83307</t>
  </si>
  <si>
    <t>F8DN6040570</t>
  </si>
  <si>
    <t>REAL2096</t>
  </si>
  <si>
    <t>KCS056E</t>
  </si>
  <si>
    <t>MA3FB32SXK0C83420</t>
  </si>
  <si>
    <t>F8DN6040763</t>
  </si>
  <si>
    <t>KCS061E</t>
  </si>
  <si>
    <t>MA3FB32S3K0C83632</t>
  </si>
  <si>
    <t>F8DN6040951</t>
  </si>
  <si>
    <t>KCS033E</t>
  </si>
  <si>
    <t>MA3FB32SXK0C83711</t>
  </si>
  <si>
    <t>F8DN6041122</t>
  </si>
  <si>
    <t>KCS038E</t>
  </si>
  <si>
    <t>MA3FB32S7K0C83360</t>
  </si>
  <si>
    <t>F8DN6040371</t>
  </si>
  <si>
    <t>KCR423W</t>
  </si>
  <si>
    <t>MA3FB32S6J0C69495</t>
  </si>
  <si>
    <t>F8DN6026628</t>
  </si>
  <si>
    <t>KCS037E</t>
  </si>
  <si>
    <t>MA3FB32S6K0C83124</t>
  </si>
  <si>
    <t>F8DN6040157</t>
  </si>
  <si>
    <t>KCT969J</t>
  </si>
  <si>
    <t>MA3FB32S5K0C82319</t>
  </si>
  <si>
    <t>F8DN6039441</t>
  </si>
  <si>
    <t>KCT788J</t>
  </si>
  <si>
    <t>MA3FB32SXK0C82073</t>
  </si>
  <si>
    <t>F8DN6039201</t>
  </si>
  <si>
    <t>KCS040E</t>
  </si>
  <si>
    <t>MA3FB32S7K0C83178</t>
  </si>
  <si>
    <t>F8DN6040844</t>
  </si>
  <si>
    <t>REAL2325</t>
  </si>
  <si>
    <t>KCS061B</t>
  </si>
  <si>
    <t>MA3FB32SXJ0C66969</t>
  </si>
  <si>
    <t>F8DN6024017</t>
  </si>
  <si>
    <t>REAL2326</t>
  </si>
  <si>
    <t>KCT973J</t>
  </si>
  <si>
    <t>MA3FB32S1K0C81037</t>
  </si>
  <si>
    <t>F8DN6037946</t>
  </si>
  <si>
    <t>Lease-To-Own</t>
  </si>
  <si>
    <t>Lease-to-Own</t>
  </si>
  <si>
    <t>GKB 457J</t>
  </si>
  <si>
    <t>JF2BR9K95EG065859</t>
  </si>
  <si>
    <t>E608565</t>
  </si>
  <si>
    <t>REAL2138</t>
  </si>
  <si>
    <t xml:space="preserve">GKB 468J </t>
  </si>
  <si>
    <t>JF2BR9K95EG062557</t>
  </si>
  <si>
    <t>E587989</t>
  </si>
  <si>
    <t>Nancy Wanjiku</t>
  </si>
  <si>
    <t>REAL2101</t>
  </si>
  <si>
    <t>GKB188R</t>
  </si>
  <si>
    <t>ADNAPUD22Z0055855</t>
  </si>
  <si>
    <t>YD25641433T</t>
  </si>
  <si>
    <t>Tunasco Insaat Anonim Sirketi</t>
  </si>
  <si>
    <t>REAL1648/2397</t>
  </si>
  <si>
    <t>GKB195R</t>
  </si>
  <si>
    <t>ADNAPUD22Z0056007</t>
  </si>
  <si>
    <t>YD25641049T</t>
  </si>
  <si>
    <t>GKB180R</t>
  </si>
  <si>
    <t>ADNAPUD22Z0056991</t>
  </si>
  <si>
    <t>YD25648744T</t>
  </si>
  <si>
    <t>REAL2384</t>
  </si>
  <si>
    <t>GKB 180M</t>
  </si>
  <si>
    <t>VF38D5FCAFL010389</t>
  </si>
  <si>
    <t>10FJBM2168333</t>
  </si>
  <si>
    <t>Geoffrey Kiprotich Koros</t>
  </si>
  <si>
    <t>REAL2229</t>
  </si>
  <si>
    <t>GKB 967H</t>
  </si>
  <si>
    <t>6FPPXXMJ2PFK54149</t>
  </si>
  <si>
    <t>PF2HPFK54149</t>
  </si>
  <si>
    <t>William Onsarigo Osoro</t>
  </si>
  <si>
    <t>REAL2318</t>
  </si>
  <si>
    <t>GKB 552J</t>
  </si>
  <si>
    <t>6FPPXXMJ2PFK53572</t>
  </si>
  <si>
    <t>PF2HPFK53572</t>
  </si>
  <si>
    <t>Deborah Achieng Olwal</t>
  </si>
  <si>
    <t>REAL2226</t>
  </si>
  <si>
    <t>Bal 200k 17.04.2023 (Duplication KCM076S)</t>
  </si>
  <si>
    <t xml:space="preserve">GKB 976H </t>
  </si>
  <si>
    <t>6FPPXXMJ2PFK53995</t>
  </si>
  <si>
    <t>PF2HPFK53995</t>
  </si>
  <si>
    <t>Sold - Albert Itabiri</t>
  </si>
  <si>
    <t>Payment slips amount to 1.8mn. Follow up 20k balance.</t>
  </si>
  <si>
    <t>KCV 817M</t>
  </si>
  <si>
    <t>6FPNXXMJ2NJR43917</t>
  </si>
  <si>
    <t>PF2HNJR43917</t>
  </si>
  <si>
    <t>Unilever</t>
  </si>
  <si>
    <t>Elishah Njeru - Instalment Pay</t>
  </si>
  <si>
    <t>instalments</t>
  </si>
  <si>
    <t>KCQ110Z</t>
  </si>
  <si>
    <t>6FPPXXMJ2PHD40785</t>
  </si>
  <si>
    <t>PF2HPHD40785</t>
  </si>
  <si>
    <t>Raymond Siele Kipyegon</t>
  </si>
  <si>
    <t>REAL2237</t>
  </si>
  <si>
    <t>GKB 989H</t>
  </si>
  <si>
    <t>6FPPXXMJ2PFK53969</t>
  </si>
  <si>
    <t>PF2HPFK53969</t>
  </si>
  <si>
    <t>Bunyala</t>
  </si>
  <si>
    <t>REAL2238</t>
  </si>
  <si>
    <t>KDM061T</t>
  </si>
  <si>
    <t>RentCo Africa</t>
  </si>
  <si>
    <t>KCS069Y</t>
  </si>
  <si>
    <t>Toyota Hiace Van</t>
  </si>
  <si>
    <t>JTF5522P5000179362</t>
  </si>
  <si>
    <t>2KD-A980645</t>
  </si>
  <si>
    <t>REAL2236</t>
  </si>
  <si>
    <t>GKB 980H</t>
  </si>
  <si>
    <t>6FPPXXMJ2PFK53982</t>
  </si>
  <si>
    <t>PF2HPFK53982</t>
  </si>
  <si>
    <t>Neo Gulf Logistics Ltd</t>
  </si>
  <si>
    <t>REAL2291</t>
  </si>
  <si>
    <t>KCR 780Z</t>
  </si>
  <si>
    <t>6FPNXXMJ2NJM18456</t>
  </si>
  <si>
    <t>PF2HNJP18456</t>
  </si>
  <si>
    <t>REAL2289</t>
  </si>
  <si>
    <t>KCS105K</t>
  </si>
  <si>
    <t>6FPPXXMJ2PJM11383</t>
  </si>
  <si>
    <t>PF2HPJM11383</t>
  </si>
  <si>
    <t>Kerugoya Fortis Medical &amp; Cancer Center Ltd</t>
  </si>
  <si>
    <t>REAL2245</t>
  </si>
  <si>
    <t>KCQ108Z</t>
  </si>
  <si>
    <t>6FPPXXMJ2PJT71566</t>
  </si>
  <si>
    <t>PF2HPJT71566</t>
  </si>
  <si>
    <t>James Waithaka Kirori</t>
  </si>
  <si>
    <t>REAL2247</t>
  </si>
  <si>
    <t>GKB 994H</t>
  </si>
  <si>
    <t>6FPPXXMJ2PFK53062</t>
  </si>
  <si>
    <t>PF2HPFK53062</t>
  </si>
  <si>
    <t>Eric Mutuma Murithi</t>
  </si>
  <si>
    <t>REAL2259</t>
  </si>
  <si>
    <t>GKB 301M</t>
  </si>
  <si>
    <t>VF38D5FCAFL006001</t>
  </si>
  <si>
    <t>10FJBM2159911</t>
  </si>
  <si>
    <t>REAL2256</t>
  </si>
  <si>
    <t>GKB 238H</t>
  </si>
  <si>
    <t>6FPNXXMJ2NEY65516</t>
  </si>
  <si>
    <t>PF2HNEY65516</t>
  </si>
  <si>
    <t>REAL2257</t>
  </si>
  <si>
    <t>GKB097M</t>
  </si>
  <si>
    <t>VF3L45GYXFS078267</t>
  </si>
  <si>
    <t>10FJCG2177531</t>
  </si>
  <si>
    <t>REAL2258</t>
  </si>
  <si>
    <t>KCX 135Z</t>
  </si>
  <si>
    <t>JN1UETY61Z0603072</t>
  </si>
  <si>
    <t>ZD30342643K</t>
  </si>
  <si>
    <t>REAL2255</t>
  </si>
  <si>
    <t>GKB 297M</t>
  </si>
  <si>
    <t>VF38D5FCAFL010111</t>
  </si>
  <si>
    <t>10FJBM2162906</t>
  </si>
  <si>
    <t>Flex</t>
  </si>
  <si>
    <t>Wilson Kamau Mathu</t>
  </si>
  <si>
    <t>REAL2135</t>
  </si>
  <si>
    <t>GKB 242H</t>
  </si>
  <si>
    <t>6FPNXXMJ2NDD50255</t>
  </si>
  <si>
    <t>PF2HNDD50255</t>
  </si>
  <si>
    <t>REAL1571</t>
  </si>
  <si>
    <t>KCS160Z</t>
  </si>
  <si>
    <t>JTF5522P000180273</t>
  </si>
  <si>
    <t>2KD-A984176</t>
  </si>
  <si>
    <t>Lawrence Nicholas Mutembei</t>
  </si>
  <si>
    <t>REAL2273</t>
  </si>
  <si>
    <t>GKB 188M</t>
  </si>
  <si>
    <t>VF38D5FCAFL010668</t>
  </si>
  <si>
    <t>10FJBM2169533</t>
  </si>
  <si>
    <t>KCQ330Z</t>
  </si>
  <si>
    <t>6FPPXXMJ2PJT71565</t>
  </si>
  <si>
    <t>PF2HPJT71565</t>
  </si>
  <si>
    <t>Rosemary Wairimu Gachemi</t>
  </si>
  <si>
    <t>REAL2287</t>
  </si>
  <si>
    <t>KCW 096X</t>
  </si>
  <si>
    <t>6FPNXXMJ2NJA59211</t>
  </si>
  <si>
    <t>PF2HNJA59211</t>
  </si>
  <si>
    <t>Luck Ochieng'</t>
  </si>
  <si>
    <t>Bosire Bogonko</t>
  </si>
  <si>
    <t>REAL2269/88</t>
  </si>
  <si>
    <t>KCV 893H</t>
  </si>
  <si>
    <t>6FPPXXMJ2PJA59238</t>
  </si>
  <si>
    <t>PF2HPJA59238</t>
  </si>
  <si>
    <t>Miriam Wanjiru Githinji</t>
  </si>
  <si>
    <t>REAL2271</t>
  </si>
  <si>
    <t>KCV 894H</t>
  </si>
  <si>
    <t>6FPPXXMJ2PJA58270</t>
  </si>
  <si>
    <t>PF2HPJA58270</t>
  </si>
  <si>
    <t>Leroy Kipruto Kimutai</t>
  </si>
  <si>
    <t>REAL2272</t>
  </si>
  <si>
    <t>KCW 090X</t>
  </si>
  <si>
    <t>Suzuki Ciaz</t>
  </si>
  <si>
    <t>MA3AVC71S00400815</t>
  </si>
  <si>
    <t>K15BN1084728</t>
  </si>
  <si>
    <t>Carol King'ori</t>
  </si>
  <si>
    <t>REAL2270</t>
  </si>
  <si>
    <t>GKB 334M</t>
  </si>
  <si>
    <t>VF38D5FCAFL010395</t>
  </si>
  <si>
    <t>10FJBM2168334</t>
  </si>
  <si>
    <t>Dorcas Ntiam Lekesanyal</t>
  </si>
  <si>
    <t>REAL2313</t>
  </si>
  <si>
    <t>KCV 970H</t>
  </si>
  <si>
    <t>6FPNXXMJ2NJR43900</t>
  </si>
  <si>
    <t>PF2HNJR43900</t>
  </si>
  <si>
    <t>John Karanja Kamau</t>
  </si>
  <si>
    <t>REAL2320</t>
  </si>
  <si>
    <t>RL - 26.10.23</t>
  </si>
  <si>
    <t>GKB 337M</t>
  </si>
  <si>
    <t>VF38D5FCAFL007685</t>
  </si>
  <si>
    <t>10FJBM2163722</t>
  </si>
  <si>
    <t>REAL2317</t>
  </si>
  <si>
    <t>KCV 868H</t>
  </si>
  <si>
    <t>6FPPXXMJ2PJA58272</t>
  </si>
  <si>
    <t>PF2HPJA58272</t>
  </si>
  <si>
    <t>Irene Mate</t>
  </si>
  <si>
    <t>REAL2310</t>
  </si>
  <si>
    <t>KCW 092X</t>
  </si>
  <si>
    <t>MA3AVC71S00400751</t>
  </si>
  <si>
    <t>K15BN1084449</t>
  </si>
  <si>
    <t>REAL2309</t>
  </si>
  <si>
    <t>GKB154R</t>
  </si>
  <si>
    <t>ADNAPUD22Z0056044</t>
  </si>
  <si>
    <t>YD25641032X</t>
  </si>
  <si>
    <t>William Kipchumba</t>
  </si>
  <si>
    <t>REAL2314</t>
  </si>
  <si>
    <t>KCV 960H</t>
  </si>
  <si>
    <t>6FPNXXMJ2NJR45913</t>
  </si>
  <si>
    <t>PF2HNJR45913</t>
  </si>
  <si>
    <t>Josephine Makena Mugambi</t>
  </si>
  <si>
    <t>REAL2315</t>
  </si>
  <si>
    <t>KCW 094X</t>
  </si>
  <si>
    <t>MA3AVC71S00400858</t>
  </si>
  <si>
    <t>K15BN1084795</t>
  </si>
  <si>
    <t>Jason Kinyua Mwangi</t>
  </si>
  <si>
    <t>REAL2316</t>
  </si>
  <si>
    <t>KCS 931J</t>
  </si>
  <si>
    <t>6FPNXXMJ2NJB36885</t>
  </si>
  <si>
    <t>PF2HNJB36885</t>
  </si>
  <si>
    <t>Oliver Jansen Lihali Alliangana</t>
  </si>
  <si>
    <t>REAL2321</t>
  </si>
  <si>
    <t>KCW 097X</t>
  </si>
  <si>
    <t>6FPNXXMJ2NJA58501</t>
  </si>
  <si>
    <t>PF2HNJA58501</t>
  </si>
  <si>
    <t>Jossie Construction Ltd</t>
  </si>
  <si>
    <t>REAL2319</t>
  </si>
  <si>
    <t>KCV 859H</t>
  </si>
  <si>
    <t>6FPNXXMJ2NJB36875</t>
  </si>
  <si>
    <t>PFHPJB36875</t>
  </si>
  <si>
    <t>REAL2328</t>
  </si>
  <si>
    <t>RL - 03.11.23</t>
  </si>
  <si>
    <t>KCW 091X</t>
  </si>
  <si>
    <t>MA3AVC71S00400731</t>
  </si>
  <si>
    <t>K15BN1084503</t>
  </si>
  <si>
    <t>Faith Mercy Wanyi Muthigah</t>
  </si>
  <si>
    <t>REAL3097</t>
  </si>
  <si>
    <t>Paid a total of Kshs. 1,085,000</t>
  </si>
  <si>
    <t>KCV 891H</t>
  </si>
  <si>
    <t>6FPPXXMJ2PJA59229</t>
  </si>
  <si>
    <t>PF2HPJA59229</t>
  </si>
  <si>
    <t>REAL2329</t>
  </si>
  <si>
    <t>GKB 309M</t>
  </si>
  <si>
    <t>VF38D5FCAFL008479</t>
  </si>
  <si>
    <t>10FJBM2165026</t>
  </si>
  <si>
    <t>REAL2340</t>
  </si>
  <si>
    <t>KCV 097V</t>
  </si>
  <si>
    <t>MA3AVC71S00391473</t>
  </si>
  <si>
    <t>K15BN1059796</t>
  </si>
  <si>
    <t>REAL2335</t>
  </si>
  <si>
    <t>KCQ106Z</t>
  </si>
  <si>
    <t>6FPPXXMJ2PJT71563</t>
  </si>
  <si>
    <t>PF2HPJT71563</t>
  </si>
  <si>
    <t>Khadija Nurow Jirma</t>
  </si>
  <si>
    <t>REAL2345</t>
  </si>
  <si>
    <t>KCR 472W</t>
  </si>
  <si>
    <t>Ford Ranger D/CAB 4x4 2.2L</t>
  </si>
  <si>
    <t>6FPPXXMJ2PJT71635</t>
  </si>
  <si>
    <t>PF2HPJT71635</t>
  </si>
  <si>
    <t>Xuchang Holdings</t>
  </si>
  <si>
    <t>KCW 093X</t>
  </si>
  <si>
    <t>MA3AVC71S00400678</t>
  </si>
  <si>
    <t>K15BN1084121</t>
  </si>
  <si>
    <t>Ruth Mmbasu</t>
  </si>
  <si>
    <t>KCV 942H</t>
  </si>
  <si>
    <t>6FPNXXMJ2NJR43927</t>
  </si>
  <si>
    <t>PF2HJNR43927</t>
  </si>
  <si>
    <t>RAL2538</t>
  </si>
  <si>
    <t>**RAL2420</t>
  </si>
  <si>
    <t>KCQ037Z</t>
  </si>
  <si>
    <t>6FPPXXMJ2PJT71560</t>
  </si>
  <si>
    <t>PF2HPJT71560</t>
  </si>
  <si>
    <t>Mosaic Energy Enterprises Ltd</t>
  </si>
  <si>
    <t>REAL2357</t>
  </si>
  <si>
    <t>KDN473N</t>
  </si>
  <si>
    <t>VF611C163GD003220</t>
  </si>
  <si>
    <t>Ali Jama Ali</t>
  </si>
  <si>
    <t>KCQ104Z</t>
  </si>
  <si>
    <t>6FPPXXMJ2PJT71562</t>
  </si>
  <si>
    <t>PF2HPJT71562</t>
  </si>
  <si>
    <t>REAL2365</t>
  </si>
  <si>
    <t>KCV640R</t>
  </si>
  <si>
    <t>Renault Koleos</t>
  </si>
  <si>
    <t>VF1RZG003600293115</t>
  </si>
  <si>
    <t>2TRC707025734</t>
  </si>
  <si>
    <t>HQs</t>
  </si>
  <si>
    <t>Sabic</t>
  </si>
  <si>
    <t>Martin Mburu</t>
  </si>
  <si>
    <t>REAL2308</t>
  </si>
  <si>
    <t>KCS108K</t>
  </si>
  <si>
    <t>6FPPXXMJ2PJM11384</t>
  </si>
  <si>
    <t>PF2HPJM11384</t>
  </si>
  <si>
    <t>REAL2417</t>
  </si>
  <si>
    <t>GKB367R</t>
  </si>
  <si>
    <t>JN1UETY61Z0603602</t>
  </si>
  <si>
    <t>ZD30010805N</t>
  </si>
  <si>
    <t>Ridgeways</t>
  </si>
  <si>
    <t>REAL2418</t>
  </si>
  <si>
    <t>GKB856R</t>
  </si>
  <si>
    <t>JN1UETY61Z0603504</t>
  </si>
  <si>
    <t>ZD30010176N</t>
  </si>
  <si>
    <t>RDU</t>
  </si>
  <si>
    <t>GKB329R</t>
  </si>
  <si>
    <t>JN1UETY61Z0603538</t>
  </si>
  <si>
    <t>ZD30010315N</t>
  </si>
  <si>
    <t>Railways</t>
  </si>
  <si>
    <t>GKB 977H</t>
  </si>
  <si>
    <t>6FPPXXMJ2PFK51613</t>
  </si>
  <si>
    <t>PF2HPFK51613</t>
  </si>
  <si>
    <t>Dennis Mucheni Ng'ang'a</t>
  </si>
  <si>
    <t>REAL2419</t>
  </si>
  <si>
    <t>GKB 281H</t>
  </si>
  <si>
    <t>6FPPXXMJ2PDE55057</t>
  </si>
  <si>
    <t>PF2HPDE55057</t>
  </si>
  <si>
    <t>Peter Kemuma Motanya</t>
  </si>
  <si>
    <t>REAL2425</t>
  </si>
  <si>
    <t>GKB 547J</t>
  </si>
  <si>
    <t>6FPPXXMJ2PFK51624</t>
  </si>
  <si>
    <t>PF2HPFK51624</t>
  </si>
  <si>
    <t>Nathan Muindi Musyoka</t>
  </si>
  <si>
    <t>Manas Otieno</t>
  </si>
  <si>
    <t>REAL2426</t>
  </si>
  <si>
    <t>KCY072W</t>
  </si>
  <si>
    <t>Scania P410 Prime Mover</t>
  </si>
  <si>
    <t>9BSP6X40003934374</t>
  </si>
  <si>
    <t>DC13107L018324027</t>
  </si>
  <si>
    <t>NCBA</t>
  </si>
  <si>
    <t>Exon</t>
  </si>
  <si>
    <t>Normak Co. Ltd</t>
  </si>
  <si>
    <t>REAL2331</t>
  </si>
  <si>
    <t>KCY331K</t>
  </si>
  <si>
    <t>9BSP6X40003925749</t>
  </si>
  <si>
    <t>DC13107L018315398</t>
  </si>
  <si>
    <t>REAL2432</t>
  </si>
  <si>
    <t>KCT967J</t>
  </si>
  <si>
    <t>MA3FB32S1K0C81250</t>
  </si>
  <si>
    <t>F8DN6038411</t>
  </si>
  <si>
    <t>Nrb Hosp</t>
  </si>
  <si>
    <t>David Miregwa Ondieki</t>
  </si>
  <si>
    <t>REAL2424</t>
  </si>
  <si>
    <t>GKB252J</t>
  </si>
  <si>
    <t>6FPNXXMJ2NFK52381</t>
  </si>
  <si>
    <t>PF2HNFK52381</t>
  </si>
  <si>
    <t>REAL2429</t>
  </si>
  <si>
    <t>KDN302P</t>
  </si>
  <si>
    <t>KCS 091B</t>
  </si>
  <si>
    <t>6FPNXXMJ2NJB29333</t>
  </si>
  <si>
    <t>PF2HNJB29333</t>
  </si>
  <si>
    <t>SOS &amp; Chris Aviation</t>
  </si>
  <si>
    <t>REAL2449</t>
  </si>
  <si>
    <t>GKB 274M</t>
  </si>
  <si>
    <t>VF38D5FCAFL007687</t>
  </si>
  <si>
    <t>10FJBM2163713</t>
  </si>
  <si>
    <t>REAL2428</t>
  </si>
  <si>
    <t>GKB 720G</t>
  </si>
  <si>
    <t>JF2SJ5KA3EG027148</t>
  </si>
  <si>
    <t>Purity Wacuka Nyaga</t>
  </si>
  <si>
    <t>REAL2427</t>
  </si>
  <si>
    <t>KCS063B</t>
  </si>
  <si>
    <t>MA3FB32S9J0C67059</t>
  </si>
  <si>
    <t>F8DN6023997</t>
  </si>
  <si>
    <t>REAL2433</t>
  </si>
  <si>
    <t>KCT784J</t>
  </si>
  <si>
    <t>MA3FB32S3K0C82425</t>
  </si>
  <si>
    <t>F8DN6039370</t>
  </si>
  <si>
    <t>KCS067B</t>
  </si>
  <si>
    <t>MA3FB32S7J0C68582</t>
  </si>
  <si>
    <t>F8DN6025842</t>
  </si>
  <si>
    <t>KCT060E</t>
  </si>
  <si>
    <t>MA37B32S6K0C83852</t>
  </si>
  <si>
    <t>F8DN6041210</t>
  </si>
  <si>
    <t>KCS036E</t>
  </si>
  <si>
    <t>MA3FB32S4K0C83591</t>
  </si>
  <si>
    <t>F8DN6040205</t>
  </si>
  <si>
    <t>KCS023B</t>
  </si>
  <si>
    <t>MA3FB32S3J0C70345</t>
  </si>
  <si>
    <t>F8DN6027612</t>
  </si>
  <si>
    <t>KCR424W</t>
  </si>
  <si>
    <t>MA3FB32S0J0C69511</t>
  </si>
  <si>
    <t>F8DN6026687</t>
  </si>
  <si>
    <t>REAL2543</t>
  </si>
  <si>
    <t>KCU833C</t>
  </si>
  <si>
    <t>MA3FB32S2K0C82780</t>
  </si>
  <si>
    <t>F8DN6039639</t>
  </si>
  <si>
    <t>Payment Slip.</t>
  </si>
  <si>
    <t>KCT010B</t>
  </si>
  <si>
    <t>MA3FB32S4K0C82294</t>
  </si>
  <si>
    <t>F8DN6039418</t>
  </si>
  <si>
    <t>KCU801C</t>
  </si>
  <si>
    <t>MA3FB32S3K0C82917</t>
  </si>
  <si>
    <t>F8DN6039502</t>
  </si>
  <si>
    <t>REAL2591</t>
  </si>
  <si>
    <t>KCQ103Z</t>
  </si>
  <si>
    <t>6FPPXXMJ2PJT71569</t>
  </si>
  <si>
    <t>PF2HPJT71569</t>
  </si>
  <si>
    <t>GKB361R</t>
  </si>
  <si>
    <t>JN1UETY61Z0603507</t>
  </si>
  <si>
    <t>ZD30010107N</t>
  </si>
  <si>
    <t>Langata Rd</t>
  </si>
  <si>
    <t>Liliane Awinoh</t>
  </si>
  <si>
    <t>REAL2431</t>
  </si>
  <si>
    <t>GKB145R</t>
  </si>
  <si>
    <t>ADNAPUD22Z0056924</t>
  </si>
  <si>
    <t>YD25651652T</t>
  </si>
  <si>
    <t>Transafrica Motors</t>
  </si>
  <si>
    <t>REAL2186</t>
  </si>
  <si>
    <t>Paid into Coopbank - 01136504635400</t>
  </si>
  <si>
    <t>GKB149R</t>
  </si>
  <si>
    <t>ADNAPUD22Z0056550</t>
  </si>
  <si>
    <t>YD25644064T</t>
  </si>
  <si>
    <t>GKB157R</t>
  </si>
  <si>
    <t>ADNAPUD22Z0056919</t>
  </si>
  <si>
    <t>YD25648214T</t>
  </si>
  <si>
    <t>GKB170R</t>
  </si>
  <si>
    <t>ADNAPUD22Z0056695</t>
  </si>
  <si>
    <t>YD25644776T</t>
  </si>
  <si>
    <t>GKB182R</t>
  </si>
  <si>
    <t>ADNAPUD22Z0054333</t>
  </si>
  <si>
    <t>YD25633431T</t>
  </si>
  <si>
    <t>GKB843R</t>
  </si>
  <si>
    <t>JN1UETY61Z0603663</t>
  </si>
  <si>
    <t>ZD30018287N</t>
  </si>
  <si>
    <t>GKB 949H</t>
  </si>
  <si>
    <t>6FPPXXMJ2PFK53518</t>
  </si>
  <si>
    <t>PF2HPFK53518</t>
  </si>
  <si>
    <t>Gerald Muli</t>
  </si>
  <si>
    <t>REAL2195</t>
  </si>
  <si>
    <t>KCY076W</t>
  </si>
  <si>
    <t>9BSP6X40003934632</t>
  </si>
  <si>
    <t>DC13107L018324273</t>
  </si>
  <si>
    <t>GKB311R</t>
  </si>
  <si>
    <t>JN1UETY61Z0603479</t>
  </si>
  <si>
    <t>ZD30009889N</t>
  </si>
  <si>
    <t>REAL2443</t>
  </si>
  <si>
    <t>GKB316S</t>
  </si>
  <si>
    <t>JN1UETY61Z0603718</t>
  </si>
  <si>
    <t>ZD30020088N</t>
  </si>
  <si>
    <t>REAL2445</t>
  </si>
  <si>
    <t>GKB307S</t>
  </si>
  <si>
    <t>JN1UETY61Z0603704</t>
  </si>
  <si>
    <t>ZD30019638N</t>
  </si>
  <si>
    <t>REAL2442</t>
  </si>
  <si>
    <t>GKB365R</t>
  </si>
  <si>
    <t>JN1UETY61Z0603591</t>
  </si>
  <si>
    <t>ZD30010662N</t>
  </si>
  <si>
    <t>REAL2444</t>
  </si>
  <si>
    <t>GKB983R</t>
  </si>
  <si>
    <t>JN1UETY61Z0603688</t>
  </si>
  <si>
    <t>ZD30019123N</t>
  </si>
  <si>
    <t>REAL2441</t>
  </si>
  <si>
    <t>KCV 892H</t>
  </si>
  <si>
    <t>6FPPXXMJ2PJA60225</t>
  </si>
  <si>
    <t>PF2HPJA60225</t>
  </si>
  <si>
    <t>Aron Wambua Makau</t>
  </si>
  <si>
    <t>REAL2455</t>
  </si>
  <si>
    <t>RL - 22.12.23</t>
  </si>
  <si>
    <t>GKB 212M</t>
  </si>
  <si>
    <t>BOXER X250</t>
  </si>
  <si>
    <t>VF3YCZMFC12814497</t>
  </si>
  <si>
    <t>10TRJA0821228</t>
  </si>
  <si>
    <t>Kangundo Rd</t>
  </si>
  <si>
    <t>REAL2452</t>
  </si>
  <si>
    <t>KCR 515W</t>
  </si>
  <si>
    <t>6FPNXXMJ2NJS62222</t>
  </si>
  <si>
    <t>PF2HNJS62222</t>
  </si>
  <si>
    <t>Edwin Chepsergon Chebii</t>
  </si>
  <si>
    <t>Samson Ochieng</t>
  </si>
  <si>
    <t>REAL2457</t>
  </si>
  <si>
    <t>GKB405R</t>
  </si>
  <si>
    <t>JALFTS33H97000677</t>
  </si>
  <si>
    <t>REAL2230</t>
  </si>
  <si>
    <t>GKB 099M</t>
  </si>
  <si>
    <t>VF3L45GYXFS087002</t>
  </si>
  <si>
    <t>10FJCG2181561</t>
  </si>
  <si>
    <t>Samuel Ndaruga Muthui</t>
  </si>
  <si>
    <t>REAL2132</t>
  </si>
  <si>
    <t>GKB 268H</t>
  </si>
  <si>
    <t>6FPPXXMJ2PDE55687</t>
  </si>
  <si>
    <t>PF2HPDE55687</t>
  </si>
  <si>
    <t>Ronnie Lengees</t>
  </si>
  <si>
    <t>REAL2208</t>
  </si>
  <si>
    <t>GKB 175M</t>
  </si>
  <si>
    <t>VF38D5FCAFL011755</t>
  </si>
  <si>
    <t>10FJBM2171030</t>
  </si>
  <si>
    <t>Kenneth Kinyua Kiura</t>
  </si>
  <si>
    <t>REAL2144</t>
  </si>
  <si>
    <t>GKB334R</t>
  </si>
  <si>
    <t>JN1UETY61Z0603560</t>
  </si>
  <si>
    <t>ZD30009964N</t>
  </si>
  <si>
    <t>Daniel Njagi Nyaga</t>
  </si>
  <si>
    <t>REAL2159</t>
  </si>
  <si>
    <t>KTCB491X</t>
  </si>
  <si>
    <t>Same Tiger 80.4</t>
  </si>
  <si>
    <t>S10SEO7WT1E10028</t>
  </si>
  <si>
    <t>10004W3185423</t>
  </si>
  <si>
    <t>Sukari</t>
  </si>
  <si>
    <t>Kilimo</t>
  </si>
  <si>
    <t>Shadrack Kipkemboi Tanui</t>
  </si>
  <si>
    <t>REAL2298</t>
  </si>
  <si>
    <t>Otma 3-Disc Plough</t>
  </si>
  <si>
    <t>Incl w/Tractor</t>
  </si>
  <si>
    <t>KTCB568X</t>
  </si>
  <si>
    <t>S10SEO7WT1E10029</t>
  </si>
  <si>
    <t>10004W3184256</t>
  </si>
  <si>
    <t>Philip Kipketer Koech</t>
  </si>
  <si>
    <t>REAL2415</t>
  </si>
  <si>
    <t>KTCB479X</t>
  </si>
  <si>
    <t>S10SEO7WT1E10027</t>
  </si>
  <si>
    <t>10004W3184116</t>
  </si>
  <si>
    <t>Anthony Kipkoech Kiprop</t>
  </si>
  <si>
    <t>REAL2448</t>
  </si>
  <si>
    <t>KTCB471X</t>
  </si>
  <si>
    <t>S10SEO7WT1E10009</t>
  </si>
  <si>
    <t>10004W3146644</t>
  </si>
  <si>
    <t>REAL2416</t>
  </si>
  <si>
    <t>GKB181R</t>
  </si>
  <si>
    <t>ADNAPUD22Z0055901</t>
  </si>
  <si>
    <t>YD25642002T</t>
  </si>
  <si>
    <t>Neo Gulf Ltd</t>
  </si>
  <si>
    <t>REAL2484</t>
  </si>
  <si>
    <t>GKB366R</t>
  </si>
  <si>
    <t>JN1UETY61Z0603595</t>
  </si>
  <si>
    <t>ZD30010750N</t>
  </si>
  <si>
    <t>REAL2481</t>
  </si>
  <si>
    <t>GKB130M</t>
  </si>
  <si>
    <t>VF38D5FCAFL007690</t>
  </si>
  <si>
    <t>10FJBM2160134</t>
  </si>
  <si>
    <t>REAL2483</t>
  </si>
  <si>
    <t>GKB314S</t>
  </si>
  <si>
    <t>JN1UETY61Z0603707</t>
  </si>
  <si>
    <t>ZD30019635N</t>
  </si>
  <si>
    <t>REAL2510</t>
  </si>
  <si>
    <t>GKB859R</t>
  </si>
  <si>
    <t>JN1UETY61Z0603545</t>
  </si>
  <si>
    <t>ZD30010325N</t>
  </si>
  <si>
    <t>REAL2514</t>
  </si>
  <si>
    <t>GKB327R</t>
  </si>
  <si>
    <t>JN1UETY61Z0603529</t>
  </si>
  <si>
    <t>ZD30010205N</t>
  </si>
  <si>
    <t>REAL2515</t>
  </si>
  <si>
    <t>GKB499R</t>
  </si>
  <si>
    <t>JALFTS33H97000747</t>
  </si>
  <si>
    <t>488577</t>
  </si>
  <si>
    <t>REAL2485</t>
  </si>
  <si>
    <t>GKB251R</t>
  </si>
  <si>
    <t>JN1UETY61Z0603501</t>
  </si>
  <si>
    <t>ZD30010051N</t>
  </si>
  <si>
    <t>REAL2488</t>
  </si>
  <si>
    <t>GKB284R</t>
  </si>
  <si>
    <t>JN1UETY61Z0603484</t>
  </si>
  <si>
    <t>ZD30009962N</t>
  </si>
  <si>
    <t>REAL2490</t>
  </si>
  <si>
    <t>GKB818R</t>
  </si>
  <si>
    <t>JN1UETY61Z0603661</t>
  </si>
  <si>
    <t>ZD30018288N</t>
  </si>
  <si>
    <t>GKB977R</t>
  </si>
  <si>
    <t>JN1UETY61Z0603677</t>
  </si>
  <si>
    <t>ZD30018723N</t>
  </si>
  <si>
    <t>GKB359R</t>
  </si>
  <si>
    <t>JN1UETY61Z0603579</t>
  </si>
  <si>
    <t>ZD30010618N</t>
  </si>
  <si>
    <t>REAL2497</t>
  </si>
  <si>
    <t>GKB975R</t>
  </si>
  <si>
    <t>JN1UETY61Z0603676</t>
  </si>
  <si>
    <t>ZD30018607N</t>
  </si>
  <si>
    <t>GKB 532J</t>
  </si>
  <si>
    <t>6FPPXXMJ2PFK53541</t>
  </si>
  <si>
    <t>PF2HPFK53541</t>
  </si>
  <si>
    <t>GKB 549J</t>
  </si>
  <si>
    <t>6FPPXXMJ2PFK53565</t>
  </si>
  <si>
    <t>PF2HPFK53565</t>
  </si>
  <si>
    <t>GKB 285J</t>
  </si>
  <si>
    <t>6FPPXXMJ2PDC43886</t>
  </si>
  <si>
    <t>PF2HPDC43886</t>
  </si>
  <si>
    <t>GKB 396R</t>
  </si>
  <si>
    <t>JALFTS33H97000671</t>
  </si>
  <si>
    <t>Storage applicable upto 31.12.2023. Unit sold in Jan 2024</t>
  </si>
  <si>
    <t>GKB210R</t>
  </si>
  <si>
    <t>ADNAPUD22Z0054171</t>
  </si>
  <si>
    <t>YD25634131T</t>
  </si>
  <si>
    <t>***</t>
  </si>
  <si>
    <t>GKB232R</t>
  </si>
  <si>
    <t>ADNAPUD22Z0055916</t>
  </si>
  <si>
    <t>YD25640852T</t>
  </si>
  <si>
    <t>GKB377R</t>
  </si>
  <si>
    <t>ADNAPUD22Z0056067</t>
  </si>
  <si>
    <t>YD25641203T</t>
  </si>
  <si>
    <t>GKB278R</t>
  </si>
  <si>
    <t>JN1UETY61Z0603495</t>
  </si>
  <si>
    <t>ZD30010004N</t>
  </si>
  <si>
    <t>GKB342S</t>
  </si>
  <si>
    <t>JN1UETY61Z0603682</t>
  </si>
  <si>
    <t>ZD30018888N</t>
  </si>
  <si>
    <t>GKB449R</t>
  </si>
  <si>
    <t>JALFTS33H97000751</t>
  </si>
  <si>
    <t>REAL2494</t>
  </si>
  <si>
    <t>KCT013T</t>
  </si>
  <si>
    <t>MA3FB32S2K0C81595</t>
  </si>
  <si>
    <t>F8DN6038308</t>
  </si>
  <si>
    <t>KCT960J</t>
  </si>
  <si>
    <t>MA3FB32S2K0C83086</t>
  </si>
  <si>
    <t>F8DN6040226</t>
  </si>
  <si>
    <t>KCT006T</t>
  </si>
  <si>
    <t>MA3FB32SXK0C82946</t>
  </si>
  <si>
    <t>F8DN6040319</t>
  </si>
  <si>
    <t>REAL2504</t>
  </si>
  <si>
    <t>KCT958J</t>
  </si>
  <si>
    <t>MA3FB32S1K0C81474</t>
  </si>
  <si>
    <t>F8DN6038613</t>
  </si>
  <si>
    <t>GKB 261H</t>
  </si>
  <si>
    <t>6FPPXXMJ2PDE56488</t>
  </si>
  <si>
    <t>PF2HPDE56488</t>
  </si>
  <si>
    <t>REAL2503</t>
  </si>
  <si>
    <t>GKB 292H</t>
  </si>
  <si>
    <t>6FPPXXMJ2PDD53483</t>
  </si>
  <si>
    <t>PF2HPDD53483</t>
  </si>
  <si>
    <t>Atiagaga Amadadi John</t>
  </si>
  <si>
    <t>REAL2502</t>
  </si>
  <si>
    <t>GKB 538J</t>
  </si>
  <si>
    <t>6FPPXXMJ2PFK52416</t>
  </si>
  <si>
    <t>PF2HPFK52416</t>
  </si>
  <si>
    <t>Lawrence Kirui</t>
  </si>
  <si>
    <t>REAL2512</t>
  </si>
  <si>
    <t>GKB 184M</t>
  </si>
  <si>
    <t>VF38D5FCAFL012036</t>
  </si>
  <si>
    <t>10FJBM2171416</t>
  </si>
  <si>
    <t>Erastus Mathenge - Staff Loan</t>
  </si>
  <si>
    <t>GKB508R</t>
  </si>
  <si>
    <t>JALFTS33H97000748</t>
  </si>
  <si>
    <t>488578</t>
  </si>
  <si>
    <t>Hajir Noor Yarow</t>
  </si>
  <si>
    <t>REAL2516</t>
  </si>
  <si>
    <t>GKB448R</t>
  </si>
  <si>
    <t>JALFTS33H97000749</t>
  </si>
  <si>
    <t>Sofia Mukiri Kinoti</t>
  </si>
  <si>
    <t>REAL2550</t>
  </si>
  <si>
    <t>GKB399R</t>
  </si>
  <si>
    <t>JALFTS33H97000670</t>
  </si>
  <si>
    <t>Masoud Mwinyi Masudi</t>
  </si>
  <si>
    <t>REAL2517</t>
  </si>
  <si>
    <t>GKB 999H</t>
  </si>
  <si>
    <t>6FPPXXMJ2PFK51589</t>
  </si>
  <si>
    <t>PF2HPFK51589</t>
  </si>
  <si>
    <t>Moses Kamau Thairu</t>
  </si>
  <si>
    <t>REAL2518</t>
  </si>
  <si>
    <t>GKB356R</t>
  </si>
  <si>
    <t>JN1UETY61Z0603571</t>
  </si>
  <si>
    <t>ZD30010527N</t>
  </si>
  <si>
    <t>Agile Innovations (K) Ltd</t>
  </si>
  <si>
    <t>REAL2523</t>
  </si>
  <si>
    <t>GKB 009J</t>
  </si>
  <si>
    <t>JF1SJ5KC5EG039598</t>
  </si>
  <si>
    <t>REAL2526</t>
  </si>
  <si>
    <t>GKB146R</t>
  </si>
  <si>
    <t>ADNAPUD22Z0055701</t>
  </si>
  <si>
    <t>YD25640434T</t>
  </si>
  <si>
    <t>REAL2525</t>
  </si>
  <si>
    <t>Crown Indicate that unit is still w/NPS</t>
  </si>
  <si>
    <t>GKB 290M</t>
  </si>
  <si>
    <t>VF38D5FCAFL007688</t>
  </si>
  <si>
    <t>10FJBM2163723</t>
  </si>
  <si>
    <t>REAL2527</t>
  </si>
  <si>
    <t>KDN305P</t>
  </si>
  <si>
    <t>GKB497R</t>
  </si>
  <si>
    <t>JALFTS33H97000750</t>
  </si>
  <si>
    <t>488581</t>
  </si>
  <si>
    <t>Isuzu</t>
  </si>
  <si>
    <t>Fair Acres Boutique Ltd</t>
  </si>
  <si>
    <t>REAL2641</t>
  </si>
  <si>
    <t>was at Runda and then moved to Isuzu in May'23</t>
  </si>
  <si>
    <t>GKB 929G</t>
  </si>
  <si>
    <t>JF1SJ5KC5EG034106</t>
  </si>
  <si>
    <t>Edna Karanja</t>
  </si>
  <si>
    <t>REAL2528</t>
  </si>
  <si>
    <t>KCV 911H</t>
  </si>
  <si>
    <t>6FPNXXMJ2NJR43940</t>
  </si>
  <si>
    <t>PF2HNJR43940</t>
  </si>
  <si>
    <t>REAL2530</t>
  </si>
  <si>
    <t>RL - 05.02.24</t>
  </si>
  <si>
    <t>KCW 095X</t>
  </si>
  <si>
    <t>MA3AVC71S00400778</t>
  </si>
  <si>
    <t>K15BN1084354</t>
  </si>
  <si>
    <t>Fidel Castro Omala</t>
  </si>
  <si>
    <t>REAL2537</t>
  </si>
  <si>
    <t>GKB 269H</t>
  </si>
  <si>
    <t>6FPPXXMJ2PDE56402</t>
  </si>
  <si>
    <t>PF2HPDE56402</t>
  </si>
  <si>
    <t>Anetly &amp; Kind Investments Ltd</t>
  </si>
  <si>
    <t>REAL2531</t>
  </si>
  <si>
    <t>GKB 565J</t>
  </si>
  <si>
    <t>6FPPXXMJ2PFK54136</t>
  </si>
  <si>
    <t>PF2HPFK54136</t>
  </si>
  <si>
    <t>REAL2549</t>
  </si>
  <si>
    <t>GKB233R</t>
  </si>
  <si>
    <t>ADNAPUD22Z0055226</t>
  </si>
  <si>
    <t>YD25638743T</t>
  </si>
  <si>
    <t>KCS026B</t>
  </si>
  <si>
    <t>MA3FB32S3J0C70121</t>
  </si>
  <si>
    <t>F8DN6027341</t>
  </si>
  <si>
    <t>REAL2553</t>
  </si>
  <si>
    <t>KCR426W</t>
  </si>
  <si>
    <t>MA3FB32S6J0C70520</t>
  </si>
  <si>
    <t>F8DN6027739</t>
  </si>
  <si>
    <t>REAL2554</t>
  </si>
  <si>
    <t>KCU 016N</t>
  </si>
  <si>
    <t>6FPNXXMJ2NJA56678</t>
  </si>
  <si>
    <t>PF2KNJA56678</t>
  </si>
  <si>
    <t>Martin Maina Nderitu</t>
  </si>
  <si>
    <t>REAL2519</t>
  </si>
  <si>
    <t>GKB 973H</t>
  </si>
  <si>
    <t>6FPPXXMJ2PFK54182</t>
  </si>
  <si>
    <t>PF2HPFK54182</t>
  </si>
  <si>
    <t>Timothy Muthoka Kyalo</t>
  </si>
  <si>
    <t>REAL2551</t>
  </si>
  <si>
    <t>Sold from CMC Nku - was grounded.</t>
  </si>
  <si>
    <t>GKB 288H</t>
  </si>
  <si>
    <t>6FPPXXMJ2PDE55723</t>
  </si>
  <si>
    <t>PF2HPDE55723</t>
  </si>
  <si>
    <t>KCQ105Z</t>
  </si>
  <si>
    <t>6FPPXXMJ2PJT71564</t>
  </si>
  <si>
    <t>PF2HPJT71564</t>
  </si>
  <si>
    <t>REAL2555</t>
  </si>
  <si>
    <t>KCR 663W</t>
  </si>
  <si>
    <t>6FPNXXMJ2NJM17846</t>
  </si>
  <si>
    <t>PF2HNJM17846</t>
  </si>
  <si>
    <t>GKB262R</t>
  </si>
  <si>
    <t>JN1UETY61Z0603463</t>
  </si>
  <si>
    <t>ZD30009721N</t>
  </si>
  <si>
    <t>Robert Kipkorir Chepkwony</t>
  </si>
  <si>
    <t>REAL2583</t>
  </si>
  <si>
    <t>600K (14.07.23 - GKB968H)</t>
  </si>
  <si>
    <t>GKB360R</t>
  </si>
  <si>
    <t>JN1UETY61Z0603528</t>
  </si>
  <si>
    <t>ZD30010007N</t>
  </si>
  <si>
    <t>REAL2568</t>
  </si>
  <si>
    <t>GKB 287M</t>
  </si>
  <si>
    <t>VF38D5FCAFL006003</t>
  </si>
  <si>
    <t>10FJBM2158399</t>
  </si>
  <si>
    <t>REAL2566</t>
  </si>
  <si>
    <t>GKB 077M</t>
  </si>
  <si>
    <t>VF3L45GYXFS079857</t>
  </si>
  <si>
    <t>10FJCG2178372</t>
  </si>
  <si>
    <t>REAL2567</t>
  </si>
  <si>
    <t>GKB 250M</t>
  </si>
  <si>
    <t>VF3YCZMFC12815627</t>
  </si>
  <si>
    <t>10TRJA0820826</t>
  </si>
  <si>
    <t>Samuel Mathenge Kariuki</t>
  </si>
  <si>
    <t>REAL2569</t>
  </si>
  <si>
    <t>KDA 027R</t>
  </si>
  <si>
    <t>H/D P-up Double Cab 4X4</t>
  </si>
  <si>
    <t>ACVDSCJR3J4054831</t>
  </si>
  <si>
    <t>4JK1UJ0431</t>
  </si>
  <si>
    <t>Laikipia County</t>
  </si>
  <si>
    <t>Samuel Muhoro Wanjohi</t>
  </si>
  <si>
    <t>Jane Munee</t>
  </si>
  <si>
    <t>REAL2582</t>
  </si>
  <si>
    <t>KCV 907H</t>
  </si>
  <si>
    <t>6FPNXXMJ2NJR43970</t>
  </si>
  <si>
    <t>PF2HNJR43970</t>
  </si>
  <si>
    <t>Prema Grow</t>
  </si>
  <si>
    <t>REAL2561</t>
  </si>
  <si>
    <t>KDA 026R</t>
  </si>
  <si>
    <t>ACVDSCJR5J4054832</t>
  </si>
  <si>
    <t>4JK1UJ0432</t>
  </si>
  <si>
    <t>James Kiarie Mungai</t>
  </si>
  <si>
    <t>REAL2558</t>
  </si>
  <si>
    <t>KCS 970S</t>
  </si>
  <si>
    <t>Ford Ranger S/CAB 4x2 2.2L</t>
  </si>
  <si>
    <t>6FPNXXMJ2NJA50790</t>
  </si>
  <si>
    <t>PF2KNJA50790</t>
  </si>
  <si>
    <t>REAL2593</t>
  </si>
  <si>
    <t>GKB 484J</t>
  </si>
  <si>
    <t>JF2BR9K95EG065879</t>
  </si>
  <si>
    <t>E609174</t>
  </si>
  <si>
    <t>REAL2589</t>
  </si>
  <si>
    <t>KCR 789Z</t>
  </si>
  <si>
    <t>6FPNXXMJ2NJM18468</t>
  </si>
  <si>
    <t>PF2HNJP18468</t>
  </si>
  <si>
    <t>REAL2588</t>
  </si>
  <si>
    <t>GKB 277H</t>
  </si>
  <si>
    <t>6FPPXXMJ2PDD53669</t>
  </si>
  <si>
    <t>PF2HPDD53669</t>
  </si>
  <si>
    <t>Michael Kioko Mutuku</t>
  </si>
  <si>
    <t>REAL2594</t>
  </si>
  <si>
    <t>KCV 948H</t>
  </si>
  <si>
    <t>6FPNXXMJ2NJR43876</t>
  </si>
  <si>
    <t>PF2HNJR43876</t>
  </si>
  <si>
    <t>REAL2598</t>
  </si>
  <si>
    <t>RL - 22.03.24</t>
  </si>
  <si>
    <t>KCH 248G </t>
  </si>
  <si>
    <t>MM6UP0YB1F0400406</t>
  </si>
  <si>
    <t>P4AT2004611</t>
  </si>
  <si>
    <t>REAL2597</t>
  </si>
  <si>
    <t>GKB 970H</t>
  </si>
  <si>
    <t>6FPPXXMJ2PFK54178</t>
  </si>
  <si>
    <t>PF2HPFK54178</t>
  </si>
  <si>
    <t>George KM Kamuiru</t>
  </si>
  <si>
    <t>REAL2603</t>
  </si>
  <si>
    <t>GKB 292M</t>
  </si>
  <si>
    <t>VF38D5FCAFL014203</t>
  </si>
  <si>
    <t>10FJBM2175119</t>
  </si>
  <si>
    <t>REAL2600</t>
  </si>
  <si>
    <t>KCW 098X</t>
  </si>
  <si>
    <t>6FPNXXMJ2NJP18648</t>
  </si>
  <si>
    <t>PF2HNJP18648</t>
  </si>
  <si>
    <t>REAL2599</t>
  </si>
  <si>
    <t>KCS 929J</t>
  </si>
  <si>
    <t>6FPNXXMJ2NJB36883</t>
  </si>
  <si>
    <t>PF2HNJB36883</t>
  </si>
  <si>
    <t>Martin Muturi Karugu</t>
  </si>
  <si>
    <t>REAL2595</t>
  </si>
  <si>
    <t>KCV 971H</t>
  </si>
  <si>
    <t>6FPNXXMJ2NJR43957</t>
  </si>
  <si>
    <t>PF2HNJR43957</t>
  </si>
  <si>
    <t>REAL2596</t>
  </si>
  <si>
    <t>KCV 954H</t>
  </si>
  <si>
    <t>6FPNXXMJ2NJR43998</t>
  </si>
  <si>
    <t>PF2HNJR43998</t>
  </si>
  <si>
    <t>Metal Master Engineering Ltd</t>
  </si>
  <si>
    <t>Liliane Osewe</t>
  </si>
  <si>
    <t>REAL2604</t>
  </si>
  <si>
    <t>KCU237X</t>
  </si>
  <si>
    <t>JN1UETY61Z0603132</t>
  </si>
  <si>
    <t>ZD30345555K</t>
  </si>
  <si>
    <t>REAL2606</t>
  </si>
  <si>
    <t>GKB496R</t>
  </si>
  <si>
    <t>JALFTS33H97000765</t>
  </si>
  <si>
    <t>488616</t>
  </si>
  <si>
    <t>Ali Yussuf Ahmed</t>
  </si>
  <si>
    <t>Kshs. 225k paid + land exchange</t>
  </si>
  <si>
    <t>KBZ883N</t>
  </si>
  <si>
    <t>Toyota Prado</t>
  </si>
  <si>
    <t>JTEBH3FJ5OK133856</t>
  </si>
  <si>
    <t>1KD-2392140</t>
  </si>
  <si>
    <t>Crater</t>
  </si>
  <si>
    <t>Pewin</t>
  </si>
  <si>
    <t>KTCB472X</t>
  </si>
  <si>
    <t>S10SEO7WT1E10011</t>
  </si>
  <si>
    <t>10004W3146645</t>
  </si>
  <si>
    <t>Vincent Simiyu Wakhungu</t>
  </si>
  <si>
    <t>REAL2605</t>
  </si>
  <si>
    <t>GKB350R</t>
  </si>
  <si>
    <t>JN1UETY61Z0603568</t>
  </si>
  <si>
    <t>ZD30010567N</t>
  </si>
  <si>
    <t>Crown</t>
  </si>
  <si>
    <t>Khamis Hare Omar</t>
  </si>
  <si>
    <t>REAL2621</t>
  </si>
  <si>
    <t>KCV 816M</t>
  </si>
  <si>
    <t>6FPNXXMJ2NJB36870</t>
  </si>
  <si>
    <t>PH2HNJB36870</t>
  </si>
  <si>
    <t>REAL2634</t>
  </si>
  <si>
    <t>RL - 03.04.24</t>
  </si>
  <si>
    <t>KCV 968H</t>
  </si>
  <si>
    <t>6FPNXXMJ2NJR43888</t>
  </si>
  <si>
    <t>PF2HNJR43888</t>
  </si>
  <si>
    <t>REAL2636</t>
  </si>
  <si>
    <t>GKB 321J</t>
  </si>
  <si>
    <t>6FPNXXMJ2NFK50128</t>
  </si>
  <si>
    <t>PF2HNFK50128</t>
  </si>
  <si>
    <t>REAL2640</t>
  </si>
  <si>
    <t>GKB 523J</t>
  </si>
  <si>
    <t>6FPPXXMJ2PFK51590</t>
  </si>
  <si>
    <t>PF2HPFK51590</t>
  </si>
  <si>
    <t>REAL2644</t>
  </si>
  <si>
    <t>GKB 013M</t>
  </si>
  <si>
    <t>VF3L45GYXFS120365</t>
  </si>
  <si>
    <t>10FJCG2191115</t>
  </si>
  <si>
    <t>Geoffrey Njoroge Kagondu</t>
  </si>
  <si>
    <t>REAL2650</t>
  </si>
  <si>
    <t>GKB 811J</t>
  </si>
  <si>
    <t>6FPNXXMJ2NFK52600</t>
  </si>
  <si>
    <t>PF2HNFK52600</t>
  </si>
  <si>
    <t>REAL2656</t>
  </si>
  <si>
    <t>GKB 249H</t>
  </si>
  <si>
    <t>6FPNXXMJ2NDD50258</t>
  </si>
  <si>
    <t>PF2HNDD50258</t>
  </si>
  <si>
    <t>Liyana Investment Ltd</t>
  </si>
  <si>
    <t>REAL2659</t>
  </si>
  <si>
    <t>GKB 280M</t>
  </si>
  <si>
    <t>VF38D5FCAFL007948</t>
  </si>
  <si>
    <t>10FJBM2159076</t>
  </si>
  <si>
    <t>Felix Wotuku Muriuki</t>
  </si>
  <si>
    <t>REAL2660</t>
  </si>
  <si>
    <t>KCV 858H</t>
  </si>
  <si>
    <t>6FPNXXMJ2NJR43859</t>
  </si>
  <si>
    <t>PF2PJR43859</t>
  </si>
  <si>
    <t>REAL2658</t>
  </si>
  <si>
    <t>GKB498R</t>
  </si>
  <si>
    <t>JALFTS33H97000752</t>
  </si>
  <si>
    <t>488584</t>
  </si>
  <si>
    <t>REAL2661</t>
  </si>
  <si>
    <t>GKB 162M</t>
  </si>
  <si>
    <t>VF38D5FCAFL014730</t>
  </si>
  <si>
    <t>10FJBM2175128</t>
  </si>
  <si>
    <t>REAL2664</t>
  </si>
  <si>
    <t>GKB 318J</t>
  </si>
  <si>
    <t>6FPNXXMJ2NFK50181</t>
  </si>
  <si>
    <t>PF2HNFK50181</t>
  </si>
  <si>
    <t>REAL2672</t>
  </si>
  <si>
    <t>GKB444R</t>
  </si>
  <si>
    <t>JALFTS33H97000746</t>
  </si>
  <si>
    <t>488576</t>
  </si>
  <si>
    <t>REAL2677</t>
  </si>
  <si>
    <t>GKB 044M</t>
  </si>
  <si>
    <t>VF3L45GYXFS120373</t>
  </si>
  <si>
    <t>10FJCG2191111</t>
  </si>
  <si>
    <t>REAL2673/2708</t>
  </si>
  <si>
    <t>KDB364B</t>
  </si>
  <si>
    <t>Toyota Probox</t>
  </si>
  <si>
    <t>NSP160-0033349</t>
  </si>
  <si>
    <t>1NZ-E973305</t>
  </si>
  <si>
    <t>Melvin</t>
  </si>
  <si>
    <t>Anthony Macharia Kamau</t>
  </si>
  <si>
    <t>REAL2674</t>
  </si>
  <si>
    <t>GKB987R</t>
  </si>
  <si>
    <t>JN1UETY61Z0603669</t>
  </si>
  <si>
    <t>ZD30018289N</t>
  </si>
  <si>
    <t>Godfrey Njoroge Kagondu</t>
  </si>
  <si>
    <t>REAL2679</t>
  </si>
  <si>
    <t>GKB832R</t>
  </si>
  <si>
    <t>JN1UETY61Z0603549</t>
  </si>
  <si>
    <t>ZD30010427N</t>
  </si>
  <si>
    <t>REAL2680</t>
  </si>
  <si>
    <t>GKB226R</t>
  </si>
  <si>
    <t>ADNAPUD22Z0055876</t>
  </si>
  <si>
    <t>YD25641436T</t>
  </si>
  <si>
    <t>KCS 917J</t>
  </si>
  <si>
    <t>6FPNXXMJ2NJB36886</t>
  </si>
  <si>
    <t>PF2HNJB36886</t>
  </si>
  <si>
    <t>REAL2681</t>
  </si>
  <si>
    <t>GKB331R</t>
  </si>
  <si>
    <t>JN1UETY61Z0603534</t>
  </si>
  <si>
    <t>ZD30010266N</t>
  </si>
  <si>
    <t>Stanley Mwandoe Righa</t>
  </si>
  <si>
    <t>REAL2682</t>
  </si>
  <si>
    <t>KCR 680W</t>
  </si>
  <si>
    <t>6FPNXXMJ2NJM17842</t>
  </si>
  <si>
    <t>PF2HNJM17842</t>
  </si>
  <si>
    <t>REAL2683</t>
  </si>
  <si>
    <t>GKB358R</t>
  </si>
  <si>
    <t>JN1UETY61Z0603574</t>
  </si>
  <si>
    <t>ZD30010520N</t>
  </si>
  <si>
    <t>Anderson Kung'u Kimani</t>
  </si>
  <si>
    <t>REAL2684</t>
  </si>
  <si>
    <t>KCS 951J</t>
  </si>
  <si>
    <t>6FPNXXMJ2NJB36882</t>
  </si>
  <si>
    <t>PF2HNJB36882</t>
  </si>
  <si>
    <t>Neo Gulf</t>
  </si>
  <si>
    <t>REAL2685</t>
  </si>
  <si>
    <t>GKB846R</t>
  </si>
  <si>
    <t>JN1UETY61Z0603544</t>
  </si>
  <si>
    <t>ZD30010318N</t>
  </si>
  <si>
    <t>Dante Burba</t>
  </si>
  <si>
    <t>Lilliane Owino</t>
  </si>
  <si>
    <t>REAL2686</t>
  </si>
  <si>
    <t>GKB230R</t>
  </si>
  <si>
    <t>ADNAPUD22Z0056864</t>
  </si>
  <si>
    <t>YD25648216T</t>
  </si>
  <si>
    <t>REAL2687</t>
  </si>
  <si>
    <t>KCV 873H</t>
  </si>
  <si>
    <t>6FPNXXMJ2NJR45939</t>
  </si>
  <si>
    <t>PF2HPJR45939</t>
  </si>
  <si>
    <t>John Njenga Ndung'u</t>
  </si>
  <si>
    <t>REAL2688</t>
  </si>
  <si>
    <t>RL - 03.06.24</t>
  </si>
  <si>
    <t>GKB851R</t>
  </si>
  <si>
    <t>JN1UETY61Z0603701</t>
  </si>
  <si>
    <t>ZD30019488N</t>
  </si>
  <si>
    <t>REAL2691</t>
  </si>
  <si>
    <t>GKB 720J</t>
  </si>
  <si>
    <t>6FPPXXMJ2PFK51050</t>
  </si>
  <si>
    <t>PF2HPFK51050</t>
  </si>
  <si>
    <t>REAL2698</t>
  </si>
  <si>
    <t>GKB380R</t>
  </si>
  <si>
    <t>JN1UETY61Z0603569</t>
  </si>
  <si>
    <t>ZD30010558N</t>
  </si>
  <si>
    <t>REAL2697</t>
  </si>
  <si>
    <t>GKB 029J</t>
  </si>
  <si>
    <t>JF1SJ5KC5EG039806</t>
  </si>
  <si>
    <t>Subaru (K)</t>
  </si>
  <si>
    <t xml:space="preserve">Geoffrey Gathogo Mwangi </t>
  </si>
  <si>
    <t>REAL2703</t>
  </si>
  <si>
    <t>GKB221R</t>
  </si>
  <si>
    <t>ADNAPUD22Z0056773</t>
  </si>
  <si>
    <t>YD25649291T</t>
  </si>
  <si>
    <t>REAL2708/2714</t>
  </si>
  <si>
    <t>GKB224R</t>
  </si>
  <si>
    <t>ADNAPUD22Z0056247</t>
  </si>
  <si>
    <t>YD25644117T</t>
  </si>
  <si>
    <t>REAL2708/2715</t>
  </si>
  <si>
    <t>GKB162R</t>
  </si>
  <si>
    <t>ADNAPUD22Z0055804</t>
  </si>
  <si>
    <t>YD25642043T</t>
  </si>
  <si>
    <t>REAL2708/2713</t>
  </si>
  <si>
    <t>GKB 173M</t>
  </si>
  <si>
    <t>VF38D5FCAFL015002</t>
  </si>
  <si>
    <t>10FJBM2176915</t>
  </si>
  <si>
    <t>REAL2708/2716</t>
  </si>
  <si>
    <t>GKB 328M</t>
  </si>
  <si>
    <t>VF38D5FCAFL012038</t>
  </si>
  <si>
    <t>10FJBM2171421</t>
  </si>
  <si>
    <t>REAL2708/2712</t>
  </si>
  <si>
    <t>KCS966S</t>
  </si>
  <si>
    <t>6FPNXXMJ2NJA50798</t>
  </si>
  <si>
    <t>PF2KNJA50798</t>
  </si>
  <si>
    <t>Capital Power Enterprises Ltd</t>
  </si>
  <si>
    <t>REAL2711</t>
  </si>
  <si>
    <t>GKB 030J</t>
  </si>
  <si>
    <t>JF1SJ5KC5EG039599</t>
  </si>
  <si>
    <t>Martha Njeri Mbene</t>
  </si>
  <si>
    <t>REAL2748</t>
  </si>
  <si>
    <t>GKB 098M</t>
  </si>
  <si>
    <t>VF3L45GYXFS078264</t>
  </si>
  <si>
    <t>10FJCG2177041</t>
  </si>
  <si>
    <t>Urysia</t>
  </si>
  <si>
    <t>Mulla Point Ltd</t>
  </si>
  <si>
    <t>REAL2718</t>
  </si>
  <si>
    <t>GKB 240M</t>
  </si>
  <si>
    <t>VF3YCZMFC12824413</t>
  </si>
  <si>
    <t>10TRJA0823759</t>
  </si>
  <si>
    <t>REAL2717</t>
  </si>
  <si>
    <t>GKB299R</t>
  </si>
  <si>
    <t>JN1UETY61Z0603586</t>
  </si>
  <si>
    <t>ZD30010694N</t>
  </si>
  <si>
    <t>REAL2719</t>
  </si>
  <si>
    <t>GKB 920G</t>
  </si>
  <si>
    <t>JF2BR9K95EG064551</t>
  </si>
  <si>
    <t>REAL2754</t>
  </si>
  <si>
    <t>GKB 932G</t>
  </si>
  <si>
    <t>JF1SJ5KC5EG035755</t>
  </si>
  <si>
    <t>REAL2752</t>
  </si>
  <si>
    <t>GKB 010J</t>
  </si>
  <si>
    <t>JF1SJ5KC5EG039783</t>
  </si>
  <si>
    <t>Obadiah Kariuki Kiritu</t>
  </si>
  <si>
    <t>REAL2756</t>
  </si>
  <si>
    <t>GKB 035J</t>
  </si>
  <si>
    <t>JF2BR9K95EG065814</t>
  </si>
  <si>
    <t>E607991</t>
  </si>
  <si>
    <t>James Mwaniki Kioko</t>
  </si>
  <si>
    <t>REAL2755</t>
  </si>
  <si>
    <t>GKB 227M</t>
  </si>
  <si>
    <t>VF3YCZMFC12824404</t>
  </si>
  <si>
    <t>10TRJA0823750</t>
  </si>
  <si>
    <t>Lucy Wanjiru Ndungu</t>
  </si>
  <si>
    <t>REAL2763</t>
  </si>
  <si>
    <t>GKB 400J</t>
  </si>
  <si>
    <t>JF2BR9K95EG061864</t>
  </si>
  <si>
    <t>E587194</t>
  </si>
  <si>
    <t>REAL2765</t>
  </si>
  <si>
    <t>GKB 012J</t>
  </si>
  <si>
    <t>JF2BR9K95EG065851</t>
  </si>
  <si>
    <t>E607989</t>
  </si>
  <si>
    <t>Edward Musungu Magero</t>
  </si>
  <si>
    <t>REAL2767</t>
  </si>
  <si>
    <t>GKB 015J</t>
  </si>
  <si>
    <t>JF2BR9K95EG065832</t>
  </si>
  <si>
    <t>E608243</t>
  </si>
  <si>
    <t>GKB 013J</t>
  </si>
  <si>
    <t>JF2BR9K95EG065839</t>
  </si>
  <si>
    <t>E607994</t>
  </si>
  <si>
    <t>GKB 427J</t>
  </si>
  <si>
    <t>JF2BR9K95EG065796</t>
  </si>
  <si>
    <t>E606594</t>
  </si>
  <si>
    <t>GKB 726G</t>
  </si>
  <si>
    <t>JF2SJ5KA3EG029407</t>
  </si>
  <si>
    <t>GKB 909G</t>
  </si>
  <si>
    <t>JF1SJ5KC5EG037279</t>
  </si>
  <si>
    <t>GKB 917G</t>
  </si>
  <si>
    <t>JF1SJ5KC5EG039461</t>
  </si>
  <si>
    <t>GKB 918G</t>
  </si>
  <si>
    <t>JF1SJ5KC5EG034340</t>
  </si>
  <si>
    <t>GKB 931G</t>
  </si>
  <si>
    <t>JF1SJ5KC5EG035774</t>
  </si>
  <si>
    <t>GKB 016J</t>
  </si>
  <si>
    <t>JF1SJ5KC5EG039798</t>
  </si>
  <si>
    <t>Charles Maundu Mwangangi</t>
  </si>
  <si>
    <t>REAL2768</t>
  </si>
  <si>
    <t>KCV 940H</t>
  </si>
  <si>
    <t>6FPNXXMJ2NJR44011</t>
  </si>
  <si>
    <t>PF2HNJR44011</t>
  </si>
  <si>
    <t>REAL2766</t>
  </si>
  <si>
    <t>RL - 12.07.23</t>
  </si>
  <si>
    <t>GKB 025J</t>
  </si>
  <si>
    <t>JF1SJ5KC5EG039801</t>
  </si>
  <si>
    <t>Solomon Wanyoike Munene</t>
  </si>
  <si>
    <t>REAL2769</t>
  </si>
  <si>
    <t>GKB820R</t>
  </si>
  <si>
    <t>JN1UETY61Z0603710</t>
  </si>
  <si>
    <t>ZD30019838N</t>
  </si>
  <si>
    <t>REAL2770</t>
  </si>
  <si>
    <t>KCW 307 H</t>
  </si>
  <si>
    <t>FVZ Large Tipper Truck</t>
  </si>
  <si>
    <t>JALFVZSG700089</t>
  </si>
  <si>
    <t>Halane Construction Co. Ltd</t>
  </si>
  <si>
    <t>REAL2771</t>
  </si>
  <si>
    <t>KCW 309 H</t>
  </si>
  <si>
    <t>JALFVZSG7000159</t>
  </si>
  <si>
    <t>KCX 149D</t>
  </si>
  <si>
    <t>FVZ Water Bowser 6x4</t>
  </si>
  <si>
    <t>JALFVZ23SF7000613</t>
  </si>
  <si>
    <t>KCX 150D</t>
  </si>
  <si>
    <t>JALFVZ23SF7000614</t>
  </si>
  <si>
    <t>KCW 298 H</t>
  </si>
  <si>
    <t>JALFVZSG700087</t>
  </si>
  <si>
    <t>REAL2772</t>
  </si>
  <si>
    <t>KCW 308 H</t>
  </si>
  <si>
    <t>JALFVZSG7000160</t>
  </si>
  <si>
    <t>REAL2773</t>
  </si>
  <si>
    <t>GKB 915G</t>
  </si>
  <si>
    <t>JF1SJ5KC5EG038751</t>
  </si>
  <si>
    <t>REAL2774</t>
  </si>
  <si>
    <t>GKB 935G</t>
  </si>
  <si>
    <t>JF1SJ5KC5EG039951</t>
  </si>
  <si>
    <t>Paul Onyango Awour</t>
  </si>
  <si>
    <t>REAL2775</t>
  </si>
  <si>
    <t>KCW 299 H</t>
  </si>
  <si>
    <t>JALFVZSG7000088</t>
  </si>
  <si>
    <t>REAL2778</t>
  </si>
  <si>
    <t>GKB406R</t>
  </si>
  <si>
    <t>JALFTS33H97000679</t>
  </si>
  <si>
    <t>Blowout Ltd</t>
  </si>
  <si>
    <t>REAL2780</t>
  </si>
  <si>
    <t>GKB 007J</t>
  </si>
  <si>
    <t>JF1SJ5KC5EG039530</t>
  </si>
  <si>
    <t>Collins Seth Owade</t>
  </si>
  <si>
    <t>REAL2781</t>
  </si>
  <si>
    <t>KCS 071B</t>
  </si>
  <si>
    <t>6FPNXXMJ2NJB29344</t>
  </si>
  <si>
    <t>PF2HNJB29344</t>
  </si>
  <si>
    <t>Geniebelt Innovations Limited</t>
  </si>
  <si>
    <t>REAL2782</t>
  </si>
  <si>
    <t>GKB 021J</t>
  </si>
  <si>
    <t>JF1SJ5KC5EG039898</t>
  </si>
  <si>
    <t>Josphat Kituna Muema</t>
  </si>
  <si>
    <t>REAL2785</t>
  </si>
  <si>
    <t>GKB 727G</t>
  </si>
  <si>
    <t>JF2SJ5KA3EG029483</t>
  </si>
  <si>
    <t>Kishoyian Loishorua Michael</t>
  </si>
  <si>
    <t>REAL2783</t>
  </si>
  <si>
    <t>GKB 933G</t>
  </si>
  <si>
    <t>JF1SJ5KC5EG035780</t>
  </si>
  <si>
    <t>Fredrick Gakinya Gachibi</t>
  </si>
  <si>
    <t>REAL2784</t>
  </si>
  <si>
    <t>KCS 919J</t>
  </si>
  <si>
    <t>6FPNXXMJ2NJB36878</t>
  </si>
  <si>
    <t>PF2HNJB36878</t>
  </si>
  <si>
    <t>REAL2776</t>
  </si>
  <si>
    <t>RL - 19.07.24</t>
  </si>
  <si>
    <t>GKB 008J</t>
  </si>
  <si>
    <t>JF1SJ5KC5EG039486</t>
  </si>
  <si>
    <t>REAL2786</t>
  </si>
  <si>
    <t>GKB 020J</t>
  </si>
  <si>
    <t>JF1SJ5KC5EG039766</t>
  </si>
  <si>
    <t>Haron Kiplagat Koros</t>
  </si>
  <si>
    <t>REAL2787</t>
  </si>
  <si>
    <t>GKB 928G</t>
  </si>
  <si>
    <t>JF2BR9K95EG065800</t>
  </si>
  <si>
    <t>E607674</t>
  </si>
  <si>
    <t>Ecta (K) Ltd</t>
  </si>
  <si>
    <t>Douglas Mwangi Muteru</t>
  </si>
  <si>
    <t>Peninah Mbuthia</t>
  </si>
  <si>
    <t>REAL2789</t>
  </si>
  <si>
    <t>KCH 241G</t>
  </si>
  <si>
    <t>MM6UP0YB1F0232198</t>
  </si>
  <si>
    <t>P4AT1214432</t>
  </si>
  <si>
    <t>REAL2788</t>
  </si>
  <si>
    <t>GKB 023J</t>
  </si>
  <si>
    <t>JF2BR9K95EG065849</t>
  </si>
  <si>
    <t>E608246</t>
  </si>
  <si>
    <t>Ensienikei Trading Co. Ltd</t>
  </si>
  <si>
    <t>REAL2790</t>
  </si>
  <si>
    <t>GKB 420J</t>
  </si>
  <si>
    <t>JF2BR9K95EG065810</t>
  </si>
  <si>
    <t>E606595</t>
  </si>
  <si>
    <t>GKB 432J</t>
  </si>
  <si>
    <t>JF2BR9K95EG065877</t>
  </si>
  <si>
    <t>E608842</t>
  </si>
  <si>
    <t>Anthony Mwenda Njururi</t>
  </si>
  <si>
    <t>REAL2794</t>
  </si>
  <si>
    <t>KCS 962J</t>
  </si>
  <si>
    <t>6FPNXXMJ2NJB36867</t>
  </si>
  <si>
    <t>PF2HNJB36867</t>
  </si>
  <si>
    <t>Githunguri</t>
  </si>
  <si>
    <t>Mathew Mwangi Theuri</t>
  </si>
  <si>
    <t>GoBloom Ventures</t>
  </si>
  <si>
    <t>REAL2793</t>
  </si>
  <si>
    <t>GoBloom</t>
  </si>
  <si>
    <t>GKB 418J</t>
  </si>
  <si>
    <t>JF2BR9K95EG065841</t>
  </si>
  <si>
    <t>E607988</t>
  </si>
  <si>
    <t>REAL2795</t>
  </si>
  <si>
    <t>GKB992R</t>
  </si>
  <si>
    <t>JN1UETY61Z0603513</t>
  </si>
  <si>
    <t>ZD30010211N</t>
  </si>
  <si>
    <t>REAL2799</t>
  </si>
  <si>
    <t>GKB303S</t>
  </si>
  <si>
    <t>JN1UETY61Z0603731</t>
  </si>
  <si>
    <t>ZD30020529N</t>
  </si>
  <si>
    <t>House 36 Solutions Ltd</t>
  </si>
  <si>
    <t>REAL2803</t>
  </si>
  <si>
    <t>GKB 907G</t>
  </si>
  <si>
    <t>JF1SJ5KC5EG037275</t>
  </si>
  <si>
    <t>Daniel Odunga Awour</t>
  </si>
  <si>
    <t>REAL2804</t>
  </si>
  <si>
    <t>GKB 814J</t>
  </si>
  <si>
    <t>6FPNXXMJ2NFK51997</t>
  </si>
  <si>
    <t>PF2HNFK51997</t>
  </si>
  <si>
    <t>REAL2808</t>
  </si>
  <si>
    <t>KCV 917H</t>
  </si>
  <si>
    <t>6FPNXXMJ2NJR43986</t>
  </si>
  <si>
    <t>PF2HNJR43986</t>
  </si>
  <si>
    <t>REAL2805</t>
  </si>
  <si>
    <t>RL - 14.08.24</t>
  </si>
  <si>
    <t>GKB320S</t>
  </si>
  <si>
    <t>JN1UETY61Z0603697</t>
  </si>
  <si>
    <t>ZD30019301N</t>
  </si>
  <si>
    <t>REAL2807</t>
  </si>
  <si>
    <t>RL 14.08.2024</t>
  </si>
  <si>
    <t>GKB322S</t>
  </si>
  <si>
    <t>JN1UETY61Z0603690</t>
  </si>
  <si>
    <t>ZD30018997N</t>
  </si>
  <si>
    <t>REAL2806</t>
  </si>
  <si>
    <t>GKB 930G</t>
  </si>
  <si>
    <t>JF1SJ5KC5EG035791</t>
  </si>
  <si>
    <t>Geoffrey Gathogo Mwangi</t>
  </si>
  <si>
    <t>REAL2810</t>
  </si>
  <si>
    <t>GKB312R</t>
  </si>
  <si>
    <t>JN1UETY61Z0603455</t>
  </si>
  <si>
    <t>ZD30009769N</t>
  </si>
  <si>
    <t>REAL2812</t>
  </si>
  <si>
    <t>RL 15.08.2024</t>
  </si>
  <si>
    <t>GKB 922G</t>
  </si>
  <si>
    <t>JF2BR9K95EG065807</t>
  </si>
  <si>
    <t>E606598</t>
  </si>
  <si>
    <t>John Kimani Ruhanga</t>
  </si>
  <si>
    <t>REAL2811</t>
  </si>
  <si>
    <t>KCR 512W</t>
  </si>
  <si>
    <t>6FPNXXMJ2NJS62214</t>
  </si>
  <si>
    <t>PF2HNJS62214</t>
  </si>
  <si>
    <t>REAL2813</t>
  </si>
  <si>
    <t>KCS 968S</t>
  </si>
  <si>
    <t>6FPNXXMJ2NJA50751</t>
  </si>
  <si>
    <t>PF2KNJA50751</t>
  </si>
  <si>
    <t>REAL2819</t>
  </si>
  <si>
    <t>released on 20.06.2023</t>
  </si>
  <si>
    <t>GKB285R</t>
  </si>
  <si>
    <t>JN1UETY61Z0603459</t>
  </si>
  <si>
    <t>ZD30009820N</t>
  </si>
  <si>
    <t>REAL2818</t>
  </si>
  <si>
    <t>RL 21.08.2024</t>
  </si>
  <si>
    <t>GKB827R</t>
  </si>
  <si>
    <t>JN1UETY61Z0603539</t>
  </si>
  <si>
    <t>ZD30010263N</t>
  </si>
  <si>
    <t>REAL2817</t>
  </si>
  <si>
    <t>GKB976R</t>
  </si>
  <si>
    <t>JN1UETY61Z0603727</t>
  </si>
  <si>
    <t>ZD30020083N</t>
  </si>
  <si>
    <t>REAL2815</t>
  </si>
  <si>
    <t>GKB 122M</t>
  </si>
  <si>
    <t>VF38D5FCAFL010393</t>
  </si>
  <si>
    <t>10FJBM2168599</t>
  </si>
  <si>
    <t>REAL2816</t>
  </si>
  <si>
    <t>GKB 216M</t>
  </si>
  <si>
    <t>VF3YCZMFC12822823</t>
  </si>
  <si>
    <t>10TRJA0824358</t>
  </si>
  <si>
    <t>Upperhill</t>
  </si>
  <si>
    <t>REAL2820</t>
  </si>
  <si>
    <t>GKB 211M</t>
  </si>
  <si>
    <t>VF3YCZMFC12819982</t>
  </si>
  <si>
    <t>10TRJA0815023</t>
  </si>
  <si>
    <t>Sjef Chege Wairimu</t>
  </si>
  <si>
    <t>REAL2821</t>
  </si>
  <si>
    <t>GKB261R</t>
  </si>
  <si>
    <t>JN1UETY61Z0603443</t>
  </si>
  <si>
    <t>ZD30009717N</t>
  </si>
  <si>
    <t>Transafrica Motors Ltd</t>
  </si>
  <si>
    <t>REAL2825</t>
  </si>
  <si>
    <t>GKB363R</t>
  </si>
  <si>
    <t>JN1UETY61Z0603525</t>
  </si>
  <si>
    <t>ZD30010256N</t>
  </si>
  <si>
    <t>GKB853R</t>
  </si>
  <si>
    <t>JN1UETY61Z0603515</t>
  </si>
  <si>
    <t>ZD30010183N</t>
  </si>
  <si>
    <t>GKB158R</t>
  </si>
  <si>
    <t>ADNAPUD22Z0055927</t>
  </si>
  <si>
    <t>YD25640156T</t>
  </si>
  <si>
    <t>REAL2824</t>
  </si>
  <si>
    <t>RL 28.08.2024</t>
  </si>
  <si>
    <t>KCR413W</t>
  </si>
  <si>
    <t>MA3FB32S2J0C70031</t>
  </si>
  <si>
    <t>F8DN6026983</t>
  </si>
  <si>
    <t>REAL2826</t>
  </si>
  <si>
    <t>GKB 412J</t>
  </si>
  <si>
    <t>JF2BR9K95EG065811</t>
  </si>
  <si>
    <t>E606593</t>
  </si>
  <si>
    <t>David Mukuria Muturi</t>
  </si>
  <si>
    <t>REAL2827</t>
  </si>
  <si>
    <t>KCS062R</t>
  </si>
  <si>
    <t>6FPNXXMJ2NJA50856</t>
  </si>
  <si>
    <t>PF2KNJA50856</t>
  </si>
  <si>
    <t>Rift Cars Limited</t>
  </si>
  <si>
    <t>REAL2822</t>
  </si>
  <si>
    <t>GKB279R</t>
  </si>
  <si>
    <t>JN1UETY61Z0603497</t>
  </si>
  <si>
    <t>ZD30010008N</t>
  </si>
  <si>
    <t>Benard Hezekiah Mesota</t>
  </si>
  <si>
    <t>REAL2828</t>
  </si>
  <si>
    <t>GKB848R</t>
  </si>
  <si>
    <t>JN1UETY61Z0603659</t>
  </si>
  <si>
    <t>ZD30018229N</t>
  </si>
  <si>
    <t>Landmark</t>
  </si>
  <si>
    <t>Pendoki Motors Ltd</t>
  </si>
  <si>
    <t>REAL2833</t>
  </si>
  <si>
    <t>RL 03.09.2024</t>
  </si>
  <si>
    <t>GKB176R</t>
  </si>
  <si>
    <t>ADNAPUD22Z0056429</t>
  </si>
  <si>
    <t>YD25647277T</t>
  </si>
  <si>
    <t>REAL2834</t>
  </si>
  <si>
    <t>GKB179R</t>
  </si>
  <si>
    <t>ADNAPUD22Z0056602</t>
  </si>
  <si>
    <t>YD25644730T</t>
  </si>
  <si>
    <t>VF611C167GD002264</t>
  </si>
  <si>
    <t>REAL2838</t>
  </si>
  <si>
    <t>GKB 912G</t>
  </si>
  <si>
    <t>JF1SJ5KC5EG038756</t>
  </si>
  <si>
    <t>Lucy Wairimu Kibera</t>
  </si>
  <si>
    <t>REAL2839</t>
  </si>
  <si>
    <t>KCS 928J</t>
  </si>
  <si>
    <t>6FPNXXMJ2NJB36881</t>
  </si>
  <si>
    <t>PF2HNJB36881</t>
  </si>
  <si>
    <t>REAL2840</t>
  </si>
  <si>
    <t>released on 19/9/2024</t>
  </si>
  <si>
    <t>GBK 011J</t>
  </si>
  <si>
    <t>JF2BR9K95EG065829</t>
  </si>
  <si>
    <t>E607993</t>
  </si>
  <si>
    <t>Peter Maina Chege</t>
  </si>
  <si>
    <t>REAL2842</t>
  </si>
  <si>
    <t>GKB 927G</t>
  </si>
  <si>
    <t>JF2BR9K95EG065815</t>
  </si>
  <si>
    <t>E607987</t>
  </si>
  <si>
    <t>REAL2841</t>
  </si>
  <si>
    <t>GKB 284M</t>
  </si>
  <si>
    <t>VF38D5FCAFL015004</t>
  </si>
  <si>
    <t>10FJBM2176129</t>
  </si>
  <si>
    <t>REAL2847</t>
  </si>
  <si>
    <t>GKB 032J</t>
  </si>
  <si>
    <t>JF2BR9K95EG065836</t>
  </si>
  <si>
    <t>E607995</t>
  </si>
  <si>
    <t>Hassan Abdi Mohammed</t>
  </si>
  <si>
    <t>REAL2848</t>
  </si>
  <si>
    <t>GKB 017J</t>
  </si>
  <si>
    <t>JF1SJ5KC5EG039586</t>
  </si>
  <si>
    <t>Oscar Okoth Ondu</t>
  </si>
  <si>
    <t>REAL2849</t>
  </si>
  <si>
    <t>GKB 574J</t>
  </si>
  <si>
    <t>6FPNXXMJ2NFK52668</t>
  </si>
  <si>
    <t>PF2HNFK52668</t>
  </si>
  <si>
    <t>REAL2871</t>
  </si>
  <si>
    <t>GKB217R</t>
  </si>
  <si>
    <t>ADNAPUD22Z0055865</t>
  </si>
  <si>
    <t>YD25641416T</t>
  </si>
  <si>
    <t>REAL2872</t>
  </si>
  <si>
    <t>GKB 204M</t>
  </si>
  <si>
    <t>VF3YCZMFC12815618</t>
  </si>
  <si>
    <t>10TRJA0820901</t>
  </si>
  <si>
    <t>Richard Riitho Wanjiku</t>
  </si>
  <si>
    <t>REAL2874</t>
  </si>
  <si>
    <t>GKB 921G</t>
  </si>
  <si>
    <t>JF2BR9K95EG060271</t>
  </si>
  <si>
    <t>Collins Kipkoech Yegon</t>
  </si>
  <si>
    <t>REAL2883</t>
  </si>
  <si>
    <t>KCZ223T</t>
  </si>
  <si>
    <t>6FPPXXMJ2PKE05552</t>
  </si>
  <si>
    <t>PF2KPKE05552</t>
  </si>
  <si>
    <t>Timken</t>
  </si>
  <si>
    <t>Victor Amwata Migiro</t>
  </si>
  <si>
    <t>Zipporah Nyaboke</t>
  </si>
  <si>
    <t>REAL2882</t>
  </si>
  <si>
    <t>GKB981R</t>
  </si>
  <si>
    <t>JN1UETY61Z0603672</t>
  </si>
  <si>
    <t>ZD30018611N</t>
  </si>
  <si>
    <t>REAL2888</t>
  </si>
  <si>
    <t>GKB373R</t>
  </si>
  <si>
    <t>JN1UETY61Z0603435</t>
  </si>
  <si>
    <t>ZD30009655N</t>
  </si>
  <si>
    <t>Rift Nairobi</t>
  </si>
  <si>
    <t>REAL2889</t>
  </si>
  <si>
    <t>GKB303R</t>
  </si>
  <si>
    <t>JN1UETY61Z0603473</t>
  </si>
  <si>
    <t>ZD30009920N</t>
  </si>
  <si>
    <t>REAL2891</t>
  </si>
  <si>
    <t>KCZ234T</t>
  </si>
  <si>
    <t>6FPPXXMJ2PKE05551</t>
  </si>
  <si>
    <t>PF2KPKE05551</t>
  </si>
  <si>
    <t>REAL3082</t>
  </si>
  <si>
    <t>22.10.2024 - Paid Kshs. 1,700,000 cash + 4 postdated cheques (totaling Kshs. 500,000). Completed. Mar'25</t>
  </si>
  <si>
    <t xml:space="preserve">GKB 313M </t>
  </si>
  <si>
    <t>VF38D5FCAFL009836</t>
  </si>
  <si>
    <t>10FJBM2167119</t>
  </si>
  <si>
    <t>REAL2892</t>
  </si>
  <si>
    <t>GKB 926U</t>
  </si>
  <si>
    <t>VF38DFCAHL002350</t>
  </si>
  <si>
    <t>10FJBM2299459</t>
  </si>
  <si>
    <t>REAL2896</t>
  </si>
  <si>
    <t>GKB 040J</t>
  </si>
  <si>
    <t>JF2BR9K95EG065823</t>
  </si>
  <si>
    <t>E607669</t>
  </si>
  <si>
    <t>David Munene Kinyua</t>
  </si>
  <si>
    <t>REAL2897</t>
  </si>
  <si>
    <t>GKB 036J</t>
  </si>
  <si>
    <t>JF2BR9K95EG065818</t>
  </si>
  <si>
    <t>E607668</t>
  </si>
  <si>
    <t>GKB 413J</t>
  </si>
  <si>
    <t>JF2BR9K95EG065826</t>
  </si>
  <si>
    <t>E607670</t>
  </si>
  <si>
    <t>GKB 924G</t>
  </si>
  <si>
    <t>JF2BR9K95EG065809</t>
  </si>
  <si>
    <t>E606596</t>
  </si>
  <si>
    <t>GKB 926G</t>
  </si>
  <si>
    <t>JF2BR9K95EG065819</t>
  </si>
  <si>
    <t>E607673</t>
  </si>
  <si>
    <t>GKB 037J</t>
  </si>
  <si>
    <t>JF2BR9K95EG065837</t>
  </si>
  <si>
    <t>E607990</t>
  </si>
  <si>
    <t>REAL2900</t>
  </si>
  <si>
    <t>KCS 061R</t>
  </si>
  <si>
    <t>6FPNXXMJ2NJA50840</t>
  </si>
  <si>
    <t>PF2KNJA50840</t>
  </si>
  <si>
    <t>REAL2902</t>
  </si>
  <si>
    <t>released on 28.10.2024</t>
  </si>
  <si>
    <t>GKB 018J</t>
  </si>
  <si>
    <t>JF1SJ5KC5EG039470</t>
  </si>
  <si>
    <t>Wilkister Bochere Marube</t>
  </si>
  <si>
    <t>REAL2901</t>
  </si>
  <si>
    <t>GKB309R</t>
  </si>
  <si>
    <t>JN1UETY61Z0603454</t>
  </si>
  <si>
    <t>ZD30009715N</t>
  </si>
  <si>
    <t>REAL2911</t>
  </si>
  <si>
    <t>GKB 469J</t>
  </si>
  <si>
    <t>JF2BR9K95EG061779</t>
  </si>
  <si>
    <t>E586459</t>
  </si>
  <si>
    <t>REAL2912</t>
  </si>
  <si>
    <t>GKB340R</t>
  </si>
  <si>
    <t>JN1UETY61Z0603508</t>
  </si>
  <si>
    <t>ZD30010178N</t>
  </si>
  <si>
    <t>REAL2916</t>
  </si>
  <si>
    <t>RL - 20.06.2024</t>
  </si>
  <si>
    <t>GKB364S</t>
  </si>
  <si>
    <t>JN1UETY61Z0603703</t>
  </si>
  <si>
    <t>ZD30019637N</t>
  </si>
  <si>
    <t>REAL2914</t>
  </si>
  <si>
    <t>RL - 31.10.2024</t>
  </si>
  <si>
    <t>GKB841R</t>
  </si>
  <si>
    <t>JN1UETY61Z0603505</t>
  </si>
  <si>
    <t>ZD30010175N</t>
  </si>
  <si>
    <t>GKB 308M</t>
  </si>
  <si>
    <t>VF38D5FCAFL010665</t>
  </si>
  <si>
    <t>10FJBM2168330</t>
  </si>
  <si>
    <t>REAL2917</t>
  </si>
  <si>
    <t>KCS023W</t>
  </si>
  <si>
    <t>6FPNXXMJ2NJA50967</t>
  </si>
  <si>
    <t>PF2KNJA50967</t>
  </si>
  <si>
    <t>David Mugo &amp; Mary Njeri</t>
  </si>
  <si>
    <t>REAL2836</t>
  </si>
  <si>
    <t>GKB 728G</t>
  </si>
  <si>
    <t>JF2BR9K95CG032989</t>
  </si>
  <si>
    <t>John Maina Mwangi</t>
  </si>
  <si>
    <t>REAL2922</t>
  </si>
  <si>
    <t>GKB 805J</t>
  </si>
  <si>
    <t>6FPNXXMJ2NFK54529</t>
  </si>
  <si>
    <t>PF2HNFK54529</t>
  </si>
  <si>
    <t>REAL2924</t>
  </si>
  <si>
    <t>GKB 197M</t>
  </si>
  <si>
    <t>VF38D5FCAFL012588</t>
  </si>
  <si>
    <t>10FJBM2172797</t>
  </si>
  <si>
    <t>REAL2923</t>
  </si>
  <si>
    <t>GKB 325M</t>
  </si>
  <si>
    <t>VF38D5FCAFL009573</t>
  </si>
  <si>
    <t>10FJBM2167125</t>
  </si>
  <si>
    <t>RL 20.06.2024</t>
  </si>
  <si>
    <t>KCS 989J</t>
  </si>
  <si>
    <t>6FPNXXMJ2NJB336865</t>
  </si>
  <si>
    <t>PF2HNJB36865</t>
  </si>
  <si>
    <t>Luxx Windsor Motors</t>
  </si>
  <si>
    <t>REAL2925</t>
  </si>
  <si>
    <t>GKB 414J</t>
  </si>
  <si>
    <t>JF2BR9K95EG065833</t>
  </si>
  <si>
    <t>E607671</t>
  </si>
  <si>
    <t>Stephen Kagwima Njau</t>
  </si>
  <si>
    <t>REAL2926</t>
  </si>
  <si>
    <t>KTCB474X</t>
  </si>
  <si>
    <t>REAL2929</t>
  </si>
  <si>
    <t>GKB 019J</t>
  </si>
  <si>
    <t>JF1SJ5KC5EG039605</t>
  </si>
  <si>
    <t>Dennis Machogu Kondo</t>
  </si>
  <si>
    <t>Edwin Mukovi</t>
  </si>
  <si>
    <t>REAL2930</t>
  </si>
  <si>
    <t>GKB249R</t>
  </si>
  <si>
    <t>JN1UETY61Z0603441</t>
  </si>
  <si>
    <t>ZD30009646N</t>
  </si>
  <si>
    <t>REAL2931</t>
  </si>
  <si>
    <t>GKB362R</t>
  </si>
  <si>
    <t>JN1UETY61Z0603526</t>
  </si>
  <si>
    <t>ZD30010257N</t>
  </si>
  <si>
    <t>GKB266R</t>
  </si>
  <si>
    <t>JN1UETY61Z0603482</t>
  </si>
  <si>
    <t>ZD30009960N</t>
  </si>
  <si>
    <t>REAL2932</t>
  </si>
  <si>
    <t>RL - 18.11.24</t>
  </si>
  <si>
    <t>GKB 911G</t>
  </si>
  <si>
    <t>JF1SJ5KC5EG038708</t>
  </si>
  <si>
    <t>Abraham Waita Mailu</t>
  </si>
  <si>
    <t>REAL2935</t>
  </si>
  <si>
    <t>GKB 218M</t>
  </si>
  <si>
    <t>VF3YCZMFC12819518</t>
  </si>
  <si>
    <t>10TRJA0815064</t>
  </si>
  <si>
    <t>REAL2937</t>
  </si>
  <si>
    <t>GKB 033J</t>
  </si>
  <si>
    <t>JF2BR9K95EG065852</t>
  </si>
  <si>
    <t>E608251</t>
  </si>
  <si>
    <t>REAL2942</t>
  </si>
  <si>
    <t>GKB 214M</t>
  </si>
  <si>
    <t>VF3YCZMFC12824470</t>
  </si>
  <si>
    <t>10TRJA0824585</t>
  </si>
  <si>
    <t>Mercy Waruguru Kariru</t>
  </si>
  <si>
    <t>REAL2944</t>
  </si>
  <si>
    <t>GKB365S</t>
  </si>
  <si>
    <t>JN1UETY61Z0603674</t>
  </si>
  <si>
    <t>ZD30018362N</t>
  </si>
  <si>
    <t>Ashanta Marble Contractors Ltd</t>
  </si>
  <si>
    <t>REAL2946</t>
  </si>
  <si>
    <t>GKB 028J</t>
  </si>
  <si>
    <t>JF1SJ5KC5EG039918</t>
  </si>
  <si>
    <t>Derrick Kithinji Mwirigi</t>
  </si>
  <si>
    <t>REAL2950</t>
  </si>
  <si>
    <t>GKB172R</t>
  </si>
  <si>
    <t>ADNAPUD22Z0055420</t>
  </si>
  <si>
    <t>YD25641039T</t>
  </si>
  <si>
    <t>REAL2954</t>
  </si>
  <si>
    <t>KCR 787Z</t>
  </si>
  <si>
    <t>6FPNXXMJ2NJM17845</t>
  </si>
  <si>
    <t>PF2HNJM17845</t>
  </si>
  <si>
    <t>REAL2955</t>
  </si>
  <si>
    <t>GKB 577J</t>
  </si>
  <si>
    <t>6FPNXXMJ2NFK54522</t>
  </si>
  <si>
    <t>PF2HNFK54522</t>
  </si>
  <si>
    <t>REAL2956</t>
  </si>
  <si>
    <t>Cleared payment on 03.12.2024</t>
  </si>
  <si>
    <t>GKB321S</t>
  </si>
  <si>
    <t>JN1UETY61Z0603685</t>
  </si>
  <si>
    <t>ZD30018510N</t>
  </si>
  <si>
    <t>Boniface Mwenda</t>
  </si>
  <si>
    <t>REAL2958</t>
  </si>
  <si>
    <t>GKB 230M</t>
  </si>
  <si>
    <t>VF3YCZMFC12822981</t>
  </si>
  <si>
    <t>10TRJA0824025</t>
  </si>
  <si>
    <t>John Mbugua Nelson</t>
  </si>
  <si>
    <t>REAL2960</t>
  </si>
  <si>
    <t>Sold from Urysia - Was grounded</t>
  </si>
  <si>
    <t>GKB135M</t>
  </si>
  <si>
    <t>VF38D5FCAFL011477</t>
  </si>
  <si>
    <t>10FJBM2169519</t>
  </si>
  <si>
    <t>Quality Assurance Laboratory</t>
  </si>
  <si>
    <t>REAL2963</t>
  </si>
  <si>
    <t>KCH 240G </t>
  </si>
  <si>
    <t>MM6UP0YB1F0402196</t>
  </si>
  <si>
    <t>P4AT2003947</t>
  </si>
  <si>
    <t>Anthony Powon Lomong'in</t>
  </si>
  <si>
    <t>REAL2965</t>
  </si>
  <si>
    <t>GKB 339M</t>
  </si>
  <si>
    <t>VF38D5FCAFL010666</t>
  </si>
  <si>
    <t>10FJBM2168607</t>
  </si>
  <si>
    <t>Mwenda Joseph Ithili</t>
  </si>
  <si>
    <t>REAL2964</t>
  </si>
  <si>
    <t>GKB 075M</t>
  </si>
  <si>
    <t>VF38D5FCAFL011751</t>
  </si>
  <si>
    <t>10FJBM2168069</t>
  </si>
  <si>
    <t>Alexander Kamia Wambua</t>
  </si>
  <si>
    <t>Unit sold to staff member on instalment payment basis payable for 24 months from Jan'25</t>
  </si>
  <si>
    <t>GKB347M</t>
  </si>
  <si>
    <t>VF38D5FCAFL009297</t>
  </si>
  <si>
    <t>10FJBM2167129</t>
  </si>
  <si>
    <t>REAL2966</t>
  </si>
  <si>
    <t>GKB 239H</t>
  </si>
  <si>
    <t>6FPNXXMJ2NEY65637</t>
  </si>
  <si>
    <t>PF2HNEY65637</t>
  </si>
  <si>
    <t>REAL2969</t>
  </si>
  <si>
    <t>GKB 850J</t>
  </si>
  <si>
    <t>6FPPXXMJ2PFK50956</t>
  </si>
  <si>
    <t>PF2HPFK50956</t>
  </si>
  <si>
    <t>GKB 240H</t>
  </si>
  <si>
    <t>6FPNXXMJ2NEL58074</t>
  </si>
  <si>
    <t>PF2HNEL58074</t>
  </si>
  <si>
    <t>GKB 257H</t>
  </si>
  <si>
    <t>6FPNXXMJ2NEY65634</t>
  </si>
  <si>
    <t>PF2HNEY65634</t>
  </si>
  <si>
    <t>GKB 244H</t>
  </si>
  <si>
    <t>6FPNXXMJ2NEY65517</t>
  </si>
  <si>
    <t>PF2HNEY65517</t>
  </si>
  <si>
    <t>GKB204R</t>
  </si>
  <si>
    <t>ADNAPUD22Z0054005</t>
  </si>
  <si>
    <t>YD25632477T</t>
  </si>
  <si>
    <t>GKB252R</t>
  </si>
  <si>
    <t>JN1UETY61Z0603437</t>
  </si>
  <si>
    <t>ZD30009651N</t>
  </si>
  <si>
    <t>GKB159R</t>
  </si>
  <si>
    <t>ADNAPUD22Z0055961</t>
  </si>
  <si>
    <t>YD25640165T</t>
  </si>
  <si>
    <t>GKB 221M</t>
  </si>
  <si>
    <t>VF3YCZMFC12824394</t>
  </si>
  <si>
    <t>10TRJA0824181</t>
  </si>
  <si>
    <t>REAL2970</t>
  </si>
  <si>
    <t>GKB 024J</t>
  </si>
  <si>
    <t>JF1SJ5KC5EG035761</t>
  </si>
  <si>
    <t>Louisa Najma Waceke Nyutu</t>
  </si>
  <si>
    <t>REAL2971</t>
  </si>
  <si>
    <t>GKB 126M</t>
  </si>
  <si>
    <t>VF38D5FCAFL011214</t>
  </si>
  <si>
    <t>10FJBM2169518</t>
  </si>
  <si>
    <t>Ian Kung'u Kahangara</t>
  </si>
  <si>
    <t>REAL2972</t>
  </si>
  <si>
    <t>GKB151R</t>
  </si>
  <si>
    <t>ADNAPUD22Z0052873</t>
  </si>
  <si>
    <t>YD25620467T</t>
  </si>
  <si>
    <t>REAL2998</t>
  </si>
  <si>
    <t>DX + LM</t>
  </si>
  <si>
    <t>KCR 661W</t>
  </si>
  <si>
    <t>6FPNXXMJ2NJM17844</t>
  </si>
  <si>
    <t>PF2HNJM17844</t>
  </si>
  <si>
    <t>Jeremiah Naikuru Ndurungo</t>
  </si>
  <si>
    <t>KCS 921J</t>
  </si>
  <si>
    <t>6FPNXXMJ2NJB36872</t>
  </si>
  <si>
    <t>PF2HNJB36872</t>
  </si>
  <si>
    <t>REAL3001</t>
  </si>
  <si>
    <t>Invoiced 9th Jan 2025.</t>
  </si>
  <si>
    <t>KCS 961J</t>
  </si>
  <si>
    <t>6FPNXXMJ2NJB36866</t>
  </si>
  <si>
    <t>PF2HNJB36866</t>
  </si>
  <si>
    <t>REAL3005</t>
  </si>
  <si>
    <t>Invoiced 14th Jan 2025.</t>
  </si>
  <si>
    <t>GKB829R</t>
  </si>
  <si>
    <t>JN1UETY61Z0603540</t>
  </si>
  <si>
    <t>ZD30010363N</t>
  </si>
  <si>
    <t>Rift Cars (K)</t>
  </si>
  <si>
    <t>Chris Kamiti Chege</t>
  </si>
  <si>
    <t>REAL3007</t>
  </si>
  <si>
    <t>Rift Karen.</t>
  </si>
  <si>
    <t>SF15HU</t>
  </si>
  <si>
    <t>VF611C168FD001560</t>
  </si>
  <si>
    <t>Testai Industries Ltd</t>
  </si>
  <si>
    <t>REAL3014</t>
  </si>
  <si>
    <t>Invoiced 16th Jan 2025</t>
  </si>
  <si>
    <t>GKB277R</t>
  </si>
  <si>
    <t>JN1UETY61Z0603462</t>
  </si>
  <si>
    <t>ZD30009718N</t>
  </si>
  <si>
    <t>REAL3015</t>
  </si>
  <si>
    <t>Invoiced 17th Jan 2025</t>
  </si>
  <si>
    <t>GKB197R</t>
  </si>
  <si>
    <t>ADNAPUD22Z0055990</t>
  </si>
  <si>
    <t>YD25641958T</t>
  </si>
  <si>
    <t>REAL3016</t>
  </si>
  <si>
    <t>KCT787J</t>
  </si>
  <si>
    <t>MA3FB32SXK0C81389</t>
  </si>
  <si>
    <t>F8DN6038367</t>
  </si>
  <si>
    <t>REAL3017</t>
  </si>
  <si>
    <t>KCS 041R</t>
  </si>
  <si>
    <t>6FPNXXMJ2NJA50730</t>
  </si>
  <si>
    <t>PF2KNJA50730</t>
  </si>
  <si>
    <t>REAL3018</t>
  </si>
  <si>
    <t>Invoiced 21st Jan 2025</t>
  </si>
  <si>
    <t>KTCB473X</t>
  </si>
  <si>
    <t>Bernard Mwangi Kimani</t>
  </si>
  <si>
    <t>REAL3029</t>
  </si>
  <si>
    <t>GKB 183M</t>
  </si>
  <si>
    <t>VF38D5FCAFL008477</t>
  </si>
  <si>
    <t>10FJBM2164202</t>
  </si>
  <si>
    <t>REAL3030</t>
  </si>
  <si>
    <t>Invoiced 29th Jan 2025</t>
  </si>
  <si>
    <t>GKB332R</t>
  </si>
  <si>
    <t>JN1UETY61Z0603524</t>
  </si>
  <si>
    <t>ZD30010010N</t>
  </si>
  <si>
    <t>Githunguri Motors</t>
  </si>
  <si>
    <t>REAL3031</t>
  </si>
  <si>
    <t>deposit by DX on 23/01/2025</t>
  </si>
  <si>
    <t>DX</t>
  </si>
  <si>
    <t>GKB857R</t>
  </si>
  <si>
    <t>JN1UETY61Z0603556</t>
  </si>
  <si>
    <t>ZD30010364N</t>
  </si>
  <si>
    <t>REAL3034</t>
  </si>
  <si>
    <t>Rift Nakuru.</t>
  </si>
  <si>
    <t>Invoiced 30th Jan 2025</t>
  </si>
  <si>
    <t>GKB306S</t>
  </si>
  <si>
    <t>JN1UETY61Z0603725</t>
  </si>
  <si>
    <t>ZD30020302N</t>
  </si>
  <si>
    <t>Micah Nzomo Muli</t>
  </si>
  <si>
    <t>REAL3037</t>
  </si>
  <si>
    <t>Rift Nairobi.</t>
  </si>
  <si>
    <t>GKB 561J</t>
  </si>
  <si>
    <t>6FPPXXMJ2PFK52402</t>
  </si>
  <si>
    <t>PF2HPFK52402</t>
  </si>
  <si>
    <t>REAL3047</t>
  </si>
  <si>
    <t>Invoiced 10th February 2025</t>
  </si>
  <si>
    <t>KCS 030B</t>
  </si>
  <si>
    <t>6FPNXXMJ2NJB29377</t>
  </si>
  <si>
    <t>PF2HNJB29377</t>
  </si>
  <si>
    <t>Fredrick Mbuvi Mutua</t>
  </si>
  <si>
    <t>REAL3049</t>
  </si>
  <si>
    <t>GKB 721G</t>
  </si>
  <si>
    <t>JF2SJ5KA3EG025481</t>
  </si>
  <si>
    <t>Christine Katoro Muthui</t>
  </si>
  <si>
    <t>Apr'25</t>
  </si>
  <si>
    <t>REAL3051</t>
  </si>
  <si>
    <t>GKB103V</t>
  </si>
  <si>
    <t>6FPPXXMJ2PJM11371</t>
  </si>
  <si>
    <t>PF2HPJM11371</t>
  </si>
  <si>
    <t>David Kamau Wamathu</t>
  </si>
  <si>
    <t>REAL3052</t>
  </si>
  <si>
    <t>GKB 908G</t>
  </si>
  <si>
    <t>JF1SJ5KC5EG037236</t>
  </si>
  <si>
    <t>Susan Wajiru Wambugu</t>
  </si>
  <si>
    <t>REAL3053</t>
  </si>
  <si>
    <t>GKB 581J</t>
  </si>
  <si>
    <t>6FPNXXMJ2NFK52638</t>
  </si>
  <si>
    <t>PF2HNFK52638</t>
  </si>
  <si>
    <t>Mohammed Shabbir Mohammed Sarwar</t>
  </si>
  <si>
    <t>REAL3057</t>
  </si>
  <si>
    <t>KCV 037P</t>
  </si>
  <si>
    <t>6FPNXXMJ2NJR45912</t>
  </si>
  <si>
    <t>PF2HNJR45912</t>
  </si>
  <si>
    <t>Johnson Wang'ombe King'ori</t>
  </si>
  <si>
    <t>REAL3059</t>
  </si>
  <si>
    <t>Replaced KCR027R? Only have KCS027R</t>
  </si>
  <si>
    <t>KCH 251G </t>
  </si>
  <si>
    <t>Mazda BT-50 S/Cab</t>
  </si>
  <si>
    <t>MM6UP0YB1F0236465</t>
  </si>
  <si>
    <t>P4AT1221441</t>
  </si>
  <si>
    <t xml:space="preserve">Naftary Karichu Njora </t>
  </si>
  <si>
    <t>REAL3061</t>
  </si>
  <si>
    <t>KCS 070R</t>
  </si>
  <si>
    <t>6FPNXXMJ2NJA50819</t>
  </si>
  <si>
    <t>PF2KNJA50819</t>
  </si>
  <si>
    <t>REAL3063</t>
  </si>
  <si>
    <t>GKB241R</t>
  </si>
  <si>
    <t>JN1UETY61Z0603093</t>
  </si>
  <si>
    <t>ZD30343429K</t>
  </si>
  <si>
    <t>REAL3062</t>
  </si>
  <si>
    <t>KCH258G</t>
  </si>
  <si>
    <t>MM6UP0YB1F0232580</t>
  </si>
  <si>
    <t>P4AT1215153</t>
  </si>
  <si>
    <t>Stephen Wanjohi Gititu</t>
  </si>
  <si>
    <t>REAL3065</t>
  </si>
  <si>
    <t>KCH257G</t>
  </si>
  <si>
    <t>MM6UP0YB1F0232541</t>
  </si>
  <si>
    <t>P4AT1215233</t>
  </si>
  <si>
    <t>Moses Njoroge Kanyingi</t>
  </si>
  <si>
    <t>REAL3069</t>
  </si>
  <si>
    <t>Ridger</t>
  </si>
  <si>
    <t>Dick Onyango Aoko</t>
  </si>
  <si>
    <t>REAL3080</t>
  </si>
  <si>
    <t>GKB 244M</t>
  </si>
  <si>
    <t>VF3YCZMFC12815598</t>
  </si>
  <si>
    <t>10TRJA0820936</t>
  </si>
  <si>
    <t>Jane Mumbi</t>
  </si>
  <si>
    <t>REAL3083</t>
  </si>
  <si>
    <t>Released on 6th Mar 2025</t>
  </si>
  <si>
    <t>GKB254R</t>
  </si>
  <si>
    <t>JN1UETY61Z0603452</t>
  </si>
  <si>
    <t>ZD30009780N</t>
  </si>
  <si>
    <t>Davies Sanare Neiliang</t>
  </si>
  <si>
    <t>REAL3084</t>
  </si>
  <si>
    <t>Stored at Rift Nairobi for long time.</t>
  </si>
  <si>
    <t>GKB264R</t>
  </si>
  <si>
    <t>JN1UETY61Z0603499</t>
  </si>
  <si>
    <t>ZD30010052N</t>
  </si>
  <si>
    <t>REAL3085</t>
  </si>
  <si>
    <t>GKB 550J</t>
  </si>
  <si>
    <t>6FPPXXMJ2PFK54133</t>
  </si>
  <si>
    <t>PF2HPFK54133</t>
  </si>
  <si>
    <t>Stanley Kabarau Thiribi</t>
  </si>
  <si>
    <t>REAL3098</t>
  </si>
  <si>
    <t>KCS 038B</t>
  </si>
  <si>
    <t>6FPNXXMJ2NJB29413</t>
  </si>
  <si>
    <t>PF2HNJB29413</t>
  </si>
  <si>
    <t>Anthony Benson Githieya</t>
  </si>
  <si>
    <t>REAL3099</t>
  </si>
  <si>
    <t>KCH 256G</t>
  </si>
  <si>
    <t>MM6UP0YB1F0232739</t>
  </si>
  <si>
    <t>P4AT1215682</t>
  </si>
  <si>
    <t>Sarah Wanjiru Gitonga</t>
  </si>
  <si>
    <t>REAL3102</t>
  </si>
  <si>
    <t>KBE786L</t>
  </si>
  <si>
    <t>Merceds Benz S500</t>
  </si>
  <si>
    <t>WDD2211712A257797</t>
  </si>
  <si>
    <t>27396130283103</t>
  </si>
  <si>
    <t xml:space="preserve">Crater </t>
  </si>
  <si>
    <t>Benard Ochieng' Odote</t>
  </si>
  <si>
    <t>REAL3157</t>
  </si>
  <si>
    <t>Recordered under Sabic in Summary</t>
  </si>
  <si>
    <t>GKB350T</t>
  </si>
  <si>
    <t>Ford Ranger S/Cab 4X4 2.2L</t>
  </si>
  <si>
    <t>6FPNXXMJ2NJS62185</t>
  </si>
  <si>
    <t>PF2HNJS62185</t>
  </si>
  <si>
    <t>Mohammed Shabir Mohammed Sarwar</t>
  </si>
  <si>
    <t>REAL3103</t>
  </si>
  <si>
    <t>GKB 560J</t>
  </si>
  <si>
    <t>6FPPXXMJ2PFK52747</t>
  </si>
  <si>
    <t>PF2HPFK52747</t>
  </si>
  <si>
    <t>REAL3107</t>
  </si>
  <si>
    <t>GKB274R</t>
  </si>
  <si>
    <t>JN1UETY61Z0603481</t>
  </si>
  <si>
    <t>ZD30009891N</t>
  </si>
  <si>
    <t>Martin Wakianda Gachigua</t>
  </si>
  <si>
    <t>REAL3111</t>
  </si>
  <si>
    <t>GKB310S</t>
  </si>
  <si>
    <t>JN1UETY61Z0603720</t>
  </si>
  <si>
    <t>ZD30020201N</t>
  </si>
  <si>
    <t>GKB 428J</t>
  </si>
  <si>
    <t>JF2BR9K95EG065805</t>
  </si>
  <si>
    <t>E606599</t>
  </si>
  <si>
    <t>Andrew Aseri Kirungu</t>
  </si>
  <si>
    <t>REAL3113</t>
  </si>
  <si>
    <t>GKB 308J</t>
  </si>
  <si>
    <t>6FPNXXMJ2NFK50563</t>
  </si>
  <si>
    <t>PF2HNFK50563</t>
  </si>
  <si>
    <t>REAL3114</t>
  </si>
  <si>
    <t>GKB988K</t>
  </si>
  <si>
    <t>6FPNXXMJ2NFK52555</t>
  </si>
  <si>
    <t>PF2NFK52555</t>
  </si>
  <si>
    <t>Ahmed Mahamed Noor</t>
  </si>
  <si>
    <t>REAL3152</t>
  </si>
  <si>
    <t>GKB022W</t>
  </si>
  <si>
    <t>Isuzu TFS 86 DC DLX</t>
  </si>
  <si>
    <t>ACVDSCJR4J4045667</t>
  </si>
  <si>
    <t>4JK1UG5914</t>
  </si>
  <si>
    <t>MOL Yard</t>
  </si>
  <si>
    <t>MOL</t>
  </si>
  <si>
    <t>Reuben Oliver Nzuki</t>
  </si>
  <si>
    <t>REAL3153</t>
  </si>
  <si>
    <t>GKB 316J</t>
  </si>
  <si>
    <t>6FPNXXMJ2NFK50193</t>
  </si>
  <si>
    <t>PF2HNFK50193</t>
  </si>
  <si>
    <t>Nahashon Mukaria Marete</t>
  </si>
  <si>
    <t>REAL3151</t>
  </si>
  <si>
    <t>GKB336T</t>
  </si>
  <si>
    <t>6FPNXXMJ2NJS62198</t>
  </si>
  <si>
    <t>PF2HNJS62198</t>
  </si>
  <si>
    <t>Steve Mwangi Kiboi</t>
  </si>
  <si>
    <t>REAL3154</t>
  </si>
  <si>
    <t>GKB 945H</t>
  </si>
  <si>
    <t>6FPPXXMJ2PFK54155</t>
  </si>
  <si>
    <t>PF2HPFK54155</t>
  </si>
  <si>
    <t>REAL3156</t>
  </si>
  <si>
    <t>KDK 394A</t>
  </si>
  <si>
    <t>Mitsubishi Tipper</t>
  </si>
  <si>
    <t>MEC2411BENP007820</t>
  </si>
  <si>
    <t>400950D0126268</t>
  </si>
  <si>
    <t>Mota Engil</t>
  </si>
  <si>
    <t>Joseph Thiong'o Maingi</t>
  </si>
  <si>
    <t>REAL3158</t>
  </si>
  <si>
    <t>GKB011W</t>
  </si>
  <si>
    <t>ACVDSCJR6J4047419</t>
  </si>
  <si>
    <t>4JK1UG6487</t>
  </si>
  <si>
    <t>Phanuel Omondi Owino</t>
  </si>
  <si>
    <t>REAL3159</t>
  </si>
  <si>
    <t>GKB360T</t>
  </si>
  <si>
    <t>6FPNXXMJ2NHR78206</t>
  </si>
  <si>
    <t>PF2HNHR78206</t>
  </si>
  <si>
    <t>James Ngatia Kiboi</t>
  </si>
  <si>
    <t>REAL3160</t>
  </si>
  <si>
    <t>GKB372T</t>
  </si>
  <si>
    <t>6FPNXXMJ2NJS62215</t>
  </si>
  <si>
    <t>PF2HNJS62215</t>
  </si>
  <si>
    <t>GKB016W</t>
  </si>
  <si>
    <t>ACVDSCJR3J4045658</t>
  </si>
  <si>
    <t>4JK1UG5905</t>
  </si>
  <si>
    <t>Elijah Kibet Cheboswony</t>
  </si>
  <si>
    <t>REAL3161</t>
  </si>
  <si>
    <t>GKB989V</t>
  </si>
  <si>
    <t>ACVDSCJR4J4044910</t>
  </si>
  <si>
    <t>4JK1UF2880</t>
  </si>
  <si>
    <t>Bake Easy Products (EA) Ltd</t>
  </si>
  <si>
    <t>REAL3162</t>
  </si>
  <si>
    <t>GKB010W</t>
  </si>
  <si>
    <t>ACVDSCJR6J4047422</t>
  </si>
  <si>
    <t>4JK1UG6490</t>
  </si>
  <si>
    <t>GKB020W</t>
  </si>
  <si>
    <t>ACVDSCJR8J4044912</t>
  </si>
  <si>
    <t>4JK1UF2882</t>
  </si>
  <si>
    <t>Henry Stephen Waweru</t>
  </si>
  <si>
    <t>REAL3163</t>
  </si>
  <si>
    <t>GKB 309H</t>
  </si>
  <si>
    <t>6FPPXXMJ2PDD48035</t>
  </si>
  <si>
    <t>PF2HPDD48035</t>
  </si>
  <si>
    <t>Julius Njenga Njoroge</t>
  </si>
  <si>
    <t>REAL3164</t>
  </si>
  <si>
    <t>GKB 729G</t>
  </si>
  <si>
    <t>JF2SJ5KA3EG029473</t>
  </si>
  <si>
    <t>Jacob Okumu Ogol</t>
  </si>
  <si>
    <t>Free</t>
  </si>
  <si>
    <t>from Apr'25 - 36 month intslament payment</t>
  </si>
  <si>
    <t>GKB 289W</t>
  </si>
  <si>
    <t>ACVDSCJR0K4056330</t>
  </si>
  <si>
    <t>4JKIVA7644</t>
  </si>
  <si>
    <t>Evans Mboto Ombui</t>
  </si>
  <si>
    <t>REAL3165</t>
  </si>
  <si>
    <t>GKB015W</t>
  </si>
  <si>
    <t>ACVDSCJR9J4047429</t>
  </si>
  <si>
    <t>4JK1UG6497</t>
  </si>
  <si>
    <t>Cape Media Limited</t>
  </si>
  <si>
    <t>REAL3166</t>
  </si>
  <si>
    <t>GKB998V</t>
  </si>
  <si>
    <t>ACVDSCJRXJ4047536</t>
  </si>
  <si>
    <t>4JK1UG6512</t>
  </si>
  <si>
    <t>Douglas Ndubu Munene</t>
  </si>
  <si>
    <t>REAL3167</t>
  </si>
  <si>
    <t>GKB002W</t>
  </si>
  <si>
    <t>ACVDSCJR9J4047527</t>
  </si>
  <si>
    <t>4JK1UG6503</t>
  </si>
  <si>
    <t>Elfas Oniang'o Etemesi</t>
  </si>
  <si>
    <t>REAL3168</t>
  </si>
  <si>
    <t>GKB324T</t>
  </si>
  <si>
    <t>6FPNXXMJ2NHB69093</t>
  </si>
  <si>
    <t>PF2HNHB69093</t>
  </si>
  <si>
    <t>REAL3170</t>
  </si>
  <si>
    <t>GKB 978H</t>
  </si>
  <si>
    <t>6FPPXXMJ2PFK51610</t>
  </si>
  <si>
    <t>PF2HPFK51610</t>
  </si>
  <si>
    <t>REAL3171</t>
  </si>
  <si>
    <t>GKB019W</t>
  </si>
  <si>
    <t>ACVDSCJR0J4045665</t>
  </si>
  <si>
    <t>4JK1UG5912</t>
  </si>
  <si>
    <t>Stephen Mwakomba Ng'ang'a</t>
  </si>
  <si>
    <t>REAL3173</t>
  </si>
  <si>
    <t>GKB284W</t>
  </si>
  <si>
    <t>ACVDSCJR7K4056132</t>
  </si>
  <si>
    <t>4JK1VA7626</t>
  </si>
  <si>
    <t>Baltel Entity Ltd</t>
  </si>
  <si>
    <t>REAL3174</t>
  </si>
  <si>
    <t>GKB996V</t>
  </si>
  <si>
    <t>ACVDSCJR5J4045659</t>
  </si>
  <si>
    <t>4JK1UG5906</t>
  </si>
  <si>
    <t>KCH 043H</t>
  </si>
  <si>
    <t>Nissan NP200 S/Cab</t>
  </si>
  <si>
    <t>ADNUSN1D5U0108896</t>
  </si>
  <si>
    <t>K7MF710UJ55291</t>
  </si>
  <si>
    <t>Kennedy Peter Gakuu</t>
  </si>
  <si>
    <t>REAL3175</t>
  </si>
  <si>
    <t>GKB995V</t>
  </si>
  <si>
    <t>ACVDSCJR1J4044914</t>
  </si>
  <si>
    <t>4JK1UF2884</t>
  </si>
  <si>
    <t>CVS Services Ltd</t>
  </si>
  <si>
    <t>REAL3179</t>
  </si>
  <si>
    <t>GKB021W</t>
  </si>
  <si>
    <t>ACVDSCJR7J4045663</t>
  </si>
  <si>
    <t>4JK1UG5910</t>
  </si>
  <si>
    <t>GKB012W</t>
  </si>
  <si>
    <t>ACVDSCJR3J4047538</t>
  </si>
  <si>
    <t>4JK1UG6514</t>
  </si>
  <si>
    <t>GKB 286W</t>
  </si>
  <si>
    <t>ACVDSCJR4K4056329</t>
  </si>
  <si>
    <t>4JKIVA7643</t>
  </si>
  <si>
    <t>GKB 172M</t>
  </si>
  <si>
    <t>VF38D5FCAFL011211</t>
  </si>
  <si>
    <t>10FJBM2169521</t>
  </si>
  <si>
    <t>REAL3180</t>
  </si>
  <si>
    <t>GKB991V</t>
  </si>
  <si>
    <t>ACVDSCJR3J4045661</t>
  </si>
  <si>
    <t>4JK1UG5908</t>
  </si>
  <si>
    <t>REAL3181</t>
  </si>
  <si>
    <t>GKB 725G</t>
  </si>
  <si>
    <t>JF2SJ5KA3EG028922</t>
  </si>
  <si>
    <t>David Munene Mung'athia</t>
  </si>
  <si>
    <t>REAL3182</t>
  </si>
  <si>
    <t>GKB024W</t>
  </si>
  <si>
    <t>ACVDSCJR5J4045662</t>
  </si>
  <si>
    <t>4JK1UG5909</t>
  </si>
  <si>
    <t>Jackline Mosinya Nyaberi</t>
  </si>
  <si>
    <t>REAL3183</t>
  </si>
  <si>
    <t>GKB001W</t>
  </si>
  <si>
    <t>ACVDSCJRXJ4047424</t>
  </si>
  <si>
    <t>4JK1UG6492</t>
  </si>
  <si>
    <t>Caroline Wambui Kariuki</t>
  </si>
  <si>
    <t>REAL3184</t>
  </si>
  <si>
    <t>GKB342T</t>
  </si>
  <si>
    <t>6FPNXXMJ2NJS62189</t>
  </si>
  <si>
    <t>PF2HNJS62189</t>
  </si>
  <si>
    <t>Country Foods Ltd</t>
  </si>
  <si>
    <t>REAL3185</t>
  </si>
  <si>
    <t>KCH 199K</t>
  </si>
  <si>
    <t>ADNUSN1D5U0108659</t>
  </si>
  <si>
    <t>K7MF710UJ51802</t>
  </si>
  <si>
    <t>Patrick Gakuu Mugereki</t>
  </si>
  <si>
    <t>REAL3186</t>
  </si>
  <si>
    <t>GKB290W</t>
  </si>
  <si>
    <t>ACVDSCJR2K4056331</t>
  </si>
  <si>
    <t>4JKIVA7645</t>
  </si>
  <si>
    <t>Jovida Trading Co. Ltd</t>
  </si>
  <si>
    <t>REAL3187</t>
  </si>
  <si>
    <t>GKB205M</t>
  </si>
  <si>
    <t>VF3YCZMFC12814538</t>
  </si>
  <si>
    <t>10TRJA0821226</t>
  </si>
  <si>
    <t>Mercy Waruguru Kabiru</t>
  </si>
  <si>
    <t>REAL3188</t>
  </si>
  <si>
    <t>GKB243J</t>
  </si>
  <si>
    <t>6FPPXXMJ2NFK52414</t>
  </si>
  <si>
    <t>PF2HPNFK52414</t>
  </si>
  <si>
    <t>Richard Kamungu Wanjiru</t>
  </si>
  <si>
    <t>REAL3190</t>
  </si>
  <si>
    <t>GKB290H</t>
  </si>
  <si>
    <t>6FPPXXMJ2PDE55720</t>
  </si>
  <si>
    <t>PF2HPDE55720</t>
  </si>
  <si>
    <t>REAL3189</t>
  </si>
  <si>
    <t>KCS049R</t>
  </si>
  <si>
    <t>6FPNXXMJ2NJA50694</t>
  </si>
  <si>
    <t>PF2KNJA50694</t>
  </si>
  <si>
    <t>REAL3191</t>
  </si>
  <si>
    <t>GKB323T</t>
  </si>
  <si>
    <t>6FPNXXMJ2NHB69103</t>
  </si>
  <si>
    <t>PF2HNHB69103</t>
  </si>
  <si>
    <t>REAL3192</t>
  </si>
  <si>
    <t>KDJ 057E</t>
  </si>
  <si>
    <t xml:space="preserve">MEC2411BDNP007523 </t>
  </si>
  <si>
    <t>400950D0125125</t>
  </si>
  <si>
    <t>Patrick Gitati Ngacha</t>
  </si>
  <si>
    <t>REAL3193</t>
  </si>
  <si>
    <t>GKB013W</t>
  </si>
  <si>
    <t>ACVDSCJR7J4047431</t>
  </si>
  <si>
    <t>4JK1UG6499</t>
  </si>
  <si>
    <t>Angelline Mugure Mwaniki</t>
  </si>
  <si>
    <t>REAL-3194</t>
  </si>
  <si>
    <t>GKB359T</t>
  </si>
  <si>
    <t>6FPNXXMJ2NHR78205</t>
  </si>
  <si>
    <t>PF2HNHR78205</t>
  </si>
  <si>
    <t>Peter Mugo Kabui</t>
  </si>
  <si>
    <t>REAL3195</t>
  </si>
  <si>
    <t>GKB343T</t>
  </si>
  <si>
    <t>6FPNXXMJ2NJS62193</t>
  </si>
  <si>
    <t>PF2HNJS62193</t>
  </si>
  <si>
    <t>GKB 914H</t>
  </si>
  <si>
    <t>6FPNXXMJ2NFK52981</t>
  </si>
  <si>
    <t>PF2HNFK52981</t>
  </si>
  <si>
    <t>Wilson Gari Rasugu</t>
  </si>
  <si>
    <t>REAL3196</t>
  </si>
  <si>
    <t>Qty</t>
  </si>
  <si>
    <t>Fleet</t>
  </si>
  <si>
    <t>Mode</t>
  </si>
  <si>
    <t>Lease</t>
  </si>
  <si>
    <t>Ford Ranger S/Cab 4x2 2.2L</t>
  </si>
  <si>
    <t>Total</t>
  </si>
  <si>
    <t>Mitsubishi Canter</t>
  </si>
  <si>
    <t>Mitsubishi Fuel Tanker</t>
  </si>
  <si>
    <t>Mitsubishi Water Bowser</t>
  </si>
  <si>
    <t>Sales Total</t>
  </si>
  <si>
    <t>EOT Units_Lease</t>
  </si>
  <si>
    <t>KDH 167Z</t>
  </si>
  <si>
    <t>VF611C16XFD001415</t>
  </si>
  <si>
    <t>Lori Systems</t>
  </si>
  <si>
    <t>Bosire - Lease</t>
  </si>
  <si>
    <t>KDH 171Z</t>
  </si>
  <si>
    <t>VF611C164GD001847</t>
  </si>
  <si>
    <t>KDH 172Z</t>
  </si>
  <si>
    <t>VF611C166FD001475</t>
  </si>
  <si>
    <t>KDH 174Z</t>
  </si>
  <si>
    <t>VF611C16XFD001351</t>
  </si>
  <si>
    <t>KDH 176Z</t>
  </si>
  <si>
    <t>VF611C167GD002085</t>
  </si>
  <si>
    <t>KCV 096V</t>
  </si>
  <si>
    <t>MA3AVC71S00391443</t>
  </si>
  <si>
    <t>K15BN1059871</t>
  </si>
  <si>
    <t>Leased - Mervin Tea</t>
  </si>
  <si>
    <t>Zipporah - Lease</t>
  </si>
  <si>
    <t>KCV 094V</t>
  </si>
  <si>
    <t>MA3AVC71S00394670</t>
  </si>
  <si>
    <t>K15BN1068292</t>
  </si>
  <si>
    <t>Leased to Polymed</t>
  </si>
  <si>
    <t>KCS 978S</t>
  </si>
  <si>
    <t>6FPNXXMJ2NJA50756</t>
  </si>
  <si>
    <t>PF2KNJA50756</t>
  </si>
  <si>
    <t>Leased - Kenchic</t>
  </si>
  <si>
    <t>EOT Units_Staff/Pool Car Allocation</t>
  </si>
  <si>
    <t>KCK988K</t>
  </si>
  <si>
    <t>JF1SJ5KC5EG040104</t>
  </si>
  <si>
    <t>Staff Vehicle /Allocated to Esther Kamau</t>
  </si>
  <si>
    <t>Pool Car</t>
  </si>
  <si>
    <t>GKB 147M</t>
  </si>
  <si>
    <t>VF38D5FCAFL009577</t>
  </si>
  <si>
    <t>10FJBM2163716</t>
  </si>
  <si>
    <t>Urysia?</t>
  </si>
  <si>
    <t>Staff Vehicle/Allocated to Doris Nyawira - KDG023X</t>
  </si>
  <si>
    <t>KDG023X</t>
  </si>
  <si>
    <t>GKB 900G</t>
  </si>
  <si>
    <t>JF2BR9K95EG061740</t>
  </si>
  <si>
    <t>E586458</t>
  </si>
  <si>
    <t>Staff Vehicle/Allocated to Julius Motaroki</t>
  </si>
  <si>
    <t>KCV808R</t>
  </si>
  <si>
    <t>KIA Optima</t>
  </si>
  <si>
    <t>KNAGM419MD542242D</t>
  </si>
  <si>
    <t>G4NADH705449</t>
  </si>
  <si>
    <t>Staff Vehicle/Allocated to Anthony Ngatiari</t>
  </si>
  <si>
    <t>GKB325R</t>
  </si>
  <si>
    <t>JN1UETY61Z0603530</t>
  </si>
  <si>
    <t>ZD30010202N</t>
  </si>
  <si>
    <t>Fleet/GDC Relief Vehicle/Jacob Okumu</t>
  </si>
  <si>
    <t>Relief Car</t>
  </si>
  <si>
    <t>Released to Fleet for Modification &amp; Refurbishment - GDC</t>
  </si>
  <si>
    <t>GKB 327M</t>
  </si>
  <si>
    <t>VF38D5FCAFL010396</t>
  </si>
  <si>
    <t>10FJBM2168329</t>
  </si>
  <si>
    <t>Fleet/Customer Test Car</t>
  </si>
  <si>
    <t>Test Drive Car</t>
  </si>
  <si>
    <t>Released to Fleet for Registration &amp; Deployment</t>
  </si>
  <si>
    <t>Chassis/Frame Number</t>
  </si>
  <si>
    <t>Engine Number</t>
  </si>
  <si>
    <t>Location</t>
  </si>
  <si>
    <t>Previous Customer</t>
  </si>
  <si>
    <t>Actual RSP</t>
  </si>
  <si>
    <t>GKB 005M</t>
  </si>
  <si>
    <t>VF3L45GYXFS120374</t>
  </si>
  <si>
    <t>10FJCG2189654</t>
  </si>
  <si>
    <t>GKB 006M</t>
  </si>
  <si>
    <t>VF3L45GYXFS090646</t>
  </si>
  <si>
    <t>10FJCG2181721</t>
  </si>
  <si>
    <t>Thika</t>
  </si>
  <si>
    <t>GKB 007M</t>
  </si>
  <si>
    <t>VF3L45GYXFS111849</t>
  </si>
  <si>
    <t>10FJCG2187524</t>
  </si>
  <si>
    <t>GKB 008M</t>
  </si>
  <si>
    <t>VF3L45GYXFS120370</t>
  </si>
  <si>
    <t>10FJCG2190227</t>
  </si>
  <si>
    <t>GKB 009M</t>
  </si>
  <si>
    <t>VF3L45GYXFS120364</t>
  </si>
  <si>
    <t>10FJCG2191118</t>
  </si>
  <si>
    <t>GKB 010M</t>
  </si>
  <si>
    <t>VF3L45GYXFS124528</t>
  </si>
  <si>
    <t>10FJCG2192735</t>
  </si>
  <si>
    <t>GKB 011M</t>
  </si>
  <si>
    <t>VF3L45GYXFS111848</t>
  </si>
  <si>
    <t>10FJCG2187827</t>
  </si>
  <si>
    <t>GKB 012M</t>
  </si>
  <si>
    <t>VF3L45GYXFS105510</t>
  </si>
  <si>
    <t>10FJCG2185514</t>
  </si>
  <si>
    <t>GKB 014M</t>
  </si>
  <si>
    <t>VF3L45GYXFS120367</t>
  </si>
  <si>
    <t>10FJCG2188919</t>
  </si>
  <si>
    <t>GKB 015M</t>
  </si>
  <si>
    <t>VF3L45GYXFS103940</t>
  </si>
  <si>
    <t>10FJCG2184737</t>
  </si>
  <si>
    <t>GKB 016M</t>
  </si>
  <si>
    <t>VF3L45GYXFS107028</t>
  </si>
  <si>
    <t>10FJCG2187510</t>
  </si>
  <si>
    <t xml:space="preserve">GKB 017M </t>
  </si>
  <si>
    <t>VF3L45GYXFS126350</t>
  </si>
  <si>
    <t>10FJCG2192720</t>
  </si>
  <si>
    <t>GKB 018M</t>
  </si>
  <si>
    <t>VF3L45GYXFS090645</t>
  </si>
  <si>
    <t>10FJCG2181720</t>
  </si>
  <si>
    <t>GKB 019M</t>
  </si>
  <si>
    <t>VF3L45GYXFS103938</t>
  </si>
  <si>
    <t>10FJCG2184738</t>
  </si>
  <si>
    <t>GKB 021M</t>
  </si>
  <si>
    <t>VF3L45GYXFS111851</t>
  </si>
  <si>
    <t>10FJCG2187825</t>
  </si>
  <si>
    <t>GKB 023M</t>
  </si>
  <si>
    <t>VF3L45GYXFS113362</t>
  </si>
  <si>
    <t>10FJCG2188814</t>
  </si>
  <si>
    <t>GKB 024M</t>
  </si>
  <si>
    <t>VF3L45GYXFS113361</t>
  </si>
  <si>
    <t>10FJCG2188811</t>
  </si>
  <si>
    <t>GKB 025M</t>
  </si>
  <si>
    <t>VF3L45GYXFS111850</t>
  </si>
  <si>
    <t>10FJCG2187826</t>
  </si>
  <si>
    <t>GKB 027M</t>
  </si>
  <si>
    <t>VF3L45GYXFS110091</t>
  </si>
  <si>
    <t>10FJCG2187520</t>
  </si>
  <si>
    <t>GKB 028M</t>
  </si>
  <si>
    <t>VF3L45GYXFS103939</t>
  </si>
  <si>
    <t>10FJCG2184733</t>
  </si>
  <si>
    <t>GKB 030M</t>
  </si>
  <si>
    <t>VF3L45GYXFS110090</t>
  </si>
  <si>
    <t>10FJCG2187518</t>
  </si>
  <si>
    <t>GKB 031M</t>
  </si>
  <si>
    <t>VF3L45GYXFS102208</t>
  </si>
  <si>
    <t>10FJCG2184730</t>
  </si>
  <si>
    <t>GKB 032M</t>
  </si>
  <si>
    <t>VF3L45GYXFS120366</t>
  </si>
  <si>
    <t>10FJCG2191110</t>
  </si>
  <si>
    <t>GKB 033M</t>
  </si>
  <si>
    <t>VF3L45GYXFS120362</t>
  </si>
  <si>
    <t>10FJCG2188925</t>
  </si>
  <si>
    <t>GKB 034M</t>
  </si>
  <si>
    <t>VF3L45GYXFS103942</t>
  </si>
  <si>
    <t>10FJCG2185512</t>
  </si>
  <si>
    <t>GKB 035M</t>
  </si>
  <si>
    <t>VF3L45GYXFS124529</t>
  </si>
  <si>
    <t>10FJCG2192732</t>
  </si>
  <si>
    <t>GKB 036M</t>
  </si>
  <si>
    <t>VF3L45GYXFS090643</t>
  </si>
  <si>
    <t>10FJCG2180206</t>
  </si>
  <si>
    <t>GKB 037M</t>
  </si>
  <si>
    <t>VF3L45GYXFS090644</t>
  </si>
  <si>
    <t>10FJCG2181718</t>
  </si>
  <si>
    <t>GKB 038M</t>
  </si>
  <si>
    <t>VF3L45GYXFS108601</t>
  </si>
  <si>
    <t>10FJCG2187503</t>
  </si>
  <si>
    <t>GKB 039M</t>
  </si>
  <si>
    <t>VF3L45GYXFS120369</t>
  </si>
  <si>
    <t>10FJCG2190222</t>
  </si>
  <si>
    <t>GKB 042M</t>
  </si>
  <si>
    <t>VF3L45GYXFS087006</t>
  </si>
  <si>
    <t>10FJCG2181571</t>
  </si>
  <si>
    <t>GKB 043M</t>
  </si>
  <si>
    <t>VF3L45GYXFS126349</t>
  </si>
  <si>
    <t>10FJCG2192736</t>
  </si>
  <si>
    <t>GKB 045M</t>
  </si>
  <si>
    <t>VF3L45GYXFS107027</t>
  </si>
  <si>
    <t>10FJCG2187511</t>
  </si>
  <si>
    <t>GKB 048M</t>
  </si>
  <si>
    <t>VF3L45GYXFS083730</t>
  </si>
  <si>
    <t>10FJCG2179498</t>
  </si>
  <si>
    <t>GKB 051M</t>
  </si>
  <si>
    <t>VF3L45GYXFS081419</t>
  </si>
  <si>
    <t>10FJCG2179501</t>
  </si>
  <si>
    <t>GKB 052M</t>
  </si>
  <si>
    <t>VF3L45GYXFS079860</t>
  </si>
  <si>
    <t>10FJCG2178374</t>
  </si>
  <si>
    <t>GKB 053M</t>
  </si>
  <si>
    <t>VF3L45GYXFS081416</t>
  </si>
  <si>
    <t>10FJCG2178628</t>
  </si>
  <si>
    <t>GKB 054M</t>
  </si>
  <si>
    <t>VF3L45GYXFS083742</t>
  </si>
  <si>
    <t>10FJCG2179493</t>
  </si>
  <si>
    <t>GKB 056M</t>
  </si>
  <si>
    <t>VF3L45GYXFS083735</t>
  </si>
  <si>
    <t>10FJCG2176307</t>
  </si>
  <si>
    <t>GKB 057M</t>
  </si>
  <si>
    <t>VF3L45GYXFS081411</t>
  </si>
  <si>
    <t>10FJCG2178378</t>
  </si>
  <si>
    <t>GKB 058M</t>
  </si>
  <si>
    <t>VF3L45GYXFS083745</t>
  </si>
  <si>
    <t>10FJCG2180216</t>
  </si>
  <si>
    <t>GKB 059M</t>
  </si>
  <si>
    <t>VF3L45GYXFS083743</t>
  </si>
  <si>
    <t>10FJCG2180213</t>
  </si>
  <si>
    <t>GKB 060M</t>
  </si>
  <si>
    <t>VF3L45GYXFS083737</t>
  </si>
  <si>
    <t>10FJCG2176310</t>
  </si>
  <si>
    <t>GKB 061M</t>
  </si>
  <si>
    <t>VF3L45GYXFS081412</t>
  </si>
  <si>
    <t>10FJCG2178379</t>
  </si>
  <si>
    <t>GKB 062M</t>
  </si>
  <si>
    <t>VF3L45GYXFS081418</t>
  </si>
  <si>
    <t>10FJCG2179500</t>
  </si>
  <si>
    <t>GKB 063M</t>
  </si>
  <si>
    <t>VF3L45GYXFS083733</t>
  </si>
  <si>
    <t>10FJCG2176306</t>
  </si>
  <si>
    <t>GKB 064M</t>
  </si>
  <si>
    <t>VF3L45GYXFS083729</t>
  </si>
  <si>
    <t>10FJCG2176300</t>
  </si>
  <si>
    <t>GKB 065M</t>
  </si>
  <si>
    <t>VF3L45GYXFS081413</t>
  </si>
  <si>
    <t>10FJCG2178631</t>
  </si>
  <si>
    <t>GKB 066M</t>
  </si>
  <si>
    <t>VF3L45GYXFS081417</t>
  </si>
  <si>
    <t>10FJCG2178632</t>
  </si>
  <si>
    <t>GKB 067M</t>
  </si>
  <si>
    <t>VF3L45GYXFS083734</t>
  </si>
  <si>
    <t>10FJCG2179492</t>
  </si>
  <si>
    <t>GKB 068M</t>
  </si>
  <si>
    <t>VF3L45GYXFS083740</t>
  </si>
  <si>
    <t>10FJCG2179496</t>
  </si>
  <si>
    <t>GKB 069M</t>
  </si>
  <si>
    <t>VF3L45GYXFS081415</t>
  </si>
  <si>
    <t>10FJCG2178630</t>
  </si>
  <si>
    <t>GKB 070M</t>
  </si>
  <si>
    <t>VF3L45GYXFS079854</t>
  </si>
  <si>
    <t>10FJCG2177532</t>
  </si>
  <si>
    <t>GKB 071M</t>
  </si>
  <si>
    <t>VF3L45GYXFS083741</t>
  </si>
  <si>
    <t>10FJCG2180214</t>
  </si>
  <si>
    <t>GKB 072M</t>
  </si>
  <si>
    <t>VF3L45GYXFS083727</t>
  </si>
  <si>
    <t>10FJCG2176303</t>
  </si>
  <si>
    <t>GKB 073M</t>
  </si>
  <si>
    <t>VF3L45GYXFS081414</t>
  </si>
  <si>
    <t>10FJCG2178629</t>
  </si>
  <si>
    <t>GKB 074M</t>
  </si>
  <si>
    <t>VF3L45GYXFS083731</t>
  </si>
  <si>
    <t>10FJCG2180212</t>
  </si>
  <si>
    <t>GKB 076M</t>
  </si>
  <si>
    <t>VF3L45GYXFS079858</t>
  </si>
  <si>
    <t>10FJCG2178376</t>
  </si>
  <si>
    <t>GKB 079M</t>
  </si>
  <si>
    <t>VF3L45GYXFS078265</t>
  </si>
  <si>
    <t>10FJCG2177039</t>
  </si>
  <si>
    <t>GKB 081M</t>
  </si>
  <si>
    <t>VF3L45GYXFS079859</t>
  </si>
  <si>
    <t>10FJCG2178382</t>
  </si>
  <si>
    <t>GKB 082M</t>
  </si>
  <si>
    <t>VF3L45GYXFS079855</t>
  </si>
  <si>
    <t>10FJCG2177534</t>
  </si>
  <si>
    <t>GKB 083M</t>
  </si>
  <si>
    <t>VF3L45GYXFS087003</t>
  </si>
  <si>
    <t>10FJCG2181558</t>
  </si>
  <si>
    <t>GKB 084M</t>
  </si>
  <si>
    <t>VF3L45GYXFS092280</t>
  </si>
  <si>
    <t>10FJCG2182910</t>
  </si>
  <si>
    <t>GKB 085M</t>
  </si>
  <si>
    <t>VF3L45GYXFS079852</t>
  </si>
  <si>
    <t>10FJCG2177535</t>
  </si>
  <si>
    <t>GKB 086M</t>
  </si>
  <si>
    <t>VF3L45GYXFS081410</t>
  </si>
  <si>
    <t>10FJCG2178377</t>
  </si>
  <si>
    <t>GKB 087M</t>
  </si>
  <si>
    <t>VF3L45GYXFS097496</t>
  </si>
  <si>
    <t>10FJCG2184496</t>
  </si>
  <si>
    <t>GKB 088M</t>
  </si>
  <si>
    <t>VF3L45GYXFS078263</t>
  </si>
  <si>
    <t>10FJCG2177043</t>
  </si>
  <si>
    <t>GKB 089M</t>
  </si>
  <si>
    <t>VF3L45GYXFS078266</t>
  </si>
  <si>
    <t>10FJCG2177533</t>
  </si>
  <si>
    <t>GKB 090M</t>
  </si>
  <si>
    <t>VF3L45GYXFS120371</t>
  </si>
  <si>
    <t>10FJCG2191120</t>
  </si>
  <si>
    <t>GKB 091M</t>
  </si>
  <si>
    <t>VF3L45GYXFSO79861</t>
  </si>
  <si>
    <t>10FJCG2178381</t>
  </si>
  <si>
    <t>GKB 092M</t>
  </si>
  <si>
    <t>VF3L45GYXFS083739</t>
  </si>
  <si>
    <t>10FJCG2180215</t>
  </si>
  <si>
    <t>GKB 093M</t>
  </si>
  <si>
    <t>VF3L45GYXFS083728</t>
  </si>
  <si>
    <t>10FJCG2179502</t>
  </si>
  <si>
    <t>GKB 094M</t>
  </si>
  <si>
    <t>VF3L45GYXFS087004</t>
  </si>
  <si>
    <t>10FJCG2181557</t>
  </si>
  <si>
    <t>GKB 096M</t>
  </si>
  <si>
    <t>VF3L45GYXFS064584</t>
  </si>
  <si>
    <t>10FJCG2171485</t>
  </si>
  <si>
    <t>GKB 100M</t>
  </si>
  <si>
    <t>VF3L45GYXFS092279</t>
  </si>
  <si>
    <t>10FJCG2182909</t>
  </si>
  <si>
    <t>GKB 123M</t>
  </si>
  <si>
    <t>VF38D5FCAFL012034</t>
  </si>
  <si>
    <t>10FJBM2171423</t>
  </si>
  <si>
    <t>GKB 124M</t>
  </si>
  <si>
    <t>VF38D5FCAFL008199</t>
  </si>
  <si>
    <t>10FJBM2164310</t>
  </si>
  <si>
    <t>GKB 125M</t>
  </si>
  <si>
    <t>VF38D5FCAFL009837</t>
  </si>
  <si>
    <t>10FJBM2165233</t>
  </si>
  <si>
    <t>GKB 127M</t>
  </si>
  <si>
    <t>VF38D5FCAFL007692</t>
  </si>
  <si>
    <t>10FJBM2160137</t>
  </si>
  <si>
    <t>GKB 128M</t>
  </si>
  <si>
    <t>VF38D5FCAFL009578</t>
  </si>
  <si>
    <t>10FJBM2163719</t>
  </si>
  <si>
    <t>GKB 129M</t>
  </si>
  <si>
    <t>VF38D5FCAFL015003</t>
  </si>
  <si>
    <t>10FJBM2176913</t>
  </si>
  <si>
    <t>John Baptist Matogo</t>
  </si>
  <si>
    <t>GKB 131M</t>
  </si>
  <si>
    <t>VF38D5FCAFL011479</t>
  </si>
  <si>
    <t>10FJBM2170534</t>
  </si>
  <si>
    <t>GKB 132M</t>
  </si>
  <si>
    <t>VF38D5FCAFL015288</t>
  </si>
  <si>
    <t>10FJBM2176131</t>
  </si>
  <si>
    <t>GKB 133M</t>
  </si>
  <si>
    <t>VF38D5FCAFL008478</t>
  </si>
  <si>
    <t>10FJBM2165022</t>
  </si>
  <si>
    <t>GKB 134M</t>
  </si>
  <si>
    <t>VF38D5FCAFL008752</t>
  </si>
  <si>
    <t>10FJBM2165020</t>
  </si>
  <si>
    <t>GKB 136M</t>
  </si>
  <si>
    <t>VF38D5FCAFL010109</t>
  </si>
  <si>
    <t>10FJBM2163718</t>
  </si>
  <si>
    <t>GKB 137M</t>
  </si>
  <si>
    <t>VF38D5FCAFL010115</t>
  </si>
  <si>
    <t>10FJBM2168072</t>
  </si>
  <si>
    <t>GKB 138M</t>
  </si>
  <si>
    <t>VF38D5FCAFL014729</t>
  </si>
  <si>
    <t>10FJBM2175426</t>
  </si>
  <si>
    <t>GKB 139M</t>
  </si>
  <si>
    <t>VF38D5FCAFL006005</t>
  </si>
  <si>
    <t>10FJBM2158919</t>
  </si>
  <si>
    <t>GKB 140M</t>
  </si>
  <si>
    <t>VF38D5FCAFL010114</t>
  </si>
  <si>
    <t>10FJBM2168071</t>
  </si>
  <si>
    <t>GKB 141M</t>
  </si>
  <si>
    <t>VF38D5FCAFL009292</t>
  </si>
  <si>
    <t>10FJBM2166672</t>
  </si>
  <si>
    <t>GKB 142M</t>
  </si>
  <si>
    <t>VF38D5FCAFL011752</t>
  </si>
  <si>
    <t>10FJBM2168065</t>
  </si>
  <si>
    <t>GKB 143M</t>
  </si>
  <si>
    <t>VF38D5FCAFL007686</t>
  </si>
  <si>
    <t>10FJBM2163721</t>
  </si>
  <si>
    <t>GKB 146M</t>
  </si>
  <si>
    <t>VF38D5FCAFL009841</t>
  </si>
  <si>
    <t>10FJBM2165225</t>
  </si>
  <si>
    <t>GKB 148M</t>
  </si>
  <si>
    <t>VF38D5FCAFL012298</t>
  </si>
  <si>
    <t>10FJBM2171577</t>
  </si>
  <si>
    <t>GKB 149M</t>
  </si>
  <si>
    <t>VF38D5FCAFL010388</t>
  </si>
  <si>
    <t>10FJBM2166678</t>
  </si>
  <si>
    <t>GKB 152M</t>
  </si>
  <si>
    <t>VF38D5FCAFL015289</t>
  </si>
  <si>
    <t>10FJBM2176127</t>
  </si>
  <si>
    <t>Missing Vehicle</t>
  </si>
  <si>
    <t>GKB 153M</t>
  </si>
  <si>
    <t>VF38D5FCAFL011756</t>
  </si>
  <si>
    <t>10FJBM2171025</t>
  </si>
  <si>
    <t>GKB 156M</t>
  </si>
  <si>
    <t>VF38D5FCAFL010933</t>
  </si>
  <si>
    <t>10FJBM2169532</t>
  </si>
  <si>
    <t>GKB 157M</t>
  </si>
  <si>
    <t>VF38D5FCAFL009572</t>
  </si>
  <si>
    <t>10FJBM2167117</t>
  </si>
  <si>
    <t>GKB 158M</t>
  </si>
  <si>
    <t>VF38D5FCAFL010667</t>
  </si>
  <si>
    <t>10FJBM2168603</t>
  </si>
  <si>
    <t>GKB 159M</t>
  </si>
  <si>
    <t>VF38D5FCAFL013924</t>
  </si>
  <si>
    <t>10FJBM2174484</t>
  </si>
  <si>
    <t>GKB 160M</t>
  </si>
  <si>
    <t>VF38D5FCAFL011212</t>
  </si>
  <si>
    <t>10FJBM2169522</t>
  </si>
  <si>
    <t>GKB 163M</t>
  </si>
  <si>
    <t>VF38D5FCAFL009838</t>
  </si>
  <si>
    <t>10FJBM2165235</t>
  </si>
  <si>
    <t>GKB 164M</t>
  </si>
  <si>
    <t>VF38D5FCAFL005998</t>
  </si>
  <si>
    <t>10FJBM2158400</t>
  </si>
  <si>
    <t>GKB 165M</t>
  </si>
  <si>
    <t>VF38D5FCAFL007946</t>
  </si>
  <si>
    <t>10FJBM2159904</t>
  </si>
  <si>
    <t>GKB 166M</t>
  </si>
  <si>
    <t>VF38D5FCAFL014736</t>
  </si>
  <si>
    <t>10FJBM2175415</t>
  </si>
  <si>
    <t>GKB 168M</t>
  </si>
  <si>
    <t>VF38D5FCAFL012037</t>
  </si>
  <si>
    <t>10FJBM2171420</t>
  </si>
  <si>
    <t>GKB 169M</t>
  </si>
  <si>
    <t>VF38D5FCAFL005997</t>
  </si>
  <si>
    <t>10FJBM2159909</t>
  </si>
  <si>
    <t>GKB 171M</t>
  </si>
  <si>
    <t>VF38D5FCAFL013393</t>
  </si>
  <si>
    <t>10FJBM2173218</t>
  </si>
  <si>
    <t>GKB 174M</t>
  </si>
  <si>
    <t>VF38D5FCAFL009016</t>
  </si>
  <si>
    <t>10FJBM2165012</t>
  </si>
  <si>
    <t>GKB 176M</t>
  </si>
  <si>
    <t>VF38D5FCAFL009575</t>
  </si>
  <si>
    <t>10FJBM2163717</t>
  </si>
  <si>
    <t>GKB 177M</t>
  </si>
  <si>
    <t>VF38D5FCAFL011213</t>
  </si>
  <si>
    <t>10FJBM2169523</t>
  </si>
  <si>
    <t>GKB 178M</t>
  </si>
  <si>
    <t>VF38D5FCAFL006004</t>
  </si>
  <si>
    <t>10FJBM2158930</t>
  </si>
  <si>
    <t>GKB 179M</t>
  </si>
  <si>
    <t>VF38D5FCAFL009579</t>
  </si>
  <si>
    <t>10FJBM2167118</t>
  </si>
  <si>
    <t>GKB 182M</t>
  </si>
  <si>
    <t>VF38D5FCAFL010391</t>
  </si>
  <si>
    <t>10FJBM2166677</t>
  </si>
  <si>
    <t>GKB 185M</t>
  </si>
  <si>
    <t>VF38D5FCAFL009296</t>
  </si>
  <si>
    <t>10FJBM2165234</t>
  </si>
  <si>
    <t>GKB 187M</t>
  </si>
  <si>
    <t>VF38D5FCAFL014733</t>
  </si>
  <si>
    <t>10FJBM2175418</t>
  </si>
  <si>
    <t>GKB 189M</t>
  </si>
  <si>
    <t>VF38D5FCAFL006006</t>
  </si>
  <si>
    <t>10FJBM2159905</t>
  </si>
  <si>
    <t>GKB 190M</t>
  </si>
  <si>
    <t>VF38D5FCAFL010934</t>
  </si>
  <si>
    <t>10FJBM2169534</t>
  </si>
  <si>
    <t>GKB 191M</t>
  </si>
  <si>
    <t>VF38D5FCAFL007689</t>
  </si>
  <si>
    <t>10FJBM2160135</t>
  </si>
  <si>
    <t>GKB 192M</t>
  </si>
  <si>
    <t>VF38D5FCAFL007947</t>
  </si>
  <si>
    <t>10FJBM2159079</t>
  </si>
  <si>
    <t>GKB 194M</t>
  </si>
  <si>
    <t>VF38D5FCAFL007683</t>
  </si>
  <si>
    <t>10FJBM2160941</t>
  </si>
  <si>
    <t>GKB 195M</t>
  </si>
  <si>
    <t>VF38D5FCAFL008201</t>
  </si>
  <si>
    <t>10FJBM2158922</t>
  </si>
  <si>
    <t>NPSII</t>
  </si>
  <si>
    <t>GKB 196M</t>
  </si>
  <si>
    <t>VF38D5FCAFL010670</t>
  </si>
  <si>
    <t>10FJBM2167731</t>
  </si>
  <si>
    <t>Verify - Double X</t>
  </si>
  <si>
    <t>GKB 198M</t>
  </si>
  <si>
    <t>VF38D5FCAFL007944</t>
  </si>
  <si>
    <t>10FJBM2159910</t>
  </si>
  <si>
    <t>GKB 199M</t>
  </si>
  <si>
    <t>VF38D5FCAFL008480</t>
  </si>
  <si>
    <t>10FJBM2164197</t>
  </si>
  <si>
    <t>GKB 201M</t>
  </si>
  <si>
    <t>VF3YCZMFC12819385</t>
  </si>
  <si>
    <t>10TRJA0823181</t>
  </si>
  <si>
    <t>GKB 206M</t>
  </si>
  <si>
    <t>VF3YCZMFC12819988</t>
  </si>
  <si>
    <t>10TRJA0815129</t>
  </si>
  <si>
    <t>GKB 207M</t>
  </si>
  <si>
    <t>VF3YCZMFC12811296</t>
  </si>
  <si>
    <t>10TRJA0819713</t>
  </si>
  <si>
    <t>GKB 210M</t>
  </si>
  <si>
    <t>VF3YCZMFC12816664</t>
  </si>
  <si>
    <t>10TRJA0821325</t>
  </si>
  <si>
    <t>GKB 213M</t>
  </si>
  <si>
    <t>VF3YCZMFC12819427</t>
  </si>
  <si>
    <t>10TRJA0823208</t>
  </si>
  <si>
    <t>GKB 215M</t>
  </si>
  <si>
    <t>VF3YCZMFC12814617</t>
  </si>
  <si>
    <t>10TRJA0821035</t>
  </si>
  <si>
    <t>GKB 217M</t>
  </si>
  <si>
    <t>VF3YCZMFC12819968</t>
  </si>
  <si>
    <t>10TRJA0815038</t>
  </si>
  <si>
    <t>GKB 222M</t>
  </si>
  <si>
    <t>VF3YCZMFC12819992</t>
  </si>
  <si>
    <t>10TRJA0815021</t>
  </si>
  <si>
    <t>GKB 224M</t>
  </si>
  <si>
    <t>VF3YCZMFC12814526</t>
  </si>
  <si>
    <t>10TRJA0821264</t>
  </si>
  <si>
    <t>GKB 225M</t>
  </si>
  <si>
    <t>VF3YCZMFC12815250</t>
  </si>
  <si>
    <t>10TRJA0790577</t>
  </si>
  <si>
    <t>GKB 231M</t>
  </si>
  <si>
    <t>VF3YCZMFC12816692</t>
  </si>
  <si>
    <t>10TRJA0821498</t>
  </si>
  <si>
    <t>GKB 234M</t>
  </si>
  <si>
    <t>VF3YCZMFC12816727</t>
  </si>
  <si>
    <t>10TRJA0821534</t>
  </si>
  <si>
    <t>GKB 235M</t>
  </si>
  <si>
    <t>VF3YCZMFC12821497</t>
  </si>
  <si>
    <t>10TRJA0823853</t>
  </si>
  <si>
    <t>GKB 237M</t>
  </si>
  <si>
    <t>VF3YCZMFC12816566</t>
  </si>
  <si>
    <t>10TRJA0821680</t>
  </si>
  <si>
    <t>GKB 239M</t>
  </si>
  <si>
    <t>VF3YCZMFC12819775</t>
  </si>
  <si>
    <t>10TRJA0815155</t>
  </si>
  <si>
    <t>GKB 241M</t>
  </si>
  <si>
    <t>VF3YCZMFC12819564</t>
  </si>
  <si>
    <t>10TRJA0822982</t>
  </si>
  <si>
    <t>GKB 242M</t>
  </si>
  <si>
    <t>VF3YCZMFC12815584</t>
  </si>
  <si>
    <t>10TRJA0820574</t>
  </si>
  <si>
    <t>GKB 243M</t>
  </si>
  <si>
    <t>VF3YCZMFC12814473</t>
  </si>
  <si>
    <t>10TRJA0821115</t>
  </si>
  <si>
    <t>GKB 245M</t>
  </si>
  <si>
    <t>VF3YCZMFC12819984</t>
  </si>
  <si>
    <t>10TRJA0814993</t>
  </si>
  <si>
    <t>GKB 246M</t>
  </si>
  <si>
    <t>VF3L45GYXFS111852</t>
  </si>
  <si>
    <t>10FJCG2187828</t>
  </si>
  <si>
    <t>GKB 247M</t>
  </si>
  <si>
    <t>VF3YCZMFC12811340</t>
  </si>
  <si>
    <t>10TRJA0819709</t>
  </si>
  <si>
    <t>GKB 248M</t>
  </si>
  <si>
    <t>VF3YCZMFC12816547</t>
  </si>
  <si>
    <t>10TRJA0821745</t>
  </si>
  <si>
    <t>GKB 249M</t>
  </si>
  <si>
    <t>VF3YCZMFC12821390</t>
  </si>
  <si>
    <t>10TRJA0823772</t>
  </si>
  <si>
    <t>GKB 251M</t>
  </si>
  <si>
    <t>VF3YCZMFC12816806</t>
  </si>
  <si>
    <t>10TRJA0820572</t>
  </si>
  <si>
    <t>GKB 273M</t>
  </si>
  <si>
    <t>VF38D5FCAFL012589</t>
  </si>
  <si>
    <t>10FJBM2172795</t>
  </si>
  <si>
    <t>GKB 275M</t>
  </si>
  <si>
    <t>VF38D5FCAFL008476</t>
  </si>
  <si>
    <t>10FJBM2164194</t>
  </si>
  <si>
    <t>GKB 276M</t>
  </si>
  <si>
    <t>VF38D5FCAFL012031</t>
  </si>
  <si>
    <t>10FJBM2171032</t>
  </si>
  <si>
    <t>GKB 278M</t>
  </si>
  <si>
    <t>VF38D5FCAFL010671</t>
  </si>
  <si>
    <t>10FJBM2167728</t>
  </si>
  <si>
    <t>GKB 279M</t>
  </si>
  <si>
    <t>VF38D5FCAFL011759</t>
  </si>
  <si>
    <t>10FJBM2171036</t>
  </si>
  <si>
    <t>GKB 281M</t>
  </si>
  <si>
    <t>VF38D5FCAFL008481</t>
  </si>
  <si>
    <t>10FJBM2164193</t>
  </si>
  <si>
    <t>GKB 282M</t>
  </si>
  <si>
    <t>VF38D5FCAFL014732</t>
  </si>
  <si>
    <t>10FJBM2175425</t>
  </si>
  <si>
    <t>GKB 285M</t>
  </si>
  <si>
    <t>VF38D5FCAFL011757</t>
  </si>
  <si>
    <t>10FJBM2171026</t>
  </si>
  <si>
    <t>GKB 286M</t>
  </si>
  <si>
    <t>VF38D5FCAFL008200</t>
  </si>
  <si>
    <t>10FJBM2158926</t>
  </si>
  <si>
    <t>GKB 288M</t>
  </si>
  <si>
    <t>VF38D5FCAFL006002</t>
  </si>
  <si>
    <t>10FJBM2158398</t>
  </si>
  <si>
    <t>GKB 289M</t>
  </si>
  <si>
    <t>VF38D5FCAFL011754</t>
  </si>
  <si>
    <t>10FJBM2171029</t>
  </si>
  <si>
    <t>GKB 291M</t>
  </si>
  <si>
    <t>VF38D5FCAFL011753</t>
  </si>
  <si>
    <t>10FJBM2171027</t>
  </si>
  <si>
    <t>GKB 293M</t>
  </si>
  <si>
    <t>VF38D5FCAFL010932</t>
  </si>
  <si>
    <t>10FJBM2167131</t>
  </si>
  <si>
    <t>GKB 294M</t>
  </si>
  <si>
    <t>VF38D5FCAFL012033</t>
  </si>
  <si>
    <t>10FJBM2171426</t>
  </si>
  <si>
    <t>GKB 295M</t>
  </si>
  <si>
    <t>VF38D5FCAFL010387</t>
  </si>
  <si>
    <t>10FJBM2166673</t>
  </si>
  <si>
    <t>GKB 296M</t>
  </si>
  <si>
    <t>VF38D5FCAFL014734</t>
  </si>
  <si>
    <t>10FJBM2175416</t>
  </si>
  <si>
    <t>GKB 298M</t>
  </si>
  <si>
    <t>VF38D5FCAFL011480</t>
  </si>
  <si>
    <t>10FJBM2170535</t>
  </si>
  <si>
    <t>GKB 299M</t>
  </si>
  <si>
    <t>VF38D5FCAFL012587</t>
  </si>
  <si>
    <t>10FJBM2171937</t>
  </si>
  <si>
    <t>GKB 302M</t>
  </si>
  <si>
    <t>VF38D5FCAFL005999</t>
  </si>
  <si>
    <t>10FJBM2154353</t>
  </si>
  <si>
    <t>GKB 303M</t>
  </si>
  <si>
    <t>VF38D5FCAFL012295</t>
  </si>
  <si>
    <t>10FJBM2171417</t>
  </si>
  <si>
    <t>GKB 305M</t>
  </si>
  <si>
    <t>VF38D5FCAFL012030</t>
  </si>
  <si>
    <t>10FJBM2171034</t>
  </si>
  <si>
    <t>GKB 306M</t>
  </si>
  <si>
    <t>VF38D5FCAFL011481</t>
  </si>
  <si>
    <t>10FJBM2168066</t>
  </si>
  <si>
    <t>GKB 307M</t>
  </si>
  <si>
    <t>VF38D5FCAFL010936</t>
  </si>
  <si>
    <t>10FJBM2167738</t>
  </si>
  <si>
    <t>GKB 310M</t>
  </si>
  <si>
    <t>VF38D5FCAFL009294</t>
  </si>
  <si>
    <t>10FJBM2165232</t>
  </si>
  <si>
    <t>GKB 311M</t>
  </si>
  <si>
    <t>VF38D5FCAFL015001</t>
  </si>
  <si>
    <t>10FJBM2176917</t>
  </si>
  <si>
    <t>GKB 312M</t>
  </si>
  <si>
    <t>VF38D5FCAFL014998</t>
  </si>
  <si>
    <t>10FJBM2175417</t>
  </si>
  <si>
    <t>GKB 314M</t>
  </si>
  <si>
    <t>VF38D5FCAFL009843</t>
  </si>
  <si>
    <t>10FJBM2165227</t>
  </si>
  <si>
    <t>GKB 315M</t>
  </si>
  <si>
    <t>VF38D5FCAFL009842</t>
  </si>
  <si>
    <t>10FJBM2165221</t>
  </si>
  <si>
    <t xml:space="preserve">GKB 315T </t>
  </si>
  <si>
    <t>VF38D5FCAHL004160</t>
  </si>
  <si>
    <t>10FJBM2313089</t>
  </si>
  <si>
    <t>GKB 316M</t>
  </si>
  <si>
    <t>VF38D5FCAFL010112</t>
  </si>
  <si>
    <t>10FJBM2166682</t>
  </si>
  <si>
    <t>GKB 316T</t>
  </si>
  <si>
    <t>VF38D5FCAHL003462</t>
  </si>
  <si>
    <t>10FJBM2295619</t>
  </si>
  <si>
    <t>GKB 317M</t>
  </si>
  <si>
    <t>VF38D5FCAFL014731</t>
  </si>
  <si>
    <t>10FJBM2175422</t>
  </si>
  <si>
    <t>GKB 318M</t>
  </si>
  <si>
    <t>VF38D5FCAFL009839</t>
  </si>
  <si>
    <t>10FJBM2165226</t>
  </si>
  <si>
    <t>GKB 319M</t>
  </si>
  <si>
    <t>VF38D5FCAFL010108</t>
  </si>
  <si>
    <t>10FJBM2165223</t>
  </si>
  <si>
    <t>GKB 320M</t>
  </si>
  <si>
    <t>VF38D5FCAFL010392</t>
  </si>
  <si>
    <t>10FJBM2168601</t>
  </si>
  <si>
    <t>GKB 321M</t>
  </si>
  <si>
    <t>VF38D5FCAFL008753</t>
  </si>
  <si>
    <t>10FJBM2165018</t>
  </si>
  <si>
    <t>GKB 322M</t>
  </si>
  <si>
    <t>VF38D5FCAFL011758</t>
  </si>
  <si>
    <t>10FJBM2171028</t>
  </si>
  <si>
    <t>GKB 323M</t>
  </si>
  <si>
    <t>VF38D5FCAFL011478</t>
  </si>
  <si>
    <t>10FJBM2169520</t>
  </si>
  <si>
    <t>GKB 324M</t>
  </si>
  <si>
    <t>VF38D5FCAFL010110</t>
  </si>
  <si>
    <t>10FJBM2162910</t>
  </si>
  <si>
    <t>GKB 326M</t>
  </si>
  <si>
    <t>VF38D5FCAFL010390</t>
  </si>
  <si>
    <t>10FJBM2166680</t>
  </si>
  <si>
    <t>GKB 329M</t>
  </si>
  <si>
    <t>VF38D5FCAFL010113</t>
  </si>
  <si>
    <t>10FJBM2168070</t>
  </si>
  <si>
    <t>GKB 330M</t>
  </si>
  <si>
    <t>VF38D5FCAFL012297</t>
  </si>
  <si>
    <t>10FJBM2171582</t>
  </si>
  <si>
    <t>GKB 332M</t>
  </si>
  <si>
    <t>VF38D5FCAFL010394</t>
  </si>
  <si>
    <t>10FJBM2168595</t>
  </si>
  <si>
    <t>GKB 335M</t>
  </si>
  <si>
    <t>VF38D5FCAFL014999</t>
  </si>
  <si>
    <t>10FJBM2175421</t>
  </si>
  <si>
    <t>GKB 336M</t>
  </si>
  <si>
    <t>VF38D5FCAFL012035</t>
  </si>
  <si>
    <t>10FJBM2171425</t>
  </si>
  <si>
    <t>GKB 340M</t>
  </si>
  <si>
    <t>VF38D5FCAFL008202</t>
  </si>
  <si>
    <t>10FJBM2164198</t>
  </si>
  <si>
    <t>GKB 342M</t>
  </si>
  <si>
    <t>VF38D5FCAFL010669</t>
  </si>
  <si>
    <t>10FJBM2167729</t>
  </si>
  <si>
    <t>GKB 344V</t>
  </si>
  <si>
    <t>VF38D5FCAHL012208</t>
  </si>
  <si>
    <t>10FJBM2325376</t>
  </si>
  <si>
    <t>GKB 345V</t>
  </si>
  <si>
    <t>VF38D5FCAHL012419</t>
  </si>
  <si>
    <t>GKB 711U</t>
  </si>
  <si>
    <t>VF38D5FCAHL004811</t>
  </si>
  <si>
    <t>10FJBM2313091</t>
  </si>
  <si>
    <t>GKB709U</t>
  </si>
  <si>
    <t>PARTNER</t>
  </si>
  <si>
    <t>VF37J9HECAJ911283</t>
  </si>
  <si>
    <t>???</t>
  </si>
  <si>
    <t>GKB161M</t>
  </si>
  <si>
    <t>VF38D5FCAFL008203</t>
  </si>
  <si>
    <t>10FJBM2164201</t>
  </si>
  <si>
    <t>GKB001M</t>
  </si>
  <si>
    <t>VF3L45GYXFS120363</t>
  </si>
  <si>
    <t>10FJCG2191121</t>
  </si>
  <si>
    <t>GKB002M</t>
  </si>
  <si>
    <t>VF3L45GYXFS087005</t>
  </si>
  <si>
    <t>10FJCG2181560</t>
  </si>
  <si>
    <t>GKB003M</t>
  </si>
  <si>
    <t>VF3L45GYXFS120372</t>
  </si>
  <si>
    <t>10FJCG2191114</t>
  </si>
  <si>
    <t>GKB004M</t>
  </si>
  <si>
    <t>VF3L45GYXFS113363</t>
  </si>
  <si>
    <t>10FJCG2188817</t>
  </si>
  <si>
    <t>GKB145M</t>
  </si>
  <si>
    <t>VF38D5FCAFL009017</t>
  </si>
  <si>
    <t>Urysia Nrb</t>
  </si>
  <si>
    <t>GKB049M</t>
  </si>
  <si>
    <t>VF3L45GYXFS083744</t>
  </si>
  <si>
    <t>10FJCG2179491</t>
  </si>
  <si>
    <t>GKB304M</t>
  </si>
  <si>
    <t>VF38D5FCAFL012032</t>
  </si>
  <si>
    <t>GKB927U</t>
  </si>
  <si>
    <t>VF38D5FCAHL004810</t>
  </si>
  <si>
    <t>GKB040M</t>
  </si>
  <si>
    <t>VF3L45GYXFS111853</t>
  </si>
  <si>
    <t>10FJCG2188815</t>
  </si>
  <si>
    <t>GKB080M</t>
  </si>
  <si>
    <t>VF3L45GYXFS103941</t>
  </si>
  <si>
    <t>GKB055M</t>
  </si>
  <si>
    <t>VF3L45GYXFS083746</t>
  </si>
  <si>
    <t>10FJCG2176305</t>
  </si>
  <si>
    <t>GKB029M</t>
  </si>
  <si>
    <t>VF3L45GYXFS102209</t>
  </si>
  <si>
    <t>10FJCG2184736</t>
  </si>
  <si>
    <t>GKB020M</t>
  </si>
  <si>
    <t>VF3L45GYXFS120368</t>
  </si>
  <si>
    <t>10FJCG2188916</t>
  </si>
  <si>
    <t>GKB047M</t>
  </si>
  <si>
    <t>VF3L45GYXFS083736</t>
  </si>
  <si>
    <t>10FJCG2179494</t>
  </si>
  <si>
    <t>GKB050M</t>
  </si>
  <si>
    <t>VF3L45GYXFS083738</t>
  </si>
  <si>
    <t>10FJCG2179495</t>
  </si>
  <si>
    <t>GKB226M</t>
  </si>
  <si>
    <t>VF3YCZMFC12814696</t>
  </si>
  <si>
    <t>10TRJA0819965</t>
  </si>
  <si>
    <t>GKB228M</t>
  </si>
  <si>
    <t>VF3YCZMFC12816810</t>
  </si>
  <si>
    <t>10TRJA0820496</t>
  </si>
  <si>
    <t>MODEL</t>
  </si>
  <si>
    <t>YARD</t>
  </si>
  <si>
    <t>PEUGEOT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</si>
</sst>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8" formatCode="_-* #,##0.00_-;\-* #,##0.00_-;_-* &quot;-&quot;??_-;_-@_-"/>
    <numFmt numFmtId="169" formatCode="dd/mm/yyyy;@"/>
    <numFmt numFmtId="170" formatCode="_-* #,##0_-;\-* #,##0_-;_-* &quot;-&quot;_-;_-@_-"/>
    <numFmt numFmtId="172" formatCode="0.0%"/>
  </numFmts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/>
      <name val="Calibri"/>
      <family val="2"/>
    </font>
    <font>
      <sz val="9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rgb="FFFF0000"/>
      <name val="Aptos Narrow"/>
      <family val="2"/>
      <scheme val="minor"/>
    </font>
    <font>
      <b/>
      <sz val="9"/>
      <color rgb="FF333333"/>
      <name val="Aptos Narrow"/>
      <family val="2"/>
      <scheme val="minor"/>
    </font>
    <font>
      <sz val="11"/>
      <color indexed="8"/>
      <name val="ＭＳ Ｐゴシック"/>
      <family val="3"/>
      <charset val="128"/>
    </font>
    <font>
      <b/>
      <sz val="9"/>
      <color indexed="8"/>
      <name val="Aptos Narrow"/>
      <family val="2"/>
      <scheme val="minor"/>
    </font>
    <font>
      <sz val="9"/>
      <color indexed="8"/>
      <name val="Aptos Narrow"/>
      <family val="2"/>
      <scheme val="minor"/>
    </font>
    <font>
      <sz val="9"/>
      <name val="Aptos Narrow"/>
      <family val="2"/>
      <scheme val="minor"/>
    </font>
    <font>
      <sz val="9"/>
      <color rgb="FF0000FF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rgb="FFFF0000"/>
      <name val="Calibri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CC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168" fontId="1" fillId="0" borderId="0" applyFont="0" applyFill="0" applyBorder="0" applyAlignment="0" applyProtection="0"/>
  </cellStyleXfs>
  <cellXfs count="38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43" fontId="3" fillId="0" borderId="0" xfId="1" applyFont="1" applyFill="1" applyBorder="1" applyAlignment="1"/>
    <xf numFmtId="169" fontId="3" fillId="0" borderId="0" xfId="1" applyNumberFormat="1" applyFont="1" applyFill="1" applyBorder="1" applyAlignment="1"/>
    <xf numFmtId="169" fontId="3" fillId="0" borderId="0" xfId="0" applyNumberFormat="1" applyFont="1"/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43" fontId="3" fillId="0" borderId="0" xfId="1" applyFont="1"/>
    <xf numFmtId="9" fontId="3" fillId="0" borderId="0" xfId="2" applyFont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0" xfId="0" applyFont="1"/>
    <xf numFmtId="0" fontId="7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1" fillId="0" borderId="12" xfId="3" applyFont="1" applyBorder="1" applyAlignment="1" applyProtection="1">
      <alignment horizontal="center" vertical="center"/>
      <protection locked="0"/>
    </xf>
    <xf numFmtId="43" fontId="11" fillId="0" borderId="12" xfId="1" applyFont="1" applyFill="1" applyBorder="1" applyAlignment="1" applyProtection="1">
      <alignment horizontal="center" vertical="center"/>
      <protection locked="0"/>
    </xf>
    <xf numFmtId="43" fontId="7" fillId="0" borderId="12" xfId="1" applyFont="1" applyFill="1" applyBorder="1" applyAlignment="1">
      <alignment horizontal="center" vertical="center"/>
    </xf>
    <xf numFmtId="43" fontId="7" fillId="0" borderId="7" xfId="1" applyFont="1" applyFill="1" applyBorder="1" applyAlignment="1">
      <alignment horizontal="center" vertical="center" wrapText="1"/>
    </xf>
    <xf numFmtId="43" fontId="7" fillId="0" borderId="2" xfId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2" xfId="0" quotePrefix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169" fontId="7" fillId="0" borderId="15" xfId="0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quotePrefix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9" fontId="7" fillId="0" borderId="7" xfId="2" applyFont="1" applyBorder="1" applyAlignment="1">
      <alignment horizontal="center" vertical="center"/>
    </xf>
    <xf numFmtId="43" fontId="7" fillId="0" borderId="12" xfId="1" applyFont="1" applyBorder="1" applyAlignment="1">
      <alignment horizontal="center" vertical="center"/>
    </xf>
    <xf numFmtId="9" fontId="7" fillId="0" borderId="13" xfId="2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1" fillId="0" borderId="15" xfId="3" applyFont="1" applyBorder="1" applyAlignment="1" applyProtection="1">
      <alignment horizontal="center" vertical="center"/>
      <protection locked="0"/>
    </xf>
    <xf numFmtId="43" fontId="3" fillId="0" borderId="15" xfId="1" applyFont="1" applyFill="1" applyBorder="1" applyAlignment="1"/>
    <xf numFmtId="43" fontId="7" fillId="0" borderId="15" xfId="1" applyFont="1" applyFill="1" applyBorder="1" applyAlignment="1">
      <alignment horizontal="center" vertical="center" wrapText="1"/>
    </xf>
    <xf numFmtId="43" fontId="12" fillId="0" borderId="15" xfId="1" applyFont="1" applyFill="1" applyBorder="1" applyAlignment="1" applyProtection="1">
      <alignment horizontal="center" vertical="center"/>
      <protection locked="0"/>
    </xf>
    <xf numFmtId="0" fontId="7" fillId="0" borderId="15" xfId="0" quotePrefix="1" applyFont="1" applyBorder="1" applyAlignment="1">
      <alignment horizontal="center" vertical="center"/>
    </xf>
    <xf numFmtId="0" fontId="7" fillId="0" borderId="18" xfId="0" quotePrefix="1" applyFont="1" applyBorder="1" applyAlignment="1">
      <alignment horizontal="right" vertical="center"/>
    </xf>
    <xf numFmtId="43" fontId="7" fillId="0" borderId="14" xfId="1" applyFont="1" applyBorder="1" applyAlignment="1">
      <alignment horizontal="center" vertical="center"/>
    </xf>
    <xf numFmtId="9" fontId="7" fillId="0" borderId="19" xfId="2" applyFont="1" applyBorder="1" applyAlignment="1">
      <alignment horizontal="center" vertical="center"/>
    </xf>
    <xf numFmtId="43" fontId="7" fillId="0" borderId="15" xfId="1" applyFont="1" applyBorder="1" applyAlignment="1">
      <alignment horizontal="center" vertical="center"/>
    </xf>
    <xf numFmtId="9" fontId="7" fillId="0" borderId="16" xfId="2" applyFont="1" applyBorder="1" applyAlignment="1">
      <alignment horizontal="center" vertical="center"/>
    </xf>
    <xf numFmtId="0" fontId="13" fillId="0" borderId="15" xfId="0" applyFont="1" applyBorder="1"/>
    <xf numFmtId="0" fontId="3" fillId="0" borderId="15" xfId="0" applyFont="1" applyBorder="1" applyAlignment="1">
      <alignment horizontal="left"/>
    </xf>
    <xf numFmtId="0" fontId="13" fillId="0" borderId="15" xfId="0" quotePrefix="1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43" fontId="3" fillId="0" borderId="20" xfId="1" applyFont="1" applyFill="1" applyBorder="1" applyAlignment="1">
      <alignment horizontal="center"/>
    </xf>
    <xf numFmtId="0" fontId="3" fillId="0" borderId="15" xfId="0" applyFont="1" applyBorder="1"/>
    <xf numFmtId="43" fontId="3" fillId="0" borderId="16" xfId="1" applyFont="1" applyFill="1" applyBorder="1"/>
    <xf numFmtId="43" fontId="3" fillId="0" borderId="14" xfId="1" applyFont="1" applyFill="1" applyBorder="1"/>
    <xf numFmtId="10" fontId="3" fillId="0" borderId="15" xfId="2" applyNumberFormat="1" applyFont="1" applyFill="1" applyBorder="1"/>
    <xf numFmtId="43" fontId="3" fillId="0" borderId="15" xfId="1" applyFont="1" applyFill="1" applyBorder="1"/>
    <xf numFmtId="43" fontId="3" fillId="0" borderId="16" xfId="1" applyFont="1" applyFill="1" applyBorder="1" applyAlignment="1">
      <alignment horizontal="center"/>
    </xf>
    <xf numFmtId="169" fontId="3" fillId="0" borderId="14" xfId="0" applyNumberFormat="1" applyFont="1" applyBorder="1"/>
    <xf numFmtId="169" fontId="3" fillId="0" borderId="15" xfId="0" applyNumberFormat="1" applyFont="1" applyBorder="1"/>
    <xf numFmtId="0" fontId="3" fillId="0" borderId="21" xfId="0" applyFont="1" applyBorder="1" applyAlignment="1">
      <alignment horizontal="right"/>
    </xf>
    <xf numFmtId="43" fontId="3" fillId="0" borderId="14" xfId="1" applyFont="1" applyBorder="1"/>
    <xf numFmtId="9" fontId="3" fillId="0" borderId="19" xfId="2" applyFont="1" applyBorder="1"/>
    <xf numFmtId="0" fontId="3" fillId="0" borderId="14" xfId="0" applyFont="1" applyBorder="1"/>
    <xf numFmtId="43" fontId="3" fillId="0" borderId="15" xfId="1" applyFont="1" applyBorder="1"/>
    <xf numFmtId="9" fontId="3" fillId="0" borderId="16" xfId="2" applyFont="1" applyBorder="1"/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43" fontId="3" fillId="0" borderId="15" xfId="1" applyFont="1" applyFill="1" applyBorder="1" applyAlignment="1">
      <alignment horizontal="center"/>
    </xf>
    <xf numFmtId="10" fontId="3" fillId="0" borderId="15" xfId="0" applyNumberFormat="1" applyFont="1" applyBorder="1"/>
    <xf numFmtId="169" fontId="5" fillId="0" borderId="15" xfId="0" applyNumberFormat="1" applyFont="1" applyBorder="1"/>
    <xf numFmtId="43" fontId="3" fillId="0" borderId="16" xfId="1" applyFont="1" applyFill="1" applyBorder="1" applyAlignment="1"/>
    <xf numFmtId="43" fontId="3" fillId="0" borderId="21" xfId="1" applyFont="1" applyFill="1" applyBorder="1" applyAlignment="1">
      <alignment horizontal="right"/>
    </xf>
    <xf numFmtId="0" fontId="3" fillId="0" borderId="18" xfId="0" applyFont="1" applyBorder="1" applyAlignment="1">
      <alignment horizontal="right"/>
    </xf>
    <xf numFmtId="43" fontId="3" fillId="2" borderId="21" xfId="1" applyFont="1" applyFill="1" applyBorder="1" applyAlignment="1">
      <alignment horizontal="right"/>
    </xf>
    <xf numFmtId="43" fontId="5" fillId="0" borderId="15" xfId="1" applyFont="1" applyFill="1" applyBorder="1"/>
    <xf numFmtId="0" fontId="3" fillId="3" borderId="0" xfId="0" applyFont="1" applyFill="1"/>
    <xf numFmtId="43" fontId="4" fillId="0" borderId="16" xfId="1" applyFont="1" applyFill="1" applyBorder="1" applyAlignment="1">
      <alignment horizontal="center"/>
    </xf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4" fillId="0" borderId="15" xfId="0" applyFont="1" applyBorder="1" applyAlignment="1">
      <alignment horizontal="left"/>
    </xf>
    <xf numFmtId="43" fontId="14" fillId="0" borderId="15" xfId="1" applyFont="1" applyFill="1" applyBorder="1" applyAlignment="1"/>
    <xf numFmtId="43" fontId="14" fillId="0" borderId="15" xfId="1" applyFont="1" applyFill="1" applyBorder="1" applyAlignment="1">
      <alignment horizontal="center"/>
    </xf>
    <xf numFmtId="43" fontId="14" fillId="0" borderId="15" xfId="1" applyFont="1" applyFill="1" applyBorder="1"/>
    <xf numFmtId="0" fontId="14" fillId="0" borderId="15" xfId="0" applyFont="1" applyBorder="1"/>
    <xf numFmtId="43" fontId="14" fillId="0" borderId="16" xfId="1" applyFont="1" applyFill="1" applyBorder="1"/>
    <xf numFmtId="43" fontId="14" fillId="0" borderId="14" xfId="1" applyFont="1" applyFill="1" applyBorder="1"/>
    <xf numFmtId="10" fontId="14" fillId="0" borderId="15" xfId="0" applyNumberFormat="1" applyFont="1" applyBorder="1"/>
    <xf numFmtId="43" fontId="14" fillId="0" borderId="16" xfId="1" applyFont="1" applyFill="1" applyBorder="1" applyAlignment="1">
      <alignment horizontal="center"/>
    </xf>
    <xf numFmtId="169" fontId="14" fillId="0" borderId="14" xfId="0" applyNumberFormat="1" applyFont="1" applyBorder="1"/>
    <xf numFmtId="169" fontId="14" fillId="0" borderId="15" xfId="0" applyNumberFormat="1" applyFont="1" applyBorder="1"/>
    <xf numFmtId="43" fontId="14" fillId="0" borderId="16" xfId="1" applyFont="1" applyFill="1" applyBorder="1" applyAlignment="1"/>
    <xf numFmtId="0" fontId="14" fillId="0" borderId="18" xfId="0" applyFont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/>
    <xf numFmtId="43" fontId="13" fillId="0" borderId="14" xfId="1" applyFont="1" applyBorder="1"/>
    <xf numFmtId="9" fontId="13" fillId="0" borderId="19" xfId="2" applyFont="1" applyBorder="1"/>
    <xf numFmtId="0" fontId="13" fillId="0" borderId="14" xfId="0" applyFont="1" applyBorder="1"/>
    <xf numFmtId="43" fontId="13" fillId="0" borderId="15" xfId="1" applyFont="1" applyBorder="1"/>
    <xf numFmtId="9" fontId="13" fillId="0" borderId="16" xfId="2" applyFont="1" applyBorder="1"/>
    <xf numFmtId="0" fontId="13" fillId="0" borderId="15" xfId="0" applyFont="1" applyBorder="1" applyAlignment="1">
      <alignment vertical="center"/>
    </xf>
    <xf numFmtId="14" fontId="3" fillId="0" borderId="0" xfId="0" applyNumberFormat="1" applyFont="1"/>
    <xf numFmtId="3" fontId="3" fillId="0" borderId="0" xfId="0" applyNumberFormat="1" applyFont="1"/>
    <xf numFmtId="0" fontId="5" fillId="0" borderId="15" xfId="0" applyFont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5" fillId="0" borderId="15" xfId="0" applyFont="1" applyBorder="1" applyAlignment="1">
      <alignment horizontal="left"/>
    </xf>
    <xf numFmtId="0" fontId="5" fillId="3" borderId="15" xfId="0" applyFont="1" applyFill="1" applyBorder="1" applyAlignment="1">
      <alignment vertical="center"/>
    </xf>
    <xf numFmtId="0" fontId="3" fillId="3" borderId="18" xfId="0" applyFont="1" applyFill="1" applyBorder="1" applyAlignment="1">
      <alignment horizontal="right"/>
    </xf>
    <xf numFmtId="0" fontId="5" fillId="3" borderId="0" xfId="0" applyFont="1" applyFill="1" applyAlignment="1">
      <alignment horizontal="center"/>
    </xf>
    <xf numFmtId="0" fontId="13" fillId="0" borderId="15" xfId="0" applyFont="1" applyBorder="1" applyAlignment="1">
      <alignment horizontal="left" vertical="center"/>
    </xf>
    <xf numFmtId="43" fontId="13" fillId="0" borderId="15" xfId="1" applyFont="1" applyFill="1" applyBorder="1" applyAlignment="1"/>
    <xf numFmtId="43" fontId="13" fillId="0" borderId="15" xfId="1" applyFont="1" applyFill="1" applyBorder="1" applyAlignment="1">
      <alignment horizontal="center"/>
    </xf>
    <xf numFmtId="43" fontId="13" fillId="0" borderId="15" xfId="1" applyFont="1" applyFill="1" applyBorder="1"/>
    <xf numFmtId="43" fontId="13" fillId="0" borderId="16" xfId="1" applyFont="1" applyFill="1" applyBorder="1"/>
    <xf numFmtId="43" fontId="13" fillId="0" borderId="14" xfId="1" applyFont="1" applyFill="1" applyBorder="1"/>
    <xf numFmtId="10" fontId="13" fillId="0" borderId="15" xfId="0" applyNumberFormat="1" applyFont="1" applyBorder="1"/>
    <xf numFmtId="43" fontId="13" fillId="0" borderId="16" xfId="1" applyFont="1" applyFill="1" applyBorder="1" applyAlignment="1">
      <alignment horizontal="center"/>
    </xf>
    <xf numFmtId="169" fontId="13" fillId="0" borderId="14" xfId="0" applyNumberFormat="1" applyFont="1" applyBorder="1"/>
    <xf numFmtId="169" fontId="13" fillId="0" borderId="15" xfId="0" applyNumberFormat="1" applyFont="1" applyBorder="1"/>
    <xf numFmtId="43" fontId="13" fillId="0" borderId="16" xfId="1" applyFont="1" applyFill="1" applyBorder="1" applyAlignment="1"/>
    <xf numFmtId="0" fontId="13" fillId="0" borderId="18" xfId="0" applyFont="1" applyBorder="1" applyAlignment="1">
      <alignment horizontal="right"/>
    </xf>
    <xf numFmtId="0" fontId="9" fillId="0" borderId="15" xfId="0" applyFont="1" applyBorder="1" applyAlignment="1">
      <alignment vertical="center"/>
    </xf>
    <xf numFmtId="0" fontId="9" fillId="0" borderId="15" xfId="0" applyFont="1" applyBorder="1" applyAlignment="1">
      <alignment horizontal="left" vertical="center"/>
    </xf>
    <xf numFmtId="169" fontId="7" fillId="0" borderId="14" xfId="0" applyNumberFormat="1" applyFont="1" applyBorder="1" applyAlignment="1">
      <alignment horizontal="center"/>
    </xf>
    <xf numFmtId="0" fontId="5" fillId="0" borderId="15" xfId="0" applyFont="1" applyBorder="1" applyAlignment="1">
      <alignment horizontal="left" vertical="center"/>
    </xf>
    <xf numFmtId="43" fontId="5" fillId="0" borderId="15" xfId="1" applyFont="1" applyFill="1" applyBorder="1" applyAlignment="1"/>
    <xf numFmtId="43" fontId="5" fillId="0" borderId="15" xfId="1" applyFont="1" applyFill="1" applyBorder="1" applyAlignment="1">
      <alignment horizontal="center"/>
    </xf>
    <xf numFmtId="0" fontId="5" fillId="0" borderId="15" xfId="0" applyFont="1" applyBorder="1"/>
    <xf numFmtId="43" fontId="5" fillId="0" borderId="16" xfId="1" applyFont="1" applyFill="1" applyBorder="1"/>
    <xf numFmtId="43" fontId="5" fillId="0" borderId="14" xfId="1" applyFont="1" applyFill="1" applyBorder="1"/>
    <xf numFmtId="10" fontId="5" fillId="0" borderId="15" xfId="2" applyNumberFormat="1" applyFont="1" applyFill="1" applyBorder="1"/>
    <xf numFmtId="43" fontId="5" fillId="0" borderId="16" xfId="1" applyFont="1" applyFill="1" applyBorder="1" applyAlignment="1">
      <alignment horizontal="center"/>
    </xf>
    <xf numFmtId="169" fontId="5" fillId="0" borderId="14" xfId="0" applyNumberFormat="1" applyFont="1" applyBorder="1"/>
    <xf numFmtId="0" fontId="5" fillId="0" borderId="21" xfId="0" applyFont="1" applyBorder="1" applyAlignment="1">
      <alignment horizontal="right"/>
    </xf>
    <xf numFmtId="169" fontId="3" fillId="0" borderId="15" xfId="1" applyNumberFormat="1" applyFont="1" applyFill="1" applyBorder="1" applyAlignment="1"/>
    <xf numFmtId="169" fontId="3" fillId="5" borderId="15" xfId="0" applyNumberFormat="1" applyFont="1" applyFill="1" applyBorder="1"/>
    <xf numFmtId="43" fontId="5" fillId="0" borderId="14" xfId="1" applyFont="1" applyBorder="1"/>
    <xf numFmtId="9" fontId="5" fillId="0" borderId="19" xfId="2" applyFont="1" applyBorder="1"/>
    <xf numFmtId="0" fontId="5" fillId="0" borderId="14" xfId="0" applyFont="1" applyBorder="1"/>
    <xf numFmtId="43" fontId="5" fillId="0" borderId="15" xfId="1" applyFont="1" applyBorder="1"/>
    <xf numFmtId="9" fontId="5" fillId="0" borderId="16" xfId="2" applyFont="1" applyBorder="1"/>
    <xf numFmtId="43" fontId="3" fillId="0" borderId="5" xfId="1" applyFont="1" applyFill="1" applyBorder="1" applyAlignment="1"/>
    <xf numFmtId="169" fontId="5" fillId="0" borderId="15" xfId="1" applyNumberFormat="1" applyFont="1" applyFill="1" applyBorder="1" applyAlignment="1"/>
    <xf numFmtId="0" fontId="13" fillId="0" borderId="21" xfId="0" applyFont="1" applyBorder="1" applyAlignment="1">
      <alignment horizontal="right"/>
    </xf>
    <xf numFmtId="0" fontId="3" fillId="0" borderId="16" xfId="0" applyFont="1" applyBorder="1"/>
    <xf numFmtId="170" fontId="3" fillId="0" borderId="15" xfId="1" applyNumberFormat="1" applyFont="1" applyFill="1" applyBorder="1" applyAlignment="1"/>
    <xf numFmtId="0" fontId="13" fillId="0" borderId="5" xfId="0" applyFont="1" applyBorder="1"/>
    <xf numFmtId="170" fontId="3" fillId="0" borderId="19" xfId="1" applyNumberFormat="1" applyFont="1" applyFill="1" applyBorder="1" applyAlignment="1"/>
    <xf numFmtId="0" fontId="3" fillId="4" borderId="15" xfId="0" applyFont="1" applyFill="1" applyBorder="1"/>
    <xf numFmtId="0" fontId="13" fillId="0" borderId="19" xfId="0" applyFont="1" applyBorder="1" applyAlignment="1">
      <alignment horizontal="left"/>
    </xf>
    <xf numFmtId="43" fontId="3" fillId="0" borderId="19" xfId="1" applyFont="1" applyBorder="1"/>
    <xf numFmtId="169" fontId="3" fillId="3" borderId="15" xfId="0" applyNumberFormat="1" applyFont="1" applyFill="1" applyBorder="1"/>
    <xf numFmtId="0" fontId="13" fillId="0" borderId="20" xfId="0" applyFont="1" applyBorder="1"/>
    <xf numFmtId="0" fontId="3" fillId="0" borderId="20" xfId="0" applyFont="1" applyBorder="1"/>
    <xf numFmtId="0" fontId="13" fillId="0" borderId="20" xfId="0" applyFont="1" applyBorder="1" applyAlignment="1">
      <alignment horizontal="left"/>
    </xf>
    <xf numFmtId="43" fontId="3" fillId="0" borderId="20" xfId="1" applyFont="1" applyFill="1" applyBorder="1" applyAlignment="1"/>
    <xf numFmtId="0" fontId="3" fillId="0" borderId="5" xfId="0" applyFont="1" applyBorder="1"/>
    <xf numFmtId="0" fontId="3" fillId="0" borderId="5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center"/>
    </xf>
    <xf numFmtId="43" fontId="3" fillId="0" borderId="5" xfId="1" applyFont="1" applyBorder="1"/>
    <xf numFmtId="10" fontId="3" fillId="0" borderId="15" xfId="2" applyNumberFormat="1" applyFont="1" applyBorder="1"/>
    <xf numFmtId="169" fontId="3" fillId="0" borderId="5" xfId="0" applyNumberFormat="1" applyFont="1" applyBorder="1"/>
    <xf numFmtId="0" fontId="12" fillId="0" borderId="15" xfId="0" applyFont="1" applyBorder="1" applyAlignment="1" applyProtection="1">
      <alignment vertical="center"/>
      <protection locked="0"/>
    </xf>
    <xf numFmtId="0" fontId="13" fillId="0" borderId="15" xfId="0" applyFont="1" applyBorder="1" applyAlignment="1">
      <alignment horizontal="center"/>
    </xf>
    <xf numFmtId="0" fontId="13" fillId="0" borderId="20" xfId="0" applyFont="1" applyBorder="1" applyAlignment="1">
      <alignment horizontal="left" vertical="center"/>
    </xf>
    <xf numFmtId="43" fontId="13" fillId="0" borderId="19" xfId="1" applyFont="1" applyFill="1" applyBorder="1"/>
    <xf numFmtId="0" fontId="3" fillId="0" borderId="20" xfId="0" applyFont="1" applyBorder="1" applyAlignment="1">
      <alignment horizontal="left" vertical="center"/>
    </xf>
    <xf numFmtId="43" fontId="13" fillId="0" borderId="6" xfId="1" applyFont="1" applyFill="1" applyBorder="1"/>
    <xf numFmtId="0" fontId="3" fillId="0" borderId="23" xfId="0" applyFont="1" applyBorder="1" applyAlignment="1">
      <alignment horizontal="right" vertical="center"/>
    </xf>
    <xf numFmtId="0" fontId="14" fillId="0" borderId="15" xfId="0" applyFont="1" applyBorder="1" applyAlignment="1" applyProtection="1">
      <alignment vertical="center"/>
      <protection locked="0"/>
    </xf>
    <xf numFmtId="0" fontId="13" fillId="0" borderId="25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18" xfId="0" applyFont="1" applyBorder="1" applyAlignment="1">
      <alignment horizontal="right" vertical="center"/>
    </xf>
    <xf numFmtId="0" fontId="13" fillId="0" borderId="15" xfId="4" applyFont="1" applyFill="1" applyBorder="1" applyAlignment="1">
      <alignment horizontal="center" vertical="center"/>
    </xf>
    <xf numFmtId="169" fontId="13" fillId="0" borderId="5" xfId="0" applyNumberFormat="1" applyFont="1" applyBorder="1"/>
    <xf numFmtId="43" fontId="13" fillId="0" borderId="26" xfId="1" applyFont="1" applyFill="1" applyBorder="1"/>
    <xf numFmtId="10" fontId="13" fillId="0" borderId="15" xfId="2" applyNumberFormat="1" applyFont="1" applyFill="1" applyBorder="1"/>
    <xf numFmtId="0" fontId="3" fillId="0" borderId="16" xfId="0" applyFont="1" applyBorder="1" applyAlignment="1">
      <alignment horizontal="center"/>
    </xf>
    <xf numFmtId="0" fontId="13" fillId="0" borderId="15" xfId="0" applyFont="1" applyBorder="1" applyAlignment="1" applyProtection="1">
      <alignment vertical="center"/>
      <protection locked="0"/>
    </xf>
    <xf numFmtId="43" fontId="3" fillId="0" borderId="0" xfId="0" applyNumberFormat="1" applyFont="1"/>
    <xf numFmtId="0" fontId="3" fillId="0" borderId="23" xfId="0" applyFont="1" applyBorder="1" applyAlignment="1">
      <alignment horizontal="right"/>
    </xf>
    <xf numFmtId="43" fontId="3" fillId="0" borderId="27" xfId="1" applyFont="1" applyFill="1" applyBorder="1" applyAlignment="1">
      <alignment horizontal="center" vertical="center"/>
    </xf>
    <xf numFmtId="169" fontId="3" fillId="0" borderId="22" xfId="0" applyNumberFormat="1" applyFont="1" applyBorder="1" applyAlignment="1">
      <alignment horizontal="center" vertical="center"/>
    </xf>
    <xf numFmtId="169" fontId="3" fillId="0" borderId="20" xfId="0" applyNumberFormat="1" applyFont="1" applyBorder="1" applyAlignment="1">
      <alignment horizontal="center" vertical="center"/>
    </xf>
    <xf numFmtId="43" fontId="3" fillId="0" borderId="20" xfId="1" applyFont="1" applyFill="1" applyBorder="1" applyAlignment="1">
      <alignment horizontal="center" vertical="center"/>
    </xf>
    <xf numFmtId="43" fontId="3" fillId="0" borderId="28" xfId="1" applyFont="1" applyFill="1" applyBorder="1" applyAlignment="1">
      <alignment horizontal="center" vertical="center"/>
    </xf>
    <xf numFmtId="169" fontId="3" fillId="0" borderId="24" xfId="0" applyNumberFormat="1" applyFont="1" applyBorder="1" applyAlignment="1">
      <alignment horizontal="center" vertical="center"/>
    </xf>
    <xf numFmtId="169" fontId="3" fillId="0" borderId="25" xfId="0" applyNumberFormat="1" applyFont="1" applyBorder="1" applyAlignment="1">
      <alignment horizontal="center" vertical="center"/>
    </xf>
    <xf numFmtId="43" fontId="3" fillId="0" borderId="25" xfId="1" applyFont="1" applyFill="1" applyBorder="1" applyAlignment="1">
      <alignment horizontal="center" vertical="center"/>
    </xf>
    <xf numFmtId="169" fontId="3" fillId="0" borderId="29" xfId="0" applyNumberFormat="1" applyFont="1" applyBorder="1"/>
    <xf numFmtId="43" fontId="3" fillId="0" borderId="29" xfId="1" applyFont="1" applyBorder="1"/>
    <xf numFmtId="0" fontId="3" fillId="0" borderId="29" xfId="0" applyFont="1" applyBorder="1"/>
    <xf numFmtId="43" fontId="3" fillId="0" borderId="0" xfId="1" applyFont="1" applyBorder="1"/>
    <xf numFmtId="0" fontId="12" fillId="0" borderId="15" xfId="3" applyFont="1" applyBorder="1" applyAlignment="1" applyProtection="1">
      <alignment horizontal="center" vertical="center"/>
      <protection locked="0"/>
    </xf>
    <xf numFmtId="0" fontId="12" fillId="0" borderId="15" xfId="3" applyFont="1" applyBorder="1" applyAlignment="1" applyProtection="1">
      <alignment vertical="center" wrapText="1"/>
      <protection locked="0"/>
    </xf>
    <xf numFmtId="0" fontId="12" fillId="0" borderId="19" xfId="3" applyFont="1" applyBorder="1" applyAlignment="1" applyProtection="1">
      <alignment horizontal="center" vertical="center"/>
      <protection locked="0"/>
    </xf>
    <xf numFmtId="0" fontId="12" fillId="0" borderId="20" xfId="3" applyFont="1" applyBorder="1" applyAlignment="1" applyProtection="1">
      <alignment vertical="center"/>
      <protection locked="0"/>
    </xf>
    <xf numFmtId="0" fontId="12" fillId="0" borderId="30" xfId="3" applyFont="1" applyBorder="1" applyAlignment="1" applyProtection="1">
      <alignment vertical="center"/>
      <protection locked="0"/>
    </xf>
    <xf numFmtId="168" fontId="3" fillId="0" borderId="15" xfId="5" applyFont="1" applyFill="1" applyBorder="1" applyAlignment="1"/>
    <xf numFmtId="168" fontId="3" fillId="0" borderId="15" xfId="5" applyFont="1" applyFill="1" applyBorder="1" applyAlignment="1">
      <alignment horizontal="center" vertical="center"/>
    </xf>
    <xf numFmtId="168" fontId="12" fillId="0" borderId="15" xfId="5" applyFont="1" applyFill="1" applyBorder="1" applyAlignment="1" applyProtection="1">
      <alignment horizontal="center" vertical="center"/>
      <protection locked="0"/>
    </xf>
    <xf numFmtId="168" fontId="12" fillId="0" borderId="19" xfId="5" applyFont="1" applyFill="1" applyBorder="1" applyAlignment="1" applyProtection="1">
      <alignment horizontal="center" vertical="center"/>
      <protection locked="0"/>
    </xf>
    <xf numFmtId="168" fontId="12" fillId="0" borderId="20" xfId="5" applyFont="1" applyFill="1" applyBorder="1" applyAlignment="1" applyProtection="1">
      <alignment horizontal="left" vertical="center"/>
      <protection locked="0"/>
    </xf>
    <xf numFmtId="168" fontId="12" fillId="0" borderId="6" xfId="5" applyFont="1" applyFill="1" applyBorder="1" applyAlignment="1" applyProtection="1">
      <alignment vertical="center"/>
      <protection locked="0"/>
    </xf>
    <xf numFmtId="43" fontId="3" fillId="0" borderId="14" xfId="1" applyFont="1" applyBorder="1" applyAlignment="1">
      <alignment horizontal="center" vertical="center"/>
    </xf>
    <xf numFmtId="10" fontId="3" fillId="0" borderId="15" xfId="2" applyNumberFormat="1" applyFont="1" applyBorder="1" applyAlignment="1">
      <alignment vertical="center"/>
    </xf>
    <xf numFmtId="43" fontId="3" fillId="0" borderId="15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9" fontId="3" fillId="6" borderId="20" xfId="0" applyNumberFormat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vertical="center"/>
    </xf>
    <xf numFmtId="2" fontId="3" fillId="0" borderId="27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4" fillId="0" borderId="15" xfId="3" applyFont="1" applyBorder="1" applyAlignment="1" applyProtection="1">
      <alignment horizontal="center" vertical="center"/>
      <protection locked="0"/>
    </xf>
    <xf numFmtId="0" fontId="12" fillId="0" borderId="25" xfId="3" applyFont="1" applyBorder="1" applyAlignment="1" applyProtection="1">
      <alignment vertical="center" wrapText="1"/>
      <protection locked="0"/>
    </xf>
    <xf numFmtId="0" fontId="12" fillId="0" borderId="25" xfId="3" applyFont="1" applyBorder="1" applyAlignment="1" applyProtection="1">
      <alignment vertical="center"/>
      <protection locked="0"/>
    </xf>
    <xf numFmtId="0" fontId="12" fillId="0" borderId="31" xfId="3" applyFont="1" applyBorder="1" applyAlignment="1" applyProtection="1">
      <alignment vertical="center"/>
      <protection locked="0"/>
    </xf>
    <xf numFmtId="168" fontId="12" fillId="0" borderId="25" xfId="5" applyFont="1" applyFill="1" applyBorder="1" applyAlignment="1" applyProtection="1">
      <alignment horizontal="left" vertical="center"/>
      <protection locked="0"/>
    </xf>
    <xf numFmtId="10" fontId="3" fillId="0" borderId="15" xfId="2" applyNumberFormat="1" applyFont="1" applyBorder="1" applyAlignment="1">
      <alignment horizontal="center" vertical="center"/>
    </xf>
    <xf numFmtId="169" fontId="3" fillId="6" borderId="25" xfId="0" applyNumberFormat="1" applyFont="1" applyFill="1" applyBorder="1" applyAlignment="1">
      <alignment horizontal="center" vertical="center"/>
    </xf>
    <xf numFmtId="2" fontId="3" fillId="0" borderId="25" xfId="0" applyNumberFormat="1" applyFont="1" applyBorder="1" applyAlignment="1">
      <alignment vertical="center"/>
    </xf>
    <xf numFmtId="2" fontId="3" fillId="0" borderId="28" xfId="0" applyNumberFormat="1" applyFont="1" applyBorder="1" applyAlignment="1">
      <alignment vertical="center"/>
    </xf>
    <xf numFmtId="43" fontId="3" fillId="0" borderId="15" xfId="0" applyNumberFormat="1" applyFont="1" applyBorder="1"/>
    <xf numFmtId="0" fontId="5" fillId="3" borderId="15" xfId="0" applyFont="1" applyFill="1" applyBorder="1"/>
    <xf numFmtId="0" fontId="16" fillId="0" borderId="0" xfId="0" applyFont="1" applyAlignment="1">
      <alignment horizontal="center"/>
    </xf>
    <xf numFmtId="0" fontId="3" fillId="0" borderId="15" xfId="0" applyFont="1" applyBorder="1" applyAlignment="1" applyProtection="1">
      <alignment vertical="center"/>
      <protection locked="0"/>
    </xf>
    <xf numFmtId="43" fontId="13" fillId="0" borderId="27" xfId="1" applyFont="1" applyFill="1" applyBorder="1" applyAlignment="1">
      <alignment horizontal="left" vertical="center"/>
    </xf>
    <xf numFmtId="43" fontId="13" fillId="0" borderId="28" xfId="1" applyFont="1" applyFill="1" applyBorder="1" applyAlignment="1">
      <alignment horizontal="left" vertical="center"/>
    </xf>
    <xf numFmtId="43" fontId="7" fillId="0" borderId="32" xfId="1" applyFont="1" applyFill="1" applyBorder="1"/>
    <xf numFmtId="43" fontId="7" fillId="0" borderId="33" xfId="1" applyFont="1" applyFill="1" applyBorder="1" applyAlignment="1"/>
    <xf numFmtId="43" fontId="7" fillId="0" borderId="33" xfId="1" applyFont="1" applyFill="1" applyBorder="1"/>
    <xf numFmtId="43" fontId="7" fillId="0" borderId="33" xfId="1" applyFont="1" applyFill="1" applyBorder="1" applyAlignment="1">
      <alignment horizontal="left"/>
    </xf>
    <xf numFmtId="43" fontId="7" fillId="0" borderId="34" xfId="1" applyFont="1" applyFill="1" applyBorder="1"/>
    <xf numFmtId="43" fontId="7" fillId="0" borderId="34" xfId="1" applyFont="1" applyFill="1" applyBorder="1" applyAlignment="1">
      <alignment horizontal="center"/>
    </xf>
    <xf numFmtId="169" fontId="7" fillId="0" borderId="33" xfId="1" applyNumberFormat="1" applyFont="1" applyFill="1" applyBorder="1"/>
    <xf numFmtId="43" fontId="7" fillId="0" borderId="35" xfId="1" applyFont="1" applyFill="1" applyBorder="1" applyAlignment="1">
      <alignment horizontal="right"/>
    </xf>
    <xf numFmtId="43" fontId="7" fillId="0" borderId="0" xfId="1" applyFont="1" applyFill="1"/>
    <xf numFmtId="43" fontId="8" fillId="0" borderId="0" xfId="1" applyFont="1" applyFill="1" applyAlignment="1">
      <alignment horizontal="center"/>
    </xf>
    <xf numFmtId="9" fontId="7" fillId="0" borderId="36" xfId="2" applyFont="1" applyFill="1" applyBorder="1"/>
    <xf numFmtId="9" fontId="7" fillId="0" borderId="34" xfId="2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43" fontId="0" fillId="0" borderId="0" xfId="1" applyFont="1"/>
    <xf numFmtId="9" fontId="0" fillId="0" borderId="0" xfId="2" applyFont="1"/>
    <xf numFmtId="0" fontId="7" fillId="6" borderId="1" xfId="0" applyFont="1" applyFill="1" applyBorder="1"/>
    <xf numFmtId="0" fontId="7" fillId="6" borderId="13" xfId="0" applyFont="1" applyFill="1" applyBorder="1" applyAlignment="1">
      <alignment horizontal="right"/>
    </xf>
    <xf numFmtId="0" fontId="7" fillId="0" borderId="1" xfId="0" applyFont="1" applyBorder="1"/>
    <xf numFmtId="0" fontId="7" fillId="0" borderId="13" xfId="0" applyFont="1" applyBorder="1"/>
    <xf numFmtId="0" fontId="3" fillId="6" borderId="14" xfId="0" applyFont="1" applyFill="1" applyBorder="1"/>
    <xf numFmtId="0" fontId="3" fillId="6" borderId="16" xfId="0" applyFont="1" applyFill="1" applyBorder="1"/>
    <xf numFmtId="0" fontId="13" fillId="0" borderId="16" xfId="0" applyFont="1" applyBorder="1"/>
    <xf numFmtId="0" fontId="13" fillId="0" borderId="14" xfId="4" applyFont="1" applyFill="1" applyBorder="1" applyAlignment="1">
      <alignment vertical="center"/>
    </xf>
    <xf numFmtId="0" fontId="3" fillId="0" borderId="14" xfId="0" applyFont="1" applyBorder="1" applyAlignment="1">
      <alignment horizontal="left"/>
    </xf>
    <xf numFmtId="169" fontId="7" fillId="0" borderId="32" xfId="0" applyNumberFormat="1" applyFont="1" applyBorder="1"/>
    <xf numFmtId="0" fontId="7" fillId="0" borderId="34" xfId="0" applyFont="1" applyBorder="1"/>
    <xf numFmtId="0" fontId="13" fillId="0" borderId="14" xfId="0" applyFont="1" applyBorder="1" applyAlignment="1">
      <alignment horizontal="left"/>
    </xf>
    <xf numFmtId="168" fontId="3" fillId="0" borderId="0" xfId="0" applyNumberFormat="1" applyFont="1"/>
    <xf numFmtId="0" fontId="7" fillId="0" borderId="32" xfId="0" applyFont="1" applyBorder="1"/>
    <xf numFmtId="0" fontId="3" fillId="0" borderId="22" xfId="0" applyFont="1" applyBorder="1"/>
    <xf numFmtId="0" fontId="3" fillId="0" borderId="22" xfId="0" applyFont="1" applyBorder="1" applyAlignment="1">
      <alignment horizontal="left"/>
    </xf>
    <xf numFmtId="0" fontId="3" fillId="0" borderId="27" xfId="0" applyFont="1" applyBorder="1"/>
    <xf numFmtId="0" fontId="2" fillId="0" borderId="0" xfId="0" applyFont="1"/>
    <xf numFmtId="0" fontId="7" fillId="6" borderId="32" xfId="0" applyFont="1" applyFill="1" applyBorder="1" applyAlignment="1">
      <alignment horizontal="left"/>
    </xf>
    <xf numFmtId="0" fontId="7" fillId="6" borderId="34" xfId="0" applyFont="1" applyFill="1" applyBorder="1"/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3" xfId="0" applyBorder="1" applyAlignment="1">
      <alignment horizontal="left"/>
    </xf>
    <xf numFmtId="43" fontId="3" fillId="0" borderId="33" xfId="1" applyFont="1" applyFill="1" applyBorder="1" applyAlignment="1"/>
    <xf numFmtId="169" fontId="3" fillId="0" borderId="33" xfId="1" applyNumberFormat="1" applyFont="1" applyFill="1" applyBorder="1" applyAlignment="1"/>
    <xf numFmtId="0" fontId="3" fillId="0" borderId="33" xfId="0" applyFont="1" applyBorder="1"/>
    <xf numFmtId="0" fontId="0" fillId="0" borderId="34" xfId="0" applyBorder="1"/>
    <xf numFmtId="0" fontId="0" fillId="0" borderId="37" xfId="0" applyBorder="1"/>
    <xf numFmtId="0" fontId="0" fillId="0" borderId="34" xfId="0" applyBorder="1" applyAlignment="1">
      <alignment horizontal="center"/>
    </xf>
    <xf numFmtId="169" fontId="0" fillId="0" borderId="33" xfId="0" applyNumberFormat="1" applyBorder="1"/>
    <xf numFmtId="0" fontId="0" fillId="0" borderId="38" xfId="0" applyBorder="1" applyAlignment="1">
      <alignment horizontal="right"/>
    </xf>
    <xf numFmtId="43" fontId="0" fillId="0" borderId="32" xfId="1" applyFont="1" applyBorder="1"/>
    <xf numFmtId="9" fontId="0" fillId="0" borderId="34" xfId="2" applyFont="1" applyBorder="1"/>
    <xf numFmtId="43" fontId="0" fillId="0" borderId="33" xfId="1" applyFont="1" applyBorder="1"/>
    <xf numFmtId="43" fontId="7" fillId="0" borderId="12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169" fontId="7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4" xfId="0" quotePrefix="1" applyFont="1" applyBorder="1" applyAlignment="1">
      <alignment horizontal="right" vertical="center"/>
    </xf>
    <xf numFmtId="43" fontId="7" fillId="0" borderId="0" xfId="1" applyFont="1" applyAlignment="1">
      <alignment horizontal="center" vertical="center"/>
    </xf>
    <xf numFmtId="9" fontId="7" fillId="0" borderId="0" xfId="2" applyFont="1" applyAlignment="1">
      <alignment horizontal="center" vertical="center"/>
    </xf>
    <xf numFmtId="43" fontId="3" fillId="0" borderId="5" xfId="1" applyFont="1" applyFill="1" applyBorder="1"/>
    <xf numFmtId="0" fontId="3" fillId="0" borderId="6" xfId="0" applyFont="1" applyBorder="1" applyAlignment="1">
      <alignment horizontal="right"/>
    </xf>
    <xf numFmtId="168" fontId="3" fillId="0" borderId="0" xfId="5" applyFont="1"/>
    <xf numFmtId="0" fontId="7" fillId="0" borderId="7" xfId="0" applyFont="1" applyBorder="1" applyAlignment="1">
      <alignment horizontal="center" vertical="center"/>
    </xf>
    <xf numFmtId="168" fontId="7" fillId="0" borderId="12" xfId="5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169" fontId="7" fillId="0" borderId="12" xfId="0" applyNumberFormat="1" applyFont="1" applyBorder="1" applyAlignment="1">
      <alignment horizontal="center" vertical="center"/>
    </xf>
    <xf numFmtId="168" fontId="7" fillId="0" borderId="19" xfId="5" applyFont="1" applyFill="1" applyBorder="1" applyAlignment="1">
      <alignment horizontal="center"/>
    </xf>
    <xf numFmtId="0" fontId="3" fillId="0" borderId="19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9" xfId="0" applyFont="1" applyBorder="1"/>
    <xf numFmtId="0" fontId="3" fillId="0" borderId="6" xfId="0" applyFont="1" applyBorder="1"/>
    <xf numFmtId="168" fontId="3" fillId="0" borderId="15" xfId="5" applyFont="1" applyBorder="1"/>
    <xf numFmtId="168" fontId="3" fillId="0" borderId="15" xfId="5" applyFont="1" applyFill="1" applyBorder="1"/>
    <xf numFmtId="0" fontId="14" fillId="0" borderId="15" xfId="4" applyFont="1" applyFill="1" applyBorder="1" applyAlignment="1">
      <alignment horizontal="center" vertical="center"/>
    </xf>
    <xf numFmtId="0" fontId="14" fillId="0" borderId="19" xfId="0" applyFont="1" applyBorder="1"/>
    <xf numFmtId="168" fontId="14" fillId="0" borderId="15" xfId="5" applyFont="1" applyFill="1" applyBorder="1" applyAlignment="1"/>
    <xf numFmtId="168" fontId="14" fillId="0" borderId="15" xfId="5" applyFont="1" applyBorder="1"/>
    <xf numFmtId="168" fontId="14" fillId="0" borderId="15" xfId="5" applyFont="1" applyFill="1" applyBorder="1"/>
    <xf numFmtId="168" fontId="14" fillId="0" borderId="14" xfId="5" applyFont="1" applyBorder="1"/>
    <xf numFmtId="10" fontId="14" fillId="0" borderId="15" xfId="2" applyNumberFormat="1" applyFont="1" applyFill="1" applyBorder="1"/>
    <xf numFmtId="169" fontId="3" fillId="0" borderId="15" xfId="0" applyNumberFormat="1" applyFont="1" applyBorder="1" applyAlignment="1">
      <alignment horizontal="right"/>
    </xf>
    <xf numFmtId="169" fontId="3" fillId="0" borderId="14" xfId="0" applyNumberFormat="1" applyFont="1" applyBorder="1" applyAlignment="1">
      <alignment horizontal="right"/>
    </xf>
    <xf numFmtId="2" fontId="3" fillId="0" borderId="15" xfId="0" applyNumberFormat="1" applyFont="1" applyBorder="1"/>
    <xf numFmtId="0" fontId="13" fillId="0" borderId="19" xfId="0" applyFont="1" applyBorder="1"/>
    <xf numFmtId="168" fontId="13" fillId="0" borderId="15" xfId="5" applyFont="1" applyFill="1" applyBorder="1" applyAlignment="1"/>
    <xf numFmtId="168" fontId="13" fillId="0" borderId="15" xfId="5" applyFont="1" applyBorder="1"/>
    <xf numFmtId="168" fontId="13" fillId="0" borderId="15" xfId="5" applyFont="1" applyFill="1" applyBorder="1"/>
    <xf numFmtId="0" fontId="20" fillId="0" borderId="15" xfId="0" applyFont="1" applyBorder="1"/>
    <xf numFmtId="0" fontId="20" fillId="0" borderId="15" xfId="4" applyFont="1" applyFill="1" applyBorder="1" applyAlignment="1">
      <alignment horizontal="center" vertical="center"/>
    </xf>
    <xf numFmtId="0" fontId="20" fillId="0" borderId="19" xfId="0" applyFont="1" applyBorder="1"/>
    <xf numFmtId="168" fontId="20" fillId="7" borderId="15" xfId="5" applyFont="1" applyFill="1" applyBorder="1" applyAlignment="1"/>
    <xf numFmtId="168" fontId="20" fillId="7" borderId="15" xfId="5" applyFont="1" applyFill="1" applyBorder="1"/>
    <xf numFmtId="0" fontId="20" fillId="7" borderId="15" xfId="0" applyFont="1" applyFill="1" applyBorder="1"/>
    <xf numFmtId="0" fontId="20" fillId="7" borderId="19" xfId="0" applyFont="1" applyFill="1" applyBorder="1"/>
    <xf numFmtId="0" fontId="20" fillId="7" borderId="14" xfId="0" applyFont="1" applyFill="1" applyBorder="1"/>
    <xf numFmtId="10" fontId="20" fillId="7" borderId="15" xfId="2" applyNumberFormat="1" applyFont="1" applyFill="1" applyBorder="1"/>
    <xf numFmtId="169" fontId="20" fillId="7" borderId="14" xfId="0" applyNumberFormat="1" applyFont="1" applyFill="1" applyBorder="1"/>
    <xf numFmtId="169" fontId="20" fillId="7" borderId="15" xfId="0" applyNumberFormat="1" applyFont="1" applyFill="1" applyBorder="1"/>
    <xf numFmtId="0" fontId="20" fillId="0" borderId="0" xfId="0" applyFont="1"/>
    <xf numFmtId="168" fontId="20" fillId="0" borderId="15" xfId="5" applyFont="1" applyFill="1" applyBorder="1" applyAlignment="1"/>
    <xf numFmtId="168" fontId="20" fillId="0" borderId="15" xfId="5" applyFont="1" applyBorder="1"/>
    <xf numFmtId="168" fontId="20" fillId="0" borderId="15" xfId="5" applyFont="1" applyFill="1" applyBorder="1"/>
    <xf numFmtId="0" fontId="20" fillId="0" borderId="14" xfId="0" applyFont="1" applyBorder="1"/>
    <xf numFmtId="10" fontId="20" fillId="0" borderId="15" xfId="2" applyNumberFormat="1" applyFont="1" applyFill="1" applyBorder="1"/>
    <xf numFmtId="169" fontId="20" fillId="0" borderId="14" xfId="0" applyNumberFormat="1" applyFont="1" applyBorder="1"/>
    <xf numFmtId="169" fontId="20" fillId="0" borderId="15" xfId="0" applyNumberFormat="1" applyFont="1" applyBorder="1"/>
    <xf numFmtId="168" fontId="3" fillId="7" borderId="15" xfId="5" applyFont="1" applyFill="1" applyBorder="1" applyAlignment="1"/>
    <xf numFmtId="168" fontId="3" fillId="7" borderId="15" xfId="5" applyFont="1" applyFill="1" applyBorder="1"/>
    <xf numFmtId="0" fontId="3" fillId="7" borderId="15" xfId="0" applyFont="1" applyFill="1" applyBorder="1"/>
    <xf numFmtId="0" fontId="3" fillId="7" borderId="19" xfId="0" applyFont="1" applyFill="1" applyBorder="1"/>
    <xf numFmtId="0" fontId="3" fillId="7" borderId="14" xfId="0" applyFont="1" applyFill="1" applyBorder="1"/>
    <xf numFmtId="10" fontId="3" fillId="7" borderId="15" xfId="2" applyNumberFormat="1" applyFont="1" applyFill="1" applyBorder="1"/>
    <xf numFmtId="169" fontId="3" fillId="7" borderId="14" xfId="0" applyNumberFormat="1" applyFont="1" applyFill="1" applyBorder="1"/>
    <xf numFmtId="169" fontId="3" fillId="7" borderId="15" xfId="0" applyNumberFormat="1" applyFont="1" applyFill="1" applyBorder="1"/>
    <xf numFmtId="0" fontId="5" fillId="0" borderId="15" xfId="4" applyFont="1" applyFill="1" applyBorder="1" applyAlignment="1">
      <alignment horizontal="center" vertical="center"/>
    </xf>
    <xf numFmtId="0" fontId="5" fillId="0" borderId="19" xfId="0" applyFont="1" applyBorder="1"/>
    <xf numFmtId="168" fontId="3" fillId="3" borderId="15" xfId="5" applyFont="1" applyFill="1" applyBorder="1" applyAlignment="1"/>
    <xf numFmtId="168" fontId="3" fillId="3" borderId="15" xfId="5" applyFont="1" applyFill="1" applyBorder="1"/>
    <xf numFmtId="0" fontId="3" fillId="3" borderId="15" xfId="0" applyFont="1" applyFill="1" applyBorder="1"/>
    <xf numFmtId="0" fontId="3" fillId="3" borderId="19" xfId="0" applyFont="1" applyFill="1" applyBorder="1"/>
    <xf numFmtId="0" fontId="3" fillId="3" borderId="14" xfId="0" applyFont="1" applyFill="1" applyBorder="1"/>
    <xf numFmtId="10" fontId="3" fillId="3" borderId="15" xfId="2" applyNumberFormat="1" applyFont="1" applyFill="1" applyBorder="1"/>
    <xf numFmtId="169" fontId="3" fillId="3" borderId="14" xfId="0" applyNumberFormat="1" applyFont="1" applyFill="1" applyBorder="1"/>
    <xf numFmtId="0" fontId="14" fillId="0" borderId="14" xfId="0" applyFont="1" applyBorder="1"/>
    <xf numFmtId="0" fontId="5" fillId="0" borderId="15" xfId="0" applyFont="1" applyBorder="1" applyAlignment="1">
      <alignment horizontal="center" vertical="center"/>
    </xf>
    <xf numFmtId="0" fontId="5" fillId="0" borderId="6" xfId="0" applyFont="1" applyBorder="1"/>
    <xf numFmtId="168" fontId="3" fillId="0" borderId="15" xfId="5" applyFont="1" applyFill="1" applyBorder="1" applyAlignment="1">
      <alignment horizontal="center"/>
    </xf>
    <xf numFmtId="172" fontId="3" fillId="0" borderId="15" xfId="2" applyNumberFormat="1" applyFont="1" applyFill="1" applyBorder="1"/>
    <xf numFmtId="168" fontId="5" fillId="0" borderId="15" xfId="5" applyFont="1" applyFill="1" applyBorder="1" applyAlignment="1"/>
    <xf numFmtId="168" fontId="5" fillId="0" borderId="15" xfId="5" applyFont="1" applyBorder="1"/>
    <xf numFmtId="168" fontId="5" fillId="0" borderId="15" xfId="5" applyFont="1" applyFill="1" applyBorder="1"/>
    <xf numFmtId="0" fontId="7" fillId="0" borderId="13" xfId="0" applyFont="1" applyBorder="1" applyAlignment="1">
      <alignment horizontal="right"/>
    </xf>
    <xf numFmtId="0" fontId="13" fillId="0" borderId="32" xfId="4" applyFont="1" applyFill="1" applyBorder="1" applyAlignment="1">
      <alignment vertical="center"/>
    </xf>
    <xf numFmtId="0" fontId="3" fillId="0" borderId="34" xfId="0" applyFont="1" applyBorder="1"/>
    <xf numFmtId="0" fontId="7" fillId="0" borderId="39" xfId="0" applyFont="1" applyBorder="1" applyAlignment="1">
      <alignment horizontal="left"/>
    </xf>
    <xf numFmtId="0" fontId="7" fillId="0" borderId="40" xfId="0" applyFont="1" applyBorder="1"/>
  </cellXfs>
  <cellStyles count="6">
    <cellStyle name="Comma" xfId="1" builtinId="3"/>
    <cellStyle name="Comma 2 2" xfId="5" xr:uid="{D0865A59-15EA-4961-BDAA-790D2CAD472A}"/>
    <cellStyle name="Hyperlink" xfId="4" builtinId="8"/>
    <cellStyle name="Normal" xfId="0" builtinId="0"/>
    <cellStyle name="Percent" xfId="2" builtinId="5"/>
    <cellStyle name="標準_Sheet1" xfId="3" xr:uid="{B3DD1522-2DEF-4378-B56B-15F823FBA4DA}"/>
  </cellStyles>
  <dxfs count="3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mes%20Gacheru\Downloads\250430_Asset%20List_EOT.xlsx" TargetMode="External"/><Relationship Id="rId1" Type="http://schemas.openxmlformats.org/officeDocument/2006/relationships/externalLinkPath" Target="/Users/James%20Gacheru/Downloads/250430_Asset%20List_E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Prime Mover"/>
      <sheetName val="Uber"/>
      <sheetName val="Subaru"/>
      <sheetName val="Unga"/>
      <sheetName val="IsuzuNPS"/>
      <sheetName val="FordNPSII"/>
      <sheetName val="FordNPSIV"/>
      <sheetName val="EABL"/>
      <sheetName val="Peugeot"/>
      <sheetName val="Nissan"/>
      <sheetName val="Unilever"/>
      <sheetName val="Laikipia"/>
      <sheetName val="NHIF"/>
      <sheetName val="Mota Engil"/>
      <sheetName val="Heineken"/>
      <sheetName val="New Mega"/>
      <sheetName val="Kilimo"/>
      <sheetName val="Melvin"/>
      <sheetName val="MOL"/>
      <sheetName val="Pewin"/>
      <sheetName val="C&amp;G"/>
      <sheetName val="Sold"/>
      <sheetName val="WOffs"/>
      <sheetName val="OEM"/>
      <sheetName val="UIO"/>
      <sheetName val="Double Allocation"/>
      <sheetName val="Contact Customer"/>
      <sheetName val="Kenya Alli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G5" t="str">
            <v>Apr'25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8C976-A07C-4F5E-9528-EA6F82413E43}">
  <dimension ref="A1:X238"/>
  <sheetViews>
    <sheetView tabSelected="1" workbookViewId="0">
      <selection activeCell="B18" sqref="B18"/>
    </sheetView>
  </sheetViews>
  <sheetFormatPr defaultColWidth="8.77734375" defaultRowHeight="12"/>
  <cols>
    <col min="1" max="1" width="7.5546875" style="2" bestFit="1" customWidth="1"/>
    <col min="2" max="2" width="17.6640625" style="2" bestFit="1" customWidth="1"/>
    <col min="3" max="3" width="16.77734375" style="2" bestFit="1" customWidth="1"/>
    <col min="4" max="4" width="11.44140625" style="2" bestFit="1" customWidth="1"/>
    <col min="5" max="5" width="12" style="2" bestFit="1" customWidth="1"/>
    <col min="6" max="6" width="11.21875" style="2" customWidth="1"/>
    <col min="7" max="7" width="21" style="2" customWidth="1"/>
    <col min="8" max="8" width="11.21875" style="2" customWidth="1"/>
    <col min="9" max="9" width="11.21875" style="302" customWidth="1"/>
    <col min="10" max="12" width="11.21875" style="2" customWidth="1"/>
    <col min="13" max="13" width="14.88671875" style="2" bestFit="1" customWidth="1"/>
    <col min="14" max="18" width="11.21875" style="2" customWidth="1"/>
    <col min="19" max="20" width="11.21875" style="6" customWidth="1"/>
    <col min="21" max="24" width="11.21875" style="2" customWidth="1"/>
    <col min="25" max="16384" width="8.77734375" style="2"/>
  </cols>
  <sheetData>
    <row r="1" spans="1:24" s="39" customFormat="1" ht="14.55" customHeight="1">
      <c r="A1" s="22" t="s">
        <v>0</v>
      </c>
      <c r="B1" s="22" t="s">
        <v>1</v>
      </c>
      <c r="C1" s="22" t="s">
        <v>4081</v>
      </c>
      <c r="D1" s="22" t="s">
        <v>4082</v>
      </c>
      <c r="E1" s="303" t="s">
        <v>4083</v>
      </c>
      <c r="F1" s="28" t="s">
        <v>4084</v>
      </c>
      <c r="G1" s="28" t="s">
        <v>34</v>
      </c>
      <c r="H1" s="28" t="s">
        <v>35</v>
      </c>
      <c r="I1" s="304" t="s">
        <v>36</v>
      </c>
      <c r="J1" s="305"/>
      <c r="K1" s="28" t="s">
        <v>6</v>
      </c>
      <c r="L1" s="28" t="s">
        <v>4085</v>
      </c>
      <c r="M1" s="28" t="s">
        <v>8</v>
      </c>
      <c r="N1" s="303" t="s">
        <v>9</v>
      </c>
      <c r="O1" s="306" t="s">
        <v>29</v>
      </c>
      <c r="P1" s="305"/>
      <c r="Q1" s="305"/>
      <c r="R1" s="307"/>
      <c r="S1" s="308" t="s">
        <v>30</v>
      </c>
      <c r="T1" s="309"/>
      <c r="U1" s="305"/>
      <c r="V1" s="305"/>
      <c r="W1" s="305"/>
      <c r="X1" s="307"/>
    </row>
    <row r="2" spans="1:24" ht="12" customHeight="1">
      <c r="A2" s="44"/>
      <c r="B2" s="44"/>
      <c r="C2" s="44"/>
      <c r="D2" s="44"/>
      <c r="E2" s="310" t="str">
        <f>[1]Nissan!G5</f>
        <v>Apr'25</v>
      </c>
      <c r="F2" s="32"/>
      <c r="G2" s="60"/>
      <c r="H2" s="60"/>
      <c r="I2" s="36" t="s">
        <v>40</v>
      </c>
      <c r="J2" s="36" t="s">
        <v>41</v>
      </c>
      <c r="K2" s="60"/>
      <c r="L2" s="60"/>
      <c r="M2" s="60"/>
      <c r="N2" s="311"/>
      <c r="O2" s="312" t="s">
        <v>10</v>
      </c>
      <c r="P2" s="313" t="s">
        <v>11</v>
      </c>
      <c r="Q2" s="313" t="s">
        <v>12</v>
      </c>
      <c r="R2" s="314" t="s">
        <v>13</v>
      </c>
      <c r="S2" s="312" t="s">
        <v>14</v>
      </c>
      <c r="T2" s="313" t="s">
        <v>22</v>
      </c>
      <c r="U2" s="313" t="s">
        <v>16</v>
      </c>
      <c r="V2" s="313" t="s">
        <v>17</v>
      </c>
      <c r="W2" s="313" t="s">
        <v>18</v>
      </c>
      <c r="X2" s="314" t="s">
        <v>19</v>
      </c>
    </row>
    <row r="3" spans="1:24" s="39" customFormat="1" ht="14.55" customHeight="1">
      <c r="A3" s="60" t="s">
        <v>4086</v>
      </c>
      <c r="B3" s="183" t="s">
        <v>1513</v>
      </c>
      <c r="C3" s="60" t="s">
        <v>4087</v>
      </c>
      <c r="D3" s="60" t="s">
        <v>4088</v>
      </c>
      <c r="E3" s="315" t="s">
        <v>3280</v>
      </c>
      <c r="F3" s="60" t="s">
        <v>208</v>
      </c>
      <c r="G3" s="208">
        <v>3101650</v>
      </c>
      <c r="H3" s="208">
        <v>863628.63517092192</v>
      </c>
      <c r="I3" s="316">
        <v>850000</v>
      </c>
      <c r="J3" s="316"/>
      <c r="K3" s="317">
        <v>1000000</v>
      </c>
      <c r="L3" s="60"/>
      <c r="M3" s="60"/>
      <c r="N3" s="311"/>
      <c r="O3" s="71">
        <f t="shared" ref="O3:O66" si="0">L3/1.16</f>
        <v>0</v>
      </c>
      <c r="P3" s="63">
        <v>1.4999999999999999E-2</v>
      </c>
      <c r="Q3" s="60">
        <f t="shared" ref="Q3:Q66" si="1">P3*O3</f>
        <v>0</v>
      </c>
      <c r="R3" s="311"/>
      <c r="S3" s="66">
        <v>44748</v>
      </c>
      <c r="T3" s="67">
        <v>45511</v>
      </c>
      <c r="U3" s="60">
        <f t="shared" ref="U3:U66" si="2">T3-S3</f>
        <v>763</v>
      </c>
      <c r="V3" s="60">
        <v>60</v>
      </c>
      <c r="W3" s="60">
        <f t="shared" ref="W3:W66" si="3">V3*U3</f>
        <v>45780</v>
      </c>
      <c r="X3" s="311"/>
    </row>
    <row r="4" spans="1:24" ht="12" customHeight="1">
      <c r="A4" s="60" t="s">
        <v>4089</v>
      </c>
      <c r="B4" s="183" t="s">
        <v>1513</v>
      </c>
      <c r="C4" s="60" t="s">
        <v>4090</v>
      </c>
      <c r="D4" s="60" t="s">
        <v>4091</v>
      </c>
      <c r="E4" s="311" t="s">
        <v>4092</v>
      </c>
      <c r="F4" s="60" t="s">
        <v>208</v>
      </c>
      <c r="G4" s="208">
        <v>3101650</v>
      </c>
      <c r="H4" s="208">
        <v>863628.63517092192</v>
      </c>
      <c r="I4" s="316">
        <v>500000</v>
      </c>
      <c r="J4" s="316"/>
      <c r="K4" s="317">
        <v>1000000</v>
      </c>
      <c r="L4" s="60"/>
      <c r="M4" s="60"/>
      <c r="N4" s="311"/>
      <c r="O4" s="71">
        <f t="shared" si="0"/>
        <v>0</v>
      </c>
      <c r="P4" s="63">
        <v>1.7500000000000002E-2</v>
      </c>
      <c r="Q4" s="60">
        <f t="shared" si="1"/>
        <v>0</v>
      </c>
      <c r="R4" s="311"/>
      <c r="S4" s="66">
        <v>44964</v>
      </c>
      <c r="T4" s="67">
        <v>45291</v>
      </c>
      <c r="U4" s="60">
        <f t="shared" si="2"/>
        <v>327</v>
      </c>
      <c r="V4" s="60">
        <v>60</v>
      </c>
      <c r="W4" s="60">
        <f t="shared" si="3"/>
        <v>19620</v>
      </c>
      <c r="X4" s="311"/>
    </row>
    <row r="5" spans="1:24" s="101" customFormat="1" ht="12" customHeight="1">
      <c r="A5" s="60" t="s">
        <v>4093</v>
      </c>
      <c r="B5" s="183" t="s">
        <v>1513</v>
      </c>
      <c r="C5" s="60" t="s">
        <v>4094</v>
      </c>
      <c r="D5" s="60" t="s">
        <v>4095</v>
      </c>
      <c r="E5" s="311" t="s">
        <v>1494</v>
      </c>
      <c r="F5" s="60" t="s">
        <v>208</v>
      </c>
      <c r="G5" s="208">
        <v>3101650</v>
      </c>
      <c r="H5" s="208">
        <v>863628.63517092192</v>
      </c>
      <c r="I5" s="316">
        <v>500000</v>
      </c>
      <c r="J5" s="316"/>
      <c r="K5" s="317">
        <v>1000000</v>
      </c>
      <c r="L5" s="60"/>
      <c r="M5" s="60"/>
      <c r="N5" s="311"/>
      <c r="O5" s="71">
        <f t="shared" si="0"/>
        <v>0</v>
      </c>
      <c r="P5" s="63">
        <v>1.7500000000000002E-2</v>
      </c>
      <c r="Q5" s="60">
        <f t="shared" si="1"/>
        <v>0</v>
      </c>
      <c r="R5" s="311"/>
      <c r="S5" s="66">
        <v>44756</v>
      </c>
      <c r="T5" s="67"/>
      <c r="U5" s="60">
        <f t="shared" si="2"/>
        <v>-44756</v>
      </c>
      <c r="V5" s="60">
        <v>60</v>
      </c>
      <c r="W5" s="60">
        <f t="shared" si="3"/>
        <v>-2685360</v>
      </c>
      <c r="X5" s="311"/>
    </row>
    <row r="6" spans="1:24" ht="12" customHeight="1">
      <c r="A6" s="60" t="s">
        <v>4096</v>
      </c>
      <c r="B6" s="183" t="s">
        <v>1513</v>
      </c>
      <c r="C6" s="60" t="s">
        <v>4097</v>
      </c>
      <c r="D6" s="60" t="s">
        <v>4098</v>
      </c>
      <c r="E6" s="311" t="s">
        <v>2106</v>
      </c>
      <c r="F6" s="60" t="s">
        <v>208</v>
      </c>
      <c r="G6" s="208">
        <v>3101650</v>
      </c>
      <c r="H6" s="208">
        <v>863628.63517092192</v>
      </c>
      <c r="I6" s="316"/>
      <c r="J6" s="316"/>
      <c r="K6" s="317">
        <v>1000000</v>
      </c>
      <c r="L6" s="60"/>
      <c r="M6" s="60"/>
      <c r="N6" s="311"/>
      <c r="O6" s="71">
        <f t="shared" si="0"/>
        <v>0</v>
      </c>
      <c r="P6" s="63">
        <v>1.7500000000000002E-2</v>
      </c>
      <c r="Q6" s="60">
        <f t="shared" si="1"/>
        <v>0</v>
      </c>
      <c r="R6" s="311"/>
      <c r="S6" s="66">
        <v>44749</v>
      </c>
      <c r="T6" s="67"/>
      <c r="U6" s="60">
        <f t="shared" si="2"/>
        <v>-44749</v>
      </c>
      <c r="V6" s="60">
        <v>60</v>
      </c>
      <c r="W6" s="60">
        <f t="shared" si="3"/>
        <v>-2684940</v>
      </c>
      <c r="X6" s="311"/>
    </row>
    <row r="7" spans="1:24" ht="12" customHeight="1">
      <c r="A7" s="60" t="s">
        <v>4099</v>
      </c>
      <c r="B7" s="183" t="s">
        <v>1513</v>
      </c>
      <c r="C7" s="60" t="s">
        <v>4100</v>
      </c>
      <c r="D7" s="60" t="s">
        <v>4101</v>
      </c>
      <c r="E7" s="311" t="s">
        <v>1494</v>
      </c>
      <c r="F7" s="60" t="s">
        <v>208</v>
      </c>
      <c r="G7" s="208">
        <v>3101650</v>
      </c>
      <c r="H7" s="208">
        <v>863628.63517092192</v>
      </c>
      <c r="I7" s="316">
        <v>500000</v>
      </c>
      <c r="J7" s="316"/>
      <c r="K7" s="317">
        <v>1000000</v>
      </c>
      <c r="L7" s="60"/>
      <c r="M7" s="60"/>
      <c r="N7" s="311"/>
      <c r="O7" s="71">
        <f t="shared" si="0"/>
        <v>0</v>
      </c>
      <c r="P7" s="63">
        <v>1.7500000000000002E-2</v>
      </c>
      <c r="Q7" s="60">
        <f t="shared" si="1"/>
        <v>0</v>
      </c>
      <c r="R7" s="311"/>
      <c r="S7" s="66">
        <v>44756</v>
      </c>
      <c r="T7" s="67"/>
      <c r="U7" s="60">
        <f t="shared" si="2"/>
        <v>-44756</v>
      </c>
      <c r="V7" s="60">
        <v>60</v>
      </c>
      <c r="W7" s="60">
        <f t="shared" si="3"/>
        <v>-2685360</v>
      </c>
      <c r="X7" s="311"/>
    </row>
    <row r="8" spans="1:24" ht="12" customHeight="1">
      <c r="A8" s="60" t="s">
        <v>4102</v>
      </c>
      <c r="B8" s="183" t="s">
        <v>1513</v>
      </c>
      <c r="C8" s="60" t="s">
        <v>4103</v>
      </c>
      <c r="D8" s="60" t="s">
        <v>4104</v>
      </c>
      <c r="E8" s="311" t="s">
        <v>1494</v>
      </c>
      <c r="F8" s="60" t="s">
        <v>208</v>
      </c>
      <c r="G8" s="208">
        <v>3101650</v>
      </c>
      <c r="H8" s="208">
        <v>863628.63517092192</v>
      </c>
      <c r="I8" s="316"/>
      <c r="J8" s="316"/>
      <c r="K8" s="317">
        <v>1000000</v>
      </c>
      <c r="L8" s="60"/>
      <c r="M8" s="60"/>
      <c r="N8" s="311"/>
      <c r="O8" s="71">
        <f t="shared" si="0"/>
        <v>0</v>
      </c>
      <c r="P8" s="63">
        <v>1.7500000000000002E-2</v>
      </c>
      <c r="Q8" s="60">
        <f t="shared" si="1"/>
        <v>0</v>
      </c>
      <c r="R8" s="311"/>
      <c r="S8" s="66">
        <v>44749</v>
      </c>
      <c r="T8" s="67"/>
      <c r="U8" s="60">
        <f t="shared" si="2"/>
        <v>-44749</v>
      </c>
      <c r="V8" s="60">
        <v>60</v>
      </c>
      <c r="W8" s="60">
        <f t="shared" si="3"/>
        <v>-2684940</v>
      </c>
      <c r="X8" s="311"/>
    </row>
    <row r="9" spans="1:24" ht="12" customHeight="1">
      <c r="A9" s="60" t="s">
        <v>4105</v>
      </c>
      <c r="B9" s="183" t="s">
        <v>1513</v>
      </c>
      <c r="C9" s="60" t="s">
        <v>4106</v>
      </c>
      <c r="D9" s="60" t="s">
        <v>4107</v>
      </c>
      <c r="E9" s="311" t="s">
        <v>1494</v>
      </c>
      <c r="F9" s="60" t="s">
        <v>208</v>
      </c>
      <c r="G9" s="208">
        <v>3101650</v>
      </c>
      <c r="H9" s="208">
        <v>863628.63517092192</v>
      </c>
      <c r="I9" s="316">
        <v>500000</v>
      </c>
      <c r="J9" s="316"/>
      <c r="K9" s="317">
        <v>1000000</v>
      </c>
      <c r="L9" s="60"/>
      <c r="M9" s="60"/>
      <c r="N9" s="311"/>
      <c r="O9" s="71">
        <f t="shared" si="0"/>
        <v>0</v>
      </c>
      <c r="P9" s="63">
        <v>1.7500000000000002E-2</v>
      </c>
      <c r="Q9" s="60">
        <f t="shared" si="1"/>
        <v>0</v>
      </c>
      <c r="R9" s="311"/>
      <c r="S9" s="66">
        <v>44749</v>
      </c>
      <c r="T9" s="67"/>
      <c r="U9" s="60">
        <f t="shared" si="2"/>
        <v>-44749</v>
      </c>
      <c r="V9" s="60">
        <v>60</v>
      </c>
      <c r="W9" s="60">
        <f t="shared" si="3"/>
        <v>-2684940</v>
      </c>
      <c r="X9" s="311"/>
    </row>
    <row r="10" spans="1:24" ht="12" customHeight="1">
      <c r="A10" s="60" t="s">
        <v>4108</v>
      </c>
      <c r="B10" s="183" t="s">
        <v>1513</v>
      </c>
      <c r="C10" s="60" t="s">
        <v>4109</v>
      </c>
      <c r="D10" s="60" t="s">
        <v>4110</v>
      </c>
      <c r="E10" s="311" t="s">
        <v>4092</v>
      </c>
      <c r="F10" s="60" t="s">
        <v>208</v>
      </c>
      <c r="G10" s="208">
        <v>3101650</v>
      </c>
      <c r="H10" s="208">
        <v>863628.63517092192</v>
      </c>
      <c r="I10" s="316">
        <v>500000</v>
      </c>
      <c r="J10" s="316"/>
      <c r="K10" s="317">
        <v>1000000</v>
      </c>
      <c r="L10" s="60"/>
      <c r="M10" s="60"/>
      <c r="N10" s="311"/>
      <c r="O10" s="71">
        <f t="shared" si="0"/>
        <v>0</v>
      </c>
      <c r="P10" s="63">
        <v>1.7500000000000002E-2</v>
      </c>
      <c r="Q10" s="60">
        <f t="shared" si="1"/>
        <v>0</v>
      </c>
      <c r="R10" s="311"/>
      <c r="S10" s="66">
        <v>44965</v>
      </c>
      <c r="T10" s="67">
        <v>45291</v>
      </c>
      <c r="U10" s="60">
        <f t="shared" si="2"/>
        <v>326</v>
      </c>
      <c r="V10" s="60">
        <v>60</v>
      </c>
      <c r="W10" s="60">
        <f t="shared" si="3"/>
        <v>19560</v>
      </c>
      <c r="X10" s="311"/>
    </row>
    <row r="11" spans="1:24" ht="12" customHeight="1">
      <c r="A11" s="60" t="s">
        <v>4111</v>
      </c>
      <c r="B11" s="183" t="s">
        <v>1513</v>
      </c>
      <c r="C11" s="60" t="s">
        <v>4112</v>
      </c>
      <c r="D11" s="60" t="s">
        <v>4113</v>
      </c>
      <c r="E11" s="311" t="s">
        <v>1494</v>
      </c>
      <c r="F11" s="60" t="s">
        <v>208</v>
      </c>
      <c r="G11" s="208">
        <v>3101650</v>
      </c>
      <c r="H11" s="208">
        <v>863628.63517092192</v>
      </c>
      <c r="I11" s="316">
        <v>500000</v>
      </c>
      <c r="J11" s="316"/>
      <c r="K11" s="317">
        <v>1000000</v>
      </c>
      <c r="L11" s="60"/>
      <c r="M11" s="60"/>
      <c r="N11" s="311"/>
      <c r="O11" s="71">
        <f t="shared" si="0"/>
        <v>0</v>
      </c>
      <c r="P11" s="63">
        <v>1.7500000000000002E-2</v>
      </c>
      <c r="Q11" s="60">
        <f t="shared" si="1"/>
        <v>0</v>
      </c>
      <c r="R11" s="311"/>
      <c r="S11" s="66">
        <v>44756</v>
      </c>
      <c r="T11" s="67"/>
      <c r="U11" s="60">
        <f t="shared" si="2"/>
        <v>-44756</v>
      </c>
      <c r="V11" s="60">
        <v>60</v>
      </c>
      <c r="W11" s="60">
        <f t="shared" si="3"/>
        <v>-2685360</v>
      </c>
      <c r="X11" s="311"/>
    </row>
    <row r="12" spans="1:24" ht="12" customHeight="1">
      <c r="A12" s="60" t="s">
        <v>4114</v>
      </c>
      <c r="B12" s="183" t="s">
        <v>1513</v>
      </c>
      <c r="C12" s="60" t="s">
        <v>4115</v>
      </c>
      <c r="D12" s="60" t="s">
        <v>4116</v>
      </c>
      <c r="E12" s="311" t="s">
        <v>4092</v>
      </c>
      <c r="F12" s="60" t="s">
        <v>208</v>
      </c>
      <c r="G12" s="208">
        <v>3101650</v>
      </c>
      <c r="H12" s="208">
        <v>863628.63517092192</v>
      </c>
      <c r="I12" s="316">
        <v>600000</v>
      </c>
      <c r="J12" s="316"/>
      <c r="K12" s="317">
        <v>1000000</v>
      </c>
      <c r="L12" s="60"/>
      <c r="M12" s="60"/>
      <c r="N12" s="311"/>
      <c r="O12" s="71">
        <f t="shared" si="0"/>
        <v>0</v>
      </c>
      <c r="P12" s="63">
        <v>1.7500000000000002E-2</v>
      </c>
      <c r="Q12" s="60">
        <f t="shared" si="1"/>
        <v>0</v>
      </c>
      <c r="R12" s="311"/>
      <c r="S12" s="66">
        <v>44916</v>
      </c>
      <c r="T12" s="67">
        <v>45291</v>
      </c>
      <c r="U12" s="60">
        <f t="shared" si="2"/>
        <v>375</v>
      </c>
      <c r="V12" s="60">
        <v>60</v>
      </c>
      <c r="W12" s="60">
        <f t="shared" si="3"/>
        <v>22500</v>
      </c>
      <c r="X12" s="311"/>
    </row>
    <row r="13" spans="1:24" ht="12" customHeight="1">
      <c r="A13" s="60" t="s">
        <v>4117</v>
      </c>
      <c r="B13" s="183" t="s">
        <v>1513</v>
      </c>
      <c r="C13" s="60" t="s">
        <v>4118</v>
      </c>
      <c r="D13" s="60" t="s">
        <v>4119</v>
      </c>
      <c r="E13" s="311" t="s">
        <v>1494</v>
      </c>
      <c r="F13" s="60" t="s">
        <v>208</v>
      </c>
      <c r="G13" s="208">
        <v>3101650</v>
      </c>
      <c r="H13" s="208">
        <v>863628.63517092192</v>
      </c>
      <c r="I13" s="316"/>
      <c r="J13" s="316"/>
      <c r="K13" s="317">
        <v>1000000</v>
      </c>
      <c r="L13" s="60"/>
      <c r="M13" s="60"/>
      <c r="N13" s="311"/>
      <c r="O13" s="71">
        <f t="shared" si="0"/>
        <v>0</v>
      </c>
      <c r="P13" s="63">
        <v>1.7500000000000002E-2</v>
      </c>
      <c r="Q13" s="60">
        <f t="shared" si="1"/>
        <v>0</v>
      </c>
      <c r="R13" s="311"/>
      <c r="S13" s="66">
        <v>44749</v>
      </c>
      <c r="T13" s="67"/>
      <c r="U13" s="60">
        <f t="shared" si="2"/>
        <v>-44749</v>
      </c>
      <c r="V13" s="60">
        <v>60</v>
      </c>
      <c r="W13" s="60">
        <f t="shared" si="3"/>
        <v>-2684940</v>
      </c>
      <c r="X13" s="311"/>
    </row>
    <row r="14" spans="1:24" ht="12" customHeight="1">
      <c r="A14" s="92" t="s">
        <v>4120</v>
      </c>
      <c r="B14" s="318" t="s">
        <v>1513</v>
      </c>
      <c r="C14" s="92" t="s">
        <v>4121</v>
      </c>
      <c r="D14" s="92" t="s">
        <v>4122</v>
      </c>
      <c r="E14" s="319" t="s">
        <v>385</v>
      </c>
      <c r="F14" s="92" t="s">
        <v>208</v>
      </c>
      <c r="G14" s="320">
        <v>3101650</v>
      </c>
      <c r="H14" s="320">
        <v>863628.63517092192</v>
      </c>
      <c r="I14" s="321"/>
      <c r="J14" s="321"/>
      <c r="K14" s="322">
        <v>1000000</v>
      </c>
      <c r="L14" s="321">
        <v>700000</v>
      </c>
      <c r="M14" s="92" t="s">
        <v>46</v>
      </c>
      <c r="N14" s="319" t="s">
        <v>48</v>
      </c>
      <c r="O14" s="323">
        <f t="shared" si="0"/>
        <v>603448.27586206899</v>
      </c>
      <c r="P14" s="324">
        <v>0</v>
      </c>
      <c r="Q14" s="321">
        <f t="shared" si="1"/>
        <v>0</v>
      </c>
      <c r="R14" s="319"/>
      <c r="S14" s="97">
        <v>44749</v>
      </c>
      <c r="T14" s="98"/>
      <c r="U14" s="92">
        <f t="shared" si="2"/>
        <v>-44749</v>
      </c>
      <c r="V14" s="92">
        <v>60</v>
      </c>
      <c r="W14" s="92">
        <f t="shared" si="3"/>
        <v>-2684940</v>
      </c>
      <c r="X14" s="319"/>
    </row>
    <row r="15" spans="1:24" ht="12" customHeight="1">
      <c r="A15" s="60" t="s">
        <v>4123</v>
      </c>
      <c r="B15" s="183" t="s">
        <v>1513</v>
      </c>
      <c r="C15" s="60" t="s">
        <v>4124</v>
      </c>
      <c r="D15" s="60" t="s">
        <v>4125</v>
      </c>
      <c r="E15" s="311" t="s">
        <v>2106</v>
      </c>
      <c r="F15" s="60" t="s">
        <v>208</v>
      </c>
      <c r="G15" s="208">
        <v>3101650</v>
      </c>
      <c r="H15" s="208">
        <v>863628.63517092192</v>
      </c>
      <c r="I15" s="316">
        <v>500000</v>
      </c>
      <c r="J15" s="316"/>
      <c r="K15" s="317">
        <v>1000000</v>
      </c>
      <c r="L15" s="60"/>
      <c r="M15" s="60"/>
      <c r="N15" s="311"/>
      <c r="O15" s="71">
        <f t="shared" si="0"/>
        <v>0</v>
      </c>
      <c r="P15" s="63">
        <v>1.7500000000000002E-2</v>
      </c>
      <c r="Q15" s="60">
        <f t="shared" si="1"/>
        <v>0</v>
      </c>
      <c r="R15" s="311"/>
      <c r="S15" s="66">
        <v>44749</v>
      </c>
      <c r="T15" s="67"/>
      <c r="U15" s="60">
        <f t="shared" si="2"/>
        <v>-44749</v>
      </c>
      <c r="V15" s="60">
        <v>60</v>
      </c>
      <c r="W15" s="60">
        <f t="shared" si="3"/>
        <v>-2684940</v>
      </c>
      <c r="X15" s="311"/>
    </row>
    <row r="16" spans="1:24" ht="12" customHeight="1">
      <c r="A16" s="60" t="s">
        <v>4126</v>
      </c>
      <c r="B16" s="183" t="s">
        <v>1513</v>
      </c>
      <c r="C16" s="60" t="s">
        <v>4127</v>
      </c>
      <c r="D16" s="60" t="s">
        <v>4128</v>
      </c>
      <c r="E16" s="311" t="s">
        <v>3280</v>
      </c>
      <c r="F16" s="60" t="s">
        <v>208</v>
      </c>
      <c r="G16" s="208">
        <v>3101650</v>
      </c>
      <c r="H16" s="208">
        <v>863628.63517092192</v>
      </c>
      <c r="I16" s="316">
        <v>500000</v>
      </c>
      <c r="J16" s="316"/>
      <c r="K16" s="317">
        <v>1000000</v>
      </c>
      <c r="L16" s="60"/>
      <c r="M16" s="60"/>
      <c r="N16" s="311"/>
      <c r="O16" s="71">
        <f t="shared" si="0"/>
        <v>0</v>
      </c>
      <c r="P16" s="63">
        <v>1.4999999999999999E-2</v>
      </c>
      <c r="Q16" s="60">
        <f t="shared" si="1"/>
        <v>0</v>
      </c>
      <c r="R16" s="311"/>
      <c r="S16" s="66">
        <v>44757</v>
      </c>
      <c r="T16" s="325">
        <v>45511</v>
      </c>
      <c r="U16" s="60">
        <f t="shared" si="2"/>
        <v>754</v>
      </c>
      <c r="V16" s="60">
        <v>60</v>
      </c>
      <c r="W16" s="60">
        <f t="shared" si="3"/>
        <v>45240</v>
      </c>
      <c r="X16" s="311"/>
    </row>
    <row r="17" spans="1:24" ht="12" customHeight="1">
      <c r="A17" s="60" t="s">
        <v>4129</v>
      </c>
      <c r="B17" s="183" t="s">
        <v>1513</v>
      </c>
      <c r="C17" s="60" t="s">
        <v>4130</v>
      </c>
      <c r="D17" s="60" t="s">
        <v>4131</v>
      </c>
      <c r="E17" s="311" t="s">
        <v>1494</v>
      </c>
      <c r="F17" s="60" t="s">
        <v>208</v>
      </c>
      <c r="G17" s="208">
        <v>3101650</v>
      </c>
      <c r="H17" s="208">
        <v>863628.63517092192</v>
      </c>
      <c r="I17" s="316">
        <v>500000</v>
      </c>
      <c r="J17" s="316"/>
      <c r="K17" s="317">
        <v>1000000</v>
      </c>
      <c r="L17" s="60"/>
      <c r="M17" s="60"/>
      <c r="N17" s="311"/>
      <c r="O17" s="71">
        <f t="shared" si="0"/>
        <v>0</v>
      </c>
      <c r="P17" s="63">
        <v>1.7500000000000002E-2</v>
      </c>
      <c r="Q17" s="60">
        <f t="shared" si="1"/>
        <v>0</v>
      </c>
      <c r="R17" s="311"/>
      <c r="S17" s="66">
        <v>44756</v>
      </c>
      <c r="T17" s="67"/>
      <c r="U17" s="60">
        <f t="shared" si="2"/>
        <v>-44756</v>
      </c>
      <c r="V17" s="60">
        <v>60</v>
      </c>
      <c r="W17" s="60">
        <f t="shared" si="3"/>
        <v>-2685360</v>
      </c>
      <c r="X17" s="311"/>
    </row>
    <row r="18" spans="1:24" ht="12" customHeight="1">
      <c r="A18" s="60" t="s">
        <v>4132</v>
      </c>
      <c r="B18" s="183" t="s">
        <v>1513</v>
      </c>
      <c r="C18" s="60" t="s">
        <v>4133</v>
      </c>
      <c r="D18" s="60" t="s">
        <v>4134</v>
      </c>
      <c r="E18" s="311" t="s">
        <v>4092</v>
      </c>
      <c r="F18" s="60" t="s">
        <v>208</v>
      </c>
      <c r="G18" s="208">
        <v>3101650</v>
      </c>
      <c r="H18" s="208">
        <v>863628.63517092192</v>
      </c>
      <c r="I18" s="316"/>
      <c r="J18" s="316"/>
      <c r="K18" s="317">
        <v>1000000</v>
      </c>
      <c r="L18" s="60"/>
      <c r="M18" s="60"/>
      <c r="N18" s="311"/>
      <c r="O18" s="71">
        <f t="shared" si="0"/>
        <v>0</v>
      </c>
      <c r="P18" s="63">
        <v>1.7500000000000002E-2</v>
      </c>
      <c r="Q18" s="60">
        <f t="shared" si="1"/>
        <v>0</v>
      </c>
      <c r="R18" s="311"/>
      <c r="S18" s="66">
        <v>44964</v>
      </c>
      <c r="T18" s="67">
        <v>45291</v>
      </c>
      <c r="U18" s="60">
        <f t="shared" si="2"/>
        <v>327</v>
      </c>
      <c r="V18" s="60">
        <v>60</v>
      </c>
      <c r="W18" s="60">
        <f t="shared" si="3"/>
        <v>19620</v>
      </c>
      <c r="X18" s="311"/>
    </row>
    <row r="19" spans="1:24" ht="12" customHeight="1">
      <c r="A19" s="60" t="s">
        <v>4135</v>
      </c>
      <c r="B19" s="183" t="s">
        <v>1513</v>
      </c>
      <c r="C19" s="60" t="s">
        <v>4136</v>
      </c>
      <c r="D19" s="60" t="s">
        <v>4137</v>
      </c>
      <c r="E19" s="311" t="s">
        <v>2275</v>
      </c>
      <c r="F19" s="60" t="s">
        <v>208</v>
      </c>
      <c r="G19" s="208">
        <v>3101650</v>
      </c>
      <c r="H19" s="208">
        <v>863628.63517092192</v>
      </c>
      <c r="I19" s="316">
        <v>500000</v>
      </c>
      <c r="J19" s="316"/>
      <c r="K19" s="317">
        <v>1000000</v>
      </c>
      <c r="L19" s="60"/>
      <c r="M19" s="60"/>
      <c r="N19" s="311"/>
      <c r="O19" s="71">
        <f t="shared" si="0"/>
        <v>0</v>
      </c>
      <c r="P19" s="63">
        <v>1.7500000000000002E-2</v>
      </c>
      <c r="Q19" s="60">
        <f t="shared" si="1"/>
        <v>0</v>
      </c>
      <c r="R19" s="311"/>
      <c r="S19" s="66">
        <v>44749</v>
      </c>
      <c r="T19" s="67"/>
      <c r="U19" s="60">
        <f t="shared" si="2"/>
        <v>-44749</v>
      </c>
      <c r="V19" s="60">
        <v>60</v>
      </c>
      <c r="W19" s="60">
        <f t="shared" si="3"/>
        <v>-2684940</v>
      </c>
      <c r="X19" s="311"/>
    </row>
    <row r="20" spans="1:24" s="101" customFormat="1" ht="12" customHeight="1">
      <c r="A20" s="60" t="s">
        <v>4138</v>
      </c>
      <c r="B20" s="183" t="s">
        <v>1513</v>
      </c>
      <c r="C20" s="60" t="s">
        <v>4139</v>
      </c>
      <c r="D20" s="60" t="s">
        <v>4140</v>
      </c>
      <c r="E20" s="311" t="s">
        <v>1494</v>
      </c>
      <c r="F20" s="60" t="s">
        <v>208</v>
      </c>
      <c r="G20" s="208">
        <v>3101650</v>
      </c>
      <c r="H20" s="208">
        <v>863628.63517092192</v>
      </c>
      <c r="I20" s="316">
        <v>500000</v>
      </c>
      <c r="J20" s="316"/>
      <c r="K20" s="317">
        <v>1000000</v>
      </c>
      <c r="L20" s="60"/>
      <c r="M20" s="60"/>
      <c r="N20" s="311"/>
      <c r="O20" s="71">
        <f t="shared" si="0"/>
        <v>0</v>
      </c>
      <c r="P20" s="63">
        <v>1.7500000000000002E-2</v>
      </c>
      <c r="Q20" s="60">
        <f t="shared" si="1"/>
        <v>0</v>
      </c>
      <c r="R20" s="311"/>
      <c r="S20" s="66">
        <v>44749</v>
      </c>
      <c r="T20" s="67"/>
      <c r="U20" s="60">
        <f t="shared" si="2"/>
        <v>-44749</v>
      </c>
      <c r="V20" s="60">
        <v>60</v>
      </c>
      <c r="W20" s="60">
        <f t="shared" si="3"/>
        <v>-2684940</v>
      </c>
      <c r="X20" s="311"/>
    </row>
    <row r="21" spans="1:24" ht="12" customHeight="1">
      <c r="A21" s="60" t="s">
        <v>4141</v>
      </c>
      <c r="B21" s="183" t="s">
        <v>1513</v>
      </c>
      <c r="C21" s="60" t="s">
        <v>4142</v>
      </c>
      <c r="D21" s="60" t="s">
        <v>4143</v>
      </c>
      <c r="E21" s="311" t="s">
        <v>2296</v>
      </c>
      <c r="F21" s="60" t="s">
        <v>208</v>
      </c>
      <c r="G21" s="208">
        <v>3101650</v>
      </c>
      <c r="H21" s="208">
        <v>863628.63517092192</v>
      </c>
      <c r="I21" s="316">
        <v>500000</v>
      </c>
      <c r="J21" s="316"/>
      <c r="K21" s="317">
        <v>1000000</v>
      </c>
      <c r="L21" s="60"/>
      <c r="M21" s="60"/>
      <c r="N21" s="311"/>
      <c r="O21" s="71">
        <f t="shared" si="0"/>
        <v>0</v>
      </c>
      <c r="P21" s="63">
        <v>1.7500000000000002E-2</v>
      </c>
      <c r="Q21" s="60">
        <f t="shared" si="1"/>
        <v>0</v>
      </c>
      <c r="R21" s="311"/>
      <c r="S21" s="66">
        <v>44748</v>
      </c>
      <c r="T21" s="67"/>
      <c r="U21" s="60">
        <f t="shared" si="2"/>
        <v>-44748</v>
      </c>
      <c r="V21" s="60">
        <v>60</v>
      </c>
      <c r="W21" s="60">
        <f t="shared" si="3"/>
        <v>-2684880</v>
      </c>
      <c r="X21" s="311"/>
    </row>
    <row r="22" spans="1:24" ht="12" customHeight="1">
      <c r="A22" s="60" t="s">
        <v>4144</v>
      </c>
      <c r="B22" s="183" t="s">
        <v>1513</v>
      </c>
      <c r="C22" s="60" t="s">
        <v>4145</v>
      </c>
      <c r="D22" s="60" t="s">
        <v>4146</v>
      </c>
      <c r="E22" s="311" t="s">
        <v>1494</v>
      </c>
      <c r="F22" s="60" t="s">
        <v>208</v>
      </c>
      <c r="G22" s="208">
        <v>3101650</v>
      </c>
      <c r="H22" s="208">
        <v>863628.63517092192</v>
      </c>
      <c r="I22" s="316">
        <v>600000</v>
      </c>
      <c r="J22" s="316"/>
      <c r="K22" s="317">
        <v>1000000</v>
      </c>
      <c r="L22" s="60"/>
      <c r="M22" s="60"/>
      <c r="N22" s="311"/>
      <c r="O22" s="71">
        <f t="shared" si="0"/>
        <v>0</v>
      </c>
      <c r="P22" s="63">
        <v>1.7500000000000002E-2</v>
      </c>
      <c r="Q22" s="60">
        <f t="shared" si="1"/>
        <v>0</v>
      </c>
      <c r="R22" s="311"/>
      <c r="S22" s="66">
        <v>44749</v>
      </c>
      <c r="T22" s="67"/>
      <c r="U22" s="60">
        <f t="shared" si="2"/>
        <v>-44749</v>
      </c>
      <c r="V22" s="60">
        <v>60</v>
      </c>
      <c r="W22" s="60">
        <f t="shared" si="3"/>
        <v>-2684940</v>
      </c>
      <c r="X22" s="311"/>
    </row>
    <row r="23" spans="1:24" s="101" customFormat="1" ht="12" customHeight="1">
      <c r="A23" s="60" t="s">
        <v>4147</v>
      </c>
      <c r="B23" s="183" t="s">
        <v>1513</v>
      </c>
      <c r="C23" s="60" t="s">
        <v>4148</v>
      </c>
      <c r="D23" s="60" t="s">
        <v>4149</v>
      </c>
      <c r="E23" s="311" t="s">
        <v>2430</v>
      </c>
      <c r="F23" s="60" t="s">
        <v>208</v>
      </c>
      <c r="G23" s="208">
        <v>3101650</v>
      </c>
      <c r="H23" s="208">
        <v>863628.63517092192</v>
      </c>
      <c r="I23" s="316">
        <v>600000</v>
      </c>
      <c r="J23" s="316"/>
      <c r="K23" s="317">
        <v>1000000</v>
      </c>
      <c r="L23" s="60"/>
      <c r="M23" s="60"/>
      <c r="N23" s="311"/>
      <c r="O23" s="71">
        <f t="shared" si="0"/>
        <v>0</v>
      </c>
      <c r="P23" s="63">
        <v>1.7500000000000002E-2</v>
      </c>
      <c r="Q23" s="60">
        <f t="shared" si="1"/>
        <v>0</v>
      </c>
      <c r="R23" s="311"/>
      <c r="S23" s="66">
        <v>44757</v>
      </c>
      <c r="T23" s="67"/>
      <c r="U23" s="60">
        <f t="shared" si="2"/>
        <v>-44757</v>
      </c>
      <c r="V23" s="60">
        <v>60</v>
      </c>
      <c r="W23" s="60">
        <f t="shared" si="3"/>
        <v>-2685420</v>
      </c>
      <c r="X23" s="311"/>
    </row>
    <row r="24" spans="1:24" ht="12" customHeight="1">
      <c r="A24" s="60" t="s">
        <v>4150</v>
      </c>
      <c r="B24" s="183" t="s">
        <v>1513</v>
      </c>
      <c r="C24" s="60" t="s">
        <v>4151</v>
      </c>
      <c r="D24" s="60" t="s">
        <v>4152</v>
      </c>
      <c r="E24" s="311" t="s">
        <v>3280</v>
      </c>
      <c r="F24" s="60" t="s">
        <v>208</v>
      </c>
      <c r="G24" s="208">
        <v>3101650</v>
      </c>
      <c r="H24" s="208">
        <v>863628.63517092192</v>
      </c>
      <c r="I24" s="316">
        <v>500000</v>
      </c>
      <c r="J24" s="316"/>
      <c r="K24" s="317">
        <v>1000000</v>
      </c>
      <c r="L24" s="60"/>
      <c r="M24" s="60"/>
      <c r="N24" s="311"/>
      <c r="O24" s="71">
        <f t="shared" si="0"/>
        <v>0</v>
      </c>
      <c r="P24" s="63">
        <v>1.4999999999999999E-2</v>
      </c>
      <c r="Q24" s="60">
        <f t="shared" si="1"/>
        <v>0</v>
      </c>
      <c r="R24" s="311"/>
      <c r="S24" s="326">
        <v>45401</v>
      </c>
      <c r="T24" s="325">
        <v>45511</v>
      </c>
      <c r="U24" s="327">
        <f t="shared" si="2"/>
        <v>110</v>
      </c>
      <c r="V24" s="60">
        <v>60</v>
      </c>
      <c r="W24" s="60">
        <f t="shared" si="3"/>
        <v>6600</v>
      </c>
      <c r="X24" s="311"/>
    </row>
    <row r="25" spans="1:24" ht="12" customHeight="1">
      <c r="A25" s="60" t="s">
        <v>4153</v>
      </c>
      <c r="B25" s="183" t="s">
        <v>1513</v>
      </c>
      <c r="C25" s="60" t="s">
        <v>4154</v>
      </c>
      <c r="D25" s="60" t="s">
        <v>4155</v>
      </c>
      <c r="E25" s="311" t="s">
        <v>207</v>
      </c>
      <c r="F25" s="60" t="s">
        <v>208</v>
      </c>
      <c r="G25" s="208">
        <v>3101650</v>
      </c>
      <c r="H25" s="208">
        <v>863628.63517092192</v>
      </c>
      <c r="I25" s="316">
        <v>500000</v>
      </c>
      <c r="J25" s="316"/>
      <c r="K25" s="317">
        <v>1000000</v>
      </c>
      <c r="L25" s="60"/>
      <c r="M25" s="60"/>
      <c r="N25" s="311"/>
      <c r="O25" s="71">
        <f t="shared" si="0"/>
        <v>0</v>
      </c>
      <c r="P25" s="63">
        <v>1.7500000000000002E-2</v>
      </c>
      <c r="Q25" s="60">
        <f t="shared" si="1"/>
        <v>0</v>
      </c>
      <c r="R25" s="311"/>
      <c r="S25" s="66">
        <v>44970</v>
      </c>
      <c r="T25" s="67">
        <v>45291</v>
      </c>
      <c r="U25" s="60">
        <f t="shared" si="2"/>
        <v>321</v>
      </c>
      <c r="V25" s="60">
        <v>60</v>
      </c>
      <c r="W25" s="60">
        <f t="shared" si="3"/>
        <v>19260</v>
      </c>
      <c r="X25" s="311"/>
    </row>
    <row r="26" spans="1:24" ht="12" customHeight="1">
      <c r="A26" s="92" t="s">
        <v>4156</v>
      </c>
      <c r="B26" s="318" t="s">
        <v>1513</v>
      </c>
      <c r="C26" s="92" t="s">
        <v>4157</v>
      </c>
      <c r="D26" s="92" t="s">
        <v>4158</v>
      </c>
      <c r="E26" s="319" t="s">
        <v>385</v>
      </c>
      <c r="F26" s="92" t="s">
        <v>208</v>
      </c>
      <c r="G26" s="320">
        <v>3101650</v>
      </c>
      <c r="H26" s="320">
        <v>863628.63517092192</v>
      </c>
      <c r="I26" s="321"/>
      <c r="J26" s="321"/>
      <c r="K26" s="322">
        <v>1000000</v>
      </c>
      <c r="L26" s="321">
        <v>700000</v>
      </c>
      <c r="M26" s="92" t="s">
        <v>46</v>
      </c>
      <c r="N26" s="319" t="s">
        <v>48</v>
      </c>
      <c r="O26" s="323">
        <f t="shared" si="0"/>
        <v>603448.27586206899</v>
      </c>
      <c r="P26" s="324">
        <v>0</v>
      </c>
      <c r="Q26" s="321">
        <f t="shared" si="1"/>
        <v>0</v>
      </c>
      <c r="R26" s="319"/>
      <c r="S26" s="97">
        <v>44756</v>
      </c>
      <c r="T26" s="98"/>
      <c r="U26" s="92">
        <f t="shared" si="2"/>
        <v>-44756</v>
      </c>
      <c r="V26" s="92">
        <v>60</v>
      </c>
      <c r="W26" s="92">
        <f t="shared" si="3"/>
        <v>-2685360</v>
      </c>
      <c r="X26" s="319"/>
    </row>
    <row r="27" spans="1:24" ht="12" customHeight="1">
      <c r="A27" s="60" t="s">
        <v>4159</v>
      </c>
      <c r="B27" s="183" t="s">
        <v>1513</v>
      </c>
      <c r="C27" s="60" t="s">
        <v>4160</v>
      </c>
      <c r="D27" s="60" t="s">
        <v>4161</v>
      </c>
      <c r="E27" s="311" t="s">
        <v>1494</v>
      </c>
      <c r="F27" s="60" t="s">
        <v>208</v>
      </c>
      <c r="G27" s="208">
        <v>3101650</v>
      </c>
      <c r="H27" s="208">
        <v>863628.63517092192</v>
      </c>
      <c r="I27" s="316">
        <v>550000</v>
      </c>
      <c r="J27" s="316"/>
      <c r="K27" s="317">
        <v>1000000</v>
      </c>
      <c r="L27" s="60"/>
      <c r="M27" s="60"/>
      <c r="N27" s="311"/>
      <c r="O27" s="71">
        <f t="shared" si="0"/>
        <v>0</v>
      </c>
      <c r="P27" s="63">
        <v>1.7500000000000002E-2</v>
      </c>
      <c r="Q27" s="60">
        <f t="shared" si="1"/>
        <v>0</v>
      </c>
      <c r="R27" s="311"/>
      <c r="S27" s="66">
        <v>44749</v>
      </c>
      <c r="T27" s="67"/>
      <c r="U27" s="60">
        <f t="shared" si="2"/>
        <v>-44749</v>
      </c>
      <c r="V27" s="60">
        <v>60</v>
      </c>
      <c r="W27" s="60">
        <f t="shared" si="3"/>
        <v>-2684940</v>
      </c>
      <c r="X27" s="311"/>
    </row>
    <row r="28" spans="1:24" ht="12" customHeight="1">
      <c r="A28" s="60" t="s">
        <v>4162</v>
      </c>
      <c r="B28" s="183" t="s">
        <v>1513</v>
      </c>
      <c r="C28" s="60" t="s">
        <v>4163</v>
      </c>
      <c r="D28" s="60" t="s">
        <v>4164</v>
      </c>
      <c r="E28" s="311" t="s">
        <v>207</v>
      </c>
      <c r="F28" s="60" t="s">
        <v>208</v>
      </c>
      <c r="G28" s="208">
        <v>3101650</v>
      </c>
      <c r="H28" s="208">
        <v>863628.63517092192</v>
      </c>
      <c r="I28" s="316"/>
      <c r="J28" s="316"/>
      <c r="K28" s="317">
        <v>1000000</v>
      </c>
      <c r="L28" s="60"/>
      <c r="M28" s="60"/>
      <c r="N28" s="311"/>
      <c r="O28" s="71">
        <f t="shared" si="0"/>
        <v>0</v>
      </c>
      <c r="P28" s="63">
        <v>1.7500000000000002E-2</v>
      </c>
      <c r="Q28" s="60">
        <f t="shared" si="1"/>
        <v>0</v>
      </c>
      <c r="R28" s="311"/>
      <c r="S28" s="66">
        <v>44898</v>
      </c>
      <c r="T28" s="67">
        <v>45291</v>
      </c>
      <c r="U28" s="60">
        <f t="shared" si="2"/>
        <v>393</v>
      </c>
      <c r="V28" s="60">
        <v>60</v>
      </c>
      <c r="W28" s="60">
        <f t="shared" si="3"/>
        <v>23580</v>
      </c>
      <c r="X28" s="311"/>
    </row>
    <row r="29" spans="1:24" ht="12" customHeight="1">
      <c r="A29" s="60" t="s">
        <v>4165</v>
      </c>
      <c r="B29" s="183" t="s">
        <v>1513</v>
      </c>
      <c r="C29" s="60" t="s">
        <v>4166</v>
      </c>
      <c r="D29" s="60" t="s">
        <v>4167</v>
      </c>
      <c r="E29" s="311" t="s">
        <v>1494</v>
      </c>
      <c r="F29" s="60" t="s">
        <v>208</v>
      </c>
      <c r="G29" s="208">
        <v>3101650</v>
      </c>
      <c r="H29" s="208">
        <v>863628.63517092192</v>
      </c>
      <c r="I29" s="316"/>
      <c r="J29" s="316"/>
      <c r="K29" s="317">
        <v>1000000</v>
      </c>
      <c r="L29" s="60"/>
      <c r="M29" s="60"/>
      <c r="N29" s="311"/>
      <c r="O29" s="71">
        <f t="shared" si="0"/>
        <v>0</v>
      </c>
      <c r="P29" s="63">
        <v>1.7500000000000002E-2</v>
      </c>
      <c r="Q29" s="60">
        <f t="shared" si="1"/>
        <v>0</v>
      </c>
      <c r="R29" s="311"/>
      <c r="S29" s="66">
        <v>44756</v>
      </c>
      <c r="T29" s="67"/>
      <c r="U29" s="60">
        <f t="shared" si="2"/>
        <v>-44756</v>
      </c>
      <c r="V29" s="60">
        <v>60</v>
      </c>
      <c r="W29" s="60">
        <f t="shared" si="3"/>
        <v>-2685360</v>
      </c>
      <c r="X29" s="311"/>
    </row>
    <row r="30" spans="1:24" ht="12" customHeight="1">
      <c r="A30" s="60" t="s">
        <v>4168</v>
      </c>
      <c r="B30" s="183" t="s">
        <v>1513</v>
      </c>
      <c r="C30" s="60" t="s">
        <v>4169</v>
      </c>
      <c r="D30" s="60" t="s">
        <v>4170</v>
      </c>
      <c r="E30" s="311" t="s">
        <v>4092</v>
      </c>
      <c r="F30" s="60" t="s">
        <v>208</v>
      </c>
      <c r="G30" s="208">
        <v>3101650</v>
      </c>
      <c r="H30" s="208">
        <v>863628.63517092192</v>
      </c>
      <c r="I30" s="316">
        <v>500000</v>
      </c>
      <c r="J30" s="316"/>
      <c r="K30" s="317">
        <v>1000000</v>
      </c>
      <c r="L30" s="60"/>
      <c r="M30" s="60"/>
      <c r="N30" s="311"/>
      <c r="O30" s="71">
        <f t="shared" si="0"/>
        <v>0</v>
      </c>
      <c r="P30" s="63">
        <v>1.7500000000000002E-2</v>
      </c>
      <c r="Q30" s="60">
        <f t="shared" si="1"/>
        <v>0</v>
      </c>
      <c r="R30" s="311"/>
      <c r="S30" s="66">
        <v>44916</v>
      </c>
      <c r="T30" s="67">
        <v>45291</v>
      </c>
      <c r="U30" s="60">
        <f t="shared" si="2"/>
        <v>375</v>
      </c>
      <c r="V30" s="60">
        <v>60</v>
      </c>
      <c r="W30" s="60">
        <f t="shared" si="3"/>
        <v>22500</v>
      </c>
      <c r="X30" s="311"/>
    </row>
    <row r="31" spans="1:24" ht="12" customHeight="1">
      <c r="A31" s="60" t="s">
        <v>4171</v>
      </c>
      <c r="B31" s="183" t="s">
        <v>1513</v>
      </c>
      <c r="C31" s="60" t="s">
        <v>4172</v>
      </c>
      <c r="D31" s="60" t="s">
        <v>4173</v>
      </c>
      <c r="E31" s="311" t="s">
        <v>1494</v>
      </c>
      <c r="F31" s="60" t="s">
        <v>208</v>
      </c>
      <c r="G31" s="208">
        <v>3101650</v>
      </c>
      <c r="H31" s="208">
        <v>863628.63517092192</v>
      </c>
      <c r="I31" s="316">
        <v>500000</v>
      </c>
      <c r="J31" s="316"/>
      <c r="K31" s="317">
        <v>1000000</v>
      </c>
      <c r="L31" s="60"/>
      <c r="M31" s="60"/>
      <c r="N31" s="311"/>
      <c r="O31" s="71">
        <f t="shared" si="0"/>
        <v>0</v>
      </c>
      <c r="P31" s="63">
        <v>1.7500000000000002E-2</v>
      </c>
      <c r="Q31" s="60">
        <f t="shared" si="1"/>
        <v>0</v>
      </c>
      <c r="R31" s="311"/>
      <c r="S31" s="66"/>
      <c r="T31" s="67"/>
      <c r="U31" s="60">
        <f t="shared" si="2"/>
        <v>0</v>
      </c>
      <c r="V31" s="60">
        <v>60</v>
      </c>
      <c r="W31" s="60">
        <f t="shared" si="3"/>
        <v>0</v>
      </c>
      <c r="X31" s="311"/>
    </row>
    <row r="32" spans="1:24" ht="12" customHeight="1">
      <c r="A32" s="60" t="s">
        <v>4174</v>
      </c>
      <c r="B32" s="183" t="s">
        <v>1513</v>
      </c>
      <c r="C32" s="60" t="s">
        <v>4175</v>
      </c>
      <c r="D32" s="60" t="s">
        <v>4176</v>
      </c>
      <c r="E32" s="311" t="s">
        <v>4092</v>
      </c>
      <c r="F32" s="60" t="s">
        <v>208</v>
      </c>
      <c r="G32" s="208">
        <v>3101650</v>
      </c>
      <c r="H32" s="208">
        <v>863628.63517092192</v>
      </c>
      <c r="I32" s="316">
        <v>600000</v>
      </c>
      <c r="J32" s="316"/>
      <c r="K32" s="317">
        <v>1000000</v>
      </c>
      <c r="L32" s="60"/>
      <c r="M32" s="60"/>
      <c r="N32" s="311"/>
      <c r="O32" s="71">
        <f t="shared" si="0"/>
        <v>0</v>
      </c>
      <c r="P32" s="63">
        <v>1.7500000000000002E-2</v>
      </c>
      <c r="Q32" s="60">
        <f t="shared" si="1"/>
        <v>0</v>
      </c>
      <c r="R32" s="311"/>
      <c r="S32" s="66">
        <v>44965</v>
      </c>
      <c r="T32" s="67">
        <v>45291</v>
      </c>
      <c r="U32" s="60">
        <f t="shared" si="2"/>
        <v>326</v>
      </c>
      <c r="V32" s="60">
        <v>60</v>
      </c>
      <c r="W32" s="60">
        <f t="shared" si="3"/>
        <v>19560</v>
      </c>
      <c r="X32" s="311"/>
    </row>
    <row r="33" spans="1:24" ht="12" customHeight="1">
      <c r="A33" s="60" t="s">
        <v>4177</v>
      </c>
      <c r="B33" s="183" t="s">
        <v>1513</v>
      </c>
      <c r="C33" s="60" t="s">
        <v>4178</v>
      </c>
      <c r="D33" s="60" t="s">
        <v>4179</v>
      </c>
      <c r="E33" s="311" t="s">
        <v>2275</v>
      </c>
      <c r="F33" s="60" t="s">
        <v>208</v>
      </c>
      <c r="G33" s="208">
        <v>3101650</v>
      </c>
      <c r="H33" s="208">
        <v>863628.63517092192</v>
      </c>
      <c r="I33" s="316"/>
      <c r="J33" s="316"/>
      <c r="K33" s="317">
        <v>1000000</v>
      </c>
      <c r="L33" s="60"/>
      <c r="M33" s="60"/>
      <c r="N33" s="311"/>
      <c r="O33" s="71">
        <f t="shared" si="0"/>
        <v>0</v>
      </c>
      <c r="P33" s="63">
        <v>1.7500000000000002E-2</v>
      </c>
      <c r="Q33" s="60">
        <f t="shared" si="1"/>
        <v>0</v>
      </c>
      <c r="R33" s="311"/>
      <c r="S33" s="66">
        <v>44748</v>
      </c>
      <c r="T33" s="67"/>
      <c r="U33" s="60">
        <f t="shared" si="2"/>
        <v>-44748</v>
      </c>
      <c r="V33" s="60">
        <v>60</v>
      </c>
      <c r="W33" s="60">
        <f t="shared" si="3"/>
        <v>-2684880</v>
      </c>
      <c r="X33" s="311"/>
    </row>
    <row r="34" spans="1:24" ht="12" customHeight="1">
      <c r="A34" s="60" t="s">
        <v>4180</v>
      </c>
      <c r="B34" s="183" t="s">
        <v>1513</v>
      </c>
      <c r="C34" s="60" t="s">
        <v>4181</v>
      </c>
      <c r="D34" s="60" t="s">
        <v>4182</v>
      </c>
      <c r="E34" s="311" t="s">
        <v>4092</v>
      </c>
      <c r="F34" s="60" t="s">
        <v>208</v>
      </c>
      <c r="G34" s="208">
        <v>3101650</v>
      </c>
      <c r="H34" s="208">
        <v>863628.63517092192</v>
      </c>
      <c r="I34" s="316">
        <v>500000</v>
      </c>
      <c r="J34" s="316"/>
      <c r="K34" s="317">
        <v>1000000</v>
      </c>
      <c r="L34" s="60"/>
      <c r="M34" s="60"/>
      <c r="N34" s="311"/>
      <c r="O34" s="71">
        <f t="shared" si="0"/>
        <v>0</v>
      </c>
      <c r="P34" s="63">
        <v>1.7500000000000002E-2</v>
      </c>
      <c r="Q34" s="60">
        <f t="shared" si="1"/>
        <v>0</v>
      </c>
      <c r="R34" s="311"/>
      <c r="S34" s="66">
        <v>44964</v>
      </c>
      <c r="T34" s="67">
        <v>45291</v>
      </c>
      <c r="U34" s="60">
        <f t="shared" si="2"/>
        <v>327</v>
      </c>
      <c r="V34" s="60">
        <v>60</v>
      </c>
      <c r="W34" s="60">
        <f t="shared" si="3"/>
        <v>19620</v>
      </c>
      <c r="X34" s="311"/>
    </row>
    <row r="35" spans="1:24" ht="12" customHeight="1">
      <c r="A35" s="60" t="s">
        <v>4183</v>
      </c>
      <c r="B35" s="183" t="s">
        <v>1513</v>
      </c>
      <c r="C35" s="60" t="s">
        <v>4184</v>
      </c>
      <c r="D35" s="60" t="s">
        <v>4185</v>
      </c>
      <c r="E35" s="311" t="s">
        <v>207</v>
      </c>
      <c r="F35" s="60" t="s">
        <v>208</v>
      </c>
      <c r="G35" s="208">
        <v>3101650</v>
      </c>
      <c r="H35" s="208">
        <v>863628.63517092192</v>
      </c>
      <c r="I35" s="316">
        <v>500000</v>
      </c>
      <c r="J35" s="316"/>
      <c r="K35" s="317">
        <v>1000000</v>
      </c>
      <c r="L35" s="60"/>
      <c r="M35" s="60"/>
      <c r="N35" s="311"/>
      <c r="O35" s="71">
        <f t="shared" si="0"/>
        <v>0</v>
      </c>
      <c r="P35" s="63">
        <v>1.7500000000000002E-2</v>
      </c>
      <c r="Q35" s="60">
        <f t="shared" si="1"/>
        <v>0</v>
      </c>
      <c r="R35" s="311"/>
      <c r="S35" s="66">
        <v>44916</v>
      </c>
      <c r="T35" s="67">
        <v>45291</v>
      </c>
      <c r="U35" s="60">
        <f t="shared" si="2"/>
        <v>375</v>
      </c>
      <c r="V35" s="60">
        <v>60</v>
      </c>
      <c r="W35" s="60">
        <f t="shared" si="3"/>
        <v>22500</v>
      </c>
      <c r="X35" s="311"/>
    </row>
    <row r="36" spans="1:24" ht="12" customHeight="1">
      <c r="A36" s="60" t="s">
        <v>4186</v>
      </c>
      <c r="B36" s="183" t="s">
        <v>1513</v>
      </c>
      <c r="C36" s="60" t="s">
        <v>4187</v>
      </c>
      <c r="D36" s="60" t="s">
        <v>4188</v>
      </c>
      <c r="E36" s="311" t="s">
        <v>207</v>
      </c>
      <c r="F36" s="60" t="s">
        <v>208</v>
      </c>
      <c r="G36" s="208">
        <v>3101650</v>
      </c>
      <c r="H36" s="208">
        <v>863628.63517092192</v>
      </c>
      <c r="I36" s="316"/>
      <c r="J36" s="316"/>
      <c r="K36" s="317">
        <v>1000000</v>
      </c>
      <c r="L36" s="60"/>
      <c r="M36" s="60"/>
      <c r="N36" s="311"/>
      <c r="O36" s="71">
        <f t="shared" si="0"/>
        <v>0</v>
      </c>
      <c r="P36" s="63">
        <v>1.7500000000000002E-2</v>
      </c>
      <c r="Q36" s="60">
        <f t="shared" si="1"/>
        <v>0</v>
      </c>
      <c r="R36" s="311"/>
      <c r="S36" s="66">
        <v>44945</v>
      </c>
      <c r="T36" s="67">
        <v>45291</v>
      </c>
      <c r="U36" s="60">
        <f t="shared" si="2"/>
        <v>346</v>
      </c>
      <c r="V36" s="60">
        <v>60</v>
      </c>
      <c r="W36" s="60">
        <f t="shared" si="3"/>
        <v>20760</v>
      </c>
      <c r="X36" s="311"/>
    </row>
    <row r="37" spans="1:24" s="101" customFormat="1" ht="12" customHeight="1">
      <c r="A37" s="60" t="s">
        <v>4189</v>
      </c>
      <c r="B37" s="183" t="s">
        <v>1513</v>
      </c>
      <c r="C37" s="60" t="s">
        <v>4190</v>
      </c>
      <c r="D37" s="60" t="s">
        <v>4191</v>
      </c>
      <c r="E37" s="311" t="s">
        <v>1494</v>
      </c>
      <c r="F37" s="60" t="s">
        <v>208</v>
      </c>
      <c r="G37" s="208">
        <v>3101650</v>
      </c>
      <c r="H37" s="208">
        <v>863628.63517092192</v>
      </c>
      <c r="I37" s="316">
        <v>600000</v>
      </c>
      <c r="J37" s="316"/>
      <c r="K37" s="317">
        <v>1000000</v>
      </c>
      <c r="L37" s="60"/>
      <c r="M37" s="60"/>
      <c r="N37" s="311"/>
      <c r="O37" s="71">
        <f t="shared" si="0"/>
        <v>0</v>
      </c>
      <c r="P37" s="63">
        <v>1.7500000000000002E-2</v>
      </c>
      <c r="Q37" s="60">
        <f t="shared" si="1"/>
        <v>0</v>
      </c>
      <c r="R37" s="311"/>
      <c r="S37" s="66"/>
      <c r="T37" s="67"/>
      <c r="U37" s="60">
        <f t="shared" si="2"/>
        <v>0</v>
      </c>
      <c r="V37" s="60">
        <v>60</v>
      </c>
      <c r="W37" s="60">
        <f t="shared" si="3"/>
        <v>0</v>
      </c>
      <c r="X37" s="311"/>
    </row>
    <row r="38" spans="1:24" ht="12" customHeight="1">
      <c r="A38" s="60" t="s">
        <v>4192</v>
      </c>
      <c r="B38" s="183" t="s">
        <v>1513</v>
      </c>
      <c r="C38" s="60" t="s">
        <v>4193</v>
      </c>
      <c r="D38" s="60" t="s">
        <v>4194</v>
      </c>
      <c r="E38" s="311" t="s">
        <v>1494</v>
      </c>
      <c r="F38" s="60" t="s">
        <v>208</v>
      </c>
      <c r="G38" s="208">
        <v>3101650</v>
      </c>
      <c r="H38" s="208">
        <v>863628.63517092192</v>
      </c>
      <c r="I38" s="316">
        <v>500000</v>
      </c>
      <c r="J38" s="316"/>
      <c r="K38" s="317">
        <v>1000000</v>
      </c>
      <c r="L38" s="60"/>
      <c r="M38" s="60"/>
      <c r="N38" s="311"/>
      <c r="O38" s="71">
        <f t="shared" si="0"/>
        <v>0</v>
      </c>
      <c r="P38" s="63">
        <v>1.7500000000000002E-2</v>
      </c>
      <c r="Q38" s="60">
        <f t="shared" si="1"/>
        <v>0</v>
      </c>
      <c r="R38" s="311"/>
      <c r="S38" s="66">
        <v>44756</v>
      </c>
      <c r="T38" s="67"/>
      <c r="U38" s="60">
        <f t="shared" si="2"/>
        <v>-44756</v>
      </c>
      <c r="V38" s="60">
        <v>60</v>
      </c>
      <c r="W38" s="60">
        <f t="shared" si="3"/>
        <v>-2685360</v>
      </c>
      <c r="X38" s="311"/>
    </row>
    <row r="39" spans="1:24" ht="12" customHeight="1">
      <c r="A39" s="60" t="s">
        <v>4195</v>
      </c>
      <c r="B39" s="183" t="s">
        <v>1513</v>
      </c>
      <c r="C39" s="60" t="s">
        <v>4196</v>
      </c>
      <c r="D39" s="60" t="s">
        <v>4197</v>
      </c>
      <c r="E39" s="311" t="s">
        <v>207</v>
      </c>
      <c r="F39" s="60" t="s">
        <v>208</v>
      </c>
      <c r="G39" s="208">
        <v>3101650</v>
      </c>
      <c r="H39" s="208">
        <v>863628.63517092192</v>
      </c>
      <c r="I39" s="316">
        <v>400000</v>
      </c>
      <c r="J39" s="316"/>
      <c r="K39" s="317">
        <v>1000000</v>
      </c>
      <c r="L39" s="60"/>
      <c r="M39" s="60"/>
      <c r="N39" s="311"/>
      <c r="O39" s="71">
        <f t="shared" si="0"/>
        <v>0</v>
      </c>
      <c r="P39" s="63">
        <v>1.7500000000000002E-2</v>
      </c>
      <c r="Q39" s="60">
        <f t="shared" si="1"/>
        <v>0</v>
      </c>
      <c r="R39" s="311"/>
      <c r="S39" s="66">
        <v>44965</v>
      </c>
      <c r="T39" s="67">
        <v>45291</v>
      </c>
      <c r="U39" s="60">
        <f t="shared" si="2"/>
        <v>326</v>
      </c>
      <c r="V39" s="60">
        <v>60</v>
      </c>
      <c r="W39" s="60">
        <f t="shared" si="3"/>
        <v>19560</v>
      </c>
      <c r="X39" s="311"/>
    </row>
    <row r="40" spans="1:24" ht="12" customHeight="1">
      <c r="A40" s="60" t="s">
        <v>4198</v>
      </c>
      <c r="B40" s="183" t="s">
        <v>1513</v>
      </c>
      <c r="C40" s="60" t="s">
        <v>4199</v>
      </c>
      <c r="D40" s="60" t="s">
        <v>4200</v>
      </c>
      <c r="E40" s="311" t="s">
        <v>207</v>
      </c>
      <c r="F40" s="60" t="s">
        <v>208</v>
      </c>
      <c r="G40" s="208">
        <v>3101650</v>
      </c>
      <c r="H40" s="208">
        <v>863628.63517092192</v>
      </c>
      <c r="I40" s="316"/>
      <c r="J40" s="316"/>
      <c r="K40" s="317">
        <v>1000000</v>
      </c>
      <c r="L40" s="60"/>
      <c r="M40" s="60"/>
      <c r="N40" s="311"/>
      <c r="O40" s="71">
        <f t="shared" si="0"/>
        <v>0</v>
      </c>
      <c r="P40" s="63">
        <v>1.7500000000000002E-2</v>
      </c>
      <c r="Q40" s="60">
        <f t="shared" si="1"/>
        <v>0</v>
      </c>
      <c r="R40" s="311"/>
      <c r="S40" s="66">
        <v>44929</v>
      </c>
      <c r="T40" s="67">
        <v>45291</v>
      </c>
      <c r="U40" s="60">
        <f t="shared" si="2"/>
        <v>362</v>
      </c>
      <c r="V40" s="60">
        <v>60</v>
      </c>
      <c r="W40" s="60">
        <f t="shared" si="3"/>
        <v>21720</v>
      </c>
      <c r="X40" s="311"/>
    </row>
    <row r="41" spans="1:24" ht="12" customHeight="1">
      <c r="A41" s="55" t="s">
        <v>4201</v>
      </c>
      <c r="B41" s="183" t="s">
        <v>1513</v>
      </c>
      <c r="C41" s="55" t="s">
        <v>4202</v>
      </c>
      <c r="D41" s="55" t="s">
        <v>4203</v>
      </c>
      <c r="E41" s="328" t="s">
        <v>3280</v>
      </c>
      <c r="F41" s="55" t="s">
        <v>208</v>
      </c>
      <c r="G41" s="329">
        <v>3101650</v>
      </c>
      <c r="H41" s="329">
        <v>863628.63517092192</v>
      </c>
      <c r="I41" s="330">
        <v>300000</v>
      </c>
      <c r="J41" s="330"/>
      <c r="K41" s="331">
        <v>1000000</v>
      </c>
      <c r="L41" s="55"/>
      <c r="M41" s="55"/>
      <c r="N41" s="328"/>
      <c r="O41" s="106">
        <f t="shared" si="0"/>
        <v>0</v>
      </c>
      <c r="P41" s="186">
        <v>1.4999999999999999E-2</v>
      </c>
      <c r="Q41" s="55">
        <f t="shared" si="1"/>
        <v>0</v>
      </c>
      <c r="R41" s="328"/>
      <c r="S41" s="126">
        <v>44757</v>
      </c>
      <c r="T41" s="325">
        <v>45511</v>
      </c>
      <c r="U41" s="55">
        <f t="shared" si="2"/>
        <v>754</v>
      </c>
      <c r="V41" s="55">
        <v>60</v>
      </c>
      <c r="W41" s="55">
        <f t="shared" si="3"/>
        <v>45240</v>
      </c>
      <c r="X41" s="328"/>
    </row>
    <row r="42" spans="1:24" ht="12" customHeight="1">
      <c r="A42" s="60" t="s">
        <v>4204</v>
      </c>
      <c r="B42" s="183" t="s">
        <v>1513</v>
      </c>
      <c r="C42" s="60" t="s">
        <v>4205</v>
      </c>
      <c r="D42" s="60" t="s">
        <v>4206</v>
      </c>
      <c r="E42" s="311" t="s">
        <v>1494</v>
      </c>
      <c r="F42" s="60" t="s">
        <v>208</v>
      </c>
      <c r="G42" s="208">
        <v>3101650</v>
      </c>
      <c r="H42" s="208">
        <v>863628.63517092192</v>
      </c>
      <c r="I42" s="316">
        <v>500000</v>
      </c>
      <c r="J42" s="316"/>
      <c r="K42" s="317">
        <v>1000000</v>
      </c>
      <c r="L42" s="60"/>
      <c r="M42" s="60"/>
      <c r="N42" s="311"/>
      <c r="O42" s="71">
        <f t="shared" si="0"/>
        <v>0</v>
      </c>
      <c r="P42" s="63">
        <v>1.7500000000000002E-2</v>
      </c>
      <c r="Q42" s="60">
        <f t="shared" si="1"/>
        <v>0</v>
      </c>
      <c r="R42" s="311"/>
      <c r="S42" s="66">
        <v>44760</v>
      </c>
      <c r="T42" s="67"/>
      <c r="U42" s="60">
        <f t="shared" si="2"/>
        <v>-44760</v>
      </c>
      <c r="V42" s="60">
        <v>60</v>
      </c>
      <c r="W42" s="60">
        <f t="shared" si="3"/>
        <v>-2685600</v>
      </c>
      <c r="X42" s="311"/>
    </row>
    <row r="43" spans="1:24" ht="12" customHeight="1">
      <c r="A43" s="60" t="s">
        <v>4207</v>
      </c>
      <c r="B43" s="183" t="s">
        <v>1513</v>
      </c>
      <c r="C43" s="60" t="s">
        <v>4208</v>
      </c>
      <c r="D43" s="60" t="s">
        <v>4209</v>
      </c>
      <c r="E43" s="311" t="s">
        <v>207</v>
      </c>
      <c r="F43" s="60" t="s">
        <v>208</v>
      </c>
      <c r="G43" s="208">
        <v>3101650</v>
      </c>
      <c r="H43" s="208">
        <v>863628.63517092192</v>
      </c>
      <c r="I43" s="316">
        <v>500000</v>
      </c>
      <c r="J43" s="316"/>
      <c r="K43" s="317">
        <v>1000000</v>
      </c>
      <c r="L43" s="60"/>
      <c r="M43" s="60"/>
      <c r="N43" s="311"/>
      <c r="O43" s="71">
        <f t="shared" si="0"/>
        <v>0</v>
      </c>
      <c r="P43" s="63">
        <v>1.7500000000000002E-2</v>
      </c>
      <c r="Q43" s="60">
        <f t="shared" si="1"/>
        <v>0</v>
      </c>
      <c r="R43" s="311"/>
      <c r="S43" s="66"/>
      <c r="T43" s="67">
        <v>45291</v>
      </c>
      <c r="U43" s="60">
        <f t="shared" si="2"/>
        <v>45291</v>
      </c>
      <c r="V43" s="60">
        <v>60</v>
      </c>
      <c r="W43" s="60">
        <f t="shared" si="3"/>
        <v>2717460</v>
      </c>
      <c r="X43" s="311"/>
    </row>
    <row r="44" spans="1:24" ht="12" customHeight="1">
      <c r="A44" s="60" t="s">
        <v>4210</v>
      </c>
      <c r="B44" s="183" t="s">
        <v>1513</v>
      </c>
      <c r="C44" s="60" t="s">
        <v>4211</v>
      </c>
      <c r="D44" s="60" t="s">
        <v>4212</v>
      </c>
      <c r="E44" s="311" t="s">
        <v>2106</v>
      </c>
      <c r="F44" s="60" t="s">
        <v>208</v>
      </c>
      <c r="G44" s="208">
        <v>3101650</v>
      </c>
      <c r="H44" s="208">
        <v>863628.63517092192</v>
      </c>
      <c r="I44" s="316">
        <v>500000</v>
      </c>
      <c r="J44" s="316"/>
      <c r="K44" s="317">
        <v>1000000</v>
      </c>
      <c r="L44" s="60"/>
      <c r="M44" s="60"/>
      <c r="N44" s="311"/>
      <c r="O44" s="71">
        <f t="shared" si="0"/>
        <v>0</v>
      </c>
      <c r="P44" s="63">
        <v>1.7500000000000002E-2</v>
      </c>
      <c r="Q44" s="60">
        <f t="shared" si="1"/>
        <v>0</v>
      </c>
      <c r="R44" s="311"/>
      <c r="S44" s="66">
        <v>44756</v>
      </c>
      <c r="T44" s="67"/>
      <c r="U44" s="60">
        <f t="shared" si="2"/>
        <v>-44756</v>
      </c>
      <c r="V44" s="60">
        <v>60</v>
      </c>
      <c r="W44" s="60">
        <f t="shared" si="3"/>
        <v>-2685360</v>
      </c>
      <c r="X44" s="311"/>
    </row>
    <row r="45" spans="1:24" ht="12" customHeight="1">
      <c r="A45" s="60" t="s">
        <v>4213</v>
      </c>
      <c r="B45" s="183" t="s">
        <v>1513</v>
      </c>
      <c r="C45" s="60" t="s">
        <v>4214</v>
      </c>
      <c r="D45" s="60" t="s">
        <v>4215</v>
      </c>
      <c r="E45" s="311" t="s">
        <v>207</v>
      </c>
      <c r="F45" s="60" t="s">
        <v>208</v>
      </c>
      <c r="G45" s="208">
        <v>3101650</v>
      </c>
      <c r="H45" s="208">
        <v>863628.63517092192</v>
      </c>
      <c r="I45" s="316">
        <v>300000</v>
      </c>
      <c r="J45" s="316"/>
      <c r="K45" s="317">
        <v>1000000</v>
      </c>
      <c r="L45" s="60"/>
      <c r="M45" s="60"/>
      <c r="N45" s="311"/>
      <c r="O45" s="71">
        <f t="shared" si="0"/>
        <v>0</v>
      </c>
      <c r="P45" s="63">
        <v>1.7500000000000002E-2</v>
      </c>
      <c r="Q45" s="60">
        <f t="shared" si="1"/>
        <v>0</v>
      </c>
      <c r="R45" s="311"/>
      <c r="S45" s="66">
        <v>44911</v>
      </c>
      <c r="T45" s="67">
        <v>45291</v>
      </c>
      <c r="U45" s="60">
        <f t="shared" si="2"/>
        <v>380</v>
      </c>
      <c r="V45" s="60">
        <v>60</v>
      </c>
      <c r="W45" s="60">
        <f t="shared" si="3"/>
        <v>22800</v>
      </c>
      <c r="X45" s="311"/>
    </row>
    <row r="46" spans="1:24" ht="12" customHeight="1">
      <c r="A46" s="60" t="s">
        <v>4216</v>
      </c>
      <c r="B46" s="183" t="s">
        <v>1513</v>
      </c>
      <c r="C46" s="60" t="s">
        <v>4217</v>
      </c>
      <c r="D46" s="60" t="s">
        <v>4218</v>
      </c>
      <c r="E46" s="311" t="s">
        <v>207</v>
      </c>
      <c r="F46" s="60" t="s">
        <v>208</v>
      </c>
      <c r="G46" s="208">
        <v>3101650</v>
      </c>
      <c r="H46" s="208">
        <v>863628.63517092192</v>
      </c>
      <c r="I46" s="316"/>
      <c r="J46" s="316"/>
      <c r="K46" s="317">
        <v>1000000</v>
      </c>
      <c r="L46" s="60"/>
      <c r="M46" s="60"/>
      <c r="N46" s="311"/>
      <c r="O46" s="71">
        <f t="shared" si="0"/>
        <v>0</v>
      </c>
      <c r="P46" s="63">
        <v>1.7500000000000002E-2</v>
      </c>
      <c r="Q46" s="60">
        <f t="shared" si="1"/>
        <v>0</v>
      </c>
      <c r="R46" s="311"/>
      <c r="S46" s="66">
        <v>44970</v>
      </c>
      <c r="T46" s="67">
        <v>45291</v>
      </c>
      <c r="U46" s="60">
        <f t="shared" si="2"/>
        <v>321</v>
      </c>
      <c r="V46" s="60">
        <v>60</v>
      </c>
      <c r="W46" s="60">
        <f t="shared" si="3"/>
        <v>19260</v>
      </c>
      <c r="X46" s="311"/>
    </row>
    <row r="47" spans="1:24" ht="12" customHeight="1">
      <c r="A47" s="60" t="s">
        <v>4219</v>
      </c>
      <c r="B47" s="183" t="s">
        <v>1513</v>
      </c>
      <c r="C47" s="60" t="s">
        <v>4220</v>
      </c>
      <c r="D47" s="60" t="s">
        <v>4221</v>
      </c>
      <c r="E47" s="311" t="s">
        <v>207</v>
      </c>
      <c r="F47" s="60" t="s">
        <v>208</v>
      </c>
      <c r="G47" s="208">
        <v>3101650</v>
      </c>
      <c r="H47" s="208">
        <v>863628.63517092192</v>
      </c>
      <c r="I47" s="316">
        <v>450000</v>
      </c>
      <c r="J47" s="316"/>
      <c r="K47" s="317">
        <v>1000000</v>
      </c>
      <c r="L47" s="60"/>
      <c r="M47" s="60"/>
      <c r="N47" s="311"/>
      <c r="O47" s="71">
        <f t="shared" si="0"/>
        <v>0</v>
      </c>
      <c r="P47" s="63">
        <v>1.7500000000000002E-2</v>
      </c>
      <c r="Q47" s="60">
        <f t="shared" si="1"/>
        <v>0</v>
      </c>
      <c r="R47" s="311"/>
      <c r="S47" s="66">
        <v>44965</v>
      </c>
      <c r="T47" s="67">
        <v>45291</v>
      </c>
      <c r="U47" s="60">
        <f t="shared" si="2"/>
        <v>326</v>
      </c>
      <c r="V47" s="60">
        <v>60</v>
      </c>
      <c r="W47" s="60">
        <f t="shared" si="3"/>
        <v>19560</v>
      </c>
      <c r="X47" s="311"/>
    </row>
    <row r="48" spans="1:24" ht="12" customHeight="1">
      <c r="A48" s="60" t="s">
        <v>4222</v>
      </c>
      <c r="B48" s="183" t="s">
        <v>1513</v>
      </c>
      <c r="C48" s="60" t="s">
        <v>4223</v>
      </c>
      <c r="D48" s="60" t="s">
        <v>4224</v>
      </c>
      <c r="E48" s="311" t="s">
        <v>1494</v>
      </c>
      <c r="F48" s="60" t="s">
        <v>208</v>
      </c>
      <c r="G48" s="208">
        <v>3101650</v>
      </c>
      <c r="H48" s="208">
        <v>863628.63517092192</v>
      </c>
      <c r="I48" s="316">
        <v>500000</v>
      </c>
      <c r="J48" s="316"/>
      <c r="K48" s="317">
        <v>1000000</v>
      </c>
      <c r="L48" s="60"/>
      <c r="M48" s="60"/>
      <c r="N48" s="311"/>
      <c r="O48" s="71">
        <f t="shared" si="0"/>
        <v>0</v>
      </c>
      <c r="P48" s="63">
        <v>1.7500000000000002E-2</v>
      </c>
      <c r="Q48" s="60">
        <f t="shared" si="1"/>
        <v>0</v>
      </c>
      <c r="R48" s="311"/>
      <c r="S48" s="66"/>
      <c r="T48" s="67"/>
      <c r="U48" s="60">
        <f t="shared" si="2"/>
        <v>0</v>
      </c>
      <c r="V48" s="60">
        <v>60</v>
      </c>
      <c r="W48" s="60">
        <f t="shared" si="3"/>
        <v>0</v>
      </c>
      <c r="X48" s="311"/>
    </row>
    <row r="49" spans="1:24" ht="12" customHeight="1">
      <c r="A49" s="60" t="s">
        <v>4225</v>
      </c>
      <c r="B49" s="183" t="s">
        <v>1513</v>
      </c>
      <c r="C49" s="60" t="s">
        <v>4226</v>
      </c>
      <c r="D49" s="60" t="s">
        <v>4227</v>
      </c>
      <c r="E49" s="311" t="s">
        <v>4092</v>
      </c>
      <c r="F49" s="60" t="s">
        <v>208</v>
      </c>
      <c r="G49" s="208">
        <v>3101650</v>
      </c>
      <c r="H49" s="208">
        <v>863628.63517092192</v>
      </c>
      <c r="I49" s="316">
        <v>600000</v>
      </c>
      <c r="J49" s="316"/>
      <c r="K49" s="317">
        <v>1000000</v>
      </c>
      <c r="L49" s="60"/>
      <c r="M49" s="60"/>
      <c r="N49" s="311"/>
      <c r="O49" s="71">
        <f t="shared" si="0"/>
        <v>0</v>
      </c>
      <c r="P49" s="63">
        <v>1.7500000000000002E-2</v>
      </c>
      <c r="Q49" s="60">
        <f t="shared" si="1"/>
        <v>0</v>
      </c>
      <c r="R49" s="311"/>
      <c r="S49" s="66">
        <v>44916</v>
      </c>
      <c r="T49" s="67">
        <v>45291</v>
      </c>
      <c r="U49" s="60">
        <f t="shared" si="2"/>
        <v>375</v>
      </c>
      <c r="V49" s="60">
        <v>60</v>
      </c>
      <c r="W49" s="60">
        <f t="shared" si="3"/>
        <v>22500</v>
      </c>
      <c r="X49" s="311"/>
    </row>
    <row r="50" spans="1:24" s="101" customFormat="1" ht="12" customHeight="1">
      <c r="A50" s="60" t="s">
        <v>4228</v>
      </c>
      <c r="B50" s="183" t="s">
        <v>1513</v>
      </c>
      <c r="C50" s="60" t="s">
        <v>4229</v>
      </c>
      <c r="D50" s="60" t="s">
        <v>4230</v>
      </c>
      <c r="E50" s="311" t="s">
        <v>3280</v>
      </c>
      <c r="F50" s="60" t="s">
        <v>208</v>
      </c>
      <c r="G50" s="208">
        <v>3101650</v>
      </c>
      <c r="H50" s="208">
        <v>863628.63517092192</v>
      </c>
      <c r="I50" s="316">
        <v>500000</v>
      </c>
      <c r="J50" s="316"/>
      <c r="K50" s="317">
        <v>1000000</v>
      </c>
      <c r="L50" s="60"/>
      <c r="M50" s="60"/>
      <c r="N50" s="311"/>
      <c r="O50" s="71">
        <f t="shared" si="0"/>
        <v>0</v>
      </c>
      <c r="P50" s="63">
        <v>1.4999999999999999E-2</v>
      </c>
      <c r="Q50" s="60">
        <f t="shared" si="1"/>
        <v>0</v>
      </c>
      <c r="R50" s="311"/>
      <c r="S50" s="66"/>
      <c r="T50" s="325">
        <v>45511</v>
      </c>
      <c r="U50" s="60">
        <f t="shared" si="2"/>
        <v>45511</v>
      </c>
      <c r="V50" s="60">
        <v>60</v>
      </c>
      <c r="W50" s="60">
        <f t="shared" si="3"/>
        <v>2730660</v>
      </c>
      <c r="X50" s="311"/>
    </row>
    <row r="51" spans="1:24" ht="12" customHeight="1">
      <c r="A51" s="60" t="s">
        <v>4231</v>
      </c>
      <c r="B51" s="183" t="s">
        <v>1513</v>
      </c>
      <c r="C51" s="60" t="s">
        <v>4232</v>
      </c>
      <c r="D51" s="60" t="s">
        <v>4233</v>
      </c>
      <c r="E51" s="311" t="s">
        <v>207</v>
      </c>
      <c r="F51" s="60" t="s">
        <v>208</v>
      </c>
      <c r="G51" s="208">
        <v>3101650</v>
      </c>
      <c r="H51" s="208">
        <v>863628.63517092192</v>
      </c>
      <c r="I51" s="316"/>
      <c r="J51" s="316"/>
      <c r="K51" s="317">
        <v>1000000</v>
      </c>
      <c r="L51" s="60"/>
      <c r="M51" s="60"/>
      <c r="N51" s="311"/>
      <c r="O51" s="71">
        <f t="shared" si="0"/>
        <v>0</v>
      </c>
      <c r="P51" s="63">
        <v>1.7500000000000002E-2</v>
      </c>
      <c r="Q51" s="60">
        <f t="shared" si="1"/>
        <v>0</v>
      </c>
      <c r="R51" s="311"/>
      <c r="S51" s="66">
        <v>44897</v>
      </c>
      <c r="T51" s="67">
        <v>45291</v>
      </c>
      <c r="U51" s="60">
        <f t="shared" si="2"/>
        <v>394</v>
      </c>
      <c r="V51" s="60">
        <v>60</v>
      </c>
      <c r="W51" s="60">
        <f t="shared" si="3"/>
        <v>23640</v>
      </c>
      <c r="X51" s="311"/>
    </row>
    <row r="52" spans="1:24" ht="12" customHeight="1">
      <c r="A52" s="60" t="s">
        <v>4234</v>
      </c>
      <c r="B52" s="183" t="s">
        <v>1513</v>
      </c>
      <c r="C52" s="60" t="s">
        <v>4235</v>
      </c>
      <c r="D52" s="60" t="s">
        <v>4236</v>
      </c>
      <c r="E52" s="311" t="s">
        <v>4092</v>
      </c>
      <c r="F52" s="60" t="s">
        <v>208</v>
      </c>
      <c r="G52" s="208">
        <v>3101650</v>
      </c>
      <c r="H52" s="208">
        <v>863628.63517092192</v>
      </c>
      <c r="I52" s="316">
        <v>500000</v>
      </c>
      <c r="J52" s="316"/>
      <c r="K52" s="317">
        <v>1000000</v>
      </c>
      <c r="L52" s="60"/>
      <c r="M52" s="60"/>
      <c r="N52" s="311"/>
      <c r="O52" s="71">
        <f t="shared" si="0"/>
        <v>0</v>
      </c>
      <c r="P52" s="63">
        <v>1.7500000000000002E-2</v>
      </c>
      <c r="Q52" s="60">
        <f t="shared" si="1"/>
        <v>0</v>
      </c>
      <c r="R52" s="311"/>
      <c r="S52" s="66">
        <v>44930</v>
      </c>
      <c r="T52" s="67">
        <v>45291</v>
      </c>
      <c r="U52" s="60">
        <f t="shared" si="2"/>
        <v>361</v>
      </c>
      <c r="V52" s="60">
        <v>60</v>
      </c>
      <c r="W52" s="60">
        <f t="shared" si="3"/>
        <v>21660</v>
      </c>
      <c r="X52" s="311"/>
    </row>
    <row r="53" spans="1:24" ht="12" customHeight="1">
      <c r="A53" s="60" t="s">
        <v>4237</v>
      </c>
      <c r="B53" s="183" t="s">
        <v>1513</v>
      </c>
      <c r="C53" s="60" t="s">
        <v>4238</v>
      </c>
      <c r="D53" s="60" t="s">
        <v>4239</v>
      </c>
      <c r="E53" s="311" t="s">
        <v>207</v>
      </c>
      <c r="F53" s="60" t="s">
        <v>208</v>
      </c>
      <c r="G53" s="208">
        <v>3101650</v>
      </c>
      <c r="H53" s="208">
        <v>863628.63517092192</v>
      </c>
      <c r="I53" s="316">
        <v>500000</v>
      </c>
      <c r="J53" s="316"/>
      <c r="K53" s="317">
        <v>1000000</v>
      </c>
      <c r="L53" s="60"/>
      <c r="M53" s="60"/>
      <c r="N53" s="311"/>
      <c r="O53" s="71">
        <f t="shared" si="0"/>
        <v>0</v>
      </c>
      <c r="P53" s="63">
        <v>1.7500000000000002E-2</v>
      </c>
      <c r="Q53" s="60">
        <f t="shared" si="1"/>
        <v>0</v>
      </c>
      <c r="R53" s="311"/>
      <c r="S53" s="66">
        <v>44965</v>
      </c>
      <c r="T53" s="67">
        <v>45291</v>
      </c>
      <c r="U53" s="60">
        <f t="shared" si="2"/>
        <v>326</v>
      </c>
      <c r="V53" s="60">
        <v>60</v>
      </c>
      <c r="W53" s="60">
        <f t="shared" si="3"/>
        <v>19560</v>
      </c>
      <c r="X53" s="311"/>
    </row>
    <row r="54" spans="1:24" ht="12" customHeight="1">
      <c r="A54" s="60" t="s">
        <v>4240</v>
      </c>
      <c r="B54" s="183" t="s">
        <v>1513</v>
      </c>
      <c r="C54" s="60" t="s">
        <v>4241</v>
      </c>
      <c r="D54" s="60" t="s">
        <v>4242</v>
      </c>
      <c r="E54" s="311" t="s">
        <v>4092</v>
      </c>
      <c r="F54" s="60" t="s">
        <v>208</v>
      </c>
      <c r="G54" s="208">
        <v>3101650</v>
      </c>
      <c r="H54" s="208">
        <v>863628.63517092192</v>
      </c>
      <c r="I54" s="316">
        <v>600000</v>
      </c>
      <c r="J54" s="316"/>
      <c r="K54" s="317">
        <v>1000000</v>
      </c>
      <c r="L54" s="60"/>
      <c r="M54" s="60"/>
      <c r="N54" s="311"/>
      <c r="O54" s="71">
        <f t="shared" si="0"/>
        <v>0</v>
      </c>
      <c r="P54" s="63">
        <v>1.7500000000000002E-2</v>
      </c>
      <c r="Q54" s="60">
        <f t="shared" si="1"/>
        <v>0</v>
      </c>
      <c r="R54" s="311"/>
      <c r="S54" s="66">
        <v>44930</v>
      </c>
      <c r="T54" s="67">
        <v>45291</v>
      </c>
      <c r="U54" s="60">
        <f t="shared" si="2"/>
        <v>361</v>
      </c>
      <c r="V54" s="60">
        <v>60</v>
      </c>
      <c r="W54" s="60">
        <f t="shared" si="3"/>
        <v>21660</v>
      </c>
      <c r="X54" s="311"/>
    </row>
    <row r="55" spans="1:24" ht="12" customHeight="1">
      <c r="A55" s="60" t="s">
        <v>4243</v>
      </c>
      <c r="B55" s="183" t="s">
        <v>1513</v>
      </c>
      <c r="C55" s="60" t="s">
        <v>4244</v>
      </c>
      <c r="D55" s="60" t="s">
        <v>4245</v>
      </c>
      <c r="E55" s="311" t="s">
        <v>207</v>
      </c>
      <c r="F55" s="60" t="s">
        <v>208</v>
      </c>
      <c r="G55" s="208">
        <v>3101650</v>
      </c>
      <c r="H55" s="208">
        <v>863628.63517092192</v>
      </c>
      <c r="I55" s="316"/>
      <c r="J55" s="316"/>
      <c r="K55" s="317">
        <v>1000000</v>
      </c>
      <c r="L55" s="60"/>
      <c r="M55" s="60"/>
      <c r="N55" s="311"/>
      <c r="O55" s="71">
        <f t="shared" si="0"/>
        <v>0</v>
      </c>
      <c r="P55" s="63">
        <v>1.7500000000000002E-2</v>
      </c>
      <c r="Q55" s="60">
        <f t="shared" si="1"/>
        <v>0</v>
      </c>
      <c r="R55" s="311"/>
      <c r="S55" s="66">
        <v>44965</v>
      </c>
      <c r="T55" s="67">
        <v>45291</v>
      </c>
      <c r="U55" s="60">
        <f t="shared" si="2"/>
        <v>326</v>
      </c>
      <c r="V55" s="60">
        <v>60</v>
      </c>
      <c r="W55" s="60">
        <f t="shared" si="3"/>
        <v>19560</v>
      </c>
      <c r="X55" s="311"/>
    </row>
    <row r="56" spans="1:24" ht="12" customHeight="1">
      <c r="A56" s="60" t="s">
        <v>4246</v>
      </c>
      <c r="B56" s="183" t="s">
        <v>1513</v>
      </c>
      <c r="C56" s="60" t="s">
        <v>4247</v>
      </c>
      <c r="D56" s="60" t="s">
        <v>4248</v>
      </c>
      <c r="E56" s="311" t="s">
        <v>46</v>
      </c>
      <c r="F56" s="60" t="s">
        <v>208</v>
      </c>
      <c r="G56" s="208">
        <v>3101650</v>
      </c>
      <c r="H56" s="208">
        <v>863628.63517092192</v>
      </c>
      <c r="I56" s="316">
        <v>300000</v>
      </c>
      <c r="J56" s="316"/>
      <c r="K56" s="317">
        <v>1000000</v>
      </c>
      <c r="L56" s="60"/>
      <c r="M56" s="60"/>
      <c r="N56" s="311"/>
      <c r="O56" s="71">
        <f t="shared" si="0"/>
        <v>0</v>
      </c>
      <c r="P56" s="63">
        <v>1.7500000000000002E-2</v>
      </c>
      <c r="Q56" s="60">
        <f t="shared" si="1"/>
        <v>0</v>
      </c>
      <c r="R56" s="311"/>
      <c r="S56" s="66">
        <v>44756</v>
      </c>
      <c r="T56" s="67"/>
      <c r="U56" s="60">
        <f t="shared" si="2"/>
        <v>-44756</v>
      </c>
      <c r="V56" s="60">
        <v>60</v>
      </c>
      <c r="W56" s="60">
        <f t="shared" si="3"/>
        <v>-2685360</v>
      </c>
      <c r="X56" s="311"/>
    </row>
    <row r="57" spans="1:24" ht="12" customHeight="1">
      <c r="A57" s="60" t="s">
        <v>4249</v>
      </c>
      <c r="B57" s="183" t="s">
        <v>1513</v>
      </c>
      <c r="C57" s="60" t="s">
        <v>4250</v>
      </c>
      <c r="D57" s="60" t="s">
        <v>4251</v>
      </c>
      <c r="E57" s="311" t="s">
        <v>207</v>
      </c>
      <c r="F57" s="60" t="s">
        <v>208</v>
      </c>
      <c r="G57" s="208">
        <v>3101650</v>
      </c>
      <c r="H57" s="208">
        <v>863628.63517092192</v>
      </c>
      <c r="I57" s="316">
        <v>800000</v>
      </c>
      <c r="J57" s="316"/>
      <c r="K57" s="317">
        <v>1000000</v>
      </c>
      <c r="L57" s="60"/>
      <c r="M57" s="60"/>
      <c r="N57" s="311"/>
      <c r="O57" s="71">
        <f t="shared" si="0"/>
        <v>0</v>
      </c>
      <c r="P57" s="63">
        <v>1.7500000000000002E-2</v>
      </c>
      <c r="Q57" s="60">
        <f t="shared" si="1"/>
        <v>0</v>
      </c>
      <c r="R57" s="311"/>
      <c r="S57" s="66">
        <v>44945</v>
      </c>
      <c r="T57" s="67">
        <v>45291</v>
      </c>
      <c r="U57" s="60">
        <f t="shared" si="2"/>
        <v>346</v>
      </c>
      <c r="V57" s="60">
        <v>60</v>
      </c>
      <c r="W57" s="60">
        <f t="shared" si="3"/>
        <v>20760</v>
      </c>
      <c r="X57" s="311"/>
    </row>
    <row r="58" spans="1:24" ht="12" customHeight="1">
      <c r="A58" s="60" t="s">
        <v>4252</v>
      </c>
      <c r="B58" s="183" t="s">
        <v>1513</v>
      </c>
      <c r="C58" s="60" t="s">
        <v>4253</v>
      </c>
      <c r="D58" s="60" t="s">
        <v>4254</v>
      </c>
      <c r="E58" s="311" t="s">
        <v>207</v>
      </c>
      <c r="F58" s="60" t="s">
        <v>208</v>
      </c>
      <c r="G58" s="208">
        <v>3101650</v>
      </c>
      <c r="H58" s="208">
        <v>863628.63517092192</v>
      </c>
      <c r="I58" s="316">
        <v>500000</v>
      </c>
      <c r="J58" s="316"/>
      <c r="K58" s="317">
        <v>1000000</v>
      </c>
      <c r="L58" s="60"/>
      <c r="M58" s="60"/>
      <c r="N58" s="311"/>
      <c r="O58" s="71">
        <f t="shared" si="0"/>
        <v>0</v>
      </c>
      <c r="P58" s="63">
        <v>1.7500000000000002E-2</v>
      </c>
      <c r="Q58" s="60">
        <f t="shared" si="1"/>
        <v>0</v>
      </c>
      <c r="R58" s="311"/>
      <c r="S58" s="66">
        <v>44929</v>
      </c>
      <c r="T58" s="67">
        <v>45291</v>
      </c>
      <c r="U58" s="60">
        <f t="shared" si="2"/>
        <v>362</v>
      </c>
      <c r="V58" s="60">
        <v>60</v>
      </c>
      <c r="W58" s="60">
        <f t="shared" si="3"/>
        <v>21720</v>
      </c>
      <c r="X58" s="311"/>
    </row>
    <row r="59" spans="1:24" ht="12" customHeight="1">
      <c r="A59" s="60" t="s">
        <v>4255</v>
      </c>
      <c r="B59" s="183" t="s">
        <v>1513</v>
      </c>
      <c r="C59" s="60" t="s">
        <v>4256</v>
      </c>
      <c r="D59" s="60" t="s">
        <v>4257</v>
      </c>
      <c r="E59" s="311" t="s">
        <v>1494</v>
      </c>
      <c r="F59" s="60" t="s">
        <v>208</v>
      </c>
      <c r="G59" s="208">
        <v>3101650</v>
      </c>
      <c r="H59" s="208">
        <v>863628.63517092192</v>
      </c>
      <c r="I59" s="316">
        <v>500000</v>
      </c>
      <c r="J59" s="316"/>
      <c r="K59" s="317">
        <v>1000000</v>
      </c>
      <c r="L59" s="60"/>
      <c r="M59" s="60"/>
      <c r="N59" s="311"/>
      <c r="O59" s="71">
        <f t="shared" si="0"/>
        <v>0</v>
      </c>
      <c r="P59" s="63">
        <v>1.7500000000000002E-2</v>
      </c>
      <c r="Q59" s="60">
        <f t="shared" si="1"/>
        <v>0</v>
      </c>
      <c r="R59" s="311"/>
      <c r="S59" s="66">
        <v>44748</v>
      </c>
      <c r="T59" s="67"/>
      <c r="U59" s="60">
        <f t="shared" si="2"/>
        <v>-44748</v>
      </c>
      <c r="V59" s="60">
        <v>60</v>
      </c>
      <c r="W59" s="60">
        <f t="shared" si="3"/>
        <v>-2684880</v>
      </c>
      <c r="X59" s="311"/>
    </row>
    <row r="60" spans="1:24" ht="12" customHeight="1">
      <c r="A60" s="60" t="s">
        <v>4258</v>
      </c>
      <c r="B60" s="183" t="s">
        <v>1513</v>
      </c>
      <c r="C60" s="60" t="s">
        <v>4259</v>
      </c>
      <c r="D60" s="60" t="s">
        <v>4260</v>
      </c>
      <c r="E60" s="311" t="s">
        <v>207</v>
      </c>
      <c r="F60" s="60" t="s">
        <v>208</v>
      </c>
      <c r="G60" s="208">
        <v>3101650</v>
      </c>
      <c r="H60" s="208">
        <v>863628.63517092192</v>
      </c>
      <c r="I60" s="316">
        <v>500000</v>
      </c>
      <c r="J60" s="316"/>
      <c r="K60" s="317">
        <v>1000000</v>
      </c>
      <c r="L60" s="60"/>
      <c r="M60" s="60"/>
      <c r="N60" s="311"/>
      <c r="O60" s="71">
        <f t="shared" si="0"/>
        <v>0</v>
      </c>
      <c r="P60" s="63">
        <v>1.7500000000000002E-2</v>
      </c>
      <c r="Q60" s="60">
        <f t="shared" si="1"/>
        <v>0</v>
      </c>
      <c r="R60" s="311"/>
      <c r="S60" s="66">
        <v>44965</v>
      </c>
      <c r="T60" s="67">
        <v>45291</v>
      </c>
      <c r="U60" s="60">
        <f t="shared" si="2"/>
        <v>326</v>
      </c>
      <c r="V60" s="60">
        <v>60</v>
      </c>
      <c r="W60" s="60">
        <f t="shared" si="3"/>
        <v>19560</v>
      </c>
      <c r="X60" s="311"/>
    </row>
    <row r="61" spans="1:24" ht="12" customHeight="1">
      <c r="A61" s="60" t="s">
        <v>4261</v>
      </c>
      <c r="B61" s="183" t="s">
        <v>1513</v>
      </c>
      <c r="C61" s="60" t="s">
        <v>4262</v>
      </c>
      <c r="D61" s="60" t="s">
        <v>4263</v>
      </c>
      <c r="E61" s="311" t="s">
        <v>2106</v>
      </c>
      <c r="F61" s="60" t="s">
        <v>208</v>
      </c>
      <c r="G61" s="208">
        <v>3101650</v>
      </c>
      <c r="H61" s="208">
        <v>863628.63517092192</v>
      </c>
      <c r="I61" s="316"/>
      <c r="J61" s="316"/>
      <c r="K61" s="317">
        <v>1000000</v>
      </c>
      <c r="L61" s="60"/>
      <c r="M61" s="60"/>
      <c r="N61" s="311"/>
      <c r="O61" s="71">
        <f t="shared" si="0"/>
        <v>0</v>
      </c>
      <c r="P61" s="63">
        <v>1.7500000000000002E-2</v>
      </c>
      <c r="Q61" s="60">
        <f t="shared" si="1"/>
        <v>0</v>
      </c>
      <c r="R61" s="311"/>
      <c r="S61" s="66">
        <v>44757</v>
      </c>
      <c r="T61" s="67"/>
      <c r="U61" s="60">
        <f t="shared" si="2"/>
        <v>-44757</v>
      </c>
      <c r="V61" s="60">
        <v>60</v>
      </c>
      <c r="W61" s="60">
        <f t="shared" si="3"/>
        <v>-2685420</v>
      </c>
      <c r="X61" s="311"/>
    </row>
    <row r="62" spans="1:24" ht="12" customHeight="1">
      <c r="A62" s="60" t="s">
        <v>4264</v>
      </c>
      <c r="B62" s="183" t="s">
        <v>1513</v>
      </c>
      <c r="C62" s="60" t="s">
        <v>4265</v>
      </c>
      <c r="D62" s="60" t="s">
        <v>4266</v>
      </c>
      <c r="E62" s="311" t="s">
        <v>207</v>
      </c>
      <c r="F62" s="60" t="s">
        <v>208</v>
      </c>
      <c r="G62" s="208">
        <v>3101650</v>
      </c>
      <c r="H62" s="208">
        <v>863628.63517092192</v>
      </c>
      <c r="I62" s="316">
        <v>500000</v>
      </c>
      <c r="J62" s="316"/>
      <c r="K62" s="317">
        <v>1000000</v>
      </c>
      <c r="L62" s="60"/>
      <c r="M62" s="60"/>
      <c r="N62" s="311"/>
      <c r="O62" s="71">
        <f t="shared" si="0"/>
        <v>0</v>
      </c>
      <c r="P62" s="63">
        <v>1.7500000000000002E-2</v>
      </c>
      <c r="Q62" s="60">
        <f t="shared" si="1"/>
        <v>0</v>
      </c>
      <c r="R62" s="311"/>
      <c r="S62" s="66"/>
      <c r="T62" s="67">
        <v>45291</v>
      </c>
      <c r="U62" s="60">
        <f t="shared" si="2"/>
        <v>45291</v>
      </c>
      <c r="V62" s="60">
        <v>60</v>
      </c>
      <c r="W62" s="60">
        <f t="shared" si="3"/>
        <v>2717460</v>
      </c>
      <c r="X62" s="311"/>
    </row>
    <row r="63" spans="1:24" ht="12" customHeight="1">
      <c r="A63" s="60" t="s">
        <v>4267</v>
      </c>
      <c r="B63" s="183" t="s">
        <v>1513</v>
      </c>
      <c r="C63" s="60" t="s">
        <v>4268</v>
      </c>
      <c r="D63" s="60" t="s">
        <v>4269</v>
      </c>
      <c r="E63" s="311" t="s">
        <v>207</v>
      </c>
      <c r="F63" s="60" t="s">
        <v>208</v>
      </c>
      <c r="G63" s="208">
        <v>3101650</v>
      </c>
      <c r="H63" s="208">
        <v>863628.63517092192</v>
      </c>
      <c r="I63" s="316">
        <v>500000</v>
      </c>
      <c r="J63" s="316"/>
      <c r="K63" s="317">
        <v>1000000</v>
      </c>
      <c r="L63" s="60"/>
      <c r="M63" s="60"/>
      <c r="N63" s="311"/>
      <c r="O63" s="71">
        <f t="shared" si="0"/>
        <v>0</v>
      </c>
      <c r="P63" s="63">
        <v>1.7500000000000002E-2</v>
      </c>
      <c r="Q63" s="60">
        <f t="shared" si="1"/>
        <v>0</v>
      </c>
      <c r="R63" s="311"/>
      <c r="S63" s="66">
        <v>44929</v>
      </c>
      <c r="T63" s="67">
        <v>45291</v>
      </c>
      <c r="U63" s="60">
        <f t="shared" si="2"/>
        <v>362</v>
      </c>
      <c r="V63" s="60">
        <v>60</v>
      </c>
      <c r="W63" s="60">
        <f t="shared" si="3"/>
        <v>21720</v>
      </c>
      <c r="X63" s="311"/>
    </row>
    <row r="64" spans="1:24" ht="12" customHeight="1">
      <c r="A64" s="60" t="s">
        <v>4270</v>
      </c>
      <c r="B64" s="183" t="s">
        <v>1513</v>
      </c>
      <c r="C64" s="60" t="s">
        <v>4271</v>
      </c>
      <c r="D64" s="60" t="s">
        <v>4272</v>
      </c>
      <c r="E64" s="311" t="s">
        <v>207</v>
      </c>
      <c r="F64" s="60" t="s">
        <v>208</v>
      </c>
      <c r="G64" s="208">
        <v>3101650</v>
      </c>
      <c r="H64" s="208">
        <v>863628.63517092192</v>
      </c>
      <c r="I64" s="316">
        <v>500000</v>
      </c>
      <c r="J64" s="316"/>
      <c r="K64" s="317">
        <v>1000000</v>
      </c>
      <c r="L64" s="60"/>
      <c r="M64" s="60"/>
      <c r="N64" s="311"/>
      <c r="O64" s="71">
        <f t="shared" si="0"/>
        <v>0</v>
      </c>
      <c r="P64" s="63">
        <v>1.7500000000000002E-2</v>
      </c>
      <c r="Q64" s="60">
        <f t="shared" si="1"/>
        <v>0</v>
      </c>
      <c r="R64" s="311"/>
      <c r="S64" s="66">
        <v>44965</v>
      </c>
      <c r="T64" s="67">
        <v>45291</v>
      </c>
      <c r="U64" s="60">
        <f t="shared" si="2"/>
        <v>326</v>
      </c>
      <c r="V64" s="60">
        <v>60</v>
      </c>
      <c r="W64" s="60">
        <f t="shared" si="3"/>
        <v>19560</v>
      </c>
      <c r="X64" s="311"/>
    </row>
    <row r="65" spans="1:24" ht="12" customHeight="1">
      <c r="A65" s="60" t="s">
        <v>4273</v>
      </c>
      <c r="B65" s="183" t="s">
        <v>1513</v>
      </c>
      <c r="C65" s="60" t="s">
        <v>4274</v>
      </c>
      <c r="D65" s="60" t="s">
        <v>4275</v>
      </c>
      <c r="E65" s="311" t="s">
        <v>4092</v>
      </c>
      <c r="F65" s="60" t="s">
        <v>208</v>
      </c>
      <c r="G65" s="208">
        <v>3101650</v>
      </c>
      <c r="H65" s="208">
        <v>863628.63517092192</v>
      </c>
      <c r="I65" s="316">
        <v>500000</v>
      </c>
      <c r="J65" s="316"/>
      <c r="K65" s="317">
        <v>1000000</v>
      </c>
      <c r="L65" s="60"/>
      <c r="M65" s="60"/>
      <c r="N65" s="311"/>
      <c r="O65" s="71">
        <f t="shared" si="0"/>
        <v>0</v>
      </c>
      <c r="P65" s="63">
        <v>1.7500000000000002E-2</v>
      </c>
      <c r="Q65" s="60">
        <f t="shared" si="1"/>
        <v>0</v>
      </c>
      <c r="R65" s="311"/>
      <c r="S65" s="66">
        <v>44911</v>
      </c>
      <c r="T65" s="67">
        <v>45291</v>
      </c>
      <c r="U65" s="60">
        <f t="shared" si="2"/>
        <v>380</v>
      </c>
      <c r="V65" s="60">
        <v>60</v>
      </c>
      <c r="W65" s="60">
        <f t="shared" si="3"/>
        <v>22800</v>
      </c>
      <c r="X65" s="311"/>
    </row>
    <row r="66" spans="1:24" ht="12" customHeight="1">
      <c r="A66" s="60" t="s">
        <v>4276</v>
      </c>
      <c r="B66" s="183" t="s">
        <v>1513</v>
      </c>
      <c r="C66" s="60" t="s">
        <v>4277</v>
      </c>
      <c r="D66" s="60" t="s">
        <v>4278</v>
      </c>
      <c r="E66" s="311" t="s">
        <v>207</v>
      </c>
      <c r="F66" s="60" t="s">
        <v>208</v>
      </c>
      <c r="G66" s="208">
        <v>3101650</v>
      </c>
      <c r="H66" s="208">
        <v>863628.63517092192</v>
      </c>
      <c r="I66" s="316"/>
      <c r="J66" s="316"/>
      <c r="K66" s="317">
        <v>1000000</v>
      </c>
      <c r="L66" s="60"/>
      <c r="M66" s="60"/>
      <c r="N66" s="311"/>
      <c r="O66" s="71">
        <f t="shared" si="0"/>
        <v>0</v>
      </c>
      <c r="P66" s="63">
        <v>1.7500000000000002E-2</v>
      </c>
      <c r="Q66" s="60">
        <f t="shared" si="1"/>
        <v>0</v>
      </c>
      <c r="R66" s="311"/>
      <c r="S66" s="66">
        <v>44897</v>
      </c>
      <c r="T66" s="67">
        <v>45291</v>
      </c>
      <c r="U66" s="60">
        <f t="shared" si="2"/>
        <v>394</v>
      </c>
      <c r="V66" s="60">
        <v>60</v>
      </c>
      <c r="W66" s="60">
        <f t="shared" si="3"/>
        <v>23640</v>
      </c>
      <c r="X66" s="311"/>
    </row>
    <row r="67" spans="1:24" ht="12" customHeight="1">
      <c r="A67" s="60" t="s">
        <v>4279</v>
      </c>
      <c r="B67" s="183" t="s">
        <v>1513</v>
      </c>
      <c r="C67" s="60" t="s">
        <v>4280</v>
      </c>
      <c r="D67" s="60" t="s">
        <v>4281</v>
      </c>
      <c r="E67" s="311" t="s">
        <v>1494</v>
      </c>
      <c r="F67" s="60" t="s">
        <v>208</v>
      </c>
      <c r="G67" s="208">
        <v>3101650</v>
      </c>
      <c r="H67" s="208">
        <v>863628.63517092192</v>
      </c>
      <c r="I67" s="316">
        <v>600000</v>
      </c>
      <c r="J67" s="316"/>
      <c r="K67" s="317">
        <v>1000000</v>
      </c>
      <c r="L67" s="60"/>
      <c r="M67" s="60"/>
      <c r="N67" s="311"/>
      <c r="O67" s="71">
        <f t="shared" ref="O67:O130" si="4">L67/1.16</f>
        <v>0</v>
      </c>
      <c r="P67" s="63">
        <v>1.7500000000000002E-2</v>
      </c>
      <c r="Q67" s="60">
        <f t="shared" ref="Q67:Q130" si="5">P67*O67</f>
        <v>0</v>
      </c>
      <c r="R67" s="311"/>
      <c r="S67" s="66">
        <v>44748</v>
      </c>
      <c r="T67" s="67"/>
      <c r="U67" s="60">
        <f t="shared" ref="U67:U130" si="6">T67-S67</f>
        <v>-44748</v>
      </c>
      <c r="V67" s="60">
        <v>60</v>
      </c>
      <c r="W67" s="60">
        <f t="shared" ref="W67:W130" si="7">V67*U67</f>
        <v>-2684880</v>
      </c>
      <c r="X67" s="311"/>
    </row>
    <row r="68" spans="1:24" ht="12" customHeight="1">
      <c r="A68" s="60" t="s">
        <v>4282</v>
      </c>
      <c r="B68" s="183" t="s">
        <v>1513</v>
      </c>
      <c r="C68" s="60" t="s">
        <v>4283</v>
      </c>
      <c r="D68" s="60" t="s">
        <v>4284</v>
      </c>
      <c r="E68" s="311" t="s">
        <v>207</v>
      </c>
      <c r="F68" s="60" t="s">
        <v>208</v>
      </c>
      <c r="G68" s="208">
        <v>3101650</v>
      </c>
      <c r="H68" s="208">
        <v>863628.63517092192</v>
      </c>
      <c r="I68" s="316"/>
      <c r="J68" s="316"/>
      <c r="K68" s="317">
        <v>1000000</v>
      </c>
      <c r="L68" s="60"/>
      <c r="M68" s="60"/>
      <c r="N68" s="311"/>
      <c r="O68" s="71">
        <f t="shared" si="4"/>
        <v>0</v>
      </c>
      <c r="P68" s="63">
        <v>1.7500000000000002E-2</v>
      </c>
      <c r="Q68" s="60">
        <f t="shared" si="5"/>
        <v>0</v>
      </c>
      <c r="R68" s="311"/>
      <c r="S68" s="66">
        <v>44896</v>
      </c>
      <c r="T68" s="67">
        <v>45291</v>
      </c>
      <c r="U68" s="60">
        <f t="shared" si="6"/>
        <v>395</v>
      </c>
      <c r="V68" s="60">
        <v>60</v>
      </c>
      <c r="W68" s="60">
        <f t="shared" si="7"/>
        <v>23700</v>
      </c>
      <c r="X68" s="311"/>
    </row>
    <row r="69" spans="1:24" ht="12" customHeight="1">
      <c r="A69" s="332" t="s">
        <v>4285</v>
      </c>
      <c r="B69" s="333" t="s">
        <v>1513</v>
      </c>
      <c r="C69" s="332" t="s">
        <v>4286</v>
      </c>
      <c r="D69" s="332" t="s">
        <v>4287</v>
      </c>
      <c r="E69" s="334" t="s">
        <v>207</v>
      </c>
      <c r="F69" s="332" t="s">
        <v>208</v>
      </c>
      <c r="G69" s="335">
        <v>3101650</v>
      </c>
      <c r="H69" s="335">
        <v>863628.63517092192</v>
      </c>
      <c r="I69" s="336"/>
      <c r="J69" s="336"/>
      <c r="K69" s="336">
        <v>1000000</v>
      </c>
      <c r="L69" s="337"/>
      <c r="M69" s="337"/>
      <c r="N69" s="338"/>
      <c r="O69" s="339">
        <f t="shared" si="4"/>
        <v>0</v>
      </c>
      <c r="P69" s="340">
        <v>1.7500000000000002E-2</v>
      </c>
      <c r="Q69" s="337">
        <f t="shared" si="5"/>
        <v>0</v>
      </c>
      <c r="R69" s="338"/>
      <c r="S69" s="341">
        <v>44897</v>
      </c>
      <c r="T69" s="342">
        <v>45291</v>
      </c>
      <c r="U69" s="337">
        <f t="shared" si="6"/>
        <v>394</v>
      </c>
      <c r="V69" s="337">
        <v>60</v>
      </c>
      <c r="W69" s="337">
        <f t="shared" si="7"/>
        <v>23640</v>
      </c>
      <c r="X69" s="338"/>
    </row>
    <row r="70" spans="1:24" ht="12" customHeight="1">
      <c r="A70" s="60" t="s">
        <v>4288</v>
      </c>
      <c r="B70" s="183" t="s">
        <v>1513</v>
      </c>
      <c r="C70" s="60" t="s">
        <v>4289</v>
      </c>
      <c r="D70" s="60" t="s">
        <v>4290</v>
      </c>
      <c r="E70" s="311" t="s">
        <v>207</v>
      </c>
      <c r="F70" s="60" t="s">
        <v>208</v>
      </c>
      <c r="G70" s="208">
        <v>3101650</v>
      </c>
      <c r="H70" s="208">
        <v>863628.63517092192</v>
      </c>
      <c r="I70" s="316">
        <v>500000</v>
      </c>
      <c r="J70" s="316"/>
      <c r="K70" s="317">
        <v>1000000</v>
      </c>
      <c r="L70" s="60"/>
      <c r="M70" s="60"/>
      <c r="N70" s="311"/>
      <c r="O70" s="71">
        <f t="shared" si="4"/>
        <v>0</v>
      </c>
      <c r="P70" s="63">
        <v>1.7500000000000002E-2</v>
      </c>
      <c r="Q70" s="60">
        <f t="shared" si="5"/>
        <v>0</v>
      </c>
      <c r="R70" s="311"/>
      <c r="S70" s="66">
        <v>44896</v>
      </c>
      <c r="T70" s="67">
        <v>45291</v>
      </c>
      <c r="U70" s="60">
        <f t="shared" si="6"/>
        <v>395</v>
      </c>
      <c r="V70" s="60">
        <v>60</v>
      </c>
      <c r="W70" s="60">
        <f t="shared" si="7"/>
        <v>23700</v>
      </c>
      <c r="X70" s="311"/>
    </row>
    <row r="71" spans="1:24" ht="12" customHeight="1">
      <c r="A71" s="60" t="s">
        <v>4291</v>
      </c>
      <c r="B71" s="183" t="s">
        <v>1513</v>
      </c>
      <c r="C71" s="60" t="s">
        <v>4292</v>
      </c>
      <c r="D71" s="60" t="s">
        <v>4293</v>
      </c>
      <c r="E71" s="311" t="s">
        <v>207</v>
      </c>
      <c r="F71" s="60" t="s">
        <v>208</v>
      </c>
      <c r="G71" s="208">
        <v>3101650</v>
      </c>
      <c r="H71" s="208">
        <v>863628.63517092192</v>
      </c>
      <c r="I71" s="316">
        <v>500000</v>
      </c>
      <c r="J71" s="316"/>
      <c r="K71" s="317">
        <v>1000000</v>
      </c>
      <c r="L71" s="60"/>
      <c r="M71" s="60"/>
      <c r="N71" s="311"/>
      <c r="O71" s="71">
        <f t="shared" si="4"/>
        <v>0</v>
      </c>
      <c r="P71" s="63">
        <v>1.7500000000000002E-2</v>
      </c>
      <c r="Q71" s="60">
        <f t="shared" si="5"/>
        <v>0</v>
      </c>
      <c r="R71" s="311"/>
      <c r="S71" s="66">
        <v>44898</v>
      </c>
      <c r="T71" s="67">
        <v>45291</v>
      </c>
      <c r="U71" s="60">
        <f t="shared" si="6"/>
        <v>393</v>
      </c>
      <c r="V71" s="60">
        <v>60</v>
      </c>
      <c r="W71" s="60">
        <f t="shared" si="7"/>
        <v>23580</v>
      </c>
      <c r="X71" s="311"/>
    </row>
    <row r="72" spans="1:24" ht="12" customHeight="1">
      <c r="A72" s="60" t="s">
        <v>4294</v>
      </c>
      <c r="B72" s="183" t="s">
        <v>1513</v>
      </c>
      <c r="C72" s="60" t="s">
        <v>4295</v>
      </c>
      <c r="D72" s="60" t="s">
        <v>4296</v>
      </c>
      <c r="E72" s="311" t="s">
        <v>207</v>
      </c>
      <c r="F72" s="60" t="s">
        <v>208</v>
      </c>
      <c r="G72" s="208">
        <v>3101650</v>
      </c>
      <c r="H72" s="208">
        <v>863628.63517092192</v>
      </c>
      <c r="I72" s="316">
        <v>500000</v>
      </c>
      <c r="J72" s="316"/>
      <c r="K72" s="317">
        <v>1000000</v>
      </c>
      <c r="L72" s="60"/>
      <c r="M72" s="60"/>
      <c r="N72" s="311"/>
      <c r="O72" s="71">
        <f t="shared" si="4"/>
        <v>0</v>
      </c>
      <c r="P72" s="63">
        <v>1.7500000000000002E-2</v>
      </c>
      <c r="Q72" s="60">
        <f t="shared" si="5"/>
        <v>0</v>
      </c>
      <c r="R72" s="311"/>
      <c r="S72" s="66">
        <v>44897</v>
      </c>
      <c r="T72" s="67">
        <v>45291</v>
      </c>
      <c r="U72" s="60">
        <f t="shared" si="6"/>
        <v>394</v>
      </c>
      <c r="V72" s="60">
        <v>60</v>
      </c>
      <c r="W72" s="60">
        <f t="shared" si="7"/>
        <v>23640</v>
      </c>
      <c r="X72" s="311"/>
    </row>
    <row r="73" spans="1:24" ht="12" customHeight="1">
      <c r="A73" s="60" t="s">
        <v>4297</v>
      </c>
      <c r="B73" s="183" t="s">
        <v>1513</v>
      </c>
      <c r="C73" s="60" t="s">
        <v>4298</v>
      </c>
      <c r="D73" s="60" t="s">
        <v>4299</v>
      </c>
      <c r="E73" s="311" t="s">
        <v>1494</v>
      </c>
      <c r="F73" s="60" t="s">
        <v>208</v>
      </c>
      <c r="G73" s="208">
        <v>3101650</v>
      </c>
      <c r="H73" s="208">
        <v>863628.63517092192</v>
      </c>
      <c r="I73" s="316"/>
      <c r="J73" s="316"/>
      <c r="K73" s="317">
        <v>1000000</v>
      </c>
      <c r="L73" s="60"/>
      <c r="M73" s="60"/>
      <c r="N73" s="311"/>
      <c r="O73" s="71">
        <f t="shared" si="4"/>
        <v>0</v>
      </c>
      <c r="P73" s="63">
        <v>1.7500000000000002E-2</v>
      </c>
      <c r="Q73" s="60">
        <f t="shared" si="5"/>
        <v>0</v>
      </c>
      <c r="R73" s="311"/>
      <c r="S73" s="66">
        <v>44757</v>
      </c>
      <c r="T73" s="67"/>
      <c r="U73" s="60">
        <f t="shared" si="6"/>
        <v>-44757</v>
      </c>
      <c r="V73" s="60">
        <v>60</v>
      </c>
      <c r="W73" s="60">
        <f t="shared" si="7"/>
        <v>-2685420</v>
      </c>
      <c r="X73" s="311"/>
    </row>
    <row r="74" spans="1:24" ht="12" customHeight="1">
      <c r="A74" s="60" t="s">
        <v>4300</v>
      </c>
      <c r="B74" s="183" t="s">
        <v>1513</v>
      </c>
      <c r="C74" s="60" t="s">
        <v>4301</v>
      </c>
      <c r="D74" s="60" t="s">
        <v>4302</v>
      </c>
      <c r="E74" s="311" t="s">
        <v>1494</v>
      </c>
      <c r="F74" s="60" t="s">
        <v>208</v>
      </c>
      <c r="G74" s="208">
        <v>3101650</v>
      </c>
      <c r="H74" s="208">
        <v>863628.63517092192</v>
      </c>
      <c r="I74" s="316">
        <v>450000</v>
      </c>
      <c r="J74" s="316"/>
      <c r="K74" s="317">
        <v>1000000</v>
      </c>
      <c r="L74" s="60"/>
      <c r="M74" s="60"/>
      <c r="N74" s="311"/>
      <c r="O74" s="71">
        <f t="shared" si="4"/>
        <v>0</v>
      </c>
      <c r="P74" s="63">
        <v>1.7500000000000002E-2</v>
      </c>
      <c r="Q74" s="60">
        <f t="shared" si="5"/>
        <v>0</v>
      </c>
      <c r="R74" s="311"/>
      <c r="S74" s="66">
        <v>44757</v>
      </c>
      <c r="T74" s="67"/>
      <c r="U74" s="60">
        <f t="shared" si="6"/>
        <v>-44757</v>
      </c>
      <c r="V74" s="60">
        <v>60</v>
      </c>
      <c r="W74" s="60">
        <f t="shared" si="7"/>
        <v>-2685420</v>
      </c>
      <c r="X74" s="311"/>
    </row>
    <row r="75" spans="1:24" ht="12" customHeight="1">
      <c r="A75" s="332" t="s">
        <v>4303</v>
      </c>
      <c r="B75" s="333" t="s">
        <v>1513</v>
      </c>
      <c r="C75" s="332" t="s">
        <v>4304</v>
      </c>
      <c r="D75" s="332" t="s">
        <v>4305</v>
      </c>
      <c r="E75" s="334" t="s">
        <v>207</v>
      </c>
      <c r="F75" s="332" t="s">
        <v>208</v>
      </c>
      <c r="G75" s="344">
        <v>3101650</v>
      </c>
      <c r="H75" s="344">
        <v>863628.63517092192</v>
      </c>
      <c r="I75" s="345"/>
      <c r="J75" s="345"/>
      <c r="K75" s="346">
        <v>1000000</v>
      </c>
      <c r="L75" s="332"/>
      <c r="M75" s="332"/>
      <c r="N75" s="334"/>
      <c r="O75" s="347">
        <f t="shared" si="4"/>
        <v>0</v>
      </c>
      <c r="P75" s="348">
        <v>1.7500000000000002E-2</v>
      </c>
      <c r="Q75" s="332">
        <f t="shared" si="5"/>
        <v>0</v>
      </c>
      <c r="R75" s="334"/>
      <c r="S75" s="349">
        <v>44897</v>
      </c>
      <c r="T75" s="350">
        <v>45291</v>
      </c>
      <c r="U75" s="332">
        <f t="shared" si="6"/>
        <v>394</v>
      </c>
      <c r="V75" s="332">
        <v>60</v>
      </c>
      <c r="W75" s="332">
        <f t="shared" si="7"/>
        <v>23640</v>
      </c>
      <c r="X75" s="334"/>
    </row>
    <row r="76" spans="1:24" ht="12" customHeight="1">
      <c r="A76" s="60" t="s">
        <v>4306</v>
      </c>
      <c r="B76" s="183" t="s">
        <v>1513</v>
      </c>
      <c r="C76" s="60" t="s">
        <v>4307</v>
      </c>
      <c r="D76" s="60" t="s">
        <v>4308</v>
      </c>
      <c r="E76" s="311" t="s">
        <v>46</v>
      </c>
      <c r="F76" s="60" t="s">
        <v>208</v>
      </c>
      <c r="G76" s="208">
        <v>3101650</v>
      </c>
      <c r="H76" s="208">
        <v>863628.63517092192</v>
      </c>
      <c r="I76" s="316">
        <v>500000</v>
      </c>
      <c r="J76" s="316"/>
      <c r="K76" s="317">
        <v>1000000</v>
      </c>
      <c r="L76" s="60"/>
      <c r="M76" s="60"/>
      <c r="N76" s="311"/>
      <c r="O76" s="71">
        <f t="shared" si="4"/>
        <v>0</v>
      </c>
      <c r="P76" s="63">
        <v>1.7500000000000002E-2</v>
      </c>
      <c r="Q76" s="60">
        <f t="shared" si="5"/>
        <v>0</v>
      </c>
      <c r="R76" s="311"/>
      <c r="S76" s="66">
        <v>44754</v>
      </c>
      <c r="T76" s="67"/>
      <c r="U76" s="60">
        <f t="shared" si="6"/>
        <v>-44754</v>
      </c>
      <c r="V76" s="60">
        <v>60</v>
      </c>
      <c r="W76" s="60">
        <f t="shared" si="7"/>
        <v>-2685240</v>
      </c>
      <c r="X76" s="311"/>
    </row>
    <row r="77" spans="1:24" ht="12" customHeight="1">
      <c r="A77" s="60" t="s">
        <v>4309</v>
      </c>
      <c r="B77" s="183" t="s">
        <v>1513</v>
      </c>
      <c r="C77" s="60" t="s">
        <v>4310</v>
      </c>
      <c r="D77" s="60" t="s">
        <v>4311</v>
      </c>
      <c r="E77" s="311" t="s">
        <v>207</v>
      </c>
      <c r="F77" s="60" t="s">
        <v>208</v>
      </c>
      <c r="G77" s="351">
        <v>3101650</v>
      </c>
      <c r="H77" s="351">
        <v>863628.63517092192</v>
      </c>
      <c r="I77" s="352"/>
      <c r="J77" s="352"/>
      <c r="K77" s="352">
        <v>1000000</v>
      </c>
      <c r="L77" s="353"/>
      <c r="M77" s="353"/>
      <c r="N77" s="354"/>
      <c r="O77" s="355">
        <f t="shared" si="4"/>
        <v>0</v>
      </c>
      <c r="P77" s="356">
        <v>1.7500000000000002E-2</v>
      </c>
      <c r="Q77" s="353">
        <f t="shared" si="5"/>
        <v>0</v>
      </c>
      <c r="R77" s="354"/>
      <c r="S77" s="357">
        <v>44898</v>
      </c>
      <c r="T77" s="358">
        <v>45291</v>
      </c>
      <c r="U77" s="353">
        <f t="shared" si="6"/>
        <v>393</v>
      </c>
      <c r="V77" s="353">
        <v>60</v>
      </c>
      <c r="W77" s="353">
        <f t="shared" si="7"/>
        <v>23580</v>
      </c>
      <c r="X77" s="354"/>
    </row>
    <row r="78" spans="1:24" ht="12" customHeight="1">
      <c r="A78" s="60" t="s">
        <v>4312</v>
      </c>
      <c r="B78" s="183" t="s">
        <v>1491</v>
      </c>
      <c r="C78" s="60" t="s">
        <v>4313</v>
      </c>
      <c r="D78" s="60" t="s">
        <v>4314</v>
      </c>
      <c r="E78" s="311" t="s">
        <v>3280</v>
      </c>
      <c r="F78" s="60" t="s">
        <v>208</v>
      </c>
      <c r="G78" s="208">
        <v>4919000</v>
      </c>
      <c r="H78" s="208">
        <v>1369654.621380802</v>
      </c>
      <c r="I78" s="316"/>
      <c r="J78" s="316"/>
      <c r="K78" s="317">
        <v>1200000</v>
      </c>
      <c r="L78" s="60"/>
      <c r="M78" s="60"/>
      <c r="N78" s="311"/>
      <c r="O78" s="71">
        <f t="shared" si="4"/>
        <v>0</v>
      </c>
      <c r="P78" s="63">
        <v>1.4999999999999999E-2</v>
      </c>
      <c r="Q78" s="60">
        <f t="shared" si="5"/>
        <v>0</v>
      </c>
      <c r="R78" s="311"/>
      <c r="S78" s="66">
        <v>44749</v>
      </c>
      <c r="T78" s="325">
        <v>45511</v>
      </c>
      <c r="U78" s="60">
        <f t="shared" si="6"/>
        <v>762</v>
      </c>
      <c r="V78" s="60">
        <v>60</v>
      </c>
      <c r="W78" s="60">
        <f t="shared" si="7"/>
        <v>45720</v>
      </c>
      <c r="X78" s="311"/>
    </row>
    <row r="79" spans="1:24" ht="12" customHeight="1">
      <c r="A79" s="60" t="s">
        <v>4315</v>
      </c>
      <c r="B79" s="183" t="s">
        <v>1491</v>
      </c>
      <c r="C79" s="60" t="s">
        <v>4316</v>
      </c>
      <c r="D79" s="60" t="s">
        <v>4317</v>
      </c>
      <c r="E79" s="311" t="s">
        <v>1494</v>
      </c>
      <c r="F79" s="60" t="s">
        <v>208</v>
      </c>
      <c r="G79" s="208">
        <v>4919000</v>
      </c>
      <c r="H79" s="208">
        <v>1369654.621380802</v>
      </c>
      <c r="I79" s="316">
        <v>500000</v>
      </c>
      <c r="J79" s="316"/>
      <c r="K79" s="317">
        <v>1200000</v>
      </c>
      <c r="L79" s="60"/>
      <c r="M79" s="60"/>
      <c r="N79" s="311"/>
      <c r="O79" s="71">
        <f t="shared" si="4"/>
        <v>0</v>
      </c>
      <c r="P79" s="63">
        <v>1.7500000000000002E-2</v>
      </c>
      <c r="Q79" s="60">
        <f t="shared" si="5"/>
        <v>0</v>
      </c>
      <c r="R79" s="311"/>
      <c r="S79" s="66">
        <v>44756</v>
      </c>
      <c r="T79" s="67"/>
      <c r="U79" s="60">
        <f t="shared" si="6"/>
        <v>-44756</v>
      </c>
      <c r="V79" s="60">
        <v>60</v>
      </c>
      <c r="W79" s="60">
        <f t="shared" si="7"/>
        <v>-2685360</v>
      </c>
      <c r="X79" s="311"/>
    </row>
    <row r="80" spans="1:24" ht="12" customHeight="1">
      <c r="A80" s="60" t="s">
        <v>4318</v>
      </c>
      <c r="B80" s="183" t="s">
        <v>1491</v>
      </c>
      <c r="C80" s="60" t="s">
        <v>4319</v>
      </c>
      <c r="D80" s="60" t="s">
        <v>4320</v>
      </c>
      <c r="E80" s="311" t="s">
        <v>1494</v>
      </c>
      <c r="F80" s="60" t="s">
        <v>208</v>
      </c>
      <c r="G80" s="208">
        <v>4919000</v>
      </c>
      <c r="H80" s="208">
        <v>1369654.621380802</v>
      </c>
      <c r="I80" s="316">
        <v>600000</v>
      </c>
      <c r="J80" s="316"/>
      <c r="K80" s="317">
        <v>1200000</v>
      </c>
      <c r="L80" s="60"/>
      <c r="M80" s="60"/>
      <c r="N80" s="311"/>
      <c r="O80" s="71">
        <f t="shared" si="4"/>
        <v>0</v>
      </c>
      <c r="P80" s="63">
        <v>1.7500000000000002E-2</v>
      </c>
      <c r="Q80" s="60">
        <f t="shared" si="5"/>
        <v>0</v>
      </c>
      <c r="R80" s="311"/>
      <c r="S80" s="66">
        <v>44757</v>
      </c>
      <c r="T80" s="67"/>
      <c r="U80" s="60">
        <f t="shared" si="6"/>
        <v>-44757</v>
      </c>
      <c r="V80" s="60">
        <v>60</v>
      </c>
      <c r="W80" s="60">
        <f t="shared" si="7"/>
        <v>-2685420</v>
      </c>
      <c r="X80" s="311"/>
    </row>
    <row r="81" spans="1:24" ht="12" customHeight="1">
      <c r="A81" s="60" t="s">
        <v>4321</v>
      </c>
      <c r="B81" s="183" t="s">
        <v>1491</v>
      </c>
      <c r="C81" s="60" t="s">
        <v>4322</v>
      </c>
      <c r="D81" s="60" t="s">
        <v>4323</v>
      </c>
      <c r="E81" s="311" t="s">
        <v>3280</v>
      </c>
      <c r="F81" s="60" t="s">
        <v>208</v>
      </c>
      <c r="G81" s="208">
        <v>4919000</v>
      </c>
      <c r="H81" s="208">
        <v>1369654.621380802</v>
      </c>
      <c r="I81" s="316">
        <v>600000</v>
      </c>
      <c r="J81" s="316"/>
      <c r="K81" s="317">
        <v>1200000</v>
      </c>
      <c r="L81" s="60"/>
      <c r="M81" s="60"/>
      <c r="N81" s="311"/>
      <c r="O81" s="71">
        <f t="shared" si="4"/>
        <v>0</v>
      </c>
      <c r="P81" s="63">
        <v>1.4999999999999999E-2</v>
      </c>
      <c r="Q81" s="60">
        <f t="shared" si="5"/>
        <v>0</v>
      </c>
      <c r="R81" s="311"/>
      <c r="S81" s="66"/>
      <c r="T81" s="325">
        <v>45511</v>
      </c>
      <c r="U81" s="60">
        <f t="shared" si="6"/>
        <v>45511</v>
      </c>
      <c r="V81" s="60">
        <v>60</v>
      </c>
      <c r="W81" s="60">
        <f t="shared" si="7"/>
        <v>2730660</v>
      </c>
      <c r="X81" s="311"/>
    </row>
    <row r="82" spans="1:24" ht="12" customHeight="1">
      <c r="A82" s="60" t="s">
        <v>4324</v>
      </c>
      <c r="B82" s="183" t="s">
        <v>1491</v>
      </c>
      <c r="C82" s="60" t="s">
        <v>4325</v>
      </c>
      <c r="D82" s="60" t="s">
        <v>4326</v>
      </c>
      <c r="E82" s="311" t="s">
        <v>1494</v>
      </c>
      <c r="F82" s="60" t="s">
        <v>208</v>
      </c>
      <c r="G82" s="208">
        <v>4919000</v>
      </c>
      <c r="H82" s="208">
        <v>1369654.621380802</v>
      </c>
      <c r="I82" s="316">
        <v>600000</v>
      </c>
      <c r="J82" s="316"/>
      <c r="K82" s="317">
        <v>1200000</v>
      </c>
      <c r="L82" s="60"/>
      <c r="M82" s="60"/>
      <c r="N82" s="311"/>
      <c r="O82" s="71">
        <f t="shared" si="4"/>
        <v>0</v>
      </c>
      <c r="P82" s="63">
        <v>1.7500000000000002E-2</v>
      </c>
      <c r="Q82" s="60">
        <f t="shared" si="5"/>
        <v>0</v>
      </c>
      <c r="R82" s="311"/>
      <c r="S82" s="66">
        <v>44756</v>
      </c>
      <c r="T82" s="67"/>
      <c r="U82" s="60">
        <f t="shared" si="6"/>
        <v>-44756</v>
      </c>
      <c r="V82" s="60">
        <v>60</v>
      </c>
      <c r="W82" s="60">
        <f t="shared" si="7"/>
        <v>-2685360</v>
      </c>
      <c r="X82" s="311"/>
    </row>
    <row r="83" spans="1:24" ht="12" customHeight="1">
      <c r="A83" s="92" t="s">
        <v>4327</v>
      </c>
      <c r="B83" s="318" t="s">
        <v>1491</v>
      </c>
      <c r="C83" s="92" t="s">
        <v>4328</v>
      </c>
      <c r="D83" s="92" t="s">
        <v>4329</v>
      </c>
      <c r="E83" s="319" t="s">
        <v>46</v>
      </c>
      <c r="F83" s="92" t="s">
        <v>208</v>
      </c>
      <c r="G83" s="320">
        <v>4919000</v>
      </c>
      <c r="H83" s="320">
        <v>1369654.621380802</v>
      </c>
      <c r="I83" s="321"/>
      <c r="J83" s="321"/>
      <c r="K83" s="322">
        <v>1200000</v>
      </c>
      <c r="L83" s="321">
        <v>700000</v>
      </c>
      <c r="M83" s="92" t="s">
        <v>4330</v>
      </c>
      <c r="N83" s="319"/>
      <c r="O83" s="323">
        <f t="shared" si="4"/>
        <v>603448.27586206899</v>
      </c>
      <c r="P83" s="324">
        <v>1.7500000000000002E-2</v>
      </c>
      <c r="Q83" s="321">
        <f t="shared" si="5"/>
        <v>10560.344827586208</v>
      </c>
      <c r="R83" s="319"/>
      <c r="S83" s="97">
        <v>44749</v>
      </c>
      <c r="T83" s="98">
        <v>45261</v>
      </c>
      <c r="U83" s="92">
        <f t="shared" si="6"/>
        <v>512</v>
      </c>
      <c r="V83" s="92">
        <v>60</v>
      </c>
      <c r="W83" s="92">
        <f t="shared" si="7"/>
        <v>30720</v>
      </c>
      <c r="X83" s="319"/>
    </row>
    <row r="84" spans="1:24" ht="12" customHeight="1">
      <c r="A84" s="60" t="s">
        <v>4331</v>
      </c>
      <c r="B84" s="183" t="s">
        <v>1491</v>
      </c>
      <c r="C84" s="60" t="s">
        <v>4332</v>
      </c>
      <c r="D84" s="60" t="s">
        <v>4333</v>
      </c>
      <c r="E84" s="311" t="s">
        <v>46</v>
      </c>
      <c r="F84" s="60" t="s">
        <v>208</v>
      </c>
      <c r="G84" s="208">
        <v>4919000</v>
      </c>
      <c r="H84" s="208">
        <v>1369654.621380802</v>
      </c>
      <c r="I84" s="316">
        <v>600000</v>
      </c>
      <c r="J84" s="316"/>
      <c r="K84" s="317">
        <v>1200000</v>
      </c>
      <c r="L84" s="60"/>
      <c r="M84" s="60"/>
      <c r="N84" s="311"/>
      <c r="O84" s="71">
        <f t="shared" si="4"/>
        <v>0</v>
      </c>
      <c r="P84" s="63">
        <v>1.7500000000000002E-2</v>
      </c>
      <c r="Q84" s="60">
        <f t="shared" si="5"/>
        <v>0</v>
      </c>
      <c r="R84" s="311"/>
      <c r="S84" s="66">
        <v>44756</v>
      </c>
      <c r="T84" s="67"/>
      <c r="U84" s="60">
        <f t="shared" si="6"/>
        <v>-44756</v>
      </c>
      <c r="V84" s="60">
        <v>60</v>
      </c>
      <c r="W84" s="60">
        <f t="shared" si="7"/>
        <v>-2685360</v>
      </c>
      <c r="X84" s="311"/>
    </row>
    <row r="85" spans="1:24" ht="12" customHeight="1">
      <c r="A85" s="92" t="s">
        <v>4334</v>
      </c>
      <c r="B85" s="318" t="s">
        <v>1491</v>
      </c>
      <c r="C85" s="92" t="s">
        <v>4335</v>
      </c>
      <c r="D85" s="92" t="s">
        <v>4336</v>
      </c>
      <c r="E85" s="319" t="s">
        <v>385</v>
      </c>
      <c r="F85" s="92" t="s">
        <v>208</v>
      </c>
      <c r="G85" s="320">
        <v>4919000</v>
      </c>
      <c r="H85" s="320">
        <v>1369654.621380802</v>
      </c>
      <c r="I85" s="321"/>
      <c r="J85" s="321"/>
      <c r="K85" s="322">
        <v>1200000</v>
      </c>
      <c r="L85" s="321">
        <v>700000</v>
      </c>
      <c r="M85" s="92" t="s">
        <v>2488</v>
      </c>
      <c r="N85" s="319" t="s">
        <v>48</v>
      </c>
      <c r="O85" s="323">
        <f t="shared" si="4"/>
        <v>603448.27586206899</v>
      </c>
      <c r="P85" s="324">
        <v>0</v>
      </c>
      <c r="Q85" s="321">
        <f t="shared" si="5"/>
        <v>0</v>
      </c>
      <c r="R85" s="319"/>
      <c r="S85" s="97"/>
      <c r="T85" s="98"/>
      <c r="U85" s="92">
        <f t="shared" si="6"/>
        <v>0</v>
      </c>
      <c r="V85" s="92">
        <v>60</v>
      </c>
      <c r="W85" s="92">
        <f t="shared" si="7"/>
        <v>0</v>
      </c>
      <c r="X85" s="319"/>
    </row>
    <row r="86" spans="1:24" ht="12" customHeight="1">
      <c r="A86" s="92" t="s">
        <v>4337</v>
      </c>
      <c r="B86" s="318" t="s">
        <v>1491</v>
      </c>
      <c r="C86" s="92" t="s">
        <v>4338</v>
      </c>
      <c r="D86" s="92" t="s">
        <v>4339</v>
      </c>
      <c r="E86" s="319" t="s">
        <v>385</v>
      </c>
      <c r="F86" s="92" t="s">
        <v>208</v>
      </c>
      <c r="G86" s="320">
        <v>4919000</v>
      </c>
      <c r="H86" s="320">
        <v>1369654.621380802</v>
      </c>
      <c r="I86" s="321"/>
      <c r="J86" s="321"/>
      <c r="K86" s="322">
        <v>1200000</v>
      </c>
      <c r="L86" s="321">
        <v>800000</v>
      </c>
      <c r="M86" s="92" t="s">
        <v>46</v>
      </c>
      <c r="N86" s="319" t="s">
        <v>48</v>
      </c>
      <c r="O86" s="323">
        <f t="shared" si="4"/>
        <v>689655.17241379316</v>
      </c>
      <c r="P86" s="324">
        <v>0</v>
      </c>
      <c r="Q86" s="321">
        <f t="shared" si="5"/>
        <v>0</v>
      </c>
      <c r="R86" s="319"/>
      <c r="S86" s="97">
        <v>44749</v>
      </c>
      <c r="T86" s="98"/>
      <c r="U86" s="92">
        <f t="shared" si="6"/>
        <v>-44749</v>
      </c>
      <c r="V86" s="92">
        <v>60</v>
      </c>
      <c r="W86" s="92">
        <f t="shared" si="7"/>
        <v>-2684940</v>
      </c>
      <c r="X86" s="319"/>
    </row>
    <row r="87" spans="1:24" ht="12" customHeight="1">
      <c r="A87" s="60" t="s">
        <v>4340</v>
      </c>
      <c r="B87" s="183" t="s">
        <v>1491</v>
      </c>
      <c r="C87" s="60" t="s">
        <v>4341</v>
      </c>
      <c r="D87" s="60" t="s">
        <v>4342</v>
      </c>
      <c r="E87" s="311" t="s">
        <v>2296</v>
      </c>
      <c r="F87" s="60" t="s">
        <v>208</v>
      </c>
      <c r="G87" s="208">
        <v>4919000</v>
      </c>
      <c r="H87" s="208">
        <v>1369654.621380802</v>
      </c>
      <c r="I87" s="316">
        <v>600000</v>
      </c>
      <c r="J87" s="316"/>
      <c r="K87" s="317">
        <v>1200000</v>
      </c>
      <c r="L87" s="60"/>
      <c r="M87" s="60"/>
      <c r="N87" s="311"/>
      <c r="O87" s="71">
        <f t="shared" si="4"/>
        <v>0</v>
      </c>
      <c r="P87" s="63">
        <v>1.7500000000000002E-2</v>
      </c>
      <c r="Q87" s="60">
        <f t="shared" si="5"/>
        <v>0</v>
      </c>
      <c r="R87" s="311"/>
      <c r="S87" s="66">
        <v>44749</v>
      </c>
      <c r="T87" s="67"/>
      <c r="U87" s="60">
        <f t="shared" si="6"/>
        <v>-44749</v>
      </c>
      <c r="V87" s="60">
        <v>60</v>
      </c>
      <c r="W87" s="60">
        <f t="shared" si="7"/>
        <v>-2684940</v>
      </c>
      <c r="X87" s="311"/>
    </row>
    <row r="88" spans="1:24" ht="12" customHeight="1">
      <c r="A88" s="60" t="s">
        <v>4343</v>
      </c>
      <c r="B88" s="183" t="s">
        <v>1491</v>
      </c>
      <c r="C88" s="60" t="s">
        <v>4344</v>
      </c>
      <c r="D88" s="60" t="s">
        <v>4345</v>
      </c>
      <c r="E88" s="311" t="s">
        <v>1494</v>
      </c>
      <c r="F88" s="60" t="s">
        <v>208</v>
      </c>
      <c r="G88" s="208">
        <v>4919000</v>
      </c>
      <c r="H88" s="208">
        <v>1369654.621380802</v>
      </c>
      <c r="I88" s="316">
        <v>600000</v>
      </c>
      <c r="J88" s="316"/>
      <c r="K88" s="317">
        <v>1200000</v>
      </c>
      <c r="L88" s="60"/>
      <c r="M88" s="60"/>
      <c r="N88" s="311"/>
      <c r="O88" s="71">
        <f t="shared" si="4"/>
        <v>0</v>
      </c>
      <c r="P88" s="63">
        <v>1.7500000000000002E-2</v>
      </c>
      <c r="Q88" s="60">
        <f t="shared" si="5"/>
        <v>0</v>
      </c>
      <c r="R88" s="311"/>
      <c r="S88" s="66"/>
      <c r="T88" s="67"/>
      <c r="U88" s="60">
        <f t="shared" si="6"/>
        <v>0</v>
      </c>
      <c r="V88" s="60">
        <v>60</v>
      </c>
      <c r="W88" s="60">
        <f t="shared" si="7"/>
        <v>0</v>
      </c>
      <c r="X88" s="311"/>
    </row>
    <row r="89" spans="1:24" ht="12" customHeight="1">
      <c r="A89" s="60" t="s">
        <v>4346</v>
      </c>
      <c r="B89" s="183" t="s">
        <v>1491</v>
      </c>
      <c r="C89" s="60" t="s">
        <v>4347</v>
      </c>
      <c r="D89" s="60" t="s">
        <v>4348</v>
      </c>
      <c r="E89" s="311" t="s">
        <v>2296</v>
      </c>
      <c r="F89" s="60" t="s">
        <v>208</v>
      </c>
      <c r="G89" s="208">
        <v>4919000</v>
      </c>
      <c r="H89" s="208">
        <v>1369654.621380802</v>
      </c>
      <c r="I89" s="316">
        <v>600000</v>
      </c>
      <c r="J89" s="316"/>
      <c r="K89" s="317">
        <v>1200000</v>
      </c>
      <c r="L89" s="60"/>
      <c r="M89" s="60"/>
      <c r="N89" s="311"/>
      <c r="O89" s="71">
        <f t="shared" si="4"/>
        <v>0</v>
      </c>
      <c r="P89" s="63">
        <v>1.7500000000000002E-2</v>
      </c>
      <c r="Q89" s="60">
        <f t="shared" si="5"/>
        <v>0</v>
      </c>
      <c r="R89" s="311"/>
      <c r="S89" s="66">
        <v>44760</v>
      </c>
      <c r="T89" s="67"/>
      <c r="U89" s="60">
        <f t="shared" si="6"/>
        <v>-44760</v>
      </c>
      <c r="V89" s="60">
        <v>60</v>
      </c>
      <c r="W89" s="60">
        <f t="shared" si="7"/>
        <v>-2685600</v>
      </c>
      <c r="X89" s="311"/>
    </row>
    <row r="90" spans="1:24" s="101" customFormat="1" ht="12" customHeight="1">
      <c r="A90" s="60" t="s">
        <v>4349</v>
      </c>
      <c r="B90" s="183" t="s">
        <v>1491</v>
      </c>
      <c r="C90" s="60" t="s">
        <v>4350</v>
      </c>
      <c r="D90" s="60" t="s">
        <v>4351</v>
      </c>
      <c r="E90" s="311" t="s">
        <v>207</v>
      </c>
      <c r="F90" s="60" t="s">
        <v>208</v>
      </c>
      <c r="G90" s="208">
        <v>4919000</v>
      </c>
      <c r="H90" s="208">
        <v>1369654.621380802</v>
      </c>
      <c r="I90" s="316"/>
      <c r="J90" s="316"/>
      <c r="K90" s="317">
        <v>1200000</v>
      </c>
      <c r="L90" s="60"/>
      <c r="M90" s="60"/>
      <c r="N90" s="311"/>
      <c r="O90" s="71">
        <f t="shared" si="4"/>
        <v>0</v>
      </c>
      <c r="P90" s="63">
        <v>1.7500000000000002E-2</v>
      </c>
      <c r="Q90" s="60">
        <f t="shared" si="5"/>
        <v>0</v>
      </c>
      <c r="R90" s="311"/>
      <c r="S90" s="66">
        <v>44897</v>
      </c>
      <c r="T90" s="67">
        <v>45291</v>
      </c>
      <c r="U90" s="60">
        <f t="shared" si="6"/>
        <v>394</v>
      </c>
      <c r="V90" s="60">
        <v>60</v>
      </c>
      <c r="W90" s="60">
        <f t="shared" si="7"/>
        <v>23640</v>
      </c>
      <c r="X90" s="311"/>
    </row>
    <row r="91" spans="1:24" ht="12" customHeight="1">
      <c r="A91" s="60" t="s">
        <v>4352</v>
      </c>
      <c r="B91" s="183" t="s">
        <v>1491</v>
      </c>
      <c r="C91" s="60" t="s">
        <v>4353</v>
      </c>
      <c r="D91" s="60" t="s">
        <v>4354</v>
      </c>
      <c r="E91" s="311" t="s">
        <v>207</v>
      </c>
      <c r="F91" s="60" t="s">
        <v>208</v>
      </c>
      <c r="G91" s="208">
        <v>4919000</v>
      </c>
      <c r="H91" s="208">
        <v>1369654.621380802</v>
      </c>
      <c r="I91" s="316"/>
      <c r="J91" s="316"/>
      <c r="K91" s="317">
        <v>1200000</v>
      </c>
      <c r="L91" s="60"/>
      <c r="M91" s="60"/>
      <c r="N91" s="311"/>
      <c r="O91" s="71">
        <f t="shared" si="4"/>
        <v>0</v>
      </c>
      <c r="P91" s="63">
        <v>1.7500000000000002E-2</v>
      </c>
      <c r="Q91" s="60">
        <f t="shared" si="5"/>
        <v>0</v>
      </c>
      <c r="R91" s="311"/>
      <c r="S91" s="66">
        <v>44897</v>
      </c>
      <c r="T91" s="67">
        <v>45291</v>
      </c>
      <c r="U91" s="60">
        <f t="shared" si="6"/>
        <v>394</v>
      </c>
      <c r="V91" s="60">
        <v>60</v>
      </c>
      <c r="W91" s="60">
        <f t="shared" si="7"/>
        <v>23640</v>
      </c>
      <c r="X91" s="311"/>
    </row>
    <row r="92" spans="1:24" ht="12" customHeight="1">
      <c r="A92" s="60" t="s">
        <v>4355</v>
      </c>
      <c r="B92" s="183" t="s">
        <v>1491</v>
      </c>
      <c r="C92" s="60" t="s">
        <v>4356</v>
      </c>
      <c r="D92" s="60" t="s">
        <v>4357</v>
      </c>
      <c r="E92" s="311" t="s">
        <v>3280</v>
      </c>
      <c r="F92" s="60" t="s">
        <v>208</v>
      </c>
      <c r="G92" s="208">
        <v>4919000</v>
      </c>
      <c r="H92" s="208">
        <v>1369654.621380802</v>
      </c>
      <c r="I92" s="316">
        <v>600000</v>
      </c>
      <c r="J92" s="316"/>
      <c r="K92" s="317">
        <v>1200000</v>
      </c>
      <c r="L92" s="60"/>
      <c r="M92" s="60"/>
      <c r="N92" s="311"/>
      <c r="O92" s="71">
        <f t="shared" si="4"/>
        <v>0</v>
      </c>
      <c r="P92" s="63">
        <v>1.4999999999999999E-2</v>
      </c>
      <c r="Q92" s="60">
        <f t="shared" si="5"/>
        <v>0</v>
      </c>
      <c r="R92" s="311"/>
      <c r="S92" s="66">
        <v>44756</v>
      </c>
      <c r="T92" s="67">
        <v>45511</v>
      </c>
      <c r="U92" s="60">
        <f t="shared" si="6"/>
        <v>755</v>
      </c>
      <c r="V92" s="60">
        <v>60</v>
      </c>
      <c r="W92" s="60">
        <f t="shared" si="7"/>
        <v>45300</v>
      </c>
      <c r="X92" s="311"/>
    </row>
    <row r="93" spans="1:24" s="103" customFormat="1" ht="12" customHeight="1">
      <c r="A93" s="60" t="s">
        <v>4358</v>
      </c>
      <c r="B93" s="183" t="s">
        <v>1491</v>
      </c>
      <c r="C93" s="60" t="s">
        <v>4359</v>
      </c>
      <c r="D93" s="60" t="s">
        <v>4360</v>
      </c>
      <c r="E93" s="311" t="s">
        <v>1494</v>
      </c>
      <c r="F93" s="60" t="s">
        <v>208</v>
      </c>
      <c r="G93" s="208">
        <v>4919000</v>
      </c>
      <c r="H93" s="208">
        <v>1369654.621380802</v>
      </c>
      <c r="I93" s="316">
        <v>600000</v>
      </c>
      <c r="J93" s="316"/>
      <c r="K93" s="317">
        <v>1200000</v>
      </c>
      <c r="L93" s="60"/>
      <c r="M93" s="60"/>
      <c r="N93" s="311"/>
      <c r="O93" s="71">
        <f t="shared" si="4"/>
        <v>0</v>
      </c>
      <c r="P93" s="63">
        <v>1.7500000000000002E-2</v>
      </c>
      <c r="Q93" s="60">
        <f t="shared" si="5"/>
        <v>0</v>
      </c>
      <c r="R93" s="311"/>
      <c r="S93" s="66">
        <v>44756</v>
      </c>
      <c r="T93" s="67"/>
      <c r="U93" s="60">
        <f t="shared" si="6"/>
        <v>-44756</v>
      </c>
      <c r="V93" s="60">
        <v>60</v>
      </c>
      <c r="W93" s="60">
        <f t="shared" si="7"/>
        <v>-2685360</v>
      </c>
      <c r="X93" s="311"/>
    </row>
    <row r="94" spans="1:24" ht="12" customHeight="1">
      <c r="A94" s="60" t="s">
        <v>4361</v>
      </c>
      <c r="B94" s="183" t="s">
        <v>1491</v>
      </c>
      <c r="C94" s="60" t="s">
        <v>4362</v>
      </c>
      <c r="D94" s="60" t="s">
        <v>4363</v>
      </c>
      <c r="E94" s="311" t="s">
        <v>4092</v>
      </c>
      <c r="F94" s="60" t="s">
        <v>208</v>
      </c>
      <c r="G94" s="208">
        <v>4919000</v>
      </c>
      <c r="H94" s="208">
        <v>1369654.621380802</v>
      </c>
      <c r="I94" s="316">
        <v>500000</v>
      </c>
      <c r="J94" s="316"/>
      <c r="K94" s="317">
        <v>1200000</v>
      </c>
      <c r="L94" s="60"/>
      <c r="M94" s="60"/>
      <c r="N94" s="311"/>
      <c r="O94" s="71">
        <f t="shared" si="4"/>
        <v>0</v>
      </c>
      <c r="P94" s="63">
        <v>1.7500000000000002E-2</v>
      </c>
      <c r="Q94" s="60">
        <f t="shared" si="5"/>
        <v>0</v>
      </c>
      <c r="R94" s="311"/>
      <c r="S94" s="66">
        <v>44897</v>
      </c>
      <c r="T94" s="67">
        <v>45291</v>
      </c>
      <c r="U94" s="60">
        <f t="shared" si="6"/>
        <v>394</v>
      </c>
      <c r="V94" s="60">
        <v>60</v>
      </c>
      <c r="W94" s="60">
        <f t="shared" si="7"/>
        <v>23640</v>
      </c>
      <c r="X94" s="311"/>
    </row>
    <row r="95" spans="1:24" ht="12" customHeight="1">
      <c r="A95" s="60" t="s">
        <v>4364</v>
      </c>
      <c r="B95" s="183" t="s">
        <v>1491</v>
      </c>
      <c r="C95" s="60" t="s">
        <v>4365</v>
      </c>
      <c r="D95" s="60" t="s">
        <v>4366</v>
      </c>
      <c r="E95" s="311" t="s">
        <v>2296</v>
      </c>
      <c r="F95" s="60" t="s">
        <v>208</v>
      </c>
      <c r="G95" s="208">
        <v>4919000</v>
      </c>
      <c r="H95" s="208">
        <v>1369654.621380802</v>
      </c>
      <c r="I95" s="316">
        <v>800000</v>
      </c>
      <c r="J95" s="316"/>
      <c r="K95" s="317">
        <v>1200000</v>
      </c>
      <c r="L95" s="60"/>
      <c r="M95" s="60"/>
      <c r="N95" s="311"/>
      <c r="O95" s="71">
        <f t="shared" si="4"/>
        <v>0</v>
      </c>
      <c r="P95" s="63">
        <v>1.7500000000000002E-2</v>
      </c>
      <c r="Q95" s="60">
        <f t="shared" si="5"/>
        <v>0</v>
      </c>
      <c r="R95" s="311"/>
      <c r="S95" s="66"/>
      <c r="T95" s="67"/>
      <c r="U95" s="60">
        <f t="shared" si="6"/>
        <v>0</v>
      </c>
      <c r="V95" s="60">
        <v>60</v>
      </c>
      <c r="W95" s="60">
        <f t="shared" si="7"/>
        <v>0</v>
      </c>
      <c r="X95" s="311"/>
    </row>
    <row r="96" spans="1:24" ht="12" customHeight="1">
      <c r="A96" s="60" t="s">
        <v>4367</v>
      </c>
      <c r="B96" s="183" t="s">
        <v>1491</v>
      </c>
      <c r="C96" s="60" t="s">
        <v>4368</v>
      </c>
      <c r="D96" s="60" t="s">
        <v>4369</v>
      </c>
      <c r="E96" s="311" t="s">
        <v>4092</v>
      </c>
      <c r="F96" s="60" t="s">
        <v>208</v>
      </c>
      <c r="G96" s="208">
        <v>4919000</v>
      </c>
      <c r="H96" s="208">
        <v>1369654.621380802</v>
      </c>
      <c r="I96" s="316">
        <v>300000</v>
      </c>
      <c r="J96" s="316"/>
      <c r="K96" s="317">
        <v>1200000</v>
      </c>
      <c r="L96" s="60"/>
      <c r="M96" s="60"/>
      <c r="N96" s="311"/>
      <c r="O96" s="71">
        <f t="shared" si="4"/>
        <v>0</v>
      </c>
      <c r="P96" s="63">
        <v>1.7500000000000002E-2</v>
      </c>
      <c r="Q96" s="60">
        <f t="shared" si="5"/>
        <v>0</v>
      </c>
      <c r="R96" s="311"/>
      <c r="S96" s="66">
        <v>45065</v>
      </c>
      <c r="T96" s="67">
        <v>45291</v>
      </c>
      <c r="U96" s="60">
        <f t="shared" si="6"/>
        <v>226</v>
      </c>
      <c r="V96" s="60">
        <v>60</v>
      </c>
      <c r="W96" s="60">
        <f t="shared" si="7"/>
        <v>13560</v>
      </c>
      <c r="X96" s="311"/>
    </row>
    <row r="97" spans="1:24" s="103" customFormat="1" ht="12" customHeight="1">
      <c r="A97" s="60" t="s">
        <v>4370</v>
      </c>
      <c r="B97" s="183" t="s">
        <v>1491</v>
      </c>
      <c r="C97" s="60" t="s">
        <v>4371</v>
      </c>
      <c r="D97" s="60" t="s">
        <v>4372</v>
      </c>
      <c r="E97" s="311" t="s">
        <v>3280</v>
      </c>
      <c r="F97" s="60" t="s">
        <v>208</v>
      </c>
      <c r="G97" s="208">
        <v>4919000</v>
      </c>
      <c r="H97" s="208">
        <v>1369654.621380802</v>
      </c>
      <c r="I97" s="316"/>
      <c r="J97" s="316"/>
      <c r="K97" s="317">
        <v>1200000</v>
      </c>
      <c r="L97" s="60"/>
      <c r="M97" s="60"/>
      <c r="N97" s="311"/>
      <c r="O97" s="71">
        <f t="shared" si="4"/>
        <v>0</v>
      </c>
      <c r="P97" s="63">
        <v>1.4999999999999999E-2</v>
      </c>
      <c r="Q97" s="60">
        <f t="shared" si="5"/>
        <v>0</v>
      </c>
      <c r="R97" s="311"/>
      <c r="S97" s="66">
        <v>44756</v>
      </c>
      <c r="T97" s="67">
        <v>45511</v>
      </c>
      <c r="U97" s="60">
        <f t="shared" si="6"/>
        <v>755</v>
      </c>
      <c r="V97" s="60">
        <v>60</v>
      </c>
      <c r="W97" s="60">
        <f t="shared" si="7"/>
        <v>45300</v>
      </c>
      <c r="X97" s="311"/>
    </row>
    <row r="98" spans="1:24" ht="12" customHeight="1">
      <c r="A98" s="60" t="s">
        <v>4373</v>
      </c>
      <c r="B98" s="183" t="s">
        <v>1491</v>
      </c>
      <c r="C98" s="60" t="s">
        <v>4374</v>
      </c>
      <c r="D98" s="60" t="s">
        <v>4375</v>
      </c>
      <c r="E98" s="311" t="s">
        <v>2106</v>
      </c>
      <c r="F98" s="60" t="s">
        <v>208</v>
      </c>
      <c r="G98" s="208">
        <v>4919000</v>
      </c>
      <c r="H98" s="208">
        <v>1369654.621380802</v>
      </c>
      <c r="I98" s="316">
        <v>500000</v>
      </c>
      <c r="J98" s="316"/>
      <c r="K98" s="317">
        <v>1200000</v>
      </c>
      <c r="L98" s="60"/>
      <c r="M98" s="60"/>
      <c r="N98" s="311"/>
      <c r="O98" s="71">
        <f t="shared" si="4"/>
        <v>0</v>
      </c>
      <c r="P98" s="63">
        <v>1.7500000000000002E-2</v>
      </c>
      <c r="Q98" s="60">
        <f t="shared" si="5"/>
        <v>0</v>
      </c>
      <c r="R98" s="311"/>
      <c r="S98" s="66">
        <v>44749</v>
      </c>
      <c r="T98" s="67"/>
      <c r="U98" s="60">
        <f t="shared" si="6"/>
        <v>-44749</v>
      </c>
      <c r="V98" s="60">
        <v>60</v>
      </c>
      <c r="W98" s="60">
        <f t="shared" si="7"/>
        <v>-2684940</v>
      </c>
      <c r="X98" s="311"/>
    </row>
    <row r="99" spans="1:24" ht="12" customHeight="1">
      <c r="A99" s="136" t="s">
        <v>4376</v>
      </c>
      <c r="B99" s="359" t="s">
        <v>1491</v>
      </c>
      <c r="C99" s="136" t="s">
        <v>4377</v>
      </c>
      <c r="D99" s="136" t="s">
        <v>4378</v>
      </c>
      <c r="E99" s="360" t="s">
        <v>4379</v>
      </c>
      <c r="F99" s="136" t="s">
        <v>208</v>
      </c>
      <c r="G99" s="361">
        <v>4919000</v>
      </c>
      <c r="H99" s="361">
        <v>1369654.621380802</v>
      </c>
      <c r="I99" s="362"/>
      <c r="J99" s="362"/>
      <c r="K99" s="362">
        <v>1200000</v>
      </c>
      <c r="L99" s="363"/>
      <c r="M99" s="363"/>
      <c r="N99" s="364"/>
      <c r="O99" s="365">
        <f t="shared" si="4"/>
        <v>0</v>
      </c>
      <c r="P99" s="366">
        <v>1.7500000000000002E-2</v>
      </c>
      <c r="Q99" s="363">
        <f t="shared" si="5"/>
        <v>0</v>
      </c>
      <c r="R99" s="364"/>
      <c r="S99" s="367">
        <v>44964</v>
      </c>
      <c r="T99" s="160">
        <v>45077</v>
      </c>
      <c r="U99" s="363">
        <f t="shared" si="6"/>
        <v>113</v>
      </c>
      <c r="V99" s="363">
        <v>60</v>
      </c>
      <c r="W99" s="363">
        <f t="shared" si="7"/>
        <v>6780</v>
      </c>
      <c r="X99" s="364"/>
    </row>
    <row r="100" spans="1:24" ht="12" customHeight="1">
      <c r="A100" s="60" t="s">
        <v>4380</v>
      </c>
      <c r="B100" s="183" t="s">
        <v>1491</v>
      </c>
      <c r="C100" s="60" t="s">
        <v>4381</v>
      </c>
      <c r="D100" s="60" t="s">
        <v>4382</v>
      </c>
      <c r="E100" s="311" t="s">
        <v>207</v>
      </c>
      <c r="F100" s="60" t="s">
        <v>208</v>
      </c>
      <c r="G100" s="208">
        <v>4919000</v>
      </c>
      <c r="H100" s="208">
        <v>1369654.621380802</v>
      </c>
      <c r="I100" s="316"/>
      <c r="J100" s="316"/>
      <c r="K100" s="317">
        <v>1200000</v>
      </c>
      <c r="L100" s="60"/>
      <c r="M100" s="60"/>
      <c r="N100" s="311"/>
      <c r="O100" s="71">
        <f t="shared" si="4"/>
        <v>0</v>
      </c>
      <c r="P100" s="63">
        <v>1.7500000000000002E-2</v>
      </c>
      <c r="Q100" s="60">
        <f t="shared" si="5"/>
        <v>0</v>
      </c>
      <c r="R100" s="311"/>
      <c r="S100" s="66">
        <v>44910</v>
      </c>
      <c r="T100" s="67">
        <v>45291</v>
      </c>
      <c r="U100" s="60">
        <f t="shared" si="6"/>
        <v>381</v>
      </c>
      <c r="V100" s="60">
        <v>60</v>
      </c>
      <c r="W100" s="60">
        <f t="shared" si="7"/>
        <v>22860</v>
      </c>
      <c r="X100" s="311"/>
    </row>
    <row r="101" spans="1:24" ht="12" customHeight="1">
      <c r="A101" s="92" t="s">
        <v>4383</v>
      </c>
      <c r="B101" s="318" t="s">
        <v>1491</v>
      </c>
      <c r="C101" s="92" t="s">
        <v>4384</v>
      </c>
      <c r="D101" s="92" t="s">
        <v>4385</v>
      </c>
      <c r="E101" s="319" t="s">
        <v>385</v>
      </c>
      <c r="F101" s="92" t="s">
        <v>208</v>
      </c>
      <c r="G101" s="320">
        <v>4919000</v>
      </c>
      <c r="H101" s="320">
        <v>1369654.621380802</v>
      </c>
      <c r="I101" s="321"/>
      <c r="J101" s="321"/>
      <c r="K101" s="322">
        <v>1200000</v>
      </c>
      <c r="L101" s="321">
        <v>700000</v>
      </c>
      <c r="M101" s="92" t="s">
        <v>2488</v>
      </c>
      <c r="N101" s="319" t="s">
        <v>48</v>
      </c>
      <c r="O101" s="323">
        <f t="shared" si="4"/>
        <v>603448.27586206899</v>
      </c>
      <c r="P101" s="324">
        <v>0</v>
      </c>
      <c r="Q101" s="321">
        <f t="shared" si="5"/>
        <v>0</v>
      </c>
      <c r="R101" s="319"/>
      <c r="S101" s="97">
        <v>44910</v>
      </c>
      <c r="T101" s="98"/>
      <c r="U101" s="92">
        <f t="shared" si="6"/>
        <v>-44910</v>
      </c>
      <c r="V101" s="92">
        <v>60</v>
      </c>
      <c r="W101" s="92">
        <f t="shared" si="7"/>
        <v>-2694600</v>
      </c>
      <c r="X101" s="319"/>
    </row>
    <row r="102" spans="1:24" ht="12" customHeight="1">
      <c r="A102" s="60" t="s">
        <v>4386</v>
      </c>
      <c r="B102" s="183" t="s">
        <v>1491</v>
      </c>
      <c r="C102" s="60" t="s">
        <v>4387</v>
      </c>
      <c r="D102" s="60" t="s">
        <v>4388</v>
      </c>
      <c r="E102" s="311" t="s">
        <v>46</v>
      </c>
      <c r="F102" s="60" t="s">
        <v>208</v>
      </c>
      <c r="G102" s="208">
        <v>4919000</v>
      </c>
      <c r="H102" s="208">
        <v>1369654.621380802</v>
      </c>
      <c r="I102" s="316">
        <v>850000</v>
      </c>
      <c r="J102" s="316"/>
      <c r="K102" s="317">
        <v>1200000</v>
      </c>
      <c r="L102" s="60"/>
      <c r="M102" s="60"/>
      <c r="N102" s="311"/>
      <c r="O102" s="71">
        <f t="shared" si="4"/>
        <v>0</v>
      </c>
      <c r="P102" s="63">
        <v>1.7500000000000002E-2</v>
      </c>
      <c r="Q102" s="60">
        <f t="shared" si="5"/>
        <v>0</v>
      </c>
      <c r="R102" s="311"/>
      <c r="S102" s="66">
        <v>44760</v>
      </c>
      <c r="T102" s="67"/>
      <c r="U102" s="60">
        <f t="shared" si="6"/>
        <v>-44760</v>
      </c>
      <c r="V102" s="60">
        <v>60</v>
      </c>
      <c r="W102" s="60">
        <f t="shared" si="7"/>
        <v>-2685600</v>
      </c>
      <c r="X102" s="311"/>
    </row>
    <row r="103" spans="1:24" ht="12" customHeight="1">
      <c r="A103" s="60" t="s">
        <v>4389</v>
      </c>
      <c r="B103" s="183" t="s">
        <v>1491</v>
      </c>
      <c r="C103" s="60" t="s">
        <v>4390</v>
      </c>
      <c r="D103" s="60" t="s">
        <v>4391</v>
      </c>
      <c r="E103" s="311" t="s">
        <v>2296</v>
      </c>
      <c r="F103" s="60" t="s">
        <v>208</v>
      </c>
      <c r="G103" s="208">
        <v>4919000</v>
      </c>
      <c r="H103" s="208">
        <v>1369654.621380802</v>
      </c>
      <c r="I103" s="316">
        <v>600000</v>
      </c>
      <c r="J103" s="316"/>
      <c r="K103" s="317">
        <v>1200000</v>
      </c>
      <c r="L103" s="60"/>
      <c r="M103" s="60"/>
      <c r="N103" s="311"/>
      <c r="O103" s="71">
        <f t="shared" si="4"/>
        <v>0</v>
      </c>
      <c r="P103" s="63">
        <v>1.7500000000000002E-2</v>
      </c>
      <c r="Q103" s="60">
        <f t="shared" si="5"/>
        <v>0</v>
      </c>
      <c r="R103" s="311"/>
      <c r="S103" s="66">
        <v>44749</v>
      </c>
      <c r="T103" s="67"/>
      <c r="U103" s="60">
        <f t="shared" si="6"/>
        <v>-44749</v>
      </c>
      <c r="V103" s="60">
        <v>60</v>
      </c>
      <c r="W103" s="60">
        <f t="shared" si="7"/>
        <v>-2684940</v>
      </c>
      <c r="X103" s="311"/>
    </row>
    <row r="104" spans="1:24" ht="12" customHeight="1">
      <c r="A104" s="60" t="s">
        <v>4392</v>
      </c>
      <c r="B104" s="183" t="s">
        <v>1491</v>
      </c>
      <c r="C104" s="60" t="s">
        <v>4393</v>
      </c>
      <c r="D104" s="60" t="s">
        <v>4394</v>
      </c>
      <c r="E104" s="311" t="s">
        <v>207</v>
      </c>
      <c r="F104" s="60" t="s">
        <v>208</v>
      </c>
      <c r="G104" s="208">
        <v>4919000</v>
      </c>
      <c r="H104" s="208">
        <v>1369654.621380802</v>
      </c>
      <c r="I104" s="316">
        <v>600000</v>
      </c>
      <c r="J104" s="316"/>
      <c r="K104" s="317">
        <v>1200000</v>
      </c>
      <c r="L104" s="60"/>
      <c r="M104" s="60"/>
      <c r="N104" s="311"/>
      <c r="O104" s="71">
        <f t="shared" si="4"/>
        <v>0</v>
      </c>
      <c r="P104" s="63">
        <v>1.7500000000000002E-2</v>
      </c>
      <c r="Q104" s="60">
        <f t="shared" si="5"/>
        <v>0</v>
      </c>
      <c r="R104" s="311"/>
      <c r="S104" s="66">
        <v>44898</v>
      </c>
      <c r="T104" s="67">
        <v>45291</v>
      </c>
      <c r="U104" s="60">
        <f t="shared" si="6"/>
        <v>393</v>
      </c>
      <c r="V104" s="60">
        <v>60</v>
      </c>
      <c r="W104" s="60">
        <f t="shared" si="7"/>
        <v>23580</v>
      </c>
      <c r="X104" s="311"/>
    </row>
    <row r="105" spans="1:24" ht="12" customHeight="1">
      <c r="A105" s="60" t="s">
        <v>4395</v>
      </c>
      <c r="B105" s="183" t="s">
        <v>1491</v>
      </c>
      <c r="C105" s="60" t="s">
        <v>4396</v>
      </c>
      <c r="D105" s="60" t="s">
        <v>4397</v>
      </c>
      <c r="E105" s="311" t="s">
        <v>2296</v>
      </c>
      <c r="F105" s="60" t="s">
        <v>208</v>
      </c>
      <c r="G105" s="208">
        <v>4919000</v>
      </c>
      <c r="H105" s="208">
        <v>1369654.621380802</v>
      </c>
      <c r="I105" s="316">
        <v>600000</v>
      </c>
      <c r="J105" s="316"/>
      <c r="K105" s="317">
        <v>1200000</v>
      </c>
      <c r="L105" s="60"/>
      <c r="M105" s="60"/>
      <c r="N105" s="311"/>
      <c r="O105" s="71">
        <f t="shared" si="4"/>
        <v>0</v>
      </c>
      <c r="P105" s="63">
        <v>1.7500000000000002E-2</v>
      </c>
      <c r="Q105" s="60">
        <f t="shared" si="5"/>
        <v>0</v>
      </c>
      <c r="R105" s="311"/>
      <c r="S105" s="66">
        <v>44749</v>
      </c>
      <c r="T105" s="67"/>
      <c r="U105" s="60">
        <f t="shared" si="6"/>
        <v>-44749</v>
      </c>
      <c r="V105" s="60">
        <v>60</v>
      </c>
      <c r="W105" s="60">
        <f t="shared" si="7"/>
        <v>-2684940</v>
      </c>
      <c r="X105" s="311"/>
    </row>
    <row r="106" spans="1:24" ht="12" customHeight="1">
      <c r="A106" s="92" t="s">
        <v>4398</v>
      </c>
      <c r="B106" s="318" t="s">
        <v>1491</v>
      </c>
      <c r="C106" s="92" t="s">
        <v>4399</v>
      </c>
      <c r="D106" s="92" t="s">
        <v>4400</v>
      </c>
      <c r="E106" s="319" t="s">
        <v>385</v>
      </c>
      <c r="F106" s="92" t="s">
        <v>208</v>
      </c>
      <c r="G106" s="320">
        <v>4919000</v>
      </c>
      <c r="H106" s="320">
        <v>1369654.621380802</v>
      </c>
      <c r="I106" s="321"/>
      <c r="J106" s="321"/>
      <c r="K106" s="322">
        <v>1200000</v>
      </c>
      <c r="L106" s="321">
        <v>700000</v>
      </c>
      <c r="M106" s="92" t="s">
        <v>46</v>
      </c>
      <c r="N106" s="319" t="s">
        <v>48</v>
      </c>
      <c r="O106" s="368">
        <f t="shared" si="4"/>
        <v>603448.27586206899</v>
      </c>
      <c r="P106" s="324">
        <v>0</v>
      </c>
      <c r="Q106" s="92">
        <f t="shared" si="5"/>
        <v>0</v>
      </c>
      <c r="R106" s="319"/>
      <c r="S106" s="97">
        <v>44749</v>
      </c>
      <c r="T106" s="98">
        <v>45502</v>
      </c>
      <c r="U106" s="92">
        <f t="shared" si="6"/>
        <v>753</v>
      </c>
      <c r="V106" s="92">
        <v>60</v>
      </c>
      <c r="W106" s="92">
        <f t="shared" si="7"/>
        <v>45180</v>
      </c>
      <c r="X106" s="319"/>
    </row>
    <row r="107" spans="1:24" ht="12" customHeight="1">
      <c r="A107" s="92" t="s">
        <v>4401</v>
      </c>
      <c r="B107" s="318" t="s">
        <v>1491</v>
      </c>
      <c r="C107" s="92" t="s">
        <v>4402</v>
      </c>
      <c r="D107" s="92" t="s">
        <v>4403</v>
      </c>
      <c r="E107" s="319" t="s">
        <v>385</v>
      </c>
      <c r="F107" s="92" t="s">
        <v>208</v>
      </c>
      <c r="G107" s="320">
        <v>4919000</v>
      </c>
      <c r="H107" s="320">
        <v>1369654.621380802</v>
      </c>
      <c r="I107" s="321"/>
      <c r="J107" s="321"/>
      <c r="K107" s="322">
        <v>1200000</v>
      </c>
      <c r="L107" s="321">
        <v>700000</v>
      </c>
      <c r="M107" s="92" t="s">
        <v>2488</v>
      </c>
      <c r="N107" s="319" t="s">
        <v>48</v>
      </c>
      <c r="O107" s="323">
        <f t="shared" si="4"/>
        <v>603448.27586206899</v>
      </c>
      <c r="P107" s="324">
        <v>0</v>
      </c>
      <c r="Q107" s="321">
        <f t="shared" si="5"/>
        <v>0</v>
      </c>
      <c r="R107" s="319"/>
      <c r="S107" s="97"/>
      <c r="T107" s="98">
        <v>45291</v>
      </c>
      <c r="U107" s="92">
        <f t="shared" si="6"/>
        <v>45291</v>
      </c>
      <c r="V107" s="92">
        <v>60</v>
      </c>
      <c r="W107" s="92">
        <f t="shared" si="7"/>
        <v>2717460</v>
      </c>
      <c r="X107" s="319"/>
    </row>
    <row r="108" spans="1:24" ht="12" customHeight="1">
      <c r="A108" s="60" t="s">
        <v>4404</v>
      </c>
      <c r="B108" s="183" t="s">
        <v>1491</v>
      </c>
      <c r="C108" s="60" t="s">
        <v>4405</v>
      </c>
      <c r="D108" s="60" t="s">
        <v>4406</v>
      </c>
      <c r="E108" s="311" t="s">
        <v>1494</v>
      </c>
      <c r="F108" s="60" t="s">
        <v>208</v>
      </c>
      <c r="G108" s="208">
        <v>4919000</v>
      </c>
      <c r="H108" s="208">
        <v>1369654.621380802</v>
      </c>
      <c r="I108" s="316">
        <v>600000</v>
      </c>
      <c r="J108" s="316"/>
      <c r="K108" s="317">
        <v>1200000</v>
      </c>
      <c r="L108" s="60"/>
      <c r="M108" s="60"/>
      <c r="N108" s="311"/>
      <c r="O108" s="71">
        <f t="shared" si="4"/>
        <v>0</v>
      </c>
      <c r="P108" s="63">
        <v>1.7500000000000002E-2</v>
      </c>
      <c r="Q108" s="60">
        <f t="shared" si="5"/>
        <v>0</v>
      </c>
      <c r="R108" s="311"/>
      <c r="S108" s="66">
        <v>44757</v>
      </c>
      <c r="T108" s="67"/>
      <c r="U108" s="60">
        <f t="shared" si="6"/>
        <v>-44757</v>
      </c>
      <c r="V108" s="60">
        <v>60</v>
      </c>
      <c r="W108" s="60">
        <f t="shared" si="7"/>
        <v>-2685420</v>
      </c>
      <c r="X108" s="311"/>
    </row>
    <row r="109" spans="1:24" ht="12" customHeight="1">
      <c r="A109" s="60" t="s">
        <v>4407</v>
      </c>
      <c r="B109" s="183" t="s">
        <v>1491</v>
      </c>
      <c r="C109" s="60" t="s">
        <v>4408</v>
      </c>
      <c r="D109" s="60" t="s">
        <v>4409</v>
      </c>
      <c r="E109" s="311" t="s">
        <v>4092</v>
      </c>
      <c r="F109" s="60" t="s">
        <v>208</v>
      </c>
      <c r="G109" s="208">
        <v>4919000</v>
      </c>
      <c r="H109" s="208">
        <v>1369654.621380802</v>
      </c>
      <c r="I109" s="316">
        <v>350000</v>
      </c>
      <c r="J109" s="316"/>
      <c r="K109" s="317">
        <v>1200000</v>
      </c>
      <c r="L109" s="60"/>
      <c r="M109" s="60"/>
      <c r="N109" s="311"/>
      <c r="O109" s="71">
        <f t="shared" si="4"/>
        <v>0</v>
      </c>
      <c r="P109" s="63">
        <v>1.7500000000000002E-2</v>
      </c>
      <c r="Q109" s="60">
        <f t="shared" si="5"/>
        <v>0</v>
      </c>
      <c r="R109" s="311"/>
      <c r="S109" s="66">
        <v>44911</v>
      </c>
      <c r="T109" s="67">
        <v>45291</v>
      </c>
      <c r="U109" s="60">
        <f t="shared" si="6"/>
        <v>380</v>
      </c>
      <c r="V109" s="60">
        <v>60</v>
      </c>
      <c r="W109" s="60">
        <f t="shared" si="7"/>
        <v>22800</v>
      </c>
      <c r="X109" s="311"/>
    </row>
    <row r="110" spans="1:24" ht="12" customHeight="1">
      <c r="A110" s="60" t="s">
        <v>4410</v>
      </c>
      <c r="B110" s="183" t="s">
        <v>1491</v>
      </c>
      <c r="C110" s="60" t="s">
        <v>4411</v>
      </c>
      <c r="D110" s="60" t="s">
        <v>4412</v>
      </c>
      <c r="E110" s="311" t="s">
        <v>3280</v>
      </c>
      <c r="F110" s="60" t="s">
        <v>208</v>
      </c>
      <c r="G110" s="208">
        <v>4919000</v>
      </c>
      <c r="H110" s="208">
        <v>1369654.621380802</v>
      </c>
      <c r="I110" s="316">
        <v>500000</v>
      </c>
      <c r="J110" s="316"/>
      <c r="K110" s="317">
        <v>1200000</v>
      </c>
      <c r="L110" s="60"/>
      <c r="M110" s="60"/>
      <c r="N110" s="311"/>
      <c r="O110" s="71">
        <f t="shared" si="4"/>
        <v>0</v>
      </c>
      <c r="P110" s="63">
        <v>1.4999999999999999E-2</v>
      </c>
      <c r="Q110" s="60">
        <f t="shared" si="5"/>
        <v>0</v>
      </c>
      <c r="R110" s="311"/>
      <c r="S110" s="326">
        <v>45401</v>
      </c>
      <c r="T110" s="325">
        <v>45511</v>
      </c>
      <c r="U110" s="60">
        <f t="shared" si="6"/>
        <v>110</v>
      </c>
      <c r="V110" s="60">
        <v>60</v>
      </c>
      <c r="W110" s="60">
        <f t="shared" si="7"/>
        <v>6600</v>
      </c>
      <c r="X110" s="311"/>
    </row>
    <row r="111" spans="1:24" ht="12" customHeight="1">
      <c r="A111" s="60" t="s">
        <v>4413</v>
      </c>
      <c r="B111" s="183" t="s">
        <v>1491</v>
      </c>
      <c r="C111" s="60" t="s">
        <v>4414</v>
      </c>
      <c r="D111" s="60" t="s">
        <v>4415</v>
      </c>
      <c r="E111" s="311" t="s">
        <v>2106</v>
      </c>
      <c r="F111" s="60" t="s">
        <v>208</v>
      </c>
      <c r="G111" s="208">
        <v>4919000</v>
      </c>
      <c r="H111" s="208">
        <v>1369654.621380802</v>
      </c>
      <c r="I111" s="316">
        <v>600000</v>
      </c>
      <c r="J111" s="316"/>
      <c r="K111" s="317">
        <v>1200000</v>
      </c>
      <c r="L111" s="60"/>
      <c r="M111" s="60"/>
      <c r="N111" s="311"/>
      <c r="O111" s="71">
        <f t="shared" si="4"/>
        <v>0</v>
      </c>
      <c r="P111" s="63">
        <v>1.7500000000000002E-2</v>
      </c>
      <c r="Q111" s="60">
        <f t="shared" si="5"/>
        <v>0</v>
      </c>
      <c r="R111" s="311"/>
      <c r="S111" s="66">
        <v>44749</v>
      </c>
      <c r="T111" s="67"/>
      <c r="U111" s="60">
        <f t="shared" si="6"/>
        <v>-44749</v>
      </c>
      <c r="V111" s="60">
        <v>60</v>
      </c>
      <c r="W111" s="60">
        <f t="shared" si="7"/>
        <v>-2684940</v>
      </c>
      <c r="X111" s="311"/>
    </row>
    <row r="112" spans="1:24" ht="12" customHeight="1">
      <c r="A112" s="92" t="s">
        <v>4416</v>
      </c>
      <c r="B112" s="318" t="s">
        <v>1491</v>
      </c>
      <c r="C112" s="92" t="s">
        <v>4417</v>
      </c>
      <c r="D112" s="92" t="s">
        <v>4418</v>
      </c>
      <c r="E112" s="319" t="s">
        <v>385</v>
      </c>
      <c r="F112" s="92" t="s">
        <v>208</v>
      </c>
      <c r="G112" s="320">
        <v>4919000</v>
      </c>
      <c r="H112" s="320">
        <v>1369654.621380802</v>
      </c>
      <c r="I112" s="321"/>
      <c r="J112" s="321"/>
      <c r="K112" s="322">
        <v>1200000</v>
      </c>
      <c r="L112" s="321">
        <v>700000</v>
      </c>
      <c r="M112" s="92" t="s">
        <v>2488</v>
      </c>
      <c r="N112" s="319" t="s">
        <v>48</v>
      </c>
      <c r="O112" s="323">
        <f t="shared" si="4"/>
        <v>603448.27586206899</v>
      </c>
      <c r="P112" s="324">
        <v>0</v>
      </c>
      <c r="Q112" s="321">
        <f t="shared" si="5"/>
        <v>0</v>
      </c>
      <c r="R112" s="319"/>
      <c r="S112" s="97">
        <v>44898</v>
      </c>
      <c r="T112" s="98">
        <v>45291</v>
      </c>
      <c r="U112" s="92">
        <f t="shared" si="6"/>
        <v>393</v>
      </c>
      <c r="V112" s="92">
        <v>60</v>
      </c>
      <c r="W112" s="92">
        <f t="shared" si="7"/>
        <v>23580</v>
      </c>
      <c r="X112" s="319"/>
    </row>
    <row r="113" spans="1:24" ht="12" customHeight="1">
      <c r="A113" s="92" t="s">
        <v>4419</v>
      </c>
      <c r="B113" s="318" t="s">
        <v>1491</v>
      </c>
      <c r="C113" s="92" t="s">
        <v>4420</v>
      </c>
      <c r="D113" s="92" t="s">
        <v>4421</v>
      </c>
      <c r="E113" s="319" t="s">
        <v>385</v>
      </c>
      <c r="F113" s="92" t="s">
        <v>208</v>
      </c>
      <c r="G113" s="320">
        <v>4919000</v>
      </c>
      <c r="H113" s="320">
        <v>1369654.621380802</v>
      </c>
      <c r="I113" s="321"/>
      <c r="J113" s="321"/>
      <c r="K113" s="322">
        <v>1200000</v>
      </c>
      <c r="L113" s="321">
        <v>700000</v>
      </c>
      <c r="M113" s="92" t="s">
        <v>46</v>
      </c>
      <c r="N113" s="319" t="s">
        <v>48</v>
      </c>
      <c r="O113" s="368">
        <f t="shared" si="4"/>
        <v>603448.27586206899</v>
      </c>
      <c r="P113" s="324">
        <v>0</v>
      </c>
      <c r="Q113" s="92">
        <f t="shared" si="5"/>
        <v>0</v>
      </c>
      <c r="R113" s="319"/>
      <c r="S113" s="97">
        <v>44911</v>
      </c>
      <c r="T113" s="98"/>
      <c r="U113" s="92">
        <f t="shared" si="6"/>
        <v>-44911</v>
      </c>
      <c r="V113" s="92">
        <v>60</v>
      </c>
      <c r="W113" s="92">
        <f t="shared" si="7"/>
        <v>-2694660</v>
      </c>
      <c r="X113" s="319"/>
    </row>
    <row r="114" spans="1:24" ht="12" customHeight="1">
      <c r="A114" s="60" t="s">
        <v>4422</v>
      </c>
      <c r="B114" s="183" t="s">
        <v>1491</v>
      </c>
      <c r="C114" s="60" t="s">
        <v>4423</v>
      </c>
      <c r="D114" s="60" t="s">
        <v>4424</v>
      </c>
      <c r="E114" s="311" t="s">
        <v>207</v>
      </c>
      <c r="F114" s="60" t="s">
        <v>208</v>
      </c>
      <c r="G114" s="208">
        <v>4919000</v>
      </c>
      <c r="H114" s="208">
        <v>1369654.621380802</v>
      </c>
      <c r="I114" s="316"/>
      <c r="J114" s="316"/>
      <c r="K114" s="317">
        <v>1200000</v>
      </c>
      <c r="L114" s="60"/>
      <c r="M114" s="60"/>
      <c r="N114" s="311"/>
      <c r="O114" s="71">
        <f t="shared" si="4"/>
        <v>0</v>
      </c>
      <c r="P114" s="63">
        <v>1.7500000000000002E-2</v>
      </c>
      <c r="Q114" s="60">
        <f t="shared" si="5"/>
        <v>0</v>
      </c>
      <c r="R114" s="311"/>
      <c r="S114" s="66">
        <v>44897</v>
      </c>
      <c r="T114" s="67">
        <v>45291</v>
      </c>
      <c r="U114" s="60">
        <f t="shared" si="6"/>
        <v>394</v>
      </c>
      <c r="V114" s="60">
        <v>60</v>
      </c>
      <c r="W114" s="60">
        <f t="shared" si="7"/>
        <v>23640</v>
      </c>
      <c r="X114" s="311"/>
    </row>
    <row r="115" spans="1:24" ht="12" customHeight="1">
      <c r="A115" s="92" t="s">
        <v>4425</v>
      </c>
      <c r="B115" s="318" t="s">
        <v>1491</v>
      </c>
      <c r="C115" s="92" t="s">
        <v>4426</v>
      </c>
      <c r="D115" s="92" t="s">
        <v>4427</v>
      </c>
      <c r="E115" s="319" t="s">
        <v>385</v>
      </c>
      <c r="F115" s="92" t="s">
        <v>208</v>
      </c>
      <c r="G115" s="320">
        <v>4919000</v>
      </c>
      <c r="H115" s="320">
        <v>1369654.621380802</v>
      </c>
      <c r="I115" s="321"/>
      <c r="J115" s="321"/>
      <c r="K115" s="322">
        <v>1200000</v>
      </c>
      <c r="L115" s="321">
        <v>700000</v>
      </c>
      <c r="M115" s="92" t="s">
        <v>2488</v>
      </c>
      <c r="N115" s="319" t="s">
        <v>48</v>
      </c>
      <c r="O115" s="368">
        <f t="shared" si="4"/>
        <v>603448.27586206899</v>
      </c>
      <c r="P115" s="324">
        <v>0</v>
      </c>
      <c r="Q115" s="92">
        <f t="shared" si="5"/>
        <v>0</v>
      </c>
      <c r="R115" s="319"/>
      <c r="S115" s="97">
        <v>44910</v>
      </c>
      <c r="T115" s="98">
        <v>45291</v>
      </c>
      <c r="U115" s="92">
        <f t="shared" si="6"/>
        <v>381</v>
      </c>
      <c r="V115" s="92">
        <v>60</v>
      </c>
      <c r="W115" s="92">
        <f t="shared" si="7"/>
        <v>22860</v>
      </c>
      <c r="X115" s="319"/>
    </row>
    <row r="116" spans="1:24" ht="12" customHeight="1">
      <c r="A116" s="60" t="s">
        <v>4428</v>
      </c>
      <c r="B116" s="183" t="s">
        <v>1491</v>
      </c>
      <c r="C116" s="60" t="s">
        <v>4429</v>
      </c>
      <c r="D116" s="60" t="s">
        <v>4430</v>
      </c>
      <c r="E116" s="311" t="s">
        <v>2106</v>
      </c>
      <c r="F116" s="60" t="s">
        <v>208</v>
      </c>
      <c r="G116" s="208">
        <v>4919000</v>
      </c>
      <c r="H116" s="208">
        <v>1369654.621380802</v>
      </c>
      <c r="I116" s="316">
        <v>500000</v>
      </c>
      <c r="J116" s="316"/>
      <c r="K116" s="317">
        <v>1200000</v>
      </c>
      <c r="L116" s="60"/>
      <c r="M116" s="60"/>
      <c r="N116" s="311"/>
      <c r="O116" s="71">
        <f t="shared" si="4"/>
        <v>0</v>
      </c>
      <c r="P116" s="63">
        <v>1.7500000000000002E-2</v>
      </c>
      <c r="Q116" s="60">
        <f t="shared" si="5"/>
        <v>0</v>
      </c>
      <c r="R116" s="311"/>
      <c r="S116" s="66">
        <v>44760</v>
      </c>
      <c r="T116" s="67"/>
      <c r="U116" s="60">
        <f t="shared" si="6"/>
        <v>-44760</v>
      </c>
      <c r="V116" s="60">
        <v>60</v>
      </c>
      <c r="W116" s="60">
        <f t="shared" si="7"/>
        <v>-2685600</v>
      </c>
      <c r="X116" s="311"/>
    </row>
    <row r="117" spans="1:24" ht="12" customHeight="1">
      <c r="A117" s="60" t="s">
        <v>4431</v>
      </c>
      <c r="B117" s="183" t="s">
        <v>1491</v>
      </c>
      <c r="C117" s="60" t="s">
        <v>4432</v>
      </c>
      <c r="D117" s="60" t="s">
        <v>4433</v>
      </c>
      <c r="E117" s="311" t="s">
        <v>4092</v>
      </c>
      <c r="F117" s="60" t="s">
        <v>208</v>
      </c>
      <c r="G117" s="208">
        <v>4919000</v>
      </c>
      <c r="H117" s="208">
        <v>1369654.621380802</v>
      </c>
      <c r="I117" s="316">
        <v>500000</v>
      </c>
      <c r="J117" s="316"/>
      <c r="K117" s="317">
        <v>1200000</v>
      </c>
      <c r="L117" s="60"/>
      <c r="M117" s="60"/>
      <c r="N117" s="311"/>
      <c r="O117" s="71">
        <f t="shared" si="4"/>
        <v>0</v>
      </c>
      <c r="P117" s="63">
        <v>1.7500000000000002E-2</v>
      </c>
      <c r="Q117" s="60">
        <f t="shared" si="5"/>
        <v>0</v>
      </c>
      <c r="R117" s="311"/>
      <c r="S117" s="66">
        <v>44916</v>
      </c>
      <c r="T117" s="67">
        <v>45291</v>
      </c>
      <c r="U117" s="60">
        <f t="shared" si="6"/>
        <v>375</v>
      </c>
      <c r="V117" s="60">
        <v>60</v>
      </c>
      <c r="W117" s="60">
        <f t="shared" si="7"/>
        <v>22500</v>
      </c>
      <c r="X117" s="311"/>
    </row>
    <row r="118" spans="1:24" s="101" customFormat="1" ht="12" customHeight="1">
      <c r="A118" s="60" t="s">
        <v>4434</v>
      </c>
      <c r="B118" s="183" t="s">
        <v>1491</v>
      </c>
      <c r="C118" s="60" t="s">
        <v>4435</v>
      </c>
      <c r="D118" s="60" t="s">
        <v>4436</v>
      </c>
      <c r="E118" s="311" t="s">
        <v>4092</v>
      </c>
      <c r="F118" s="60" t="s">
        <v>208</v>
      </c>
      <c r="G118" s="208">
        <v>4919000</v>
      </c>
      <c r="H118" s="208">
        <v>1369654.621380802</v>
      </c>
      <c r="I118" s="316">
        <v>500000</v>
      </c>
      <c r="J118" s="316"/>
      <c r="K118" s="317">
        <v>1200000</v>
      </c>
      <c r="L118" s="60"/>
      <c r="M118" s="60"/>
      <c r="N118" s="311"/>
      <c r="O118" s="71">
        <f t="shared" si="4"/>
        <v>0</v>
      </c>
      <c r="P118" s="63">
        <v>1.7500000000000002E-2</v>
      </c>
      <c r="Q118" s="60">
        <f t="shared" si="5"/>
        <v>0</v>
      </c>
      <c r="R118" s="311"/>
      <c r="S118" s="66">
        <v>44964</v>
      </c>
      <c r="T118" s="67">
        <v>45291</v>
      </c>
      <c r="U118" s="60">
        <f t="shared" si="6"/>
        <v>327</v>
      </c>
      <c r="V118" s="60">
        <v>60</v>
      </c>
      <c r="W118" s="60">
        <f t="shared" si="7"/>
        <v>19620</v>
      </c>
      <c r="X118" s="311"/>
    </row>
    <row r="119" spans="1:24" s="343" customFormat="1" ht="12" customHeight="1">
      <c r="A119" s="60" t="s">
        <v>4437</v>
      </c>
      <c r="B119" s="183" t="s">
        <v>1491</v>
      </c>
      <c r="C119" s="60" t="s">
        <v>4438</v>
      </c>
      <c r="D119" s="60" t="s">
        <v>4439</v>
      </c>
      <c r="E119" s="311" t="s">
        <v>207</v>
      </c>
      <c r="F119" s="60" t="s">
        <v>208</v>
      </c>
      <c r="G119" s="208">
        <v>4919000</v>
      </c>
      <c r="H119" s="208">
        <v>1369654.621380802</v>
      </c>
      <c r="I119" s="316"/>
      <c r="J119" s="316"/>
      <c r="K119" s="317">
        <v>1200000</v>
      </c>
      <c r="L119" s="60"/>
      <c r="M119" s="60"/>
      <c r="N119" s="311"/>
      <c r="O119" s="71">
        <f t="shared" si="4"/>
        <v>0</v>
      </c>
      <c r="P119" s="63">
        <v>1.7500000000000002E-2</v>
      </c>
      <c r="Q119" s="60">
        <f t="shared" si="5"/>
        <v>0</v>
      </c>
      <c r="R119" s="311"/>
      <c r="S119" s="66">
        <v>44911</v>
      </c>
      <c r="T119" s="67">
        <v>45291</v>
      </c>
      <c r="U119" s="60">
        <f t="shared" si="6"/>
        <v>380</v>
      </c>
      <c r="V119" s="60">
        <v>60</v>
      </c>
      <c r="W119" s="60">
        <f t="shared" si="7"/>
        <v>22800</v>
      </c>
      <c r="X119" s="311"/>
    </row>
    <row r="120" spans="1:24" ht="12" customHeight="1">
      <c r="A120" s="60" t="s">
        <v>4440</v>
      </c>
      <c r="B120" s="183" t="s">
        <v>1491</v>
      </c>
      <c r="C120" s="60" t="s">
        <v>4441</v>
      </c>
      <c r="D120" s="60" t="s">
        <v>4442</v>
      </c>
      <c r="E120" s="311" t="s">
        <v>1494</v>
      </c>
      <c r="F120" s="60" t="s">
        <v>208</v>
      </c>
      <c r="G120" s="208">
        <v>4919000</v>
      </c>
      <c r="H120" s="208">
        <v>1369654.621380802</v>
      </c>
      <c r="I120" s="316">
        <v>600000</v>
      </c>
      <c r="J120" s="316"/>
      <c r="K120" s="317">
        <v>1200000</v>
      </c>
      <c r="L120" s="60"/>
      <c r="M120" s="60"/>
      <c r="N120" s="311"/>
      <c r="O120" s="71">
        <f t="shared" si="4"/>
        <v>0</v>
      </c>
      <c r="P120" s="63">
        <v>1.7500000000000002E-2</v>
      </c>
      <c r="Q120" s="60">
        <f t="shared" si="5"/>
        <v>0</v>
      </c>
      <c r="R120" s="311"/>
      <c r="S120" s="66">
        <v>44760</v>
      </c>
      <c r="T120" s="67"/>
      <c r="U120" s="60">
        <f t="shared" si="6"/>
        <v>-44760</v>
      </c>
      <c r="V120" s="60">
        <v>60</v>
      </c>
      <c r="W120" s="60">
        <f t="shared" si="7"/>
        <v>-2685600</v>
      </c>
      <c r="X120" s="311"/>
    </row>
    <row r="121" spans="1:24" ht="12" customHeight="1">
      <c r="A121" s="60" t="s">
        <v>4443</v>
      </c>
      <c r="B121" s="183" t="s">
        <v>1491</v>
      </c>
      <c r="C121" s="60" t="s">
        <v>4444</v>
      </c>
      <c r="D121" s="60" t="s">
        <v>4445</v>
      </c>
      <c r="E121" s="311" t="s">
        <v>3280</v>
      </c>
      <c r="F121" s="60" t="s">
        <v>208</v>
      </c>
      <c r="G121" s="208">
        <v>4919000</v>
      </c>
      <c r="H121" s="208">
        <v>1369654.621380802</v>
      </c>
      <c r="I121" s="316">
        <v>850000</v>
      </c>
      <c r="J121" s="316"/>
      <c r="K121" s="317">
        <v>1200000</v>
      </c>
      <c r="L121" s="60"/>
      <c r="M121" s="60"/>
      <c r="N121" s="311"/>
      <c r="O121" s="71">
        <f t="shared" si="4"/>
        <v>0</v>
      </c>
      <c r="P121" s="63">
        <v>1.4999999999999999E-2</v>
      </c>
      <c r="Q121" s="60">
        <f t="shared" si="5"/>
        <v>0</v>
      </c>
      <c r="R121" s="311"/>
      <c r="S121" s="326">
        <v>45401</v>
      </c>
      <c r="T121" s="325">
        <v>45511</v>
      </c>
      <c r="U121" s="60">
        <f t="shared" si="6"/>
        <v>110</v>
      </c>
      <c r="V121" s="60">
        <v>60</v>
      </c>
      <c r="W121" s="60">
        <f t="shared" si="7"/>
        <v>6600</v>
      </c>
      <c r="X121" s="311"/>
    </row>
    <row r="122" spans="1:24" ht="12" customHeight="1">
      <c r="A122" s="92" t="s">
        <v>4446</v>
      </c>
      <c r="B122" s="318" t="s">
        <v>1491</v>
      </c>
      <c r="C122" s="92" t="s">
        <v>4447</v>
      </c>
      <c r="D122" s="92" t="s">
        <v>4448</v>
      </c>
      <c r="E122" s="319" t="s">
        <v>385</v>
      </c>
      <c r="F122" s="92" t="s">
        <v>208</v>
      </c>
      <c r="G122" s="320">
        <v>4919000</v>
      </c>
      <c r="H122" s="320">
        <v>1369654.621380802</v>
      </c>
      <c r="I122" s="321">
        <v>600000</v>
      </c>
      <c r="J122" s="321"/>
      <c r="K122" s="322">
        <v>1200000</v>
      </c>
      <c r="L122" s="321">
        <v>700000</v>
      </c>
      <c r="M122" s="92" t="s">
        <v>46</v>
      </c>
      <c r="N122" s="319" t="s">
        <v>48</v>
      </c>
      <c r="O122" s="368">
        <f t="shared" si="4"/>
        <v>603448.27586206899</v>
      </c>
      <c r="P122" s="324">
        <v>0</v>
      </c>
      <c r="Q122" s="92">
        <f t="shared" si="5"/>
        <v>0</v>
      </c>
      <c r="R122" s="319"/>
      <c r="S122" s="97">
        <v>44757</v>
      </c>
      <c r="T122" s="98"/>
      <c r="U122" s="92">
        <f t="shared" si="6"/>
        <v>-44757</v>
      </c>
      <c r="V122" s="92">
        <v>60</v>
      </c>
      <c r="W122" s="92">
        <f t="shared" si="7"/>
        <v>-2685420</v>
      </c>
      <c r="X122" s="319"/>
    </row>
    <row r="123" spans="1:24" ht="12" customHeight="1">
      <c r="A123" s="60" t="s">
        <v>4449</v>
      </c>
      <c r="B123" s="183" t="s">
        <v>1491</v>
      </c>
      <c r="C123" s="60" t="s">
        <v>4450</v>
      </c>
      <c r="D123" s="60" t="s">
        <v>4451</v>
      </c>
      <c r="E123" s="311" t="s">
        <v>3280</v>
      </c>
      <c r="F123" s="60" t="s">
        <v>208</v>
      </c>
      <c r="G123" s="351">
        <v>4919000</v>
      </c>
      <c r="H123" s="351">
        <v>1369654.621380802</v>
      </c>
      <c r="I123" s="352">
        <v>600000</v>
      </c>
      <c r="J123" s="352"/>
      <c r="K123" s="352">
        <v>1200000</v>
      </c>
      <c r="L123" s="353"/>
      <c r="M123" s="353"/>
      <c r="N123" s="354"/>
      <c r="O123" s="355">
        <f t="shared" si="4"/>
        <v>0</v>
      </c>
      <c r="P123" s="356">
        <v>1.4999999999999999E-2</v>
      </c>
      <c r="Q123" s="353">
        <f t="shared" si="5"/>
        <v>0</v>
      </c>
      <c r="R123" s="354"/>
      <c r="S123" s="357">
        <v>44748</v>
      </c>
      <c r="T123" s="358">
        <v>45511</v>
      </c>
      <c r="U123" s="353">
        <f t="shared" si="6"/>
        <v>763</v>
      </c>
      <c r="V123" s="353">
        <v>60</v>
      </c>
      <c r="W123" s="353">
        <f t="shared" si="7"/>
        <v>45780</v>
      </c>
      <c r="X123" s="311"/>
    </row>
    <row r="124" spans="1:24" ht="12" customHeight="1">
      <c r="A124" s="60" t="s">
        <v>4452</v>
      </c>
      <c r="B124" s="183" t="s">
        <v>1491</v>
      </c>
      <c r="C124" s="60" t="s">
        <v>4453</v>
      </c>
      <c r="D124" s="60" t="s">
        <v>4454</v>
      </c>
      <c r="E124" s="311" t="s">
        <v>207</v>
      </c>
      <c r="F124" s="60" t="s">
        <v>208</v>
      </c>
      <c r="G124" s="208">
        <v>4919000</v>
      </c>
      <c r="H124" s="208">
        <v>1369654.621380802</v>
      </c>
      <c r="I124" s="316">
        <v>600000</v>
      </c>
      <c r="J124" s="316"/>
      <c r="K124" s="317">
        <v>1200000</v>
      </c>
      <c r="L124" s="60"/>
      <c r="M124" s="60"/>
      <c r="N124" s="311"/>
      <c r="O124" s="71">
        <f t="shared" si="4"/>
        <v>0</v>
      </c>
      <c r="P124" s="63">
        <v>1.7500000000000002E-2</v>
      </c>
      <c r="Q124" s="60">
        <f t="shared" si="5"/>
        <v>0</v>
      </c>
      <c r="R124" s="311"/>
      <c r="S124" s="66">
        <v>44897</v>
      </c>
      <c r="T124" s="67">
        <v>45291</v>
      </c>
      <c r="U124" s="60">
        <f t="shared" si="6"/>
        <v>394</v>
      </c>
      <c r="V124" s="60">
        <v>60</v>
      </c>
      <c r="W124" s="60">
        <f t="shared" si="7"/>
        <v>23640</v>
      </c>
      <c r="X124" s="311"/>
    </row>
    <row r="125" spans="1:24" s="101" customFormat="1" ht="12" customHeight="1">
      <c r="A125" s="60" t="s">
        <v>4455</v>
      </c>
      <c r="B125" s="183" t="s">
        <v>1491</v>
      </c>
      <c r="C125" s="60" t="s">
        <v>4456</v>
      </c>
      <c r="D125" s="60" t="s">
        <v>4457</v>
      </c>
      <c r="E125" s="311" t="s">
        <v>4092</v>
      </c>
      <c r="F125" s="60" t="s">
        <v>208</v>
      </c>
      <c r="G125" s="208">
        <v>4919000</v>
      </c>
      <c r="H125" s="208">
        <v>1369654.621380802</v>
      </c>
      <c r="I125" s="316">
        <v>600000</v>
      </c>
      <c r="J125" s="316"/>
      <c r="K125" s="317">
        <v>1200000</v>
      </c>
      <c r="L125" s="60"/>
      <c r="M125" s="60"/>
      <c r="N125" s="311"/>
      <c r="O125" s="71">
        <f t="shared" si="4"/>
        <v>0</v>
      </c>
      <c r="P125" s="63">
        <v>1.7500000000000002E-2</v>
      </c>
      <c r="Q125" s="60">
        <f t="shared" si="5"/>
        <v>0</v>
      </c>
      <c r="R125" s="311"/>
      <c r="S125" s="66">
        <v>44897</v>
      </c>
      <c r="T125" s="67">
        <v>45291</v>
      </c>
      <c r="U125" s="60">
        <f t="shared" si="6"/>
        <v>394</v>
      </c>
      <c r="V125" s="60">
        <v>60</v>
      </c>
      <c r="W125" s="60">
        <f t="shared" si="7"/>
        <v>23640</v>
      </c>
      <c r="X125" s="311"/>
    </row>
    <row r="126" spans="1:24">
      <c r="A126" s="369" t="s">
        <v>4458</v>
      </c>
      <c r="B126" s="359" t="s">
        <v>1491</v>
      </c>
      <c r="C126" s="136" t="s">
        <v>4459</v>
      </c>
      <c r="D126" s="359" t="s">
        <v>4460</v>
      </c>
      <c r="E126" s="370" t="s">
        <v>4379</v>
      </c>
      <c r="F126" s="136" t="s">
        <v>4461</v>
      </c>
      <c r="G126" s="208">
        <v>4919000</v>
      </c>
      <c r="H126" s="371">
        <v>1369654.621380802</v>
      </c>
      <c r="I126" s="208"/>
      <c r="J126" s="208"/>
      <c r="K126" s="317">
        <v>1200000</v>
      </c>
      <c r="L126" s="60"/>
      <c r="M126" s="60"/>
      <c r="N126" s="153"/>
      <c r="O126" s="165">
        <f t="shared" si="4"/>
        <v>0</v>
      </c>
      <c r="P126" s="372">
        <v>1.7500000000000002E-2</v>
      </c>
      <c r="Q126" s="60">
        <f t="shared" si="5"/>
        <v>0</v>
      </c>
      <c r="R126" s="153"/>
      <c r="S126" s="165"/>
      <c r="T126" s="60"/>
      <c r="U126" s="60">
        <f t="shared" si="6"/>
        <v>0</v>
      </c>
      <c r="V126" s="60">
        <v>60</v>
      </c>
      <c r="W126" s="60">
        <f t="shared" si="7"/>
        <v>0</v>
      </c>
      <c r="X126" s="311"/>
    </row>
    <row r="127" spans="1:24" ht="12" customHeight="1">
      <c r="A127" s="60" t="s">
        <v>4462</v>
      </c>
      <c r="B127" s="183" t="s">
        <v>1491</v>
      </c>
      <c r="C127" s="60" t="s">
        <v>4463</v>
      </c>
      <c r="D127" s="60" t="s">
        <v>4464</v>
      </c>
      <c r="E127" s="311" t="s">
        <v>1494</v>
      </c>
      <c r="F127" s="60" t="s">
        <v>208</v>
      </c>
      <c r="G127" s="208">
        <v>4919000</v>
      </c>
      <c r="H127" s="208">
        <v>1369654.621380802</v>
      </c>
      <c r="I127" s="316">
        <v>400000</v>
      </c>
      <c r="J127" s="316"/>
      <c r="K127" s="317">
        <v>1200000</v>
      </c>
      <c r="L127" s="60"/>
      <c r="M127" s="60" t="s">
        <v>4465</v>
      </c>
      <c r="N127" s="311"/>
      <c r="O127" s="71">
        <f t="shared" si="4"/>
        <v>0</v>
      </c>
      <c r="P127" s="63">
        <v>1.7500000000000002E-2</v>
      </c>
      <c r="Q127" s="60">
        <f t="shared" si="5"/>
        <v>0</v>
      </c>
      <c r="R127" s="311"/>
      <c r="S127" s="66">
        <v>44756</v>
      </c>
      <c r="T127" s="67"/>
      <c r="U127" s="60">
        <f t="shared" si="6"/>
        <v>-44756</v>
      </c>
      <c r="V127" s="60">
        <v>60</v>
      </c>
      <c r="W127" s="60">
        <f t="shared" si="7"/>
        <v>-2685360</v>
      </c>
      <c r="X127" s="311"/>
    </row>
    <row r="128" spans="1:24" ht="12" customHeight="1">
      <c r="A128" s="60" t="s">
        <v>4466</v>
      </c>
      <c r="B128" s="183" t="s">
        <v>1491</v>
      </c>
      <c r="C128" s="60" t="s">
        <v>4467</v>
      </c>
      <c r="D128" s="60" t="s">
        <v>4468</v>
      </c>
      <c r="E128" s="311" t="s">
        <v>4092</v>
      </c>
      <c r="F128" s="60" t="s">
        <v>208</v>
      </c>
      <c r="G128" s="208">
        <v>4919000</v>
      </c>
      <c r="H128" s="208">
        <v>1369654.621380802</v>
      </c>
      <c r="I128" s="316">
        <v>600000</v>
      </c>
      <c r="J128" s="316"/>
      <c r="K128" s="317">
        <v>1200000</v>
      </c>
      <c r="L128" s="60"/>
      <c r="M128" s="60"/>
      <c r="N128" s="311"/>
      <c r="O128" s="71">
        <f t="shared" si="4"/>
        <v>0</v>
      </c>
      <c r="P128" s="63">
        <v>1.7500000000000002E-2</v>
      </c>
      <c r="Q128" s="60">
        <f t="shared" si="5"/>
        <v>0</v>
      </c>
      <c r="R128" s="311"/>
      <c r="S128" s="66">
        <v>44910</v>
      </c>
      <c r="T128" s="67">
        <v>45291</v>
      </c>
      <c r="U128" s="60">
        <f t="shared" si="6"/>
        <v>381</v>
      </c>
      <c r="V128" s="60">
        <v>60</v>
      </c>
      <c r="W128" s="60">
        <f t="shared" si="7"/>
        <v>22860</v>
      </c>
      <c r="X128" s="311"/>
    </row>
    <row r="129" spans="1:24" s="343" customFormat="1" ht="12" customHeight="1">
      <c r="A129" s="60" t="s">
        <v>4469</v>
      </c>
      <c r="B129" s="183" t="s">
        <v>1491</v>
      </c>
      <c r="C129" s="60" t="s">
        <v>4470</v>
      </c>
      <c r="D129" s="60" t="s">
        <v>4471</v>
      </c>
      <c r="E129" s="311" t="s">
        <v>2106</v>
      </c>
      <c r="F129" s="60" t="s">
        <v>208</v>
      </c>
      <c r="G129" s="208">
        <v>4919000</v>
      </c>
      <c r="H129" s="208">
        <v>1369654.621380802</v>
      </c>
      <c r="I129" s="316"/>
      <c r="J129" s="316"/>
      <c r="K129" s="317">
        <v>1200000</v>
      </c>
      <c r="L129" s="60"/>
      <c r="M129" s="60"/>
      <c r="N129" s="311"/>
      <c r="O129" s="71">
        <f t="shared" si="4"/>
        <v>0</v>
      </c>
      <c r="P129" s="63">
        <v>1.7500000000000002E-2</v>
      </c>
      <c r="Q129" s="60">
        <f t="shared" si="5"/>
        <v>0</v>
      </c>
      <c r="R129" s="311"/>
      <c r="S129" s="66">
        <v>44760</v>
      </c>
      <c r="T129" s="67"/>
      <c r="U129" s="60">
        <f t="shared" si="6"/>
        <v>-44760</v>
      </c>
      <c r="V129" s="60">
        <v>60</v>
      </c>
      <c r="W129" s="60">
        <f t="shared" si="7"/>
        <v>-2685600</v>
      </c>
      <c r="X129" s="311"/>
    </row>
    <row r="130" spans="1:24" ht="12" customHeight="1">
      <c r="A130" s="60" t="s">
        <v>4472</v>
      </c>
      <c r="B130" s="183" t="s">
        <v>2427</v>
      </c>
      <c r="C130" s="60" t="s">
        <v>4473</v>
      </c>
      <c r="D130" s="60" t="s">
        <v>4474</v>
      </c>
      <c r="E130" s="311" t="s">
        <v>2106</v>
      </c>
      <c r="F130" s="60" t="s">
        <v>208</v>
      </c>
      <c r="G130" s="208">
        <v>5200000</v>
      </c>
      <c r="H130" s="208">
        <v>1447896.7333157493</v>
      </c>
      <c r="I130" s="316">
        <v>800000</v>
      </c>
      <c r="J130" s="316"/>
      <c r="K130" s="317">
        <v>1300000</v>
      </c>
      <c r="L130" s="60"/>
      <c r="M130" s="60"/>
      <c r="N130" s="311"/>
      <c r="O130" s="71">
        <f t="shared" si="4"/>
        <v>0</v>
      </c>
      <c r="P130" s="63">
        <v>1.7500000000000002E-2</v>
      </c>
      <c r="Q130" s="60">
        <f t="shared" si="5"/>
        <v>0</v>
      </c>
      <c r="R130" s="311"/>
      <c r="S130" s="66">
        <v>44760</v>
      </c>
      <c r="T130" s="67"/>
      <c r="U130" s="60">
        <f t="shared" si="6"/>
        <v>-44760</v>
      </c>
      <c r="V130" s="60">
        <v>60</v>
      </c>
      <c r="W130" s="60">
        <f t="shared" si="7"/>
        <v>-2685600</v>
      </c>
      <c r="X130" s="311"/>
    </row>
    <row r="131" spans="1:24" ht="12" customHeight="1">
      <c r="A131" s="60" t="s">
        <v>4475</v>
      </c>
      <c r="B131" s="183" t="s">
        <v>2427</v>
      </c>
      <c r="C131" s="60" t="s">
        <v>4476</v>
      </c>
      <c r="D131" s="60" t="s">
        <v>4477</v>
      </c>
      <c r="E131" s="311" t="s">
        <v>3280</v>
      </c>
      <c r="F131" s="60" t="s">
        <v>208</v>
      </c>
      <c r="G131" s="208">
        <v>5200000</v>
      </c>
      <c r="H131" s="208">
        <v>1447896.7333157493</v>
      </c>
      <c r="I131" s="316"/>
      <c r="J131" s="316"/>
      <c r="K131" s="317">
        <v>1300000</v>
      </c>
      <c r="L131" s="60"/>
      <c r="M131" s="60"/>
      <c r="N131" s="311"/>
      <c r="O131" s="71">
        <f t="shared" ref="O131:O194" si="8">L131/1.16</f>
        <v>0</v>
      </c>
      <c r="P131" s="63">
        <v>1.4999999999999999E-2</v>
      </c>
      <c r="Q131" s="60">
        <f t="shared" ref="Q131:Q194" si="9">P131*O131</f>
        <v>0</v>
      </c>
      <c r="R131" s="311"/>
      <c r="S131" s="326">
        <v>45604</v>
      </c>
      <c r="T131" s="67"/>
      <c r="U131" s="60">
        <f t="shared" ref="U131:U194" si="10">T131-S131</f>
        <v>-45604</v>
      </c>
      <c r="V131" s="60">
        <v>60</v>
      </c>
      <c r="W131" s="60">
        <f t="shared" ref="W131:W194" si="11">V131*U131</f>
        <v>-2736240</v>
      </c>
      <c r="X131" s="311"/>
    </row>
    <row r="132" spans="1:24" s="101" customFormat="1" ht="12" customHeight="1">
      <c r="A132" s="60" t="s">
        <v>4478</v>
      </c>
      <c r="B132" s="183" t="s">
        <v>2427</v>
      </c>
      <c r="C132" s="60" t="s">
        <v>4479</v>
      </c>
      <c r="D132" s="60" t="s">
        <v>4480</v>
      </c>
      <c r="E132" s="311" t="s">
        <v>2106</v>
      </c>
      <c r="F132" s="60" t="s">
        <v>208</v>
      </c>
      <c r="G132" s="208">
        <v>5200000</v>
      </c>
      <c r="H132" s="208">
        <v>1447896.7333157493</v>
      </c>
      <c r="I132" s="316">
        <v>800000</v>
      </c>
      <c r="J132" s="316"/>
      <c r="K132" s="317">
        <v>1300000</v>
      </c>
      <c r="L132" s="60"/>
      <c r="M132" s="60"/>
      <c r="N132" s="311"/>
      <c r="O132" s="71">
        <f t="shared" si="8"/>
        <v>0</v>
      </c>
      <c r="P132" s="63">
        <v>1.7500000000000002E-2</v>
      </c>
      <c r="Q132" s="60">
        <f t="shared" si="9"/>
        <v>0</v>
      </c>
      <c r="R132" s="311"/>
      <c r="S132" s="66">
        <v>44760</v>
      </c>
      <c r="T132" s="67"/>
      <c r="U132" s="60">
        <f t="shared" si="10"/>
        <v>-44760</v>
      </c>
      <c r="V132" s="60">
        <v>60</v>
      </c>
      <c r="W132" s="60">
        <f t="shared" si="11"/>
        <v>-2685600</v>
      </c>
      <c r="X132" s="311"/>
    </row>
    <row r="133" spans="1:24" ht="12" customHeight="1">
      <c r="A133" s="92" t="s">
        <v>4481</v>
      </c>
      <c r="B133" s="318" t="s">
        <v>2427</v>
      </c>
      <c r="C133" s="92" t="s">
        <v>4482</v>
      </c>
      <c r="D133" s="92" t="s">
        <v>4483</v>
      </c>
      <c r="E133" s="319" t="s">
        <v>385</v>
      </c>
      <c r="F133" s="92" t="s">
        <v>208</v>
      </c>
      <c r="G133" s="320">
        <v>5200000</v>
      </c>
      <c r="H133" s="320">
        <v>1447896.7333157493</v>
      </c>
      <c r="I133" s="321"/>
      <c r="J133" s="321"/>
      <c r="K133" s="322">
        <v>1300000</v>
      </c>
      <c r="L133" s="321">
        <v>950000</v>
      </c>
      <c r="M133" s="92" t="s">
        <v>46</v>
      </c>
      <c r="N133" s="319" t="s">
        <v>48</v>
      </c>
      <c r="O133" s="323">
        <f t="shared" si="8"/>
        <v>818965.51724137936</v>
      </c>
      <c r="P133" s="324">
        <v>0</v>
      </c>
      <c r="Q133" s="321">
        <f t="shared" si="9"/>
        <v>0</v>
      </c>
      <c r="R133" s="319"/>
      <c r="S133" s="97">
        <v>44754</v>
      </c>
      <c r="T133" s="98"/>
      <c r="U133" s="92">
        <f t="shared" si="10"/>
        <v>-44754</v>
      </c>
      <c r="V133" s="92">
        <v>60</v>
      </c>
      <c r="W133" s="92">
        <f t="shared" si="11"/>
        <v>-2685240</v>
      </c>
      <c r="X133" s="319"/>
    </row>
    <row r="134" spans="1:24" ht="12" customHeight="1">
      <c r="A134" s="60" t="s">
        <v>4484</v>
      </c>
      <c r="B134" s="183" t="s">
        <v>2427</v>
      </c>
      <c r="C134" s="60" t="s">
        <v>4485</v>
      </c>
      <c r="D134" s="60" t="s">
        <v>4486</v>
      </c>
      <c r="E134" s="311" t="s">
        <v>2296</v>
      </c>
      <c r="F134" s="60" t="s">
        <v>208</v>
      </c>
      <c r="G134" s="208">
        <v>5200000</v>
      </c>
      <c r="H134" s="208">
        <v>1447896.7333157493</v>
      </c>
      <c r="I134" s="316">
        <v>800000</v>
      </c>
      <c r="J134" s="316"/>
      <c r="K134" s="317">
        <v>1300000</v>
      </c>
      <c r="L134" s="60"/>
      <c r="M134" s="60"/>
      <c r="N134" s="311"/>
      <c r="O134" s="71">
        <f t="shared" si="8"/>
        <v>0</v>
      </c>
      <c r="P134" s="63">
        <v>1.7500000000000002E-2</v>
      </c>
      <c r="Q134" s="60">
        <f t="shared" si="9"/>
        <v>0</v>
      </c>
      <c r="R134" s="311"/>
      <c r="S134" s="66">
        <v>44760</v>
      </c>
      <c r="T134" s="67"/>
      <c r="U134" s="60">
        <f t="shared" si="10"/>
        <v>-44760</v>
      </c>
      <c r="V134" s="60">
        <v>60</v>
      </c>
      <c r="W134" s="60">
        <f t="shared" si="11"/>
        <v>-2685600</v>
      </c>
      <c r="X134" s="311"/>
    </row>
    <row r="135" spans="1:24" ht="12" customHeight="1">
      <c r="A135" s="60" t="s">
        <v>4487</v>
      </c>
      <c r="B135" s="183" t="s">
        <v>2427</v>
      </c>
      <c r="C135" s="60" t="s">
        <v>4488</v>
      </c>
      <c r="D135" s="60" t="s">
        <v>4489</v>
      </c>
      <c r="E135" s="311" t="s">
        <v>4092</v>
      </c>
      <c r="F135" s="60" t="s">
        <v>208</v>
      </c>
      <c r="G135" s="208">
        <v>5200000</v>
      </c>
      <c r="H135" s="208">
        <v>1447896.7333157493</v>
      </c>
      <c r="I135" s="316">
        <v>400000</v>
      </c>
      <c r="J135" s="316"/>
      <c r="K135" s="317">
        <v>1300000</v>
      </c>
      <c r="L135" s="60"/>
      <c r="M135" s="60"/>
      <c r="N135" s="311"/>
      <c r="O135" s="71">
        <f t="shared" si="8"/>
        <v>0</v>
      </c>
      <c r="P135" s="63">
        <v>1.7500000000000002E-2</v>
      </c>
      <c r="Q135" s="60">
        <f t="shared" si="9"/>
        <v>0</v>
      </c>
      <c r="R135" s="311"/>
      <c r="S135" s="66">
        <v>45065</v>
      </c>
      <c r="T135" s="67">
        <v>45291</v>
      </c>
      <c r="U135" s="60">
        <f t="shared" si="10"/>
        <v>226</v>
      </c>
      <c r="V135" s="60">
        <v>60</v>
      </c>
      <c r="W135" s="60">
        <f t="shared" si="11"/>
        <v>13560</v>
      </c>
      <c r="X135" s="311"/>
    </row>
    <row r="136" spans="1:24" ht="12" customHeight="1">
      <c r="A136" s="60" t="s">
        <v>4490</v>
      </c>
      <c r="B136" s="183" t="s">
        <v>2427</v>
      </c>
      <c r="C136" s="60" t="s">
        <v>4491</v>
      </c>
      <c r="D136" s="60" t="s">
        <v>4492</v>
      </c>
      <c r="E136" s="311" t="s">
        <v>4092</v>
      </c>
      <c r="F136" s="60" t="s">
        <v>208</v>
      </c>
      <c r="G136" s="208">
        <v>5200000</v>
      </c>
      <c r="H136" s="208">
        <v>1447896.7333157493</v>
      </c>
      <c r="I136" s="316">
        <v>300000</v>
      </c>
      <c r="J136" s="316"/>
      <c r="K136" s="317">
        <v>1300000</v>
      </c>
      <c r="L136" s="60"/>
      <c r="M136" s="60"/>
      <c r="N136" s="311"/>
      <c r="O136" s="71">
        <f t="shared" si="8"/>
        <v>0</v>
      </c>
      <c r="P136" s="63">
        <v>1.7500000000000002E-2</v>
      </c>
      <c r="Q136" s="60">
        <f t="shared" si="9"/>
        <v>0</v>
      </c>
      <c r="R136" s="311"/>
      <c r="S136" s="66">
        <v>45065</v>
      </c>
      <c r="T136" s="67">
        <v>45291</v>
      </c>
      <c r="U136" s="60">
        <f t="shared" si="10"/>
        <v>226</v>
      </c>
      <c r="V136" s="60">
        <v>60</v>
      </c>
      <c r="W136" s="60">
        <f t="shared" si="11"/>
        <v>13560</v>
      </c>
      <c r="X136" s="311"/>
    </row>
    <row r="137" spans="1:24" ht="12" customHeight="1">
      <c r="A137" s="60" t="s">
        <v>4493</v>
      </c>
      <c r="B137" s="183" t="s">
        <v>2427</v>
      </c>
      <c r="C137" s="60" t="s">
        <v>4494</v>
      </c>
      <c r="D137" s="60" t="s">
        <v>4495</v>
      </c>
      <c r="E137" s="311" t="s">
        <v>4092</v>
      </c>
      <c r="F137" s="60" t="s">
        <v>208</v>
      </c>
      <c r="G137" s="208">
        <v>5200000</v>
      </c>
      <c r="H137" s="208">
        <v>1447896.7333157493</v>
      </c>
      <c r="I137" s="316">
        <v>800000</v>
      </c>
      <c r="J137" s="316"/>
      <c r="K137" s="317">
        <v>1300000</v>
      </c>
      <c r="L137" s="60"/>
      <c r="M137" s="60"/>
      <c r="N137" s="311"/>
      <c r="O137" s="71">
        <f t="shared" si="8"/>
        <v>0</v>
      </c>
      <c r="P137" s="63">
        <v>1.7500000000000002E-2</v>
      </c>
      <c r="Q137" s="60">
        <f t="shared" si="9"/>
        <v>0</v>
      </c>
      <c r="R137" s="311"/>
      <c r="S137" s="66">
        <v>44965</v>
      </c>
      <c r="T137" s="67">
        <v>45291</v>
      </c>
      <c r="U137" s="60">
        <f t="shared" si="10"/>
        <v>326</v>
      </c>
      <c r="V137" s="60">
        <v>60</v>
      </c>
      <c r="W137" s="60">
        <f t="shared" si="11"/>
        <v>19560</v>
      </c>
      <c r="X137" s="311"/>
    </row>
    <row r="138" spans="1:24" ht="12" customHeight="1">
      <c r="A138" s="60" t="s">
        <v>4496</v>
      </c>
      <c r="B138" s="183" t="s">
        <v>2427</v>
      </c>
      <c r="C138" s="60" t="s">
        <v>4497</v>
      </c>
      <c r="D138" s="60" t="s">
        <v>4498</v>
      </c>
      <c r="E138" s="311" t="s">
        <v>4092</v>
      </c>
      <c r="F138" s="60" t="s">
        <v>208</v>
      </c>
      <c r="G138" s="208">
        <v>5200000</v>
      </c>
      <c r="H138" s="208">
        <v>1447896.7333157493</v>
      </c>
      <c r="I138" s="316"/>
      <c r="J138" s="316"/>
      <c r="K138" s="317">
        <v>1300000</v>
      </c>
      <c r="L138" s="60"/>
      <c r="M138" s="60"/>
      <c r="N138" s="311"/>
      <c r="O138" s="71">
        <f t="shared" si="8"/>
        <v>0</v>
      </c>
      <c r="P138" s="63">
        <v>1.7500000000000002E-2</v>
      </c>
      <c r="Q138" s="60">
        <f t="shared" si="9"/>
        <v>0</v>
      </c>
      <c r="R138" s="311"/>
      <c r="S138" s="66">
        <v>45065</v>
      </c>
      <c r="T138" s="67">
        <v>45291</v>
      </c>
      <c r="U138" s="60">
        <f t="shared" si="10"/>
        <v>226</v>
      </c>
      <c r="V138" s="60">
        <v>60</v>
      </c>
      <c r="W138" s="60">
        <f t="shared" si="11"/>
        <v>13560</v>
      </c>
      <c r="X138" s="311"/>
    </row>
    <row r="139" spans="1:24" ht="12" customHeight="1">
      <c r="A139" s="60" t="s">
        <v>4499</v>
      </c>
      <c r="B139" s="183" t="s">
        <v>2427</v>
      </c>
      <c r="C139" s="60" t="s">
        <v>4500</v>
      </c>
      <c r="D139" s="60" t="s">
        <v>4501</v>
      </c>
      <c r="E139" s="311" t="s">
        <v>3280</v>
      </c>
      <c r="F139" s="60" t="s">
        <v>208</v>
      </c>
      <c r="G139" s="208">
        <v>5200000</v>
      </c>
      <c r="H139" s="208">
        <v>1447896.7333157493</v>
      </c>
      <c r="I139" s="316"/>
      <c r="J139" s="316"/>
      <c r="K139" s="317">
        <v>1300000</v>
      </c>
      <c r="L139" s="60"/>
      <c r="M139" s="60"/>
      <c r="N139" s="311"/>
      <c r="O139" s="71">
        <f t="shared" si="8"/>
        <v>0</v>
      </c>
      <c r="P139" s="63">
        <v>1.4999999999999999E-2</v>
      </c>
      <c r="Q139" s="60">
        <f t="shared" si="9"/>
        <v>0</v>
      </c>
      <c r="R139" s="311"/>
      <c r="S139" s="326">
        <v>45604</v>
      </c>
      <c r="T139" s="67"/>
      <c r="U139" s="60">
        <f t="shared" si="10"/>
        <v>-45604</v>
      </c>
      <c r="V139" s="60">
        <v>60</v>
      </c>
      <c r="W139" s="60">
        <f t="shared" si="11"/>
        <v>-2736240</v>
      </c>
      <c r="X139" s="311"/>
    </row>
    <row r="140" spans="1:24" ht="12" customHeight="1">
      <c r="A140" s="60" t="s">
        <v>4502</v>
      </c>
      <c r="B140" s="183" t="s">
        <v>2427</v>
      </c>
      <c r="C140" s="60" t="s">
        <v>4503</v>
      </c>
      <c r="D140" s="60" t="s">
        <v>4504</v>
      </c>
      <c r="E140" s="311" t="s">
        <v>2106</v>
      </c>
      <c r="F140" s="60" t="s">
        <v>208</v>
      </c>
      <c r="G140" s="208">
        <v>5200000</v>
      </c>
      <c r="H140" s="208">
        <v>1447896.7333157493</v>
      </c>
      <c r="I140" s="316"/>
      <c r="J140" s="316"/>
      <c r="K140" s="317">
        <v>1300000</v>
      </c>
      <c r="L140" s="60"/>
      <c r="M140" s="60"/>
      <c r="N140" s="311"/>
      <c r="O140" s="71">
        <f t="shared" si="8"/>
        <v>0</v>
      </c>
      <c r="P140" s="63">
        <v>1.7500000000000002E-2</v>
      </c>
      <c r="Q140" s="60">
        <f t="shared" si="9"/>
        <v>0</v>
      </c>
      <c r="R140" s="311"/>
      <c r="S140" s="66">
        <v>44757</v>
      </c>
      <c r="T140" s="67"/>
      <c r="U140" s="60">
        <f t="shared" si="10"/>
        <v>-44757</v>
      </c>
      <c r="V140" s="60">
        <v>60</v>
      </c>
      <c r="W140" s="60">
        <f t="shared" si="11"/>
        <v>-2685420</v>
      </c>
      <c r="X140" s="311"/>
    </row>
    <row r="141" spans="1:24" ht="12" customHeight="1">
      <c r="A141" s="60" t="s">
        <v>4505</v>
      </c>
      <c r="B141" s="183" t="s">
        <v>2427</v>
      </c>
      <c r="C141" s="60" t="s">
        <v>4506</v>
      </c>
      <c r="D141" s="60" t="s">
        <v>4507</v>
      </c>
      <c r="E141" s="311" t="s">
        <v>207</v>
      </c>
      <c r="F141" s="60" t="s">
        <v>208</v>
      </c>
      <c r="G141" s="208">
        <v>5200000</v>
      </c>
      <c r="H141" s="208">
        <v>1447896.7333157493</v>
      </c>
      <c r="I141" s="316">
        <v>800000</v>
      </c>
      <c r="J141" s="316"/>
      <c r="K141" s="317">
        <v>1300000</v>
      </c>
      <c r="L141" s="60"/>
      <c r="M141" s="60"/>
      <c r="N141" s="311"/>
      <c r="O141" s="71">
        <f t="shared" si="8"/>
        <v>0</v>
      </c>
      <c r="P141" s="63">
        <v>1.7500000000000002E-2</v>
      </c>
      <c r="Q141" s="60">
        <f t="shared" si="9"/>
        <v>0</v>
      </c>
      <c r="R141" s="311"/>
      <c r="S141" s="66">
        <v>44896</v>
      </c>
      <c r="T141" s="67">
        <v>45291</v>
      </c>
      <c r="U141" s="60">
        <f t="shared" si="10"/>
        <v>395</v>
      </c>
      <c r="V141" s="60">
        <v>60</v>
      </c>
      <c r="W141" s="60">
        <f t="shared" si="11"/>
        <v>23700</v>
      </c>
      <c r="X141" s="311"/>
    </row>
    <row r="142" spans="1:24" ht="12" customHeight="1">
      <c r="A142" s="60" t="s">
        <v>4508</v>
      </c>
      <c r="B142" s="183" t="s">
        <v>2427</v>
      </c>
      <c r="C142" s="60" t="s">
        <v>4509</v>
      </c>
      <c r="D142" s="60" t="s">
        <v>4510</v>
      </c>
      <c r="E142" s="311" t="s">
        <v>4092</v>
      </c>
      <c r="F142" s="60" t="s">
        <v>208</v>
      </c>
      <c r="G142" s="208">
        <v>5200000</v>
      </c>
      <c r="H142" s="208">
        <v>1447896.7333157493</v>
      </c>
      <c r="I142" s="316"/>
      <c r="J142" s="316"/>
      <c r="K142" s="317">
        <v>1300000</v>
      </c>
      <c r="L142" s="60"/>
      <c r="M142" s="60"/>
      <c r="N142" s="311"/>
      <c r="O142" s="71">
        <f t="shared" si="8"/>
        <v>0</v>
      </c>
      <c r="P142" s="63">
        <v>1.7500000000000002E-2</v>
      </c>
      <c r="Q142" s="60">
        <f t="shared" si="9"/>
        <v>0</v>
      </c>
      <c r="R142" s="311"/>
      <c r="S142" s="66">
        <v>44970</v>
      </c>
      <c r="T142" s="67">
        <v>45291</v>
      </c>
      <c r="U142" s="60">
        <f t="shared" si="10"/>
        <v>321</v>
      </c>
      <c r="V142" s="60">
        <v>60</v>
      </c>
      <c r="W142" s="60">
        <f t="shared" si="11"/>
        <v>19260</v>
      </c>
      <c r="X142" s="311"/>
    </row>
    <row r="143" spans="1:24" ht="12" customHeight="1">
      <c r="A143" s="136" t="s">
        <v>4511</v>
      </c>
      <c r="B143" s="359" t="s">
        <v>2427</v>
      </c>
      <c r="C143" s="136" t="s">
        <v>4512</v>
      </c>
      <c r="D143" s="136" t="s">
        <v>4513</v>
      </c>
      <c r="E143" s="360" t="s">
        <v>4379</v>
      </c>
      <c r="F143" s="136" t="s">
        <v>208</v>
      </c>
      <c r="G143" s="361">
        <v>5200000</v>
      </c>
      <c r="H143" s="361">
        <v>1447896.7333157493</v>
      </c>
      <c r="I143" s="362"/>
      <c r="J143" s="362"/>
      <c r="K143" s="362">
        <v>1300000</v>
      </c>
      <c r="L143" s="363"/>
      <c r="M143" s="363"/>
      <c r="N143" s="364"/>
      <c r="O143" s="365">
        <f t="shared" si="8"/>
        <v>0</v>
      </c>
      <c r="P143" s="366">
        <v>1.7500000000000002E-2</v>
      </c>
      <c r="Q143" s="363">
        <f t="shared" si="9"/>
        <v>0</v>
      </c>
      <c r="R143" s="364"/>
      <c r="S143" s="367"/>
      <c r="T143" s="160"/>
      <c r="U143" s="363">
        <f t="shared" si="10"/>
        <v>0</v>
      </c>
      <c r="V143" s="363">
        <v>60</v>
      </c>
      <c r="W143" s="363">
        <f t="shared" si="11"/>
        <v>0</v>
      </c>
      <c r="X143" s="364"/>
    </row>
    <row r="144" spans="1:24" ht="12" customHeight="1">
      <c r="A144" s="60" t="s">
        <v>4514</v>
      </c>
      <c r="B144" s="183" t="s">
        <v>2427</v>
      </c>
      <c r="C144" s="60" t="s">
        <v>4515</v>
      </c>
      <c r="D144" s="60" t="s">
        <v>4516</v>
      </c>
      <c r="E144" s="311" t="s">
        <v>207</v>
      </c>
      <c r="F144" s="60" t="s">
        <v>208</v>
      </c>
      <c r="G144" s="208">
        <v>5200000</v>
      </c>
      <c r="H144" s="208">
        <v>1447896.7333157493</v>
      </c>
      <c r="I144" s="316">
        <v>800000</v>
      </c>
      <c r="J144" s="316"/>
      <c r="K144" s="317">
        <v>1300000</v>
      </c>
      <c r="L144" s="60"/>
      <c r="M144" s="60"/>
      <c r="N144" s="311"/>
      <c r="O144" s="71">
        <f t="shared" si="8"/>
        <v>0</v>
      </c>
      <c r="P144" s="63">
        <v>1.7500000000000002E-2</v>
      </c>
      <c r="Q144" s="60">
        <f t="shared" si="9"/>
        <v>0</v>
      </c>
      <c r="R144" s="311"/>
      <c r="S144" s="66">
        <v>44911</v>
      </c>
      <c r="T144" s="67">
        <v>45291</v>
      </c>
      <c r="U144" s="60">
        <f t="shared" si="10"/>
        <v>380</v>
      </c>
      <c r="V144" s="60">
        <v>60</v>
      </c>
      <c r="W144" s="60">
        <f t="shared" si="11"/>
        <v>22800</v>
      </c>
      <c r="X144" s="311"/>
    </row>
    <row r="145" spans="1:24" ht="12" customHeight="1">
      <c r="A145" s="60" t="s">
        <v>4517</v>
      </c>
      <c r="B145" s="183" t="s">
        <v>2427</v>
      </c>
      <c r="C145" s="60" t="s">
        <v>4518</v>
      </c>
      <c r="D145" s="60" t="s">
        <v>4519</v>
      </c>
      <c r="E145" s="311" t="s">
        <v>4092</v>
      </c>
      <c r="F145" s="60" t="s">
        <v>208</v>
      </c>
      <c r="G145" s="208">
        <v>5200000</v>
      </c>
      <c r="H145" s="208">
        <v>1447896.7333157493</v>
      </c>
      <c r="I145" s="316">
        <v>800000</v>
      </c>
      <c r="J145" s="316"/>
      <c r="K145" s="317">
        <v>1300000</v>
      </c>
      <c r="L145" s="60"/>
      <c r="M145" s="60"/>
      <c r="N145" s="311"/>
      <c r="O145" s="71">
        <f t="shared" si="8"/>
        <v>0</v>
      </c>
      <c r="P145" s="63">
        <v>1.7500000000000002E-2</v>
      </c>
      <c r="Q145" s="60">
        <f t="shared" si="9"/>
        <v>0</v>
      </c>
      <c r="R145" s="311"/>
      <c r="S145" s="66">
        <v>44970</v>
      </c>
      <c r="T145" s="67">
        <v>45291</v>
      </c>
      <c r="U145" s="60">
        <f t="shared" si="10"/>
        <v>321</v>
      </c>
      <c r="V145" s="60">
        <v>60</v>
      </c>
      <c r="W145" s="60">
        <f t="shared" si="11"/>
        <v>19260</v>
      </c>
      <c r="X145" s="311"/>
    </row>
    <row r="146" spans="1:24" ht="12" customHeight="1">
      <c r="A146" s="60" t="s">
        <v>4520</v>
      </c>
      <c r="B146" s="183" t="s">
        <v>2427</v>
      </c>
      <c r="C146" s="60" t="s">
        <v>4521</v>
      </c>
      <c r="D146" s="60" t="s">
        <v>4522</v>
      </c>
      <c r="E146" s="311" t="s">
        <v>4092</v>
      </c>
      <c r="F146" s="60" t="s">
        <v>208</v>
      </c>
      <c r="G146" s="208">
        <v>5200000</v>
      </c>
      <c r="H146" s="208">
        <v>1447896.7333157493</v>
      </c>
      <c r="I146" s="316">
        <v>800000</v>
      </c>
      <c r="J146" s="316"/>
      <c r="K146" s="317">
        <v>1300000</v>
      </c>
      <c r="L146" s="60"/>
      <c r="M146" s="60"/>
      <c r="N146" s="311"/>
      <c r="O146" s="71">
        <f t="shared" si="8"/>
        <v>0</v>
      </c>
      <c r="P146" s="63">
        <v>1.7500000000000002E-2</v>
      </c>
      <c r="Q146" s="60">
        <f t="shared" si="9"/>
        <v>0</v>
      </c>
      <c r="R146" s="311"/>
      <c r="S146" s="66">
        <v>44964</v>
      </c>
      <c r="T146" s="67">
        <v>45291</v>
      </c>
      <c r="U146" s="60">
        <f t="shared" si="10"/>
        <v>327</v>
      </c>
      <c r="V146" s="60">
        <v>60</v>
      </c>
      <c r="W146" s="60">
        <f t="shared" si="11"/>
        <v>19620</v>
      </c>
      <c r="X146" s="311"/>
    </row>
    <row r="147" spans="1:24" ht="12" customHeight="1">
      <c r="A147" s="60" t="s">
        <v>4523</v>
      </c>
      <c r="B147" s="183" t="s">
        <v>2427</v>
      </c>
      <c r="C147" s="60" t="s">
        <v>4524</v>
      </c>
      <c r="D147" s="60" t="s">
        <v>4525</v>
      </c>
      <c r="E147" s="311" t="s">
        <v>4092</v>
      </c>
      <c r="F147" s="60" t="s">
        <v>208</v>
      </c>
      <c r="G147" s="208">
        <v>5200000</v>
      </c>
      <c r="H147" s="208">
        <v>1447896.7333157493</v>
      </c>
      <c r="I147" s="316">
        <v>400000</v>
      </c>
      <c r="J147" s="316"/>
      <c r="K147" s="317">
        <v>1300000</v>
      </c>
      <c r="L147" s="60"/>
      <c r="M147" s="60"/>
      <c r="N147" s="311"/>
      <c r="O147" s="71">
        <f t="shared" si="8"/>
        <v>0</v>
      </c>
      <c r="P147" s="63">
        <v>1.7500000000000002E-2</v>
      </c>
      <c r="Q147" s="60">
        <f t="shared" si="9"/>
        <v>0</v>
      </c>
      <c r="R147" s="311"/>
      <c r="S147" s="66">
        <v>44970</v>
      </c>
      <c r="T147" s="67">
        <v>45291</v>
      </c>
      <c r="U147" s="60">
        <f t="shared" si="10"/>
        <v>321</v>
      </c>
      <c r="V147" s="60">
        <v>60</v>
      </c>
      <c r="W147" s="60">
        <f t="shared" si="11"/>
        <v>19260</v>
      </c>
      <c r="X147" s="311"/>
    </row>
    <row r="148" spans="1:24" ht="12" customHeight="1">
      <c r="A148" s="60" t="s">
        <v>4526</v>
      </c>
      <c r="B148" s="183" t="s">
        <v>2427</v>
      </c>
      <c r="C148" s="60" t="s">
        <v>4527</v>
      </c>
      <c r="D148" s="60" t="s">
        <v>4528</v>
      </c>
      <c r="E148" s="311" t="s">
        <v>4092</v>
      </c>
      <c r="F148" s="60" t="s">
        <v>208</v>
      </c>
      <c r="G148" s="208">
        <v>5200000</v>
      </c>
      <c r="H148" s="208">
        <v>1447896.7333157493</v>
      </c>
      <c r="I148" s="316">
        <v>800000</v>
      </c>
      <c r="J148" s="316"/>
      <c r="K148" s="317">
        <v>1300000</v>
      </c>
      <c r="L148" s="60"/>
      <c r="M148" s="60"/>
      <c r="N148" s="311"/>
      <c r="O148" s="71">
        <f t="shared" si="8"/>
        <v>0</v>
      </c>
      <c r="P148" s="63">
        <v>1.7500000000000002E-2</v>
      </c>
      <c r="Q148" s="60">
        <f t="shared" si="9"/>
        <v>0</v>
      </c>
      <c r="R148" s="311"/>
      <c r="S148" s="66">
        <v>45065</v>
      </c>
      <c r="T148" s="67">
        <v>45291</v>
      </c>
      <c r="U148" s="60">
        <f t="shared" si="10"/>
        <v>226</v>
      </c>
      <c r="V148" s="60">
        <v>60</v>
      </c>
      <c r="W148" s="60">
        <f t="shared" si="11"/>
        <v>13560</v>
      </c>
      <c r="X148" s="311"/>
    </row>
    <row r="149" spans="1:24" ht="12" customHeight="1">
      <c r="A149" s="60" t="s">
        <v>4529</v>
      </c>
      <c r="B149" s="183" t="s">
        <v>1513</v>
      </c>
      <c r="C149" s="60" t="s">
        <v>4530</v>
      </c>
      <c r="D149" s="60" t="s">
        <v>4531</v>
      </c>
      <c r="E149" s="311" t="s">
        <v>207</v>
      </c>
      <c r="F149" s="60" t="s">
        <v>208</v>
      </c>
      <c r="G149" s="208">
        <v>3101650</v>
      </c>
      <c r="H149" s="208">
        <v>863628.63517092192</v>
      </c>
      <c r="I149" s="316"/>
      <c r="J149" s="316"/>
      <c r="K149" s="317">
        <v>1000000</v>
      </c>
      <c r="L149" s="60"/>
      <c r="M149" s="60"/>
      <c r="N149" s="311"/>
      <c r="O149" s="71">
        <f t="shared" si="8"/>
        <v>0</v>
      </c>
      <c r="P149" s="63">
        <v>1.7500000000000002E-2</v>
      </c>
      <c r="Q149" s="60">
        <f t="shared" si="9"/>
        <v>0</v>
      </c>
      <c r="R149" s="311"/>
      <c r="S149" s="66">
        <v>44910</v>
      </c>
      <c r="T149" s="67">
        <v>45291</v>
      </c>
      <c r="U149" s="60">
        <f t="shared" si="10"/>
        <v>381</v>
      </c>
      <c r="V149" s="60">
        <v>60</v>
      </c>
      <c r="W149" s="60">
        <f t="shared" si="11"/>
        <v>22860</v>
      </c>
      <c r="X149" s="311"/>
    </row>
    <row r="150" spans="1:24" ht="12" customHeight="1">
      <c r="A150" s="136" t="s">
        <v>4532</v>
      </c>
      <c r="B150" s="359" t="s">
        <v>2427</v>
      </c>
      <c r="C150" s="136" t="s">
        <v>4533</v>
      </c>
      <c r="D150" s="136" t="s">
        <v>4534</v>
      </c>
      <c r="E150" s="360" t="s">
        <v>4379</v>
      </c>
      <c r="F150" s="136" t="s">
        <v>208</v>
      </c>
      <c r="G150" s="373">
        <v>5200000</v>
      </c>
      <c r="H150" s="373">
        <v>1447896.7333157493</v>
      </c>
      <c r="I150" s="374"/>
      <c r="J150" s="374"/>
      <c r="K150" s="375">
        <v>1300000</v>
      </c>
      <c r="L150" s="136"/>
      <c r="M150" s="136"/>
      <c r="N150" s="360"/>
      <c r="O150" s="147">
        <f t="shared" si="8"/>
        <v>0</v>
      </c>
      <c r="P150" s="139">
        <v>1.7500000000000002E-2</v>
      </c>
      <c r="Q150" s="136">
        <f t="shared" si="9"/>
        <v>0</v>
      </c>
      <c r="R150" s="360"/>
      <c r="S150" s="141"/>
      <c r="T150" s="78"/>
      <c r="U150" s="136">
        <f t="shared" si="10"/>
        <v>0</v>
      </c>
      <c r="V150" s="136">
        <v>60</v>
      </c>
      <c r="W150" s="136">
        <f t="shared" si="11"/>
        <v>0</v>
      </c>
      <c r="X150" s="360"/>
    </row>
    <row r="151" spans="1:24" ht="12" customHeight="1">
      <c r="A151" s="60" t="s">
        <v>4535</v>
      </c>
      <c r="B151" s="183" t="s">
        <v>2427</v>
      </c>
      <c r="C151" s="60" t="s">
        <v>4536</v>
      </c>
      <c r="D151" s="60" t="s">
        <v>4537</v>
      </c>
      <c r="E151" s="311" t="s">
        <v>4092</v>
      </c>
      <c r="F151" s="60" t="s">
        <v>208</v>
      </c>
      <c r="G151" s="208">
        <v>5200000</v>
      </c>
      <c r="H151" s="208">
        <v>1447896.7333157493</v>
      </c>
      <c r="I151" s="316">
        <v>600000</v>
      </c>
      <c r="J151" s="316"/>
      <c r="K151" s="317">
        <v>1300000</v>
      </c>
      <c r="L151" s="60"/>
      <c r="M151" s="60"/>
      <c r="N151" s="311"/>
      <c r="O151" s="71">
        <f t="shared" si="8"/>
        <v>0</v>
      </c>
      <c r="P151" s="63">
        <v>1.7500000000000002E-2</v>
      </c>
      <c r="Q151" s="60">
        <f t="shared" si="9"/>
        <v>0</v>
      </c>
      <c r="R151" s="311"/>
      <c r="S151" s="66">
        <v>44970</v>
      </c>
      <c r="T151" s="67">
        <v>45291</v>
      </c>
      <c r="U151" s="60">
        <f t="shared" si="10"/>
        <v>321</v>
      </c>
      <c r="V151" s="60">
        <v>60</v>
      </c>
      <c r="W151" s="60">
        <f t="shared" si="11"/>
        <v>19260</v>
      </c>
      <c r="X151" s="311"/>
    </row>
    <row r="152" spans="1:24" ht="12" customHeight="1">
      <c r="A152" s="60" t="s">
        <v>4538</v>
      </c>
      <c r="B152" s="183" t="s">
        <v>2427</v>
      </c>
      <c r="C152" s="60" t="s">
        <v>4539</v>
      </c>
      <c r="D152" s="60" t="s">
        <v>4540</v>
      </c>
      <c r="E152" s="311" t="s">
        <v>207</v>
      </c>
      <c r="F152" s="60" t="s">
        <v>208</v>
      </c>
      <c r="G152" s="208">
        <v>5200000</v>
      </c>
      <c r="H152" s="208">
        <v>1447896.7333157493</v>
      </c>
      <c r="I152" s="316">
        <v>800000</v>
      </c>
      <c r="J152" s="316"/>
      <c r="K152" s="317">
        <v>1300000</v>
      </c>
      <c r="L152" s="60"/>
      <c r="M152" s="60"/>
      <c r="N152" s="311"/>
      <c r="O152" s="71">
        <f t="shared" si="8"/>
        <v>0</v>
      </c>
      <c r="P152" s="63">
        <v>1.7500000000000002E-2</v>
      </c>
      <c r="Q152" s="60">
        <f t="shared" si="9"/>
        <v>0</v>
      </c>
      <c r="R152" s="311"/>
      <c r="S152" s="66">
        <v>44945</v>
      </c>
      <c r="T152" s="67">
        <v>45291</v>
      </c>
      <c r="U152" s="60">
        <f t="shared" si="10"/>
        <v>346</v>
      </c>
      <c r="V152" s="60">
        <v>60</v>
      </c>
      <c r="W152" s="60">
        <f t="shared" si="11"/>
        <v>20760</v>
      </c>
      <c r="X152" s="311"/>
    </row>
    <row r="153" spans="1:24" ht="12" customHeight="1">
      <c r="A153" s="60" t="s">
        <v>4541</v>
      </c>
      <c r="B153" s="183" t="s">
        <v>2427</v>
      </c>
      <c r="C153" s="60" t="s">
        <v>4542</v>
      </c>
      <c r="D153" s="60" t="s">
        <v>4543</v>
      </c>
      <c r="E153" s="311" t="s">
        <v>207</v>
      </c>
      <c r="F153" s="60" t="s">
        <v>208</v>
      </c>
      <c r="G153" s="208">
        <v>5200000</v>
      </c>
      <c r="H153" s="208">
        <v>1447896.7333157493</v>
      </c>
      <c r="I153" s="316">
        <v>500000</v>
      </c>
      <c r="J153" s="316"/>
      <c r="K153" s="317">
        <v>1300000</v>
      </c>
      <c r="L153" s="60"/>
      <c r="M153" s="60"/>
      <c r="N153" s="311"/>
      <c r="O153" s="71">
        <f t="shared" si="8"/>
        <v>0</v>
      </c>
      <c r="P153" s="63">
        <v>1.7500000000000002E-2</v>
      </c>
      <c r="Q153" s="60">
        <f t="shared" si="9"/>
        <v>0</v>
      </c>
      <c r="R153" s="311"/>
      <c r="S153" s="66">
        <v>44970</v>
      </c>
      <c r="T153" s="67">
        <v>45291</v>
      </c>
      <c r="U153" s="60">
        <f t="shared" si="10"/>
        <v>321</v>
      </c>
      <c r="V153" s="60">
        <v>60</v>
      </c>
      <c r="W153" s="60">
        <f t="shared" si="11"/>
        <v>19260</v>
      </c>
      <c r="X153" s="311"/>
    </row>
    <row r="154" spans="1:24" ht="12" customHeight="1">
      <c r="A154" s="60" t="s">
        <v>4544</v>
      </c>
      <c r="B154" s="183" t="s">
        <v>1491</v>
      </c>
      <c r="C154" s="60" t="s">
        <v>4545</v>
      </c>
      <c r="D154" s="60" t="s">
        <v>4546</v>
      </c>
      <c r="E154" s="311" t="s">
        <v>2296</v>
      </c>
      <c r="F154" s="60" t="s">
        <v>208</v>
      </c>
      <c r="G154" s="208">
        <v>4919000</v>
      </c>
      <c r="H154" s="208">
        <v>1369654.621380802</v>
      </c>
      <c r="I154" s="316">
        <v>600000</v>
      </c>
      <c r="J154" s="316"/>
      <c r="K154" s="317">
        <v>1200000</v>
      </c>
      <c r="L154" s="60"/>
      <c r="M154" s="60"/>
      <c r="N154" s="311"/>
      <c r="O154" s="71">
        <f t="shared" si="8"/>
        <v>0</v>
      </c>
      <c r="P154" s="63">
        <v>1.7500000000000002E-2</v>
      </c>
      <c r="Q154" s="60">
        <f t="shared" si="9"/>
        <v>0</v>
      </c>
      <c r="R154" s="311"/>
      <c r="S154" s="66">
        <v>44760</v>
      </c>
      <c r="T154" s="67"/>
      <c r="U154" s="60">
        <f t="shared" si="10"/>
        <v>-44760</v>
      </c>
      <c r="V154" s="60">
        <v>60</v>
      </c>
      <c r="W154" s="60">
        <f t="shared" si="11"/>
        <v>-2685600</v>
      </c>
      <c r="X154" s="311"/>
    </row>
    <row r="155" spans="1:24" ht="12" customHeight="1">
      <c r="A155" s="60" t="s">
        <v>4547</v>
      </c>
      <c r="B155" s="183" t="s">
        <v>1491</v>
      </c>
      <c r="C155" s="60" t="s">
        <v>4548</v>
      </c>
      <c r="D155" s="60" t="s">
        <v>4549</v>
      </c>
      <c r="E155" s="311" t="s">
        <v>2296</v>
      </c>
      <c r="F155" s="60" t="s">
        <v>208</v>
      </c>
      <c r="G155" s="208">
        <v>4919000</v>
      </c>
      <c r="H155" s="208">
        <v>1369654.621380802</v>
      </c>
      <c r="I155" s="316">
        <v>800000</v>
      </c>
      <c r="J155" s="316"/>
      <c r="K155" s="317">
        <v>1200000</v>
      </c>
      <c r="L155" s="60"/>
      <c r="M155" s="60"/>
      <c r="N155" s="311"/>
      <c r="O155" s="71">
        <f t="shared" si="8"/>
        <v>0</v>
      </c>
      <c r="P155" s="63">
        <v>1.7500000000000002E-2</v>
      </c>
      <c r="Q155" s="60">
        <f t="shared" si="9"/>
        <v>0</v>
      </c>
      <c r="R155" s="311"/>
      <c r="S155" s="66">
        <v>44748</v>
      </c>
      <c r="T155" s="67"/>
      <c r="U155" s="60">
        <f t="shared" si="10"/>
        <v>-44748</v>
      </c>
      <c r="V155" s="60">
        <v>60</v>
      </c>
      <c r="W155" s="60">
        <f t="shared" si="11"/>
        <v>-2684880</v>
      </c>
      <c r="X155" s="311"/>
    </row>
    <row r="156" spans="1:24" ht="12" customHeight="1">
      <c r="A156" s="60" t="s">
        <v>4550</v>
      </c>
      <c r="B156" s="183" t="s">
        <v>1491</v>
      </c>
      <c r="C156" s="60" t="s">
        <v>4551</v>
      </c>
      <c r="D156" s="60" t="s">
        <v>4552</v>
      </c>
      <c r="E156" s="311" t="s">
        <v>46</v>
      </c>
      <c r="F156" s="60" t="s">
        <v>208</v>
      </c>
      <c r="G156" s="208">
        <v>4919000</v>
      </c>
      <c r="H156" s="208">
        <v>1369654.621380802</v>
      </c>
      <c r="I156" s="316">
        <v>950000</v>
      </c>
      <c r="J156" s="316"/>
      <c r="K156" s="317">
        <v>1200000</v>
      </c>
      <c r="L156" s="60"/>
      <c r="M156" s="60"/>
      <c r="N156" s="311"/>
      <c r="O156" s="71">
        <f t="shared" si="8"/>
        <v>0</v>
      </c>
      <c r="P156" s="63">
        <v>1.7500000000000002E-2</v>
      </c>
      <c r="Q156" s="60">
        <f t="shared" si="9"/>
        <v>0</v>
      </c>
      <c r="R156" s="311"/>
      <c r="S156" s="326">
        <v>45401</v>
      </c>
      <c r="T156" s="67"/>
      <c r="U156" s="60">
        <f t="shared" si="10"/>
        <v>-45401</v>
      </c>
      <c r="V156" s="60">
        <v>60</v>
      </c>
      <c r="W156" s="60">
        <f t="shared" si="11"/>
        <v>-2724060</v>
      </c>
      <c r="X156" s="311"/>
    </row>
    <row r="157" spans="1:24" ht="12" customHeight="1">
      <c r="A157" s="60" t="s">
        <v>4553</v>
      </c>
      <c r="B157" s="183" t="s">
        <v>1491</v>
      </c>
      <c r="C157" s="60" t="s">
        <v>4554</v>
      </c>
      <c r="D157" s="60" t="s">
        <v>4555</v>
      </c>
      <c r="E157" s="311" t="s">
        <v>1494</v>
      </c>
      <c r="F157" s="60" t="s">
        <v>208</v>
      </c>
      <c r="G157" s="208">
        <v>4919000</v>
      </c>
      <c r="H157" s="208">
        <v>1369654.621380802</v>
      </c>
      <c r="I157" s="316">
        <v>600000</v>
      </c>
      <c r="J157" s="316"/>
      <c r="K157" s="317">
        <v>1200000</v>
      </c>
      <c r="L157" s="60"/>
      <c r="M157" s="60" t="s">
        <v>4465</v>
      </c>
      <c r="N157" s="311"/>
      <c r="O157" s="71">
        <f t="shared" si="8"/>
        <v>0</v>
      </c>
      <c r="P157" s="63">
        <v>1.7500000000000002E-2</v>
      </c>
      <c r="Q157" s="60">
        <f t="shared" si="9"/>
        <v>0</v>
      </c>
      <c r="R157" s="311"/>
      <c r="S157" s="66">
        <v>44754</v>
      </c>
      <c r="T157" s="67"/>
      <c r="U157" s="60">
        <f t="shared" si="10"/>
        <v>-44754</v>
      </c>
      <c r="V157" s="60">
        <v>60</v>
      </c>
      <c r="W157" s="60">
        <f t="shared" si="11"/>
        <v>-2685240</v>
      </c>
      <c r="X157" s="311"/>
    </row>
    <row r="158" spans="1:24" ht="12" customHeight="1">
      <c r="A158" s="60" t="s">
        <v>4556</v>
      </c>
      <c r="B158" s="183" t="s">
        <v>1491</v>
      </c>
      <c r="C158" s="60" t="s">
        <v>4557</v>
      </c>
      <c r="D158" s="60" t="s">
        <v>4558</v>
      </c>
      <c r="E158" s="311" t="s">
        <v>1494</v>
      </c>
      <c r="F158" s="60" t="s">
        <v>208</v>
      </c>
      <c r="G158" s="351">
        <v>4919000</v>
      </c>
      <c r="H158" s="351">
        <v>1369654.621380802</v>
      </c>
      <c r="I158" s="352">
        <v>400000</v>
      </c>
      <c r="J158" s="352"/>
      <c r="K158" s="352">
        <v>1200000</v>
      </c>
      <c r="L158" s="353"/>
      <c r="M158" s="353"/>
      <c r="N158" s="354"/>
      <c r="O158" s="355">
        <f t="shared" si="8"/>
        <v>0</v>
      </c>
      <c r="P158" s="356">
        <v>1.7500000000000002E-2</v>
      </c>
      <c r="Q158" s="353">
        <f t="shared" si="9"/>
        <v>0</v>
      </c>
      <c r="R158" s="354"/>
      <c r="S158" s="357">
        <v>44757</v>
      </c>
      <c r="T158" s="358"/>
      <c r="U158" s="353">
        <f t="shared" si="10"/>
        <v>-44757</v>
      </c>
      <c r="V158" s="353">
        <v>60</v>
      </c>
      <c r="W158" s="353">
        <f t="shared" si="11"/>
        <v>-2685420</v>
      </c>
      <c r="X158" s="354"/>
    </row>
    <row r="159" spans="1:24" ht="12" customHeight="1">
      <c r="A159" s="60" t="s">
        <v>4559</v>
      </c>
      <c r="B159" s="183" t="s">
        <v>1491</v>
      </c>
      <c r="C159" s="60" t="s">
        <v>4560</v>
      </c>
      <c r="D159" s="60" t="s">
        <v>4561</v>
      </c>
      <c r="E159" s="311" t="s">
        <v>1494</v>
      </c>
      <c r="F159" s="60" t="s">
        <v>208</v>
      </c>
      <c r="G159" s="208">
        <v>4919000</v>
      </c>
      <c r="H159" s="208">
        <v>1369654.621380802</v>
      </c>
      <c r="I159" s="316">
        <v>600000</v>
      </c>
      <c r="J159" s="316"/>
      <c r="K159" s="317">
        <v>1200000</v>
      </c>
      <c r="L159" s="60"/>
      <c r="M159" s="60"/>
      <c r="N159" s="311"/>
      <c r="O159" s="71">
        <f t="shared" si="8"/>
        <v>0</v>
      </c>
      <c r="P159" s="63">
        <v>1.7500000000000002E-2</v>
      </c>
      <c r="Q159" s="60">
        <f t="shared" si="9"/>
        <v>0</v>
      </c>
      <c r="R159" s="311"/>
      <c r="S159" s="66">
        <v>44756</v>
      </c>
      <c r="T159" s="67"/>
      <c r="U159" s="60">
        <f t="shared" si="10"/>
        <v>-44756</v>
      </c>
      <c r="V159" s="60">
        <v>60</v>
      </c>
      <c r="W159" s="60">
        <f t="shared" si="11"/>
        <v>-2685360</v>
      </c>
      <c r="X159" s="311"/>
    </row>
    <row r="160" spans="1:24" ht="12" customHeight="1">
      <c r="A160" s="60" t="s">
        <v>4562</v>
      </c>
      <c r="B160" s="183" t="s">
        <v>1491</v>
      </c>
      <c r="C160" s="60" t="s">
        <v>4563</v>
      </c>
      <c r="D160" s="60" t="s">
        <v>4564</v>
      </c>
      <c r="E160" s="311" t="s">
        <v>2296</v>
      </c>
      <c r="F160" s="60" t="s">
        <v>208</v>
      </c>
      <c r="G160" s="208">
        <v>4919000</v>
      </c>
      <c r="H160" s="208">
        <v>1369654.621380802</v>
      </c>
      <c r="I160" s="316"/>
      <c r="J160" s="316"/>
      <c r="K160" s="317">
        <v>1200000</v>
      </c>
      <c r="L160" s="60"/>
      <c r="M160" s="60"/>
      <c r="N160" s="311"/>
      <c r="O160" s="71">
        <f t="shared" si="8"/>
        <v>0</v>
      </c>
      <c r="P160" s="63">
        <v>1.7500000000000002E-2</v>
      </c>
      <c r="Q160" s="60">
        <f t="shared" si="9"/>
        <v>0</v>
      </c>
      <c r="R160" s="311"/>
      <c r="S160" s="66">
        <v>44748</v>
      </c>
      <c r="T160" s="67"/>
      <c r="U160" s="60">
        <f t="shared" si="10"/>
        <v>-44748</v>
      </c>
      <c r="V160" s="60">
        <v>60</v>
      </c>
      <c r="W160" s="60">
        <f t="shared" si="11"/>
        <v>-2684880</v>
      </c>
      <c r="X160" s="311"/>
    </row>
    <row r="161" spans="1:24" ht="12" customHeight="1">
      <c r="A161" s="60" t="s">
        <v>4565</v>
      </c>
      <c r="B161" s="183" t="s">
        <v>1491</v>
      </c>
      <c r="C161" s="60" t="s">
        <v>4566</v>
      </c>
      <c r="D161" s="60" t="s">
        <v>4567</v>
      </c>
      <c r="E161" s="311" t="s">
        <v>2296</v>
      </c>
      <c r="F161" s="60" t="s">
        <v>208</v>
      </c>
      <c r="G161" s="208">
        <v>4919000</v>
      </c>
      <c r="H161" s="208">
        <v>1369654.621380802</v>
      </c>
      <c r="I161" s="316">
        <v>600000</v>
      </c>
      <c r="J161" s="316"/>
      <c r="K161" s="317">
        <v>1200000</v>
      </c>
      <c r="L161" s="60"/>
      <c r="M161" s="60"/>
      <c r="N161" s="311"/>
      <c r="O161" s="71">
        <f t="shared" si="8"/>
        <v>0</v>
      </c>
      <c r="P161" s="63">
        <v>1.7500000000000002E-2</v>
      </c>
      <c r="Q161" s="60">
        <f t="shared" si="9"/>
        <v>0</v>
      </c>
      <c r="R161" s="311"/>
      <c r="S161" s="66">
        <v>44760</v>
      </c>
      <c r="T161" s="67"/>
      <c r="U161" s="60">
        <f t="shared" si="10"/>
        <v>-44760</v>
      </c>
      <c r="V161" s="60">
        <v>60</v>
      </c>
      <c r="W161" s="60">
        <f t="shared" si="11"/>
        <v>-2685600</v>
      </c>
      <c r="X161" s="311"/>
    </row>
    <row r="162" spans="1:24" ht="12" customHeight="1">
      <c r="A162" s="60" t="s">
        <v>4568</v>
      </c>
      <c r="B162" s="183" t="s">
        <v>1491</v>
      </c>
      <c r="C162" s="60" t="s">
        <v>4569</v>
      </c>
      <c r="D162" s="60" t="s">
        <v>4570</v>
      </c>
      <c r="E162" s="311" t="s">
        <v>1494</v>
      </c>
      <c r="F162" s="60" t="s">
        <v>208</v>
      </c>
      <c r="G162" s="208">
        <v>4919000</v>
      </c>
      <c r="H162" s="208">
        <v>1369654.621380802</v>
      </c>
      <c r="I162" s="316">
        <v>600000</v>
      </c>
      <c r="J162" s="316"/>
      <c r="K162" s="317">
        <v>1200000</v>
      </c>
      <c r="L162" s="60"/>
      <c r="M162" s="60"/>
      <c r="N162" s="311"/>
      <c r="O162" s="71">
        <f t="shared" si="8"/>
        <v>0</v>
      </c>
      <c r="P162" s="63">
        <v>1.7500000000000002E-2</v>
      </c>
      <c r="Q162" s="60">
        <f t="shared" si="9"/>
        <v>0</v>
      </c>
      <c r="R162" s="311"/>
      <c r="S162" s="66">
        <v>44748</v>
      </c>
      <c r="T162" s="67"/>
      <c r="U162" s="60">
        <f t="shared" si="10"/>
        <v>-44748</v>
      </c>
      <c r="V162" s="60">
        <v>60</v>
      </c>
      <c r="W162" s="60">
        <f t="shared" si="11"/>
        <v>-2684880</v>
      </c>
      <c r="X162" s="311"/>
    </row>
    <row r="163" spans="1:24" ht="12" customHeight="1">
      <c r="A163" s="60" t="s">
        <v>4571</v>
      </c>
      <c r="B163" s="183" t="s">
        <v>1491</v>
      </c>
      <c r="C163" s="60" t="s">
        <v>4572</v>
      </c>
      <c r="D163" s="60" t="s">
        <v>4573</v>
      </c>
      <c r="E163" s="311" t="s">
        <v>1494</v>
      </c>
      <c r="F163" s="60" t="s">
        <v>208</v>
      </c>
      <c r="G163" s="208">
        <v>4919000</v>
      </c>
      <c r="H163" s="208">
        <v>1369654.621380802</v>
      </c>
      <c r="I163" s="316">
        <v>500000</v>
      </c>
      <c r="J163" s="316"/>
      <c r="K163" s="317">
        <v>1200000</v>
      </c>
      <c r="L163" s="60"/>
      <c r="M163" s="60"/>
      <c r="N163" s="311"/>
      <c r="O163" s="71">
        <f t="shared" si="8"/>
        <v>0</v>
      </c>
      <c r="P163" s="63">
        <v>1.7500000000000002E-2</v>
      </c>
      <c r="Q163" s="60">
        <f t="shared" si="9"/>
        <v>0</v>
      </c>
      <c r="R163" s="311"/>
      <c r="S163" s="66">
        <v>44760</v>
      </c>
      <c r="T163" s="67"/>
      <c r="U163" s="60">
        <f t="shared" si="10"/>
        <v>-44760</v>
      </c>
      <c r="V163" s="60">
        <v>60</v>
      </c>
      <c r="W163" s="60">
        <f t="shared" si="11"/>
        <v>-2685600</v>
      </c>
      <c r="X163" s="311"/>
    </row>
    <row r="164" spans="1:24" ht="12" customHeight="1">
      <c r="A164" s="60" t="s">
        <v>4574</v>
      </c>
      <c r="B164" s="183" t="s">
        <v>1491</v>
      </c>
      <c r="C164" s="60" t="s">
        <v>4575</v>
      </c>
      <c r="D164" s="60" t="s">
        <v>4576</v>
      </c>
      <c r="E164" s="311" t="s">
        <v>1494</v>
      </c>
      <c r="F164" s="60" t="s">
        <v>208</v>
      </c>
      <c r="G164" s="208">
        <v>4919000</v>
      </c>
      <c r="H164" s="208">
        <v>1369654.621380802</v>
      </c>
      <c r="I164" s="316"/>
      <c r="J164" s="316"/>
      <c r="K164" s="317">
        <v>1200000</v>
      </c>
      <c r="L164" s="60"/>
      <c r="M164" s="60"/>
      <c r="N164" s="311"/>
      <c r="O164" s="71">
        <f t="shared" si="8"/>
        <v>0</v>
      </c>
      <c r="P164" s="63">
        <v>1.7500000000000002E-2</v>
      </c>
      <c r="Q164" s="60">
        <f t="shared" si="9"/>
        <v>0</v>
      </c>
      <c r="R164" s="311"/>
      <c r="S164" s="66"/>
      <c r="T164" s="67"/>
      <c r="U164" s="60">
        <f t="shared" si="10"/>
        <v>0</v>
      </c>
      <c r="V164" s="60">
        <v>60</v>
      </c>
      <c r="W164" s="60">
        <f t="shared" si="11"/>
        <v>0</v>
      </c>
      <c r="X164" s="311"/>
    </row>
    <row r="165" spans="1:24" ht="12" customHeight="1">
      <c r="A165" s="92" t="s">
        <v>4577</v>
      </c>
      <c r="B165" s="318" t="s">
        <v>1491</v>
      </c>
      <c r="C165" s="92" t="s">
        <v>4578</v>
      </c>
      <c r="D165" s="92" t="s">
        <v>4579</v>
      </c>
      <c r="E165" s="319" t="s">
        <v>385</v>
      </c>
      <c r="F165" s="92" t="s">
        <v>208</v>
      </c>
      <c r="G165" s="320">
        <v>4919000</v>
      </c>
      <c r="H165" s="320">
        <v>1369654.621380802</v>
      </c>
      <c r="I165" s="321"/>
      <c r="J165" s="321"/>
      <c r="K165" s="322">
        <v>1200000</v>
      </c>
      <c r="L165" s="321">
        <v>700000</v>
      </c>
      <c r="M165" s="92" t="s">
        <v>46</v>
      </c>
      <c r="N165" s="319" t="s">
        <v>48</v>
      </c>
      <c r="O165" s="323">
        <f t="shared" si="8"/>
        <v>603448.27586206899</v>
      </c>
      <c r="P165" s="324">
        <v>0</v>
      </c>
      <c r="Q165" s="92">
        <f t="shared" si="9"/>
        <v>0</v>
      </c>
      <c r="R165" s="319"/>
      <c r="S165" s="97">
        <v>44748</v>
      </c>
      <c r="T165" s="98">
        <v>45503</v>
      </c>
      <c r="U165" s="92">
        <f t="shared" si="10"/>
        <v>755</v>
      </c>
      <c r="V165" s="92">
        <v>60</v>
      </c>
      <c r="W165" s="92">
        <f t="shared" si="11"/>
        <v>45300</v>
      </c>
      <c r="X165" s="319"/>
    </row>
    <row r="166" spans="1:24" ht="12" customHeight="1">
      <c r="A166" s="60" t="s">
        <v>4580</v>
      </c>
      <c r="B166" s="183" t="s">
        <v>1491</v>
      </c>
      <c r="C166" s="60" t="s">
        <v>4581</v>
      </c>
      <c r="D166" s="60" t="s">
        <v>4582</v>
      </c>
      <c r="E166" s="311" t="s">
        <v>4092</v>
      </c>
      <c r="F166" s="60" t="s">
        <v>208</v>
      </c>
      <c r="G166" s="208">
        <v>4919000</v>
      </c>
      <c r="H166" s="208">
        <v>1369654.621380802</v>
      </c>
      <c r="I166" s="316">
        <v>500000</v>
      </c>
      <c r="J166" s="316"/>
      <c r="K166" s="317">
        <v>1200000</v>
      </c>
      <c r="L166" s="60"/>
      <c r="M166" s="60"/>
      <c r="N166" s="311"/>
      <c r="O166" s="71">
        <f t="shared" si="8"/>
        <v>0</v>
      </c>
      <c r="P166" s="63">
        <v>1.7500000000000002E-2</v>
      </c>
      <c r="Q166" s="60">
        <f t="shared" si="9"/>
        <v>0</v>
      </c>
      <c r="R166" s="311"/>
      <c r="S166" s="66">
        <v>44965</v>
      </c>
      <c r="T166" s="67">
        <v>45291</v>
      </c>
      <c r="U166" s="60">
        <f t="shared" si="10"/>
        <v>326</v>
      </c>
      <c r="V166" s="60">
        <v>60</v>
      </c>
      <c r="W166" s="60">
        <f t="shared" si="11"/>
        <v>19560</v>
      </c>
      <c r="X166" s="311"/>
    </row>
    <row r="167" spans="1:24" ht="12" customHeight="1">
      <c r="A167" s="60" t="s">
        <v>4583</v>
      </c>
      <c r="B167" s="183" t="s">
        <v>1491</v>
      </c>
      <c r="C167" s="60" t="s">
        <v>4584</v>
      </c>
      <c r="D167" s="60" t="s">
        <v>4585</v>
      </c>
      <c r="E167" s="311" t="s">
        <v>3280</v>
      </c>
      <c r="F167" s="60" t="s">
        <v>208</v>
      </c>
      <c r="G167" s="208">
        <v>4919000</v>
      </c>
      <c r="H167" s="208">
        <v>1369654.621380802</v>
      </c>
      <c r="I167" s="316">
        <v>600000</v>
      </c>
      <c r="J167" s="316"/>
      <c r="K167" s="317">
        <v>1200000</v>
      </c>
      <c r="L167" s="60"/>
      <c r="M167" s="60"/>
      <c r="N167" s="311"/>
      <c r="O167" s="71">
        <f t="shared" si="8"/>
        <v>0</v>
      </c>
      <c r="P167" s="63">
        <v>1.4999999999999999E-2</v>
      </c>
      <c r="Q167" s="60">
        <f t="shared" si="9"/>
        <v>0</v>
      </c>
      <c r="R167" s="311"/>
      <c r="S167" s="66">
        <v>44749</v>
      </c>
      <c r="T167" s="325">
        <v>45511</v>
      </c>
      <c r="U167" s="60">
        <f t="shared" si="10"/>
        <v>762</v>
      </c>
      <c r="V167" s="60">
        <v>60</v>
      </c>
      <c r="W167" s="60">
        <f t="shared" si="11"/>
        <v>45720</v>
      </c>
      <c r="X167" s="311"/>
    </row>
    <row r="168" spans="1:24" ht="12" customHeight="1">
      <c r="A168" s="136" t="s">
        <v>4586</v>
      </c>
      <c r="B168" s="359" t="s">
        <v>1491</v>
      </c>
      <c r="C168" s="136" t="s">
        <v>4587</v>
      </c>
      <c r="D168" s="136" t="s">
        <v>4588</v>
      </c>
      <c r="E168" s="360" t="s">
        <v>4379</v>
      </c>
      <c r="F168" s="136" t="s">
        <v>208</v>
      </c>
      <c r="G168" s="351">
        <v>4919000</v>
      </c>
      <c r="H168" s="351">
        <v>1369654.621380802</v>
      </c>
      <c r="I168" s="352"/>
      <c r="J168" s="352"/>
      <c r="K168" s="352">
        <v>1200000</v>
      </c>
      <c r="L168" s="353"/>
      <c r="M168" s="353"/>
      <c r="N168" s="354"/>
      <c r="O168" s="355">
        <f t="shared" si="8"/>
        <v>0</v>
      </c>
      <c r="P168" s="356">
        <v>1.7500000000000002E-2</v>
      </c>
      <c r="Q168" s="353">
        <f t="shared" si="9"/>
        <v>0</v>
      </c>
      <c r="R168" s="354"/>
      <c r="S168" s="357">
        <v>44756</v>
      </c>
      <c r="T168" s="358"/>
      <c r="U168" s="353">
        <f t="shared" si="10"/>
        <v>-44756</v>
      </c>
      <c r="V168" s="353">
        <v>60</v>
      </c>
      <c r="W168" s="353">
        <f t="shared" si="11"/>
        <v>-2685360</v>
      </c>
      <c r="X168" s="354"/>
    </row>
    <row r="169" spans="1:24" ht="12" customHeight="1">
      <c r="A169" s="60" t="s">
        <v>4589</v>
      </c>
      <c r="B169" s="183" t="s">
        <v>1491</v>
      </c>
      <c r="C169" s="60" t="s">
        <v>4590</v>
      </c>
      <c r="D169" s="60" t="s">
        <v>4591</v>
      </c>
      <c r="E169" s="311" t="s">
        <v>1494</v>
      </c>
      <c r="F169" s="60" t="s">
        <v>208</v>
      </c>
      <c r="G169" s="208">
        <v>4919000</v>
      </c>
      <c r="H169" s="208">
        <v>1369654.621380802</v>
      </c>
      <c r="I169" s="316">
        <v>600000</v>
      </c>
      <c r="J169" s="316"/>
      <c r="K169" s="317">
        <v>1200000</v>
      </c>
      <c r="L169" s="60"/>
      <c r="M169" s="60"/>
      <c r="N169" s="311"/>
      <c r="O169" s="71">
        <f t="shared" si="8"/>
        <v>0</v>
      </c>
      <c r="P169" s="63">
        <v>1.7500000000000002E-2</v>
      </c>
      <c r="Q169" s="60">
        <f t="shared" si="9"/>
        <v>0</v>
      </c>
      <c r="R169" s="311"/>
      <c r="S169" s="66">
        <v>44756</v>
      </c>
      <c r="T169" s="67"/>
      <c r="U169" s="60">
        <f t="shared" si="10"/>
        <v>-44756</v>
      </c>
      <c r="V169" s="60">
        <v>60</v>
      </c>
      <c r="W169" s="60">
        <f t="shared" si="11"/>
        <v>-2685360</v>
      </c>
      <c r="X169" s="311"/>
    </row>
    <row r="170" spans="1:24" ht="12" customHeight="1">
      <c r="A170" s="60" t="s">
        <v>4592</v>
      </c>
      <c r="B170" s="183" t="s">
        <v>1491</v>
      </c>
      <c r="C170" s="60" t="s">
        <v>4593</v>
      </c>
      <c r="D170" s="60" t="s">
        <v>4594</v>
      </c>
      <c r="E170" s="311" t="s">
        <v>1494</v>
      </c>
      <c r="F170" s="60" t="s">
        <v>208</v>
      </c>
      <c r="G170" s="208">
        <v>4919000</v>
      </c>
      <c r="H170" s="208">
        <v>1369654.621380802</v>
      </c>
      <c r="I170" s="316"/>
      <c r="J170" s="316"/>
      <c r="K170" s="317">
        <v>1200000</v>
      </c>
      <c r="L170" s="60"/>
      <c r="M170" s="60"/>
      <c r="N170" s="311"/>
      <c r="O170" s="71">
        <f t="shared" si="8"/>
        <v>0</v>
      </c>
      <c r="P170" s="63">
        <v>1.7500000000000002E-2</v>
      </c>
      <c r="Q170" s="60">
        <f t="shared" si="9"/>
        <v>0</v>
      </c>
      <c r="R170" s="311"/>
      <c r="S170" s="66">
        <v>44760</v>
      </c>
      <c r="T170" s="67"/>
      <c r="U170" s="60">
        <f t="shared" si="10"/>
        <v>-44760</v>
      </c>
      <c r="V170" s="60">
        <v>60</v>
      </c>
      <c r="W170" s="60">
        <f t="shared" si="11"/>
        <v>-2685600</v>
      </c>
      <c r="X170" s="311"/>
    </row>
    <row r="171" spans="1:24" ht="12" customHeight="1">
      <c r="A171" s="60" t="s">
        <v>4595</v>
      </c>
      <c r="B171" s="183" t="s">
        <v>1491</v>
      </c>
      <c r="C171" s="60" t="s">
        <v>4596</v>
      </c>
      <c r="D171" s="60" t="s">
        <v>4597</v>
      </c>
      <c r="E171" s="311" t="s">
        <v>2296</v>
      </c>
      <c r="F171" s="60" t="s">
        <v>208</v>
      </c>
      <c r="G171" s="208">
        <v>4919000</v>
      </c>
      <c r="H171" s="208">
        <v>1369654.621380802</v>
      </c>
      <c r="I171" s="316"/>
      <c r="J171" s="316"/>
      <c r="K171" s="317">
        <v>1200000</v>
      </c>
      <c r="L171" s="60"/>
      <c r="M171" s="60"/>
      <c r="N171" s="311"/>
      <c r="O171" s="71">
        <f t="shared" si="8"/>
        <v>0</v>
      </c>
      <c r="P171" s="63">
        <v>1.7500000000000002E-2</v>
      </c>
      <c r="Q171" s="60">
        <f t="shared" si="9"/>
        <v>0</v>
      </c>
      <c r="R171" s="311"/>
      <c r="S171" s="66">
        <v>44748</v>
      </c>
      <c r="T171" s="67"/>
      <c r="U171" s="60">
        <f t="shared" si="10"/>
        <v>-44748</v>
      </c>
      <c r="V171" s="60">
        <v>60</v>
      </c>
      <c r="W171" s="60">
        <f t="shared" si="11"/>
        <v>-2684880</v>
      </c>
      <c r="X171" s="311"/>
    </row>
    <row r="172" spans="1:24" ht="12" customHeight="1">
      <c r="A172" s="92" t="s">
        <v>4598</v>
      </c>
      <c r="B172" s="318" t="s">
        <v>1491</v>
      </c>
      <c r="C172" s="92" t="s">
        <v>4599</v>
      </c>
      <c r="D172" s="92" t="s">
        <v>4600</v>
      </c>
      <c r="E172" s="319" t="s">
        <v>385</v>
      </c>
      <c r="F172" s="92" t="s">
        <v>208</v>
      </c>
      <c r="G172" s="320">
        <v>4919000</v>
      </c>
      <c r="H172" s="320">
        <v>1369654.621380802</v>
      </c>
      <c r="I172" s="321"/>
      <c r="J172" s="321"/>
      <c r="K172" s="322">
        <v>1200000</v>
      </c>
      <c r="L172" s="321">
        <v>700000</v>
      </c>
      <c r="M172" s="92" t="s">
        <v>2488</v>
      </c>
      <c r="N172" s="319" t="s">
        <v>48</v>
      </c>
      <c r="O172" s="323">
        <f t="shared" si="8"/>
        <v>603448.27586206899</v>
      </c>
      <c r="P172" s="324">
        <v>0</v>
      </c>
      <c r="Q172" s="321">
        <f t="shared" si="9"/>
        <v>0</v>
      </c>
      <c r="R172" s="319"/>
      <c r="S172" s="97">
        <v>44964</v>
      </c>
      <c r="T172" s="78">
        <v>45077</v>
      </c>
      <c r="U172" s="92">
        <f t="shared" si="10"/>
        <v>113</v>
      </c>
      <c r="V172" s="92">
        <v>60</v>
      </c>
      <c r="W172" s="92">
        <f t="shared" si="11"/>
        <v>6780</v>
      </c>
      <c r="X172" s="319"/>
    </row>
    <row r="173" spans="1:24" ht="12" customHeight="1">
      <c r="A173" s="60" t="s">
        <v>4601</v>
      </c>
      <c r="B173" s="183" t="s">
        <v>1491</v>
      </c>
      <c r="C173" s="60" t="s">
        <v>4602</v>
      </c>
      <c r="D173" s="60" t="s">
        <v>4603</v>
      </c>
      <c r="E173" s="311" t="s">
        <v>1494</v>
      </c>
      <c r="F173" s="60" t="s">
        <v>208</v>
      </c>
      <c r="G173" s="208">
        <v>4919000</v>
      </c>
      <c r="H173" s="208">
        <v>1369654.621380802</v>
      </c>
      <c r="I173" s="316">
        <v>600000</v>
      </c>
      <c r="J173" s="316"/>
      <c r="K173" s="317">
        <v>1200000</v>
      </c>
      <c r="L173" s="60"/>
      <c r="M173" s="60"/>
      <c r="N173" s="311"/>
      <c r="O173" s="71">
        <f t="shared" si="8"/>
        <v>0</v>
      </c>
      <c r="P173" s="63">
        <v>1.7500000000000002E-2</v>
      </c>
      <c r="Q173" s="60">
        <f t="shared" si="9"/>
        <v>0</v>
      </c>
      <c r="R173" s="311"/>
      <c r="S173" s="66">
        <v>44748</v>
      </c>
      <c r="T173" s="67"/>
      <c r="U173" s="60">
        <f t="shared" si="10"/>
        <v>-44748</v>
      </c>
      <c r="V173" s="60">
        <v>60</v>
      </c>
      <c r="W173" s="60">
        <f t="shared" si="11"/>
        <v>-2684880</v>
      </c>
      <c r="X173" s="311"/>
    </row>
    <row r="174" spans="1:24" s="101" customFormat="1" ht="12" customHeight="1">
      <c r="A174" s="60" t="s">
        <v>4604</v>
      </c>
      <c r="B174" s="183" t="s">
        <v>1491</v>
      </c>
      <c r="C174" s="60" t="s">
        <v>4605</v>
      </c>
      <c r="D174" s="60" t="s">
        <v>4606</v>
      </c>
      <c r="E174" s="311" t="s">
        <v>1494</v>
      </c>
      <c r="F174" s="60" t="s">
        <v>208</v>
      </c>
      <c r="G174" s="208">
        <v>4919000</v>
      </c>
      <c r="H174" s="208">
        <v>1369654.621380802</v>
      </c>
      <c r="I174" s="316">
        <v>600000</v>
      </c>
      <c r="J174" s="316"/>
      <c r="K174" s="317">
        <v>1200000</v>
      </c>
      <c r="L174" s="60"/>
      <c r="M174" s="60"/>
      <c r="N174" s="311"/>
      <c r="O174" s="71">
        <f t="shared" si="8"/>
        <v>0</v>
      </c>
      <c r="P174" s="63">
        <v>1.7500000000000002E-2</v>
      </c>
      <c r="Q174" s="60">
        <f t="shared" si="9"/>
        <v>0</v>
      </c>
      <c r="R174" s="311"/>
      <c r="S174" s="66">
        <v>44760</v>
      </c>
      <c r="T174" s="67"/>
      <c r="U174" s="60">
        <f t="shared" si="10"/>
        <v>-44760</v>
      </c>
      <c r="V174" s="60">
        <v>60</v>
      </c>
      <c r="W174" s="60">
        <f t="shared" si="11"/>
        <v>-2685600</v>
      </c>
      <c r="X174" s="311"/>
    </row>
    <row r="175" spans="1:24" ht="12" customHeight="1">
      <c r="A175" s="60" t="s">
        <v>4607</v>
      </c>
      <c r="B175" s="183" t="s">
        <v>1491</v>
      </c>
      <c r="C175" s="60" t="s">
        <v>4608</v>
      </c>
      <c r="D175" s="60" t="s">
        <v>4609</v>
      </c>
      <c r="E175" s="311" t="s">
        <v>4092</v>
      </c>
      <c r="F175" s="60" t="s">
        <v>208</v>
      </c>
      <c r="G175" s="208">
        <v>4919000</v>
      </c>
      <c r="H175" s="208">
        <v>1369654.621380802</v>
      </c>
      <c r="I175" s="316">
        <v>500000</v>
      </c>
      <c r="J175" s="316"/>
      <c r="K175" s="317">
        <v>1200000</v>
      </c>
      <c r="L175" s="60"/>
      <c r="M175" s="60"/>
      <c r="N175" s="311"/>
      <c r="O175" s="71">
        <f t="shared" si="8"/>
        <v>0</v>
      </c>
      <c r="P175" s="63">
        <v>1.7500000000000002E-2</v>
      </c>
      <c r="Q175" s="60">
        <f t="shared" si="9"/>
        <v>0</v>
      </c>
      <c r="R175" s="311"/>
      <c r="S175" s="66">
        <v>44910</v>
      </c>
      <c r="T175" s="67">
        <v>45291</v>
      </c>
      <c r="U175" s="60">
        <f t="shared" si="10"/>
        <v>381</v>
      </c>
      <c r="V175" s="60">
        <v>60</v>
      </c>
      <c r="W175" s="60">
        <f t="shared" si="11"/>
        <v>22860</v>
      </c>
      <c r="X175" s="311"/>
    </row>
    <row r="176" spans="1:24" ht="12" customHeight="1">
      <c r="A176" s="60" t="s">
        <v>4610</v>
      </c>
      <c r="B176" s="183" t="s">
        <v>1491</v>
      </c>
      <c r="C176" s="60" t="s">
        <v>4611</v>
      </c>
      <c r="D176" s="60" t="s">
        <v>4612</v>
      </c>
      <c r="E176" s="311" t="s">
        <v>46</v>
      </c>
      <c r="F176" s="60" t="s">
        <v>208</v>
      </c>
      <c r="G176" s="208">
        <v>4919000</v>
      </c>
      <c r="H176" s="208">
        <v>1369654.621380802</v>
      </c>
      <c r="I176" s="316">
        <v>600000</v>
      </c>
      <c r="J176" s="316"/>
      <c r="K176" s="317">
        <v>1200000</v>
      </c>
      <c r="L176" s="60"/>
      <c r="M176" s="60"/>
      <c r="N176" s="311"/>
      <c r="O176" s="71">
        <f t="shared" si="8"/>
        <v>0</v>
      </c>
      <c r="P176" s="63">
        <v>1.7500000000000002E-2</v>
      </c>
      <c r="Q176" s="60">
        <f t="shared" si="9"/>
        <v>0</v>
      </c>
      <c r="R176" s="311"/>
      <c r="S176" s="66">
        <v>44748</v>
      </c>
      <c r="T176" s="67"/>
      <c r="U176" s="60">
        <f t="shared" si="10"/>
        <v>-44748</v>
      </c>
      <c r="V176" s="60">
        <v>60</v>
      </c>
      <c r="W176" s="60">
        <f t="shared" si="11"/>
        <v>-2684880</v>
      </c>
      <c r="X176" s="311"/>
    </row>
    <row r="177" spans="1:24" ht="12" customHeight="1">
      <c r="A177" s="55" t="s">
        <v>4613</v>
      </c>
      <c r="B177" s="183" t="s">
        <v>1491</v>
      </c>
      <c r="C177" s="55" t="s">
        <v>4614</v>
      </c>
      <c r="D177" s="55" t="s">
        <v>4615</v>
      </c>
      <c r="E177" s="328" t="s">
        <v>3280</v>
      </c>
      <c r="F177" s="55" t="s">
        <v>208</v>
      </c>
      <c r="G177" s="329">
        <v>4919000</v>
      </c>
      <c r="H177" s="329">
        <v>1369654.621380802</v>
      </c>
      <c r="I177" s="330"/>
      <c r="J177" s="330"/>
      <c r="K177" s="331">
        <v>1200000</v>
      </c>
      <c r="L177" s="55"/>
      <c r="M177" s="55"/>
      <c r="N177" s="328"/>
      <c r="O177" s="106">
        <f t="shared" si="8"/>
        <v>0</v>
      </c>
      <c r="P177" s="186">
        <v>1.4999999999999999E-2</v>
      </c>
      <c r="Q177" s="55">
        <f t="shared" si="9"/>
        <v>0</v>
      </c>
      <c r="R177" s="328"/>
      <c r="S177" s="126">
        <v>44760</v>
      </c>
      <c r="T177" s="325">
        <v>45511</v>
      </c>
      <c r="U177" s="55">
        <f t="shared" si="10"/>
        <v>751</v>
      </c>
      <c r="V177" s="55">
        <v>60</v>
      </c>
      <c r="W177" s="55">
        <f t="shared" si="11"/>
        <v>45060</v>
      </c>
      <c r="X177" s="328"/>
    </row>
    <row r="178" spans="1:24" ht="12" customHeight="1">
      <c r="A178" s="60" t="s">
        <v>4616</v>
      </c>
      <c r="B178" s="183" t="s">
        <v>1491</v>
      </c>
      <c r="C178" s="60" t="s">
        <v>4617</v>
      </c>
      <c r="D178" s="60" t="s">
        <v>4618</v>
      </c>
      <c r="E178" s="311" t="s">
        <v>2106</v>
      </c>
      <c r="F178" s="60" t="s">
        <v>208</v>
      </c>
      <c r="G178" s="208">
        <v>4919000</v>
      </c>
      <c r="H178" s="208">
        <v>1369654.621380802</v>
      </c>
      <c r="I178" s="316">
        <v>750000</v>
      </c>
      <c r="J178" s="316"/>
      <c r="K178" s="317">
        <v>1200000</v>
      </c>
      <c r="L178" s="60"/>
      <c r="M178" s="60"/>
      <c r="N178" s="311"/>
      <c r="O178" s="71">
        <f t="shared" si="8"/>
        <v>0</v>
      </c>
      <c r="P178" s="63">
        <v>1.7500000000000002E-2</v>
      </c>
      <c r="Q178" s="60">
        <f t="shared" si="9"/>
        <v>0</v>
      </c>
      <c r="R178" s="311"/>
      <c r="S178" s="66">
        <v>44749</v>
      </c>
      <c r="T178" s="67"/>
      <c r="U178" s="60">
        <f t="shared" si="10"/>
        <v>-44749</v>
      </c>
      <c r="V178" s="60">
        <v>60</v>
      </c>
      <c r="W178" s="60">
        <f t="shared" si="11"/>
        <v>-2684940</v>
      </c>
      <c r="X178" s="311"/>
    </row>
    <row r="179" spans="1:24" ht="12" customHeight="1">
      <c r="A179" s="60" t="s">
        <v>4619</v>
      </c>
      <c r="B179" s="183" t="s">
        <v>1491</v>
      </c>
      <c r="C179" s="60" t="s">
        <v>4620</v>
      </c>
      <c r="D179" s="60" t="s">
        <v>4621</v>
      </c>
      <c r="E179" s="311" t="s">
        <v>1494</v>
      </c>
      <c r="F179" s="60" t="s">
        <v>208</v>
      </c>
      <c r="G179" s="208">
        <v>4919000</v>
      </c>
      <c r="H179" s="208">
        <v>1369654.621380802</v>
      </c>
      <c r="I179" s="316">
        <v>600000</v>
      </c>
      <c r="J179" s="316"/>
      <c r="K179" s="317">
        <v>1200000</v>
      </c>
      <c r="L179" s="60"/>
      <c r="M179" s="60"/>
      <c r="N179" s="311"/>
      <c r="O179" s="71">
        <f t="shared" si="8"/>
        <v>0</v>
      </c>
      <c r="P179" s="63">
        <v>1.7500000000000002E-2</v>
      </c>
      <c r="Q179" s="60">
        <f t="shared" si="9"/>
        <v>0</v>
      </c>
      <c r="R179" s="311"/>
      <c r="S179" s="66">
        <v>44756</v>
      </c>
      <c r="T179" s="67"/>
      <c r="U179" s="60">
        <f t="shared" si="10"/>
        <v>-44756</v>
      </c>
      <c r="V179" s="60">
        <v>60</v>
      </c>
      <c r="W179" s="60">
        <f t="shared" si="11"/>
        <v>-2685360</v>
      </c>
      <c r="X179" s="311"/>
    </row>
    <row r="180" spans="1:24" ht="12" customHeight="1">
      <c r="A180" s="60" t="s">
        <v>4622</v>
      </c>
      <c r="B180" s="183" t="s">
        <v>1491</v>
      </c>
      <c r="C180" s="60" t="s">
        <v>4623</v>
      </c>
      <c r="D180" s="60" t="s">
        <v>4624</v>
      </c>
      <c r="E180" s="311" t="s">
        <v>4092</v>
      </c>
      <c r="F180" s="60" t="s">
        <v>208</v>
      </c>
      <c r="G180" s="208">
        <v>4919000</v>
      </c>
      <c r="H180" s="208">
        <v>1369654.621380802</v>
      </c>
      <c r="I180" s="316">
        <v>500000</v>
      </c>
      <c r="J180" s="316"/>
      <c r="K180" s="317">
        <v>1200000</v>
      </c>
      <c r="L180" s="60"/>
      <c r="M180" s="60"/>
      <c r="N180" s="311"/>
      <c r="O180" s="71">
        <f t="shared" si="8"/>
        <v>0</v>
      </c>
      <c r="P180" s="63">
        <v>1.7500000000000002E-2</v>
      </c>
      <c r="Q180" s="60">
        <f t="shared" si="9"/>
        <v>0</v>
      </c>
      <c r="R180" s="311"/>
      <c r="S180" s="66">
        <v>44916</v>
      </c>
      <c r="T180" s="67">
        <v>45291</v>
      </c>
      <c r="U180" s="60">
        <f t="shared" si="10"/>
        <v>375</v>
      </c>
      <c r="V180" s="60">
        <v>60</v>
      </c>
      <c r="W180" s="60">
        <f t="shared" si="11"/>
        <v>22500</v>
      </c>
      <c r="X180" s="311"/>
    </row>
    <row r="181" spans="1:24" s="101" customFormat="1" ht="12" customHeight="1">
      <c r="A181" s="92" t="s">
        <v>4625</v>
      </c>
      <c r="B181" s="318" t="s">
        <v>1491</v>
      </c>
      <c r="C181" s="92" t="s">
        <v>4626</v>
      </c>
      <c r="D181" s="92" t="s">
        <v>4627</v>
      </c>
      <c r="E181" s="319" t="s">
        <v>385</v>
      </c>
      <c r="F181" s="92" t="s">
        <v>208</v>
      </c>
      <c r="G181" s="320">
        <v>4919000</v>
      </c>
      <c r="H181" s="320">
        <v>1369654.621380802</v>
      </c>
      <c r="I181" s="321">
        <v>700000</v>
      </c>
      <c r="J181" s="321"/>
      <c r="K181" s="322">
        <v>1200000</v>
      </c>
      <c r="L181" s="321">
        <v>700000</v>
      </c>
      <c r="M181" s="92" t="s">
        <v>46</v>
      </c>
      <c r="N181" s="319" t="s">
        <v>48</v>
      </c>
      <c r="O181" s="323">
        <f t="shared" si="8"/>
        <v>603448.27586206899</v>
      </c>
      <c r="P181" s="324">
        <v>0</v>
      </c>
      <c r="Q181" s="321">
        <f t="shared" si="9"/>
        <v>0</v>
      </c>
      <c r="R181" s="319"/>
      <c r="S181" s="97">
        <v>44748</v>
      </c>
      <c r="T181" s="98"/>
      <c r="U181" s="92">
        <f t="shared" si="10"/>
        <v>-44748</v>
      </c>
      <c r="V181" s="92">
        <v>60</v>
      </c>
      <c r="W181" s="92">
        <f t="shared" si="11"/>
        <v>-2684880</v>
      </c>
      <c r="X181" s="319"/>
    </row>
    <row r="182" spans="1:24" ht="12" customHeight="1">
      <c r="A182" s="60" t="s">
        <v>4628</v>
      </c>
      <c r="B182" s="183" t="s">
        <v>1491</v>
      </c>
      <c r="C182" s="60" t="s">
        <v>4629</v>
      </c>
      <c r="D182" s="60" t="s">
        <v>4630</v>
      </c>
      <c r="E182" s="311" t="s">
        <v>4092</v>
      </c>
      <c r="F182" s="60" t="s">
        <v>208</v>
      </c>
      <c r="G182" s="208">
        <v>4919000</v>
      </c>
      <c r="H182" s="208">
        <v>1369654.621380802</v>
      </c>
      <c r="I182" s="316"/>
      <c r="J182" s="316"/>
      <c r="K182" s="317">
        <v>1200000</v>
      </c>
      <c r="L182" s="60"/>
      <c r="M182" s="60"/>
      <c r="N182" s="311"/>
      <c r="O182" s="71">
        <f t="shared" si="8"/>
        <v>0</v>
      </c>
      <c r="P182" s="63">
        <v>1.7500000000000002E-2</v>
      </c>
      <c r="Q182" s="60">
        <f t="shared" si="9"/>
        <v>0</v>
      </c>
      <c r="R182" s="311"/>
      <c r="S182" s="66"/>
      <c r="T182" s="67">
        <v>45291</v>
      </c>
      <c r="U182" s="60">
        <f t="shared" si="10"/>
        <v>45291</v>
      </c>
      <c r="V182" s="60">
        <v>60</v>
      </c>
      <c r="W182" s="60">
        <f t="shared" si="11"/>
        <v>2717460</v>
      </c>
      <c r="X182" s="311"/>
    </row>
    <row r="183" spans="1:24" ht="12" customHeight="1">
      <c r="A183" s="60" t="s">
        <v>4631</v>
      </c>
      <c r="B183" s="183" t="s">
        <v>1491</v>
      </c>
      <c r="C183" s="60" t="s">
        <v>4632</v>
      </c>
      <c r="D183" s="60" t="s">
        <v>4633</v>
      </c>
      <c r="E183" s="311" t="s">
        <v>3280</v>
      </c>
      <c r="F183" s="60" t="s">
        <v>208</v>
      </c>
      <c r="G183" s="208">
        <v>4919000</v>
      </c>
      <c r="H183" s="208">
        <v>1369654.621380802</v>
      </c>
      <c r="I183" s="316">
        <v>950000</v>
      </c>
      <c r="J183" s="316"/>
      <c r="K183" s="317">
        <v>1200000</v>
      </c>
      <c r="L183" s="60"/>
      <c r="M183" s="60"/>
      <c r="N183" s="311"/>
      <c r="O183" s="71">
        <f t="shared" si="8"/>
        <v>0</v>
      </c>
      <c r="P183" s="63">
        <v>1.4999999999999999E-2</v>
      </c>
      <c r="Q183" s="60">
        <f t="shared" si="9"/>
        <v>0</v>
      </c>
      <c r="R183" s="311"/>
      <c r="S183" s="66">
        <v>44748</v>
      </c>
      <c r="T183" s="325">
        <v>45510</v>
      </c>
      <c r="U183" s="60">
        <f t="shared" si="10"/>
        <v>762</v>
      </c>
      <c r="V183" s="60">
        <v>60</v>
      </c>
      <c r="W183" s="60">
        <f t="shared" si="11"/>
        <v>45720</v>
      </c>
      <c r="X183" s="311"/>
    </row>
    <row r="184" spans="1:24" ht="12" customHeight="1">
      <c r="A184" s="60" t="s">
        <v>4634</v>
      </c>
      <c r="B184" s="183" t="s">
        <v>1491</v>
      </c>
      <c r="C184" s="60" t="s">
        <v>4635</v>
      </c>
      <c r="D184" s="60" t="s">
        <v>4636</v>
      </c>
      <c r="E184" s="311" t="s">
        <v>4092</v>
      </c>
      <c r="F184" s="60" t="s">
        <v>208</v>
      </c>
      <c r="G184" s="208">
        <v>4919000</v>
      </c>
      <c r="H184" s="208">
        <v>1369654.621380802</v>
      </c>
      <c r="I184" s="316"/>
      <c r="J184" s="316"/>
      <c r="K184" s="317">
        <v>1200000</v>
      </c>
      <c r="L184" s="60"/>
      <c r="M184" s="60"/>
      <c r="N184" s="311"/>
      <c r="O184" s="71">
        <f t="shared" si="8"/>
        <v>0</v>
      </c>
      <c r="P184" s="63">
        <v>1.7500000000000002E-2</v>
      </c>
      <c r="Q184" s="60">
        <f t="shared" si="9"/>
        <v>0</v>
      </c>
      <c r="R184" s="311"/>
      <c r="S184" s="66"/>
      <c r="T184" s="67">
        <v>45291</v>
      </c>
      <c r="U184" s="60">
        <f t="shared" si="10"/>
        <v>45291</v>
      </c>
      <c r="V184" s="60">
        <v>60</v>
      </c>
      <c r="W184" s="60">
        <f t="shared" si="11"/>
        <v>2717460</v>
      </c>
      <c r="X184" s="311"/>
    </row>
    <row r="185" spans="1:24" ht="12" customHeight="1">
      <c r="A185" s="60" t="s">
        <v>4637</v>
      </c>
      <c r="B185" s="183" t="s">
        <v>1491</v>
      </c>
      <c r="C185" s="60" t="s">
        <v>4638</v>
      </c>
      <c r="D185" s="60" t="s">
        <v>4639</v>
      </c>
      <c r="E185" s="311" t="s">
        <v>4092</v>
      </c>
      <c r="F185" s="60" t="s">
        <v>208</v>
      </c>
      <c r="G185" s="208">
        <v>4919000</v>
      </c>
      <c r="H185" s="208">
        <v>1369654.621380802</v>
      </c>
      <c r="I185" s="316">
        <v>400000</v>
      </c>
      <c r="J185" s="316"/>
      <c r="K185" s="317">
        <v>1200000</v>
      </c>
      <c r="L185" s="60"/>
      <c r="M185" s="60"/>
      <c r="N185" s="311"/>
      <c r="O185" s="71">
        <f t="shared" si="8"/>
        <v>0</v>
      </c>
      <c r="P185" s="63">
        <v>1.7500000000000002E-2</v>
      </c>
      <c r="Q185" s="60">
        <f t="shared" si="9"/>
        <v>0</v>
      </c>
      <c r="R185" s="311"/>
      <c r="S185" s="66">
        <v>44965</v>
      </c>
      <c r="T185" s="67">
        <v>45291</v>
      </c>
      <c r="U185" s="60">
        <f t="shared" si="10"/>
        <v>326</v>
      </c>
      <c r="V185" s="60">
        <v>60</v>
      </c>
      <c r="W185" s="60">
        <f t="shared" si="11"/>
        <v>19560</v>
      </c>
      <c r="X185" s="311"/>
    </row>
    <row r="186" spans="1:24" ht="12" customHeight="1">
      <c r="A186" s="60" t="s">
        <v>4640</v>
      </c>
      <c r="B186" s="183" t="s">
        <v>1491</v>
      </c>
      <c r="C186" s="60" t="s">
        <v>4641</v>
      </c>
      <c r="D186" s="60" t="s">
        <v>4642</v>
      </c>
      <c r="E186" s="311" t="s">
        <v>1494</v>
      </c>
      <c r="F186" s="60" t="s">
        <v>208</v>
      </c>
      <c r="G186" s="208">
        <v>4919000</v>
      </c>
      <c r="H186" s="208">
        <v>1369654.621380802</v>
      </c>
      <c r="I186" s="316"/>
      <c r="J186" s="316"/>
      <c r="K186" s="317">
        <v>1200000</v>
      </c>
      <c r="L186" s="60"/>
      <c r="M186" s="60"/>
      <c r="N186" s="311"/>
      <c r="O186" s="71">
        <f t="shared" si="8"/>
        <v>0</v>
      </c>
      <c r="P186" s="63">
        <v>1.7500000000000002E-2</v>
      </c>
      <c r="Q186" s="60">
        <f t="shared" si="9"/>
        <v>0</v>
      </c>
      <c r="R186" s="311"/>
      <c r="S186" s="66">
        <v>44756</v>
      </c>
      <c r="T186" s="67"/>
      <c r="U186" s="60">
        <f t="shared" si="10"/>
        <v>-44756</v>
      </c>
      <c r="V186" s="60">
        <v>60</v>
      </c>
      <c r="W186" s="60">
        <f t="shared" si="11"/>
        <v>-2685360</v>
      </c>
      <c r="X186" s="311"/>
    </row>
    <row r="187" spans="1:24" ht="12" customHeight="1">
      <c r="A187" s="60" t="s">
        <v>4643</v>
      </c>
      <c r="B187" s="183" t="s">
        <v>1491</v>
      </c>
      <c r="C187" s="60" t="s">
        <v>4644</v>
      </c>
      <c r="D187" s="60" t="s">
        <v>4645</v>
      </c>
      <c r="E187" s="311" t="s">
        <v>207</v>
      </c>
      <c r="F187" s="60" t="s">
        <v>208</v>
      </c>
      <c r="G187" s="208">
        <v>4919000</v>
      </c>
      <c r="H187" s="208">
        <v>1369654.621380802</v>
      </c>
      <c r="I187" s="316">
        <v>500000</v>
      </c>
      <c r="J187" s="316"/>
      <c r="K187" s="317">
        <v>1200000</v>
      </c>
      <c r="L187" s="60"/>
      <c r="M187" s="60"/>
      <c r="N187" s="311"/>
      <c r="O187" s="71">
        <f t="shared" si="8"/>
        <v>0</v>
      </c>
      <c r="P187" s="63">
        <v>1.7500000000000002E-2</v>
      </c>
      <c r="Q187" s="60">
        <f t="shared" si="9"/>
        <v>0</v>
      </c>
      <c r="R187" s="311"/>
      <c r="S187" s="66">
        <v>44897</v>
      </c>
      <c r="T187" s="67">
        <v>45291</v>
      </c>
      <c r="U187" s="60">
        <f t="shared" si="10"/>
        <v>394</v>
      </c>
      <c r="V187" s="60">
        <v>60</v>
      </c>
      <c r="W187" s="60">
        <f t="shared" si="11"/>
        <v>23640</v>
      </c>
      <c r="X187" s="311"/>
    </row>
    <row r="188" spans="1:24" ht="12" customHeight="1">
      <c r="A188" s="60" t="s">
        <v>4646</v>
      </c>
      <c r="B188" s="183" t="s">
        <v>1491</v>
      </c>
      <c r="C188" s="60" t="s">
        <v>4647</v>
      </c>
      <c r="D188" s="60" t="s">
        <v>4648</v>
      </c>
      <c r="E188" s="311" t="s">
        <v>1494</v>
      </c>
      <c r="F188" s="60" t="s">
        <v>208</v>
      </c>
      <c r="G188" s="208">
        <v>4919000</v>
      </c>
      <c r="H188" s="208">
        <v>1369654.621380802</v>
      </c>
      <c r="I188" s="316">
        <v>800000</v>
      </c>
      <c r="J188" s="316"/>
      <c r="K188" s="317">
        <v>1200000</v>
      </c>
      <c r="L188" s="60"/>
      <c r="M188" s="60"/>
      <c r="N188" s="311"/>
      <c r="O188" s="71">
        <f t="shared" si="8"/>
        <v>0</v>
      </c>
      <c r="P188" s="63">
        <v>1.7500000000000002E-2</v>
      </c>
      <c r="Q188" s="60">
        <f t="shared" si="9"/>
        <v>0</v>
      </c>
      <c r="R188" s="311"/>
      <c r="S188" s="66">
        <v>44754</v>
      </c>
      <c r="T188" s="67"/>
      <c r="U188" s="60">
        <f t="shared" si="10"/>
        <v>-44754</v>
      </c>
      <c r="V188" s="60">
        <v>60</v>
      </c>
      <c r="W188" s="60">
        <f t="shared" si="11"/>
        <v>-2685240</v>
      </c>
      <c r="X188" s="311"/>
    </row>
    <row r="189" spans="1:24" ht="12" customHeight="1">
      <c r="A189" s="92" t="s">
        <v>4649</v>
      </c>
      <c r="B189" s="318" t="s">
        <v>1491</v>
      </c>
      <c r="C189" s="92" t="s">
        <v>4650</v>
      </c>
      <c r="D189" s="92" t="s">
        <v>4651</v>
      </c>
      <c r="E189" s="319" t="s">
        <v>385</v>
      </c>
      <c r="F189" s="92" t="s">
        <v>208</v>
      </c>
      <c r="G189" s="320">
        <v>4919000</v>
      </c>
      <c r="H189" s="320">
        <v>1369654.621380802</v>
      </c>
      <c r="I189" s="321"/>
      <c r="J189" s="321"/>
      <c r="K189" s="322">
        <v>1200000</v>
      </c>
      <c r="L189" s="321">
        <v>700000</v>
      </c>
      <c r="M189" s="92" t="s">
        <v>2488</v>
      </c>
      <c r="N189" s="319" t="s">
        <v>48</v>
      </c>
      <c r="O189" s="323">
        <f t="shared" si="8"/>
        <v>603448.27586206899</v>
      </c>
      <c r="P189" s="324">
        <v>0</v>
      </c>
      <c r="Q189" s="321">
        <f t="shared" si="9"/>
        <v>0</v>
      </c>
      <c r="R189" s="319"/>
      <c r="S189" s="97">
        <v>44896</v>
      </c>
      <c r="T189" s="67">
        <v>45291</v>
      </c>
      <c r="U189" s="92">
        <f t="shared" si="10"/>
        <v>395</v>
      </c>
      <c r="V189" s="92">
        <v>60</v>
      </c>
      <c r="W189" s="92">
        <f t="shared" si="11"/>
        <v>23700</v>
      </c>
      <c r="X189" s="319"/>
    </row>
    <row r="190" spans="1:24" ht="12" customHeight="1">
      <c r="A190" s="60" t="s">
        <v>4652</v>
      </c>
      <c r="B190" s="183" t="s">
        <v>1491</v>
      </c>
      <c r="C190" s="60" t="s">
        <v>4653</v>
      </c>
      <c r="D190" s="60" t="s">
        <v>4654</v>
      </c>
      <c r="E190" s="311" t="s">
        <v>2296</v>
      </c>
      <c r="F190" s="60" t="s">
        <v>208</v>
      </c>
      <c r="G190" s="208">
        <v>4919000</v>
      </c>
      <c r="H190" s="208">
        <v>1369654.621380802</v>
      </c>
      <c r="I190" s="316">
        <v>600000</v>
      </c>
      <c r="J190" s="316"/>
      <c r="K190" s="317">
        <v>1200000</v>
      </c>
      <c r="L190" s="60"/>
      <c r="M190" s="60"/>
      <c r="N190" s="311"/>
      <c r="O190" s="71">
        <f t="shared" si="8"/>
        <v>0</v>
      </c>
      <c r="P190" s="63">
        <v>1.7500000000000002E-2</v>
      </c>
      <c r="Q190" s="60">
        <f t="shared" si="9"/>
        <v>0</v>
      </c>
      <c r="R190" s="311"/>
      <c r="S190" s="66">
        <v>44749</v>
      </c>
      <c r="T190" s="67"/>
      <c r="U190" s="60">
        <f t="shared" si="10"/>
        <v>-44749</v>
      </c>
      <c r="V190" s="60">
        <v>60</v>
      </c>
      <c r="W190" s="60">
        <f t="shared" si="11"/>
        <v>-2684940</v>
      </c>
      <c r="X190" s="311"/>
    </row>
    <row r="191" spans="1:24" ht="12" customHeight="1">
      <c r="A191" s="60" t="s">
        <v>4655</v>
      </c>
      <c r="B191" s="183" t="s">
        <v>1491</v>
      </c>
      <c r="C191" s="60" t="s">
        <v>4656</v>
      </c>
      <c r="D191" s="60" t="s">
        <v>4657</v>
      </c>
      <c r="E191" s="311" t="s">
        <v>4092</v>
      </c>
      <c r="F191" s="60" t="s">
        <v>208</v>
      </c>
      <c r="G191" s="208">
        <v>4919000</v>
      </c>
      <c r="H191" s="208">
        <v>1369654.621380802</v>
      </c>
      <c r="I191" s="316">
        <v>500000</v>
      </c>
      <c r="J191" s="316"/>
      <c r="K191" s="317">
        <v>1200000</v>
      </c>
      <c r="L191" s="60"/>
      <c r="M191" s="60"/>
      <c r="N191" s="311"/>
      <c r="O191" s="71">
        <f t="shared" si="8"/>
        <v>0</v>
      </c>
      <c r="P191" s="63">
        <v>1.7500000000000002E-2</v>
      </c>
      <c r="Q191" s="60">
        <f t="shared" si="9"/>
        <v>0</v>
      </c>
      <c r="R191" s="311"/>
      <c r="S191" s="66">
        <v>44916</v>
      </c>
      <c r="T191" s="67">
        <v>45291</v>
      </c>
      <c r="U191" s="60">
        <f t="shared" si="10"/>
        <v>375</v>
      </c>
      <c r="V191" s="60">
        <v>60</v>
      </c>
      <c r="W191" s="60">
        <f t="shared" si="11"/>
        <v>22500</v>
      </c>
      <c r="X191" s="311"/>
    </row>
    <row r="192" spans="1:24" ht="12" customHeight="1">
      <c r="A192" s="60" t="s">
        <v>4658</v>
      </c>
      <c r="B192" s="183" t="s">
        <v>1491</v>
      </c>
      <c r="C192" s="60" t="s">
        <v>4659</v>
      </c>
      <c r="D192" s="60" t="s">
        <v>4660</v>
      </c>
      <c r="E192" s="311" t="s">
        <v>207</v>
      </c>
      <c r="F192" s="60" t="s">
        <v>208</v>
      </c>
      <c r="G192" s="208">
        <v>4919000</v>
      </c>
      <c r="H192" s="208">
        <v>1369654.621380802</v>
      </c>
      <c r="I192" s="316">
        <v>400000</v>
      </c>
      <c r="J192" s="316"/>
      <c r="K192" s="317">
        <v>1200000</v>
      </c>
      <c r="L192" s="60"/>
      <c r="M192" s="60"/>
      <c r="N192" s="311"/>
      <c r="O192" s="71">
        <f t="shared" si="8"/>
        <v>0</v>
      </c>
      <c r="P192" s="63">
        <v>1.7500000000000002E-2</v>
      </c>
      <c r="Q192" s="60">
        <f t="shared" si="9"/>
        <v>0</v>
      </c>
      <c r="R192" s="311"/>
      <c r="S192" s="66">
        <v>44897</v>
      </c>
      <c r="T192" s="67">
        <v>45291</v>
      </c>
      <c r="U192" s="60">
        <f t="shared" si="10"/>
        <v>394</v>
      </c>
      <c r="V192" s="60">
        <v>60</v>
      </c>
      <c r="W192" s="60">
        <f t="shared" si="11"/>
        <v>23640</v>
      </c>
      <c r="X192" s="311"/>
    </row>
    <row r="193" spans="1:24" ht="12" customHeight="1">
      <c r="A193" s="60" t="s">
        <v>4661</v>
      </c>
      <c r="B193" s="183" t="s">
        <v>1491</v>
      </c>
      <c r="C193" s="60" t="s">
        <v>4662</v>
      </c>
      <c r="D193" s="60" t="s">
        <v>4663</v>
      </c>
      <c r="E193" s="311" t="s">
        <v>1494</v>
      </c>
      <c r="F193" s="60" t="s">
        <v>208</v>
      </c>
      <c r="G193" s="208">
        <v>4919000</v>
      </c>
      <c r="H193" s="208">
        <v>1369654.621380802</v>
      </c>
      <c r="I193" s="316">
        <v>600000</v>
      </c>
      <c r="J193" s="316"/>
      <c r="K193" s="317">
        <v>1200000</v>
      </c>
      <c r="L193" s="60"/>
      <c r="M193" s="60"/>
      <c r="N193" s="311"/>
      <c r="O193" s="71">
        <f t="shared" si="8"/>
        <v>0</v>
      </c>
      <c r="P193" s="63">
        <v>1.7500000000000002E-2</v>
      </c>
      <c r="Q193" s="60">
        <f t="shared" si="9"/>
        <v>0</v>
      </c>
      <c r="R193" s="311"/>
      <c r="S193" s="66">
        <v>44756</v>
      </c>
      <c r="T193" s="67"/>
      <c r="U193" s="60">
        <f t="shared" si="10"/>
        <v>-44756</v>
      </c>
      <c r="V193" s="60">
        <v>60</v>
      </c>
      <c r="W193" s="60">
        <f t="shared" si="11"/>
        <v>-2685360</v>
      </c>
      <c r="X193" s="311"/>
    </row>
    <row r="194" spans="1:24" ht="12" customHeight="1">
      <c r="A194" s="60" t="s">
        <v>4664</v>
      </c>
      <c r="B194" s="183" t="s">
        <v>1491</v>
      </c>
      <c r="C194" s="60" t="s">
        <v>4665</v>
      </c>
      <c r="D194" s="60" t="s">
        <v>4666</v>
      </c>
      <c r="E194" s="311" t="s">
        <v>207</v>
      </c>
      <c r="F194" s="60" t="s">
        <v>208</v>
      </c>
      <c r="G194" s="208">
        <v>4919000</v>
      </c>
      <c r="H194" s="208">
        <v>1369654.621380802</v>
      </c>
      <c r="I194" s="316"/>
      <c r="J194" s="316"/>
      <c r="K194" s="317">
        <v>1200000</v>
      </c>
      <c r="L194" s="60"/>
      <c r="M194" s="60"/>
      <c r="N194" s="311"/>
      <c r="O194" s="71">
        <f t="shared" si="8"/>
        <v>0</v>
      </c>
      <c r="P194" s="63">
        <v>1.7500000000000002E-2</v>
      </c>
      <c r="Q194" s="60">
        <f t="shared" si="9"/>
        <v>0</v>
      </c>
      <c r="R194" s="311"/>
      <c r="S194" s="66">
        <v>44897</v>
      </c>
      <c r="T194" s="67">
        <v>45291</v>
      </c>
      <c r="U194" s="60">
        <f t="shared" si="10"/>
        <v>394</v>
      </c>
      <c r="V194" s="60">
        <v>60</v>
      </c>
      <c r="W194" s="60">
        <f t="shared" si="11"/>
        <v>23640</v>
      </c>
      <c r="X194" s="311"/>
    </row>
    <row r="195" spans="1:24" ht="12" customHeight="1">
      <c r="A195" s="60" t="s">
        <v>4667</v>
      </c>
      <c r="B195" s="183" t="s">
        <v>1491</v>
      </c>
      <c r="C195" s="60" t="s">
        <v>4668</v>
      </c>
      <c r="D195" s="60" t="s">
        <v>4669</v>
      </c>
      <c r="E195" s="311" t="s">
        <v>207</v>
      </c>
      <c r="F195" s="60" t="s">
        <v>208</v>
      </c>
      <c r="G195" s="208">
        <v>4919000</v>
      </c>
      <c r="H195" s="208">
        <v>1369654.621380802</v>
      </c>
      <c r="I195" s="316"/>
      <c r="J195" s="316"/>
      <c r="K195" s="317">
        <v>1200000</v>
      </c>
      <c r="L195" s="60"/>
      <c r="M195" s="60"/>
      <c r="N195" s="311"/>
      <c r="O195" s="71">
        <f t="shared" ref="O195:O231" si="12">L195/1.16</f>
        <v>0</v>
      </c>
      <c r="P195" s="63">
        <v>1.7500000000000002E-2</v>
      </c>
      <c r="Q195" s="60">
        <f t="shared" ref="Q195:Q222" si="13">P195*O195</f>
        <v>0</v>
      </c>
      <c r="R195" s="311"/>
      <c r="S195" s="66">
        <v>44898</v>
      </c>
      <c r="T195" s="67">
        <v>45291</v>
      </c>
      <c r="U195" s="60">
        <f t="shared" ref="U195:U222" si="14">T195-S195</f>
        <v>393</v>
      </c>
      <c r="V195" s="60">
        <v>60</v>
      </c>
      <c r="W195" s="60">
        <f t="shared" ref="W195:W222" si="15">V195*U195</f>
        <v>23580</v>
      </c>
      <c r="X195" s="311"/>
    </row>
    <row r="196" spans="1:24" ht="12" customHeight="1">
      <c r="A196" s="60" t="s">
        <v>4670</v>
      </c>
      <c r="B196" s="183" t="s">
        <v>1491</v>
      </c>
      <c r="C196" s="60" t="s">
        <v>4671</v>
      </c>
      <c r="D196" s="60" t="s">
        <v>4672</v>
      </c>
      <c r="E196" s="311" t="s">
        <v>1494</v>
      </c>
      <c r="F196" s="60" t="s">
        <v>208</v>
      </c>
      <c r="G196" s="208">
        <v>4919000</v>
      </c>
      <c r="H196" s="208">
        <v>1369654.621380802</v>
      </c>
      <c r="I196" s="316"/>
      <c r="J196" s="316"/>
      <c r="K196" s="317">
        <v>1200000</v>
      </c>
      <c r="L196" s="60"/>
      <c r="M196" s="60"/>
      <c r="N196" s="311"/>
      <c r="O196" s="71">
        <f t="shared" si="12"/>
        <v>0</v>
      </c>
      <c r="P196" s="63">
        <v>1.7500000000000002E-2</v>
      </c>
      <c r="Q196" s="60">
        <f t="shared" si="13"/>
        <v>0</v>
      </c>
      <c r="R196" s="311"/>
      <c r="S196" s="66">
        <v>44756</v>
      </c>
      <c r="T196" s="67"/>
      <c r="U196" s="60">
        <f t="shared" si="14"/>
        <v>-44756</v>
      </c>
      <c r="V196" s="60">
        <v>60</v>
      </c>
      <c r="W196" s="60">
        <f t="shared" si="15"/>
        <v>-2685360</v>
      </c>
      <c r="X196" s="311"/>
    </row>
    <row r="197" spans="1:24" ht="12" customHeight="1">
      <c r="A197" s="136" t="s">
        <v>4673</v>
      </c>
      <c r="B197" s="359" t="s">
        <v>1491</v>
      </c>
      <c r="C197" s="136" t="s">
        <v>4674</v>
      </c>
      <c r="D197" s="136" t="s">
        <v>4675</v>
      </c>
      <c r="E197" s="360" t="s">
        <v>4379</v>
      </c>
      <c r="F197" s="136" t="s">
        <v>208</v>
      </c>
      <c r="G197" s="351">
        <v>4919000</v>
      </c>
      <c r="H197" s="351">
        <v>1369654.621380802</v>
      </c>
      <c r="I197" s="352"/>
      <c r="J197" s="352"/>
      <c r="K197" s="352">
        <v>1200000</v>
      </c>
      <c r="L197" s="353"/>
      <c r="M197" s="353"/>
      <c r="N197" s="354"/>
      <c r="O197" s="355">
        <f t="shared" si="12"/>
        <v>0</v>
      </c>
      <c r="P197" s="356">
        <v>1.7500000000000002E-2</v>
      </c>
      <c r="Q197" s="353">
        <f t="shared" si="13"/>
        <v>0</v>
      </c>
      <c r="R197" s="354"/>
      <c r="S197" s="357">
        <v>44749</v>
      </c>
      <c r="T197" s="358"/>
      <c r="U197" s="353">
        <f t="shared" si="14"/>
        <v>-44749</v>
      </c>
      <c r="V197" s="353">
        <v>60</v>
      </c>
      <c r="W197" s="353">
        <f t="shared" si="15"/>
        <v>-2684940</v>
      </c>
      <c r="X197" s="354"/>
    </row>
    <row r="198" spans="1:24" ht="12" customHeight="1">
      <c r="A198" s="60" t="s">
        <v>4676</v>
      </c>
      <c r="B198" s="183" t="s">
        <v>1491</v>
      </c>
      <c r="C198" s="60" t="s">
        <v>4677</v>
      </c>
      <c r="D198" s="60" t="s">
        <v>4678</v>
      </c>
      <c r="E198" s="311" t="s">
        <v>1494</v>
      </c>
      <c r="F198" s="60" t="s">
        <v>208</v>
      </c>
      <c r="G198" s="208">
        <v>4919000</v>
      </c>
      <c r="H198" s="208">
        <v>1369654.621380802</v>
      </c>
      <c r="I198" s="316">
        <v>500000</v>
      </c>
      <c r="J198" s="316"/>
      <c r="K198" s="317">
        <v>1200000</v>
      </c>
      <c r="L198" s="60"/>
      <c r="M198" s="60"/>
      <c r="N198" s="311"/>
      <c r="O198" s="71">
        <f t="shared" si="12"/>
        <v>0</v>
      </c>
      <c r="P198" s="63">
        <v>1.7500000000000002E-2</v>
      </c>
      <c r="Q198" s="60">
        <f t="shared" si="13"/>
        <v>0</v>
      </c>
      <c r="R198" s="311"/>
      <c r="S198" s="66">
        <v>44756</v>
      </c>
      <c r="T198" s="67"/>
      <c r="U198" s="60">
        <f t="shared" si="14"/>
        <v>-44756</v>
      </c>
      <c r="V198" s="60">
        <v>60</v>
      </c>
      <c r="W198" s="60">
        <f t="shared" si="15"/>
        <v>-2685360</v>
      </c>
      <c r="X198" s="311"/>
    </row>
    <row r="199" spans="1:24" ht="12" customHeight="1">
      <c r="A199" s="60" t="s">
        <v>4679</v>
      </c>
      <c r="B199" s="183" t="s">
        <v>1491</v>
      </c>
      <c r="C199" s="60" t="s">
        <v>4680</v>
      </c>
      <c r="D199" s="60" t="s">
        <v>4681</v>
      </c>
      <c r="E199" s="311" t="s">
        <v>2296</v>
      </c>
      <c r="F199" s="60" t="s">
        <v>208</v>
      </c>
      <c r="G199" s="208">
        <v>4919000</v>
      </c>
      <c r="H199" s="208">
        <v>1369654.621380802</v>
      </c>
      <c r="I199" s="316">
        <v>800000</v>
      </c>
      <c r="J199" s="316"/>
      <c r="K199" s="317">
        <v>1200000</v>
      </c>
      <c r="L199" s="60"/>
      <c r="M199" s="60"/>
      <c r="N199" s="311"/>
      <c r="O199" s="71">
        <f t="shared" si="12"/>
        <v>0</v>
      </c>
      <c r="P199" s="63">
        <v>1.7500000000000002E-2</v>
      </c>
      <c r="Q199" s="60">
        <f t="shared" si="13"/>
        <v>0</v>
      </c>
      <c r="R199" s="311"/>
      <c r="S199" s="66">
        <v>44760</v>
      </c>
      <c r="T199" s="67"/>
      <c r="U199" s="60">
        <f t="shared" si="14"/>
        <v>-44760</v>
      </c>
      <c r="V199" s="60">
        <v>60</v>
      </c>
      <c r="W199" s="60">
        <f t="shared" si="15"/>
        <v>-2685600</v>
      </c>
      <c r="X199" s="311"/>
    </row>
    <row r="200" spans="1:24" ht="12" customHeight="1">
      <c r="A200" s="60" t="s">
        <v>4682</v>
      </c>
      <c r="B200" s="183" t="s">
        <v>1491</v>
      </c>
      <c r="C200" s="60" t="s">
        <v>4683</v>
      </c>
      <c r="D200" s="60" t="s">
        <v>4684</v>
      </c>
      <c r="E200" s="311" t="s">
        <v>3280</v>
      </c>
      <c r="F200" s="60" t="s">
        <v>208</v>
      </c>
      <c r="G200" s="208">
        <v>4919000</v>
      </c>
      <c r="H200" s="208">
        <v>1369654.621380802</v>
      </c>
      <c r="I200" s="316">
        <v>400000</v>
      </c>
      <c r="J200" s="316"/>
      <c r="K200" s="317">
        <v>1200000</v>
      </c>
      <c r="L200" s="60"/>
      <c r="M200" s="60"/>
      <c r="N200" s="311"/>
      <c r="O200" s="71">
        <f t="shared" si="12"/>
        <v>0</v>
      </c>
      <c r="P200" s="63">
        <v>1.4999999999999999E-2</v>
      </c>
      <c r="Q200" s="60">
        <f t="shared" si="13"/>
        <v>0</v>
      </c>
      <c r="R200" s="311"/>
      <c r="S200" s="66">
        <v>44749</v>
      </c>
      <c r="T200" s="67">
        <v>45511</v>
      </c>
      <c r="U200" s="60">
        <f t="shared" si="14"/>
        <v>762</v>
      </c>
      <c r="V200" s="60">
        <v>60</v>
      </c>
      <c r="W200" s="60">
        <f t="shared" si="15"/>
        <v>45720</v>
      </c>
      <c r="X200" s="311"/>
    </row>
    <row r="201" spans="1:24" ht="12" customHeight="1">
      <c r="A201" s="92" t="s">
        <v>4685</v>
      </c>
      <c r="B201" s="318" t="s">
        <v>1491</v>
      </c>
      <c r="C201" s="92" t="s">
        <v>4686</v>
      </c>
      <c r="D201" s="92" t="s">
        <v>4687</v>
      </c>
      <c r="E201" s="319" t="s">
        <v>385</v>
      </c>
      <c r="F201" s="92" t="s">
        <v>208</v>
      </c>
      <c r="G201" s="320">
        <v>4919000</v>
      </c>
      <c r="H201" s="320">
        <v>1369654.621380802</v>
      </c>
      <c r="I201" s="321"/>
      <c r="J201" s="321"/>
      <c r="K201" s="322">
        <v>1200000</v>
      </c>
      <c r="L201" s="92"/>
      <c r="M201" s="92" t="s">
        <v>2488</v>
      </c>
      <c r="N201" s="319" t="s">
        <v>48</v>
      </c>
      <c r="O201" s="368">
        <f t="shared" si="12"/>
        <v>0</v>
      </c>
      <c r="P201" s="324">
        <v>0</v>
      </c>
      <c r="Q201" s="92">
        <f t="shared" si="13"/>
        <v>0</v>
      </c>
      <c r="R201" s="319"/>
      <c r="S201" s="97">
        <v>44897</v>
      </c>
      <c r="T201" s="78">
        <v>45077</v>
      </c>
      <c r="U201" s="92">
        <f t="shared" si="14"/>
        <v>180</v>
      </c>
      <c r="V201" s="92">
        <v>60</v>
      </c>
      <c r="W201" s="92">
        <f t="shared" si="15"/>
        <v>10800</v>
      </c>
      <c r="X201" s="319"/>
    </row>
    <row r="202" spans="1:24" s="101" customFormat="1" ht="12" customHeight="1">
      <c r="A202" s="136" t="s">
        <v>4688</v>
      </c>
      <c r="B202" s="359" t="s">
        <v>1491</v>
      </c>
      <c r="C202" s="136" t="s">
        <v>4689</v>
      </c>
      <c r="D202" s="136"/>
      <c r="E202" s="360" t="s">
        <v>4379</v>
      </c>
      <c r="F202" s="136" t="s">
        <v>208</v>
      </c>
      <c r="G202" s="361">
        <v>4919000</v>
      </c>
      <c r="H202" s="361">
        <v>1369654.621380802</v>
      </c>
      <c r="I202" s="362"/>
      <c r="J202" s="362"/>
      <c r="K202" s="362">
        <v>1200000</v>
      </c>
      <c r="L202" s="363"/>
      <c r="M202" s="363"/>
      <c r="N202" s="364"/>
      <c r="O202" s="365">
        <f t="shared" si="12"/>
        <v>0</v>
      </c>
      <c r="P202" s="366">
        <v>1.7500000000000002E-2</v>
      </c>
      <c r="Q202" s="363">
        <f t="shared" si="13"/>
        <v>0</v>
      </c>
      <c r="R202" s="364"/>
      <c r="S202" s="367"/>
      <c r="T202" s="160"/>
      <c r="U202" s="363">
        <f t="shared" si="14"/>
        <v>0</v>
      </c>
      <c r="V202" s="363">
        <v>60</v>
      </c>
      <c r="W202" s="363">
        <f t="shared" si="15"/>
        <v>0</v>
      </c>
      <c r="X202" s="364"/>
    </row>
    <row r="203" spans="1:24" ht="12" customHeight="1">
      <c r="A203" s="92" t="s">
        <v>4690</v>
      </c>
      <c r="B203" s="318" t="s">
        <v>1491</v>
      </c>
      <c r="C203" s="92" t="s">
        <v>4691</v>
      </c>
      <c r="D203" s="92" t="s">
        <v>4692</v>
      </c>
      <c r="E203" s="319" t="s">
        <v>385</v>
      </c>
      <c r="F203" s="92" t="s">
        <v>208</v>
      </c>
      <c r="G203" s="320">
        <v>4919000</v>
      </c>
      <c r="H203" s="320">
        <v>1369654.621380802</v>
      </c>
      <c r="I203" s="321"/>
      <c r="J203" s="321"/>
      <c r="K203" s="322">
        <v>1200000</v>
      </c>
      <c r="L203" s="92"/>
      <c r="M203" s="92" t="s">
        <v>2488</v>
      </c>
      <c r="N203" s="319" t="s">
        <v>48</v>
      </c>
      <c r="O203" s="368">
        <f t="shared" si="12"/>
        <v>0</v>
      </c>
      <c r="P203" s="324">
        <v>0</v>
      </c>
      <c r="Q203" s="92">
        <f t="shared" si="13"/>
        <v>0</v>
      </c>
      <c r="R203" s="319"/>
      <c r="S203" s="97">
        <v>44897</v>
      </c>
      <c r="T203" s="98"/>
      <c r="U203" s="92">
        <f t="shared" si="14"/>
        <v>-44897</v>
      </c>
      <c r="V203" s="92">
        <v>60</v>
      </c>
      <c r="W203" s="92">
        <f t="shared" si="15"/>
        <v>-2693820</v>
      </c>
      <c r="X203" s="319"/>
    </row>
    <row r="204" spans="1:24" ht="12" customHeight="1">
      <c r="A204" s="60" t="s">
        <v>4693</v>
      </c>
      <c r="B204" s="183" t="s">
        <v>4694</v>
      </c>
      <c r="C204" s="60" t="s">
        <v>4695</v>
      </c>
      <c r="D204" s="60" t="s">
        <v>4696</v>
      </c>
      <c r="E204" s="311" t="s">
        <v>207</v>
      </c>
      <c r="F204" s="60" t="s">
        <v>208</v>
      </c>
      <c r="G204" s="208"/>
      <c r="H204" s="208"/>
      <c r="I204" s="316"/>
      <c r="J204" s="316"/>
      <c r="K204" s="317"/>
      <c r="L204" s="60"/>
      <c r="M204" s="60"/>
      <c r="N204" s="311"/>
      <c r="O204" s="71">
        <f t="shared" si="12"/>
        <v>0</v>
      </c>
      <c r="P204" s="63">
        <v>1.7500000000000002E-2</v>
      </c>
      <c r="Q204" s="60">
        <f t="shared" si="13"/>
        <v>0</v>
      </c>
      <c r="R204" s="311"/>
      <c r="S204" s="66">
        <v>44911</v>
      </c>
      <c r="T204" s="67">
        <v>45291</v>
      </c>
      <c r="U204" s="60">
        <f t="shared" si="14"/>
        <v>380</v>
      </c>
      <c r="V204" s="60">
        <v>60</v>
      </c>
      <c r="W204" s="60">
        <f t="shared" si="15"/>
        <v>22800</v>
      </c>
      <c r="X204" s="311"/>
    </row>
    <row r="205" spans="1:24" ht="12" customHeight="1">
      <c r="A205" s="60" t="s">
        <v>4697</v>
      </c>
      <c r="B205" s="183" t="s">
        <v>1491</v>
      </c>
      <c r="C205" s="60" t="s">
        <v>4698</v>
      </c>
      <c r="D205" s="60" t="s">
        <v>4699</v>
      </c>
      <c r="E205" s="311" t="s">
        <v>4092</v>
      </c>
      <c r="F205" s="60" t="s">
        <v>208</v>
      </c>
      <c r="G205" s="208">
        <v>4919000</v>
      </c>
      <c r="H205" s="208">
        <v>1369654.621380802</v>
      </c>
      <c r="I205" s="316">
        <v>600000</v>
      </c>
      <c r="J205" s="316"/>
      <c r="K205" s="317">
        <v>1200000</v>
      </c>
      <c r="L205" s="60"/>
      <c r="M205" s="60"/>
      <c r="N205" s="311"/>
      <c r="O205" s="71">
        <f t="shared" si="12"/>
        <v>0</v>
      </c>
      <c r="P205" s="63">
        <v>1.7500000000000002E-2</v>
      </c>
      <c r="Q205" s="60">
        <f t="shared" si="13"/>
        <v>0</v>
      </c>
      <c r="R205" s="311"/>
      <c r="S205" s="66">
        <v>44898</v>
      </c>
      <c r="T205" s="67">
        <v>45291</v>
      </c>
      <c r="U205" s="60">
        <f t="shared" si="14"/>
        <v>393</v>
      </c>
      <c r="V205" s="60">
        <v>60</v>
      </c>
      <c r="W205" s="60">
        <f t="shared" si="15"/>
        <v>23580</v>
      </c>
      <c r="X205" s="311"/>
    </row>
    <row r="206" spans="1:24" ht="12" customHeight="1">
      <c r="A206" s="60" t="s">
        <v>4700</v>
      </c>
      <c r="B206" s="183" t="s">
        <v>1513</v>
      </c>
      <c r="C206" s="60" t="s">
        <v>4701</v>
      </c>
      <c r="D206" s="60" t="s">
        <v>4702</v>
      </c>
      <c r="E206" s="311" t="s">
        <v>1494</v>
      </c>
      <c r="F206" s="60" t="s">
        <v>208</v>
      </c>
      <c r="G206" s="208">
        <v>3101650</v>
      </c>
      <c r="H206" s="208">
        <v>863628.63517092192</v>
      </c>
      <c r="I206" s="316">
        <v>350000</v>
      </c>
      <c r="J206" s="316"/>
      <c r="K206" s="317">
        <v>1000000</v>
      </c>
      <c r="L206" s="60"/>
      <c r="M206" s="60"/>
      <c r="N206" s="311"/>
      <c r="O206" s="71">
        <f t="shared" si="12"/>
        <v>0</v>
      </c>
      <c r="P206" s="63">
        <v>1.7500000000000002E-2</v>
      </c>
      <c r="Q206" s="60">
        <f t="shared" si="13"/>
        <v>0</v>
      </c>
      <c r="R206" s="311"/>
      <c r="S206" s="66">
        <v>44760</v>
      </c>
      <c r="T206" s="67"/>
      <c r="U206" s="60">
        <f t="shared" si="14"/>
        <v>-44760</v>
      </c>
      <c r="V206" s="60">
        <v>60</v>
      </c>
      <c r="W206" s="60">
        <f t="shared" si="15"/>
        <v>-2685600</v>
      </c>
      <c r="X206" s="311"/>
    </row>
    <row r="207" spans="1:24" ht="12" customHeight="1">
      <c r="A207" s="92" t="s">
        <v>4703</v>
      </c>
      <c r="B207" s="318" t="s">
        <v>1513</v>
      </c>
      <c r="C207" s="92" t="s">
        <v>4704</v>
      </c>
      <c r="D207" s="92" t="s">
        <v>4705</v>
      </c>
      <c r="E207" s="319" t="s">
        <v>385</v>
      </c>
      <c r="F207" s="92" t="s">
        <v>208</v>
      </c>
      <c r="G207" s="320">
        <v>3101650</v>
      </c>
      <c r="H207" s="320">
        <v>863628.63517092192</v>
      </c>
      <c r="I207" s="321"/>
      <c r="J207" s="321"/>
      <c r="K207" s="322">
        <v>1000000</v>
      </c>
      <c r="L207" s="321">
        <v>600000</v>
      </c>
      <c r="M207" s="92" t="s">
        <v>46</v>
      </c>
      <c r="N207" s="319" t="s">
        <v>48</v>
      </c>
      <c r="O207" s="323">
        <f t="shared" si="12"/>
        <v>517241.37931034487</v>
      </c>
      <c r="P207" s="324">
        <v>0</v>
      </c>
      <c r="Q207" s="92">
        <f t="shared" si="13"/>
        <v>0</v>
      </c>
      <c r="R207" s="319"/>
      <c r="S207" s="97">
        <v>44748</v>
      </c>
      <c r="T207" s="98"/>
      <c r="U207" s="92">
        <f t="shared" si="14"/>
        <v>-44748</v>
      </c>
      <c r="V207" s="92">
        <v>60</v>
      </c>
      <c r="W207" s="92">
        <f t="shared" si="15"/>
        <v>-2684880</v>
      </c>
      <c r="X207" s="319"/>
    </row>
    <row r="208" spans="1:24" ht="12" customHeight="1">
      <c r="A208" s="60" t="s">
        <v>4706</v>
      </c>
      <c r="B208" s="183" t="s">
        <v>1513</v>
      </c>
      <c r="C208" s="60" t="s">
        <v>4707</v>
      </c>
      <c r="D208" s="60" t="s">
        <v>4708</v>
      </c>
      <c r="E208" s="311" t="s">
        <v>4092</v>
      </c>
      <c r="F208" s="60" t="s">
        <v>208</v>
      </c>
      <c r="G208" s="208">
        <v>3101650</v>
      </c>
      <c r="H208" s="208">
        <v>863628.63517092192</v>
      </c>
      <c r="I208" s="316">
        <v>500000</v>
      </c>
      <c r="J208" s="316"/>
      <c r="K208" s="317">
        <v>1000000</v>
      </c>
      <c r="L208" s="60"/>
      <c r="M208" s="60"/>
      <c r="N208" s="311"/>
      <c r="O208" s="71">
        <f t="shared" si="12"/>
        <v>0</v>
      </c>
      <c r="P208" s="63">
        <v>1.7500000000000002E-2</v>
      </c>
      <c r="Q208" s="60">
        <f t="shared" si="13"/>
        <v>0</v>
      </c>
      <c r="R208" s="311"/>
      <c r="S208" s="66">
        <v>44964</v>
      </c>
      <c r="T208" s="67">
        <v>45291</v>
      </c>
      <c r="U208" s="60">
        <f t="shared" si="14"/>
        <v>327</v>
      </c>
      <c r="V208" s="60">
        <v>60</v>
      </c>
      <c r="W208" s="60">
        <f t="shared" si="15"/>
        <v>19620</v>
      </c>
      <c r="X208" s="311"/>
    </row>
    <row r="209" spans="1:24" ht="12" customHeight="1">
      <c r="A209" s="60" t="s">
        <v>4709</v>
      </c>
      <c r="B209" s="183" t="s">
        <v>1513</v>
      </c>
      <c r="C209" s="60" t="s">
        <v>4710</v>
      </c>
      <c r="D209" s="60" t="s">
        <v>4711</v>
      </c>
      <c r="E209" s="311" t="s">
        <v>2296</v>
      </c>
      <c r="F209" s="60" t="s">
        <v>208</v>
      </c>
      <c r="G209" s="208">
        <v>3101650</v>
      </c>
      <c r="H209" s="208">
        <v>863628.63517092192</v>
      </c>
      <c r="I209" s="316">
        <v>500000</v>
      </c>
      <c r="J209" s="316"/>
      <c r="K209" s="317">
        <v>1000000</v>
      </c>
      <c r="L209" s="60"/>
      <c r="M209" s="60"/>
      <c r="N209" s="311"/>
      <c r="O209" s="71">
        <f t="shared" si="12"/>
        <v>0</v>
      </c>
      <c r="P209" s="63">
        <v>1.7500000000000002E-2</v>
      </c>
      <c r="Q209" s="60">
        <f t="shared" si="13"/>
        <v>0</v>
      </c>
      <c r="R209" s="311"/>
      <c r="S209" s="66">
        <v>44748</v>
      </c>
      <c r="T209" s="67"/>
      <c r="U209" s="60">
        <f t="shared" si="14"/>
        <v>-44748</v>
      </c>
      <c r="V209" s="60">
        <v>60</v>
      </c>
      <c r="W209" s="60">
        <f t="shared" si="15"/>
        <v>-2684880</v>
      </c>
      <c r="X209" s="311"/>
    </row>
    <row r="210" spans="1:24" ht="12" customHeight="1">
      <c r="A210" s="60" t="s">
        <v>4712</v>
      </c>
      <c r="B210" s="183" t="s">
        <v>1491</v>
      </c>
      <c r="C210" s="60" t="s">
        <v>4713</v>
      </c>
      <c r="D210" s="60"/>
      <c r="E210" s="311" t="s">
        <v>4714</v>
      </c>
      <c r="F210" s="60" t="s">
        <v>208</v>
      </c>
      <c r="G210" s="208">
        <v>4919000</v>
      </c>
      <c r="H210" s="208">
        <v>1369654.621380802</v>
      </c>
      <c r="I210" s="316">
        <v>600000</v>
      </c>
      <c r="J210" s="316"/>
      <c r="K210" s="317">
        <v>1200000</v>
      </c>
      <c r="L210" s="60"/>
      <c r="M210" s="60"/>
      <c r="N210" s="311"/>
      <c r="O210" s="71">
        <f t="shared" si="12"/>
        <v>0</v>
      </c>
      <c r="P210" s="63">
        <v>1.7500000000000002E-2</v>
      </c>
      <c r="Q210" s="60">
        <f t="shared" si="13"/>
        <v>0</v>
      </c>
      <c r="R210" s="311"/>
      <c r="S210" s="66"/>
      <c r="T210" s="67"/>
      <c r="U210" s="60">
        <f t="shared" si="14"/>
        <v>0</v>
      </c>
      <c r="V210" s="60">
        <v>60</v>
      </c>
      <c r="W210" s="60">
        <f t="shared" si="15"/>
        <v>0</v>
      </c>
      <c r="X210" s="311"/>
    </row>
    <row r="211" spans="1:24" ht="12" customHeight="1">
      <c r="A211" s="60" t="s">
        <v>4715</v>
      </c>
      <c r="B211" s="183" t="s">
        <v>1513</v>
      </c>
      <c r="C211" s="60" t="s">
        <v>4716</v>
      </c>
      <c r="D211" s="60" t="s">
        <v>4717</v>
      </c>
      <c r="E211" s="311" t="s">
        <v>4714</v>
      </c>
      <c r="F211" s="60" t="s">
        <v>208</v>
      </c>
      <c r="G211" s="208">
        <v>3101650</v>
      </c>
      <c r="H211" s="208">
        <v>863628.63517092192</v>
      </c>
      <c r="I211" s="316">
        <v>500000</v>
      </c>
      <c r="J211" s="316"/>
      <c r="K211" s="317">
        <v>1000000</v>
      </c>
      <c r="L211" s="60"/>
      <c r="M211" s="60"/>
      <c r="N211" s="311"/>
      <c r="O211" s="71">
        <f t="shared" si="12"/>
        <v>0</v>
      </c>
      <c r="P211" s="63">
        <v>1.7500000000000002E-2</v>
      </c>
      <c r="Q211" s="60">
        <f t="shared" si="13"/>
        <v>0</v>
      </c>
      <c r="R211" s="311"/>
      <c r="S211" s="66"/>
      <c r="T211" s="67"/>
      <c r="U211" s="60">
        <f t="shared" si="14"/>
        <v>0</v>
      </c>
      <c r="V211" s="60">
        <v>60</v>
      </c>
      <c r="W211" s="60">
        <f t="shared" si="15"/>
        <v>0</v>
      </c>
      <c r="X211" s="311"/>
    </row>
    <row r="212" spans="1:24" ht="12" customHeight="1">
      <c r="A212" s="60" t="s">
        <v>4718</v>
      </c>
      <c r="B212" s="183" t="s">
        <v>1491</v>
      </c>
      <c r="C212" s="60" t="s">
        <v>4719</v>
      </c>
      <c r="D212" s="60"/>
      <c r="E212" s="311" t="s">
        <v>4714</v>
      </c>
      <c r="F212" s="60" t="s">
        <v>208</v>
      </c>
      <c r="G212" s="208">
        <v>4919000</v>
      </c>
      <c r="H212" s="208">
        <v>1369654.621380802</v>
      </c>
      <c r="I212" s="316">
        <v>600000</v>
      </c>
      <c r="J212" s="316"/>
      <c r="K212" s="317">
        <v>1200000</v>
      </c>
      <c r="L212" s="60"/>
      <c r="M212" s="60"/>
      <c r="N212" s="311"/>
      <c r="O212" s="71">
        <f t="shared" si="12"/>
        <v>0</v>
      </c>
      <c r="P212" s="63">
        <v>1.7500000000000002E-2</v>
      </c>
      <c r="Q212" s="60">
        <f t="shared" si="13"/>
        <v>0</v>
      </c>
      <c r="R212" s="311"/>
      <c r="S212" s="66"/>
      <c r="T212" s="67"/>
      <c r="U212" s="60">
        <f t="shared" si="14"/>
        <v>0</v>
      </c>
      <c r="V212" s="60">
        <v>60</v>
      </c>
      <c r="W212" s="60">
        <f t="shared" si="15"/>
        <v>0</v>
      </c>
      <c r="X212" s="311"/>
    </row>
    <row r="213" spans="1:24" ht="12" customHeight="1">
      <c r="A213" s="60" t="s">
        <v>4720</v>
      </c>
      <c r="B213" s="183" t="s">
        <v>1491</v>
      </c>
      <c r="C213" s="60" t="s">
        <v>4721</v>
      </c>
      <c r="D213" s="60"/>
      <c r="E213" s="311" t="s">
        <v>4714</v>
      </c>
      <c r="F213" s="60" t="s">
        <v>208</v>
      </c>
      <c r="G213" s="208">
        <v>4919000</v>
      </c>
      <c r="H213" s="208">
        <v>1369654.621380802</v>
      </c>
      <c r="I213" s="316">
        <v>600000</v>
      </c>
      <c r="J213" s="316"/>
      <c r="K213" s="317">
        <v>1200000</v>
      </c>
      <c r="L213" s="60"/>
      <c r="M213" s="60"/>
      <c r="N213" s="311"/>
      <c r="O213" s="71">
        <f t="shared" si="12"/>
        <v>0</v>
      </c>
      <c r="P213" s="63">
        <v>1.7500000000000002E-2</v>
      </c>
      <c r="Q213" s="60">
        <f t="shared" si="13"/>
        <v>0</v>
      </c>
      <c r="R213" s="311"/>
      <c r="S213" s="66"/>
      <c r="T213" s="67"/>
      <c r="U213" s="60">
        <f t="shared" si="14"/>
        <v>0</v>
      </c>
      <c r="V213" s="60">
        <v>60</v>
      </c>
      <c r="W213" s="60">
        <f t="shared" si="15"/>
        <v>0</v>
      </c>
      <c r="X213" s="311"/>
    </row>
    <row r="214" spans="1:24" ht="12" customHeight="1">
      <c r="A214" s="60" t="s">
        <v>4722</v>
      </c>
      <c r="B214" s="183" t="s">
        <v>1513</v>
      </c>
      <c r="C214" s="60" t="s">
        <v>4723</v>
      </c>
      <c r="D214" s="60" t="s">
        <v>4724</v>
      </c>
      <c r="E214" s="311" t="s">
        <v>4714</v>
      </c>
      <c r="F214" s="60" t="s">
        <v>208</v>
      </c>
      <c r="G214" s="208">
        <v>3101650</v>
      </c>
      <c r="H214" s="208">
        <v>863628.63517092192</v>
      </c>
      <c r="I214" s="316">
        <v>500000</v>
      </c>
      <c r="J214" s="316"/>
      <c r="K214" s="317">
        <v>1000000</v>
      </c>
      <c r="L214" s="60"/>
      <c r="M214" s="60"/>
      <c r="N214" s="311"/>
      <c r="O214" s="71">
        <f t="shared" si="12"/>
        <v>0</v>
      </c>
      <c r="P214" s="63">
        <v>1.7500000000000002E-2</v>
      </c>
      <c r="Q214" s="60">
        <f t="shared" si="13"/>
        <v>0</v>
      </c>
      <c r="R214" s="311"/>
      <c r="S214" s="66"/>
      <c r="T214" s="67"/>
      <c r="U214" s="60">
        <f t="shared" si="14"/>
        <v>0</v>
      </c>
      <c r="V214" s="60">
        <v>60</v>
      </c>
      <c r="W214" s="60">
        <f t="shared" si="15"/>
        <v>0</v>
      </c>
      <c r="X214" s="311"/>
    </row>
    <row r="215" spans="1:24" ht="12" customHeight="1">
      <c r="A215" s="60" t="s">
        <v>4725</v>
      </c>
      <c r="B215" s="183" t="s">
        <v>1513</v>
      </c>
      <c r="C215" s="60" t="s">
        <v>4726</v>
      </c>
      <c r="D215" s="60"/>
      <c r="E215" s="311" t="s">
        <v>4714</v>
      </c>
      <c r="F215" s="60" t="s">
        <v>208</v>
      </c>
      <c r="G215" s="208">
        <v>3101650</v>
      </c>
      <c r="H215" s="208">
        <v>863628.63517092192</v>
      </c>
      <c r="I215" s="316">
        <v>500000</v>
      </c>
      <c r="J215" s="316"/>
      <c r="K215" s="317">
        <v>1000000</v>
      </c>
      <c r="L215" s="60"/>
      <c r="M215" s="60"/>
      <c r="N215" s="311"/>
      <c r="O215" s="71">
        <f t="shared" si="12"/>
        <v>0</v>
      </c>
      <c r="P215" s="63">
        <v>1.7500000000000002E-2</v>
      </c>
      <c r="Q215" s="60">
        <f t="shared" si="13"/>
        <v>0</v>
      </c>
      <c r="R215" s="311"/>
      <c r="S215" s="66"/>
      <c r="T215" s="67"/>
      <c r="U215" s="60">
        <f t="shared" si="14"/>
        <v>0</v>
      </c>
      <c r="V215" s="60">
        <v>60</v>
      </c>
      <c r="W215" s="60">
        <f t="shared" si="15"/>
        <v>0</v>
      </c>
      <c r="X215" s="311"/>
    </row>
    <row r="216" spans="1:24" ht="12" customHeight="1">
      <c r="A216" s="60" t="s">
        <v>4727</v>
      </c>
      <c r="B216" s="183" t="s">
        <v>1513</v>
      </c>
      <c r="C216" s="60" t="s">
        <v>4728</v>
      </c>
      <c r="D216" s="60" t="s">
        <v>4729</v>
      </c>
      <c r="E216" s="311" t="s">
        <v>4714</v>
      </c>
      <c r="F216" s="60" t="s">
        <v>208</v>
      </c>
      <c r="G216" s="208">
        <v>3101650</v>
      </c>
      <c r="H216" s="208">
        <v>863628.63517092192</v>
      </c>
      <c r="I216" s="316">
        <v>500000</v>
      </c>
      <c r="J216" s="316"/>
      <c r="K216" s="317">
        <v>1000000</v>
      </c>
      <c r="L216" s="60"/>
      <c r="M216" s="60"/>
      <c r="N216" s="311"/>
      <c r="O216" s="71">
        <f t="shared" si="12"/>
        <v>0</v>
      </c>
      <c r="P216" s="63">
        <v>1.7500000000000002E-2</v>
      </c>
      <c r="Q216" s="60">
        <f t="shared" si="13"/>
        <v>0</v>
      </c>
      <c r="R216" s="311"/>
      <c r="S216" s="66"/>
      <c r="T216" s="67"/>
      <c r="U216" s="60">
        <f t="shared" si="14"/>
        <v>0</v>
      </c>
      <c r="V216" s="60">
        <v>60</v>
      </c>
      <c r="W216" s="60">
        <f t="shared" si="15"/>
        <v>0</v>
      </c>
      <c r="X216" s="311"/>
    </row>
    <row r="217" spans="1:24" ht="12" customHeight="1">
      <c r="A217" s="60" t="s">
        <v>4730</v>
      </c>
      <c r="B217" s="183" t="s">
        <v>1513</v>
      </c>
      <c r="C217" s="60" t="s">
        <v>4731</v>
      </c>
      <c r="D217" s="60" t="s">
        <v>4732</v>
      </c>
      <c r="E217" s="311" t="s">
        <v>4714</v>
      </c>
      <c r="F217" s="60" t="s">
        <v>208</v>
      </c>
      <c r="G217" s="208">
        <v>3101650</v>
      </c>
      <c r="H217" s="208">
        <v>863628.63517092192</v>
      </c>
      <c r="I217" s="316">
        <v>500000</v>
      </c>
      <c r="J217" s="316"/>
      <c r="K217" s="317">
        <v>1000000</v>
      </c>
      <c r="L217" s="60"/>
      <c r="M217" s="60"/>
      <c r="N217" s="311"/>
      <c r="O217" s="71">
        <f t="shared" si="12"/>
        <v>0</v>
      </c>
      <c r="P217" s="63">
        <v>1.7500000000000002E-2</v>
      </c>
      <c r="Q217" s="60">
        <f t="shared" si="13"/>
        <v>0</v>
      </c>
      <c r="R217" s="311"/>
      <c r="S217" s="66"/>
      <c r="T217" s="67"/>
      <c r="U217" s="60">
        <f t="shared" si="14"/>
        <v>0</v>
      </c>
      <c r="V217" s="60">
        <v>60</v>
      </c>
      <c r="W217" s="60">
        <f t="shared" si="15"/>
        <v>0</v>
      </c>
      <c r="X217" s="311"/>
    </row>
    <row r="218" spans="1:24" ht="12" customHeight="1">
      <c r="A218" s="60" t="s">
        <v>4733</v>
      </c>
      <c r="B218" s="183" t="s">
        <v>1513</v>
      </c>
      <c r="C218" s="60" t="s">
        <v>4734</v>
      </c>
      <c r="D218" s="60" t="s">
        <v>4735</v>
      </c>
      <c r="E218" s="311" t="s">
        <v>4714</v>
      </c>
      <c r="F218" s="60" t="s">
        <v>208</v>
      </c>
      <c r="G218" s="208">
        <v>3101650</v>
      </c>
      <c r="H218" s="208">
        <v>863628.63517092192</v>
      </c>
      <c r="I218" s="316">
        <v>500000</v>
      </c>
      <c r="J218" s="316"/>
      <c r="K218" s="317">
        <v>1000000</v>
      </c>
      <c r="L218" s="60"/>
      <c r="M218" s="60"/>
      <c r="N218" s="311"/>
      <c r="O218" s="71">
        <f t="shared" si="12"/>
        <v>0</v>
      </c>
      <c r="P218" s="63">
        <v>1.7500000000000002E-2</v>
      </c>
      <c r="Q218" s="60">
        <f t="shared" si="13"/>
        <v>0</v>
      </c>
      <c r="R218" s="311"/>
      <c r="S218" s="66"/>
      <c r="T218" s="67"/>
      <c r="U218" s="60">
        <f t="shared" si="14"/>
        <v>0</v>
      </c>
      <c r="V218" s="60">
        <v>60</v>
      </c>
      <c r="W218" s="60">
        <f t="shared" si="15"/>
        <v>0</v>
      </c>
      <c r="X218" s="311"/>
    </row>
    <row r="219" spans="1:24" ht="12" customHeight="1">
      <c r="A219" s="60" t="s">
        <v>4736</v>
      </c>
      <c r="B219" s="183" t="s">
        <v>1513</v>
      </c>
      <c r="C219" s="60" t="s">
        <v>4737</v>
      </c>
      <c r="D219" s="60" t="s">
        <v>4738</v>
      </c>
      <c r="E219" s="311" t="s">
        <v>4714</v>
      </c>
      <c r="F219" s="60" t="s">
        <v>208</v>
      </c>
      <c r="G219" s="208">
        <v>3101650</v>
      </c>
      <c r="H219" s="208">
        <v>863628.63517092192</v>
      </c>
      <c r="I219" s="316">
        <v>500000</v>
      </c>
      <c r="J219" s="316"/>
      <c r="K219" s="317">
        <v>1000000</v>
      </c>
      <c r="L219" s="60"/>
      <c r="M219" s="60"/>
      <c r="N219" s="311"/>
      <c r="O219" s="71">
        <f t="shared" si="12"/>
        <v>0</v>
      </c>
      <c r="P219" s="63">
        <v>1.7500000000000002E-2</v>
      </c>
      <c r="Q219" s="60">
        <f t="shared" si="13"/>
        <v>0</v>
      </c>
      <c r="R219" s="311"/>
      <c r="S219" s="66"/>
      <c r="T219" s="67"/>
      <c r="U219" s="60">
        <f t="shared" si="14"/>
        <v>0</v>
      </c>
      <c r="V219" s="60">
        <v>60</v>
      </c>
      <c r="W219" s="60">
        <f t="shared" si="15"/>
        <v>0</v>
      </c>
      <c r="X219" s="311"/>
    </row>
    <row r="220" spans="1:24" ht="12" customHeight="1">
      <c r="A220" s="60" t="s">
        <v>4739</v>
      </c>
      <c r="B220" s="183" t="s">
        <v>1513</v>
      </c>
      <c r="C220" s="60" t="s">
        <v>4740</v>
      </c>
      <c r="D220" s="60" t="s">
        <v>4741</v>
      </c>
      <c r="E220" s="311" t="s">
        <v>4714</v>
      </c>
      <c r="F220" s="60" t="s">
        <v>208</v>
      </c>
      <c r="G220" s="208">
        <v>3101650</v>
      </c>
      <c r="H220" s="208">
        <v>863628.63517092192</v>
      </c>
      <c r="I220" s="316">
        <v>500000</v>
      </c>
      <c r="J220" s="316"/>
      <c r="K220" s="317">
        <v>1000000</v>
      </c>
      <c r="L220" s="60"/>
      <c r="M220" s="60"/>
      <c r="N220" s="311"/>
      <c r="O220" s="71">
        <f t="shared" si="12"/>
        <v>0</v>
      </c>
      <c r="P220" s="63">
        <v>1.7500000000000002E-2</v>
      </c>
      <c r="Q220" s="60">
        <f t="shared" si="13"/>
        <v>0</v>
      </c>
      <c r="R220" s="311"/>
      <c r="S220" s="66"/>
      <c r="T220" s="67"/>
      <c r="U220" s="60">
        <f t="shared" si="14"/>
        <v>0</v>
      </c>
      <c r="V220" s="60">
        <v>60</v>
      </c>
      <c r="W220" s="60">
        <f t="shared" si="15"/>
        <v>0</v>
      </c>
      <c r="X220" s="311"/>
    </row>
    <row r="221" spans="1:24" ht="12" customHeight="1">
      <c r="A221" s="60" t="s">
        <v>4742</v>
      </c>
      <c r="B221" s="183" t="s">
        <v>2427</v>
      </c>
      <c r="C221" s="60" t="s">
        <v>4743</v>
      </c>
      <c r="D221" s="60" t="s">
        <v>4744</v>
      </c>
      <c r="E221" s="311" t="s">
        <v>4714</v>
      </c>
      <c r="F221" s="60" t="s">
        <v>208</v>
      </c>
      <c r="G221" s="208">
        <v>5200000</v>
      </c>
      <c r="H221" s="208">
        <v>1447896.7333157493</v>
      </c>
      <c r="I221" s="316">
        <v>500000</v>
      </c>
      <c r="J221" s="316"/>
      <c r="K221" s="317">
        <v>1300000</v>
      </c>
      <c r="L221" s="60"/>
      <c r="M221" s="60"/>
      <c r="N221" s="311"/>
      <c r="O221" s="71">
        <f t="shared" si="12"/>
        <v>0</v>
      </c>
      <c r="P221" s="63">
        <v>1.7500000000000002E-2</v>
      </c>
      <c r="Q221" s="60">
        <f t="shared" si="13"/>
        <v>0</v>
      </c>
      <c r="R221" s="311"/>
      <c r="S221" s="66"/>
      <c r="T221" s="67"/>
      <c r="U221" s="60">
        <f t="shared" si="14"/>
        <v>0</v>
      </c>
      <c r="V221" s="60">
        <v>60</v>
      </c>
      <c r="W221" s="60">
        <f t="shared" si="15"/>
        <v>0</v>
      </c>
      <c r="X221" s="311"/>
    </row>
    <row r="222" spans="1:24" ht="12" customHeight="1">
      <c r="A222" s="60" t="s">
        <v>4745</v>
      </c>
      <c r="B222" s="183" t="s">
        <v>2427</v>
      </c>
      <c r="C222" s="60" t="s">
        <v>4746</v>
      </c>
      <c r="D222" s="60" t="s">
        <v>4747</v>
      </c>
      <c r="E222" s="311" t="s">
        <v>4714</v>
      </c>
      <c r="F222" s="60" t="s">
        <v>208</v>
      </c>
      <c r="G222" s="208">
        <v>5200000</v>
      </c>
      <c r="H222" s="208">
        <v>1447896.7333157493</v>
      </c>
      <c r="I222" s="316">
        <v>500000</v>
      </c>
      <c r="J222" s="316"/>
      <c r="K222" s="317">
        <v>1300000</v>
      </c>
      <c r="L222" s="60"/>
      <c r="M222" s="60"/>
      <c r="N222" s="311"/>
      <c r="O222" s="71">
        <f t="shared" si="12"/>
        <v>0</v>
      </c>
      <c r="P222" s="63">
        <v>1.7500000000000002E-2</v>
      </c>
      <c r="Q222" s="60">
        <f t="shared" si="13"/>
        <v>0</v>
      </c>
      <c r="R222" s="311"/>
      <c r="S222" s="66"/>
      <c r="T222" s="67"/>
      <c r="U222" s="60">
        <f t="shared" si="14"/>
        <v>0</v>
      </c>
      <c r="V222" s="60">
        <v>60</v>
      </c>
      <c r="W222" s="60">
        <f t="shared" si="15"/>
        <v>0</v>
      </c>
      <c r="X222" s="311"/>
    </row>
    <row r="223" spans="1:24" ht="12" customHeight="1">
      <c r="A223" s="60"/>
      <c r="B223" s="183"/>
      <c r="C223" s="60"/>
      <c r="D223" s="60"/>
      <c r="E223" s="311"/>
      <c r="F223" s="60"/>
      <c r="G223" s="208"/>
      <c r="H223" s="208"/>
      <c r="I223" s="316"/>
      <c r="J223" s="316"/>
      <c r="K223" s="317"/>
      <c r="L223" s="60"/>
      <c r="M223" s="60"/>
      <c r="N223" s="311"/>
      <c r="O223" s="71"/>
      <c r="P223" s="63"/>
      <c r="Q223" s="60"/>
      <c r="R223" s="311"/>
      <c r="S223" s="66"/>
      <c r="T223" s="67"/>
      <c r="U223" s="60"/>
      <c r="V223" s="60"/>
      <c r="W223" s="60"/>
      <c r="X223" s="311"/>
    </row>
    <row r="224" spans="1:24" ht="12.6" thickBot="1"/>
    <row r="225" spans="2:10">
      <c r="B225" s="258" t="s">
        <v>4748</v>
      </c>
      <c r="C225" s="376" t="s">
        <v>4013</v>
      </c>
      <c r="E225" s="258" t="s">
        <v>4749</v>
      </c>
      <c r="F225" s="376" t="s">
        <v>4013</v>
      </c>
    </row>
    <row r="226" spans="2:10">
      <c r="B226" s="71" t="s">
        <v>1513</v>
      </c>
      <c r="C226" s="153">
        <f>COUNTIF(B3:B223, B226)</f>
        <v>88</v>
      </c>
      <c r="E226" s="71" t="s">
        <v>46</v>
      </c>
      <c r="F226" s="153">
        <f>COUNTIF(E3:E223, E226)</f>
        <v>7</v>
      </c>
      <c r="H226" s="2">
        <f>SUM(F226,F227,F228,F229,F230,F233)</f>
        <v>82</v>
      </c>
    </row>
    <row r="227" spans="2:10">
      <c r="B227" s="270" t="s">
        <v>1491</v>
      </c>
      <c r="C227" s="272">
        <f>COUNTIF(B3:B223, B227)</f>
        <v>106</v>
      </c>
      <c r="E227" s="106" t="s">
        <v>2106</v>
      </c>
      <c r="F227" s="153">
        <f>COUNTIF(E3:E223, E227)</f>
        <v>12</v>
      </c>
      <c r="H227" s="2">
        <f>F231+F232</f>
        <v>81</v>
      </c>
      <c r="I227" s="2"/>
      <c r="J227" s="302"/>
    </row>
    <row r="228" spans="2:10">
      <c r="B228" s="270" t="s">
        <v>2427</v>
      </c>
      <c r="C228" s="272">
        <f>COUNTIF(B3:B223, B228)</f>
        <v>25</v>
      </c>
      <c r="E228" s="71" t="s">
        <v>1494</v>
      </c>
      <c r="F228" s="153">
        <f>COUNTIF(E3:E223, E228)</f>
        <v>45</v>
      </c>
      <c r="H228" s="2">
        <f>F234</f>
        <v>19</v>
      </c>
      <c r="I228" s="2"/>
      <c r="J228" s="302"/>
    </row>
    <row r="229" spans="2:10">
      <c r="B229" s="271">
        <v>4008</v>
      </c>
      <c r="C229" s="272">
        <f>COUNTIF(B3:B223, B229)</f>
        <v>0</v>
      </c>
      <c r="E229" s="71" t="s">
        <v>2296</v>
      </c>
      <c r="F229" s="153">
        <f>COUNTIF(E3:E223, E229)</f>
        <v>15</v>
      </c>
      <c r="H229" s="2">
        <f>F235</f>
        <v>7</v>
      </c>
      <c r="I229" s="2"/>
      <c r="J229" s="302"/>
    </row>
    <row r="230" spans="2:10" ht="12.6" thickBot="1">
      <c r="B230" s="377" t="s">
        <v>4694</v>
      </c>
      <c r="C230" s="378">
        <f>COUNTIF(B3:B223, B230)</f>
        <v>1</v>
      </c>
      <c r="E230" s="71" t="s">
        <v>2275</v>
      </c>
      <c r="F230" s="153">
        <f>COUNTIF(E3:E223, E230)</f>
        <v>2</v>
      </c>
      <c r="H230" s="2">
        <f>F237</f>
        <v>18</v>
      </c>
      <c r="I230" s="2"/>
      <c r="J230" s="302"/>
    </row>
    <row r="231" spans="2:10" ht="12.6" thickBot="1">
      <c r="B231" s="379" t="s">
        <v>4750</v>
      </c>
      <c r="C231" s="380">
        <f>SUM(C226:C230)</f>
        <v>220</v>
      </c>
      <c r="E231" s="71" t="s">
        <v>207</v>
      </c>
      <c r="F231" s="153">
        <f>COUNTIF(E3:E223, E231)</f>
        <v>44</v>
      </c>
      <c r="H231" s="2">
        <f>F236</f>
        <v>13</v>
      </c>
      <c r="I231" s="2"/>
      <c r="J231" s="302"/>
    </row>
    <row r="232" spans="2:10">
      <c r="E232" s="71" t="s">
        <v>4092</v>
      </c>
      <c r="F232" s="153">
        <f>COUNTIF(E3:E223, E232)</f>
        <v>37</v>
      </c>
      <c r="I232" s="2"/>
      <c r="J232" s="302"/>
    </row>
    <row r="233" spans="2:10">
      <c r="E233" s="71" t="s">
        <v>2430</v>
      </c>
      <c r="F233" s="153">
        <f>COUNTIF(E3:E223, E233)</f>
        <v>1</v>
      </c>
    </row>
    <row r="234" spans="2:10">
      <c r="E234" s="71" t="s">
        <v>385</v>
      </c>
      <c r="F234" s="153">
        <f>COUNTIF(E3:E223, E234)</f>
        <v>19</v>
      </c>
    </row>
    <row r="235" spans="2:10">
      <c r="E235" s="71" t="s">
        <v>4379</v>
      </c>
      <c r="F235" s="153">
        <f>COUNTIF(E3:E223, E235)</f>
        <v>7</v>
      </c>
    </row>
    <row r="236" spans="2:10">
      <c r="E236" s="270" t="s">
        <v>4714</v>
      </c>
      <c r="F236" s="272">
        <f>COUNTIF(E3:E223, E236)</f>
        <v>13</v>
      </c>
    </row>
    <row r="237" spans="2:10">
      <c r="E237" s="270" t="s">
        <v>3280</v>
      </c>
      <c r="F237" s="272">
        <f>COUNTIF(E3:E223, E237)</f>
        <v>18</v>
      </c>
    </row>
    <row r="238" spans="2:10" ht="12.6" thickBot="1">
      <c r="E238" s="269" t="s">
        <v>4018</v>
      </c>
      <c r="F238" s="266">
        <f>SUM(F226:F237)</f>
        <v>220</v>
      </c>
    </row>
  </sheetData>
  <mergeCells count="3">
    <mergeCell ref="I1:J1"/>
    <mergeCell ref="O1:R1"/>
    <mergeCell ref="S1:X1"/>
  </mergeCells>
  <conditionalFormatting sqref="A126">
    <cfRule type="duplicateValues" dxfId="30" priority="1"/>
  </conditionalFormatting>
  <conditionalFormatting sqref="A197">
    <cfRule type="duplicateValues" dxfId="29" priority="2"/>
  </conditionalFormatting>
  <conditionalFormatting sqref="A201">
    <cfRule type="duplicateValues" dxfId="28" priority="4"/>
  </conditionalFormatting>
  <conditionalFormatting sqref="A202">
    <cfRule type="duplicateValues" dxfId="27" priority="3"/>
  </conditionalFormatting>
  <conditionalFormatting sqref="A242:A1048576 A198:A200 A127:A196 A1:A125 A203:A240">
    <cfRule type="duplicateValues" dxfId="26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734B-F491-470A-91A5-48D77C7EBADC}">
  <dimension ref="A1:BE957"/>
  <sheetViews>
    <sheetView workbookViewId="0">
      <selection activeCell="B1" sqref="A1:B1048576"/>
    </sheetView>
  </sheetViews>
  <sheetFormatPr defaultRowHeight="14.4"/>
  <cols>
    <col min="1" max="1" width="8.77734375" style="249" customWidth="1"/>
    <col min="2" max="2" width="19.6640625" bestFit="1" customWidth="1"/>
    <col min="3" max="3" width="16.21875" bestFit="1" customWidth="1"/>
    <col min="4" max="4" width="12.77734375" bestFit="1" customWidth="1"/>
    <col min="6" max="6" width="8.88671875" style="250"/>
    <col min="7" max="7" width="15" style="4" customWidth="1"/>
    <col min="8" max="8" width="12.21875" style="4" customWidth="1"/>
    <col min="9" max="9" width="14.21875" style="5" bestFit="1" customWidth="1"/>
    <col min="10" max="10" width="11.44140625" style="5" customWidth="1"/>
    <col min="11" max="11" width="13.6640625" style="2" bestFit="1" customWidth="1"/>
    <col min="12" max="12" width="13.6640625" bestFit="1" customWidth="1"/>
    <col min="13" max="13" width="40.77734375" bestFit="1" customWidth="1"/>
    <col min="14" max="14" width="13.88671875" customWidth="1"/>
    <col min="15" max="15" width="12.21875" customWidth="1"/>
    <col min="16" max="16" width="8.77734375" customWidth="1"/>
    <col min="17" max="17" width="12.6640625" customWidth="1"/>
    <col min="18" max="18" width="9.21875" style="249" customWidth="1"/>
    <col min="19" max="19" width="8.77734375" customWidth="1"/>
    <col min="20" max="20" width="8.77734375" style="251" customWidth="1"/>
    <col min="21" max="21" width="11.33203125" customWidth="1"/>
    <col min="22" max="22" width="8.77734375" customWidth="1"/>
    <col min="23" max="23" width="14.88671875" customWidth="1"/>
    <col min="24" max="24" width="11.33203125" style="252" customWidth="1"/>
    <col min="25" max="25" width="14.21875" style="252" customWidth="1"/>
    <col min="26" max="26" width="8.88671875" style="273"/>
    <col min="27" max="31" width="8.88671875" style="253"/>
    <col min="34" max="34" width="19.77734375" bestFit="1" customWidth="1"/>
    <col min="39" max="40" width="10.21875" bestFit="1" customWidth="1"/>
    <col min="42" max="42" width="10.44140625" style="254" bestFit="1" customWidth="1"/>
    <col min="43" max="43" width="6.21875" style="255" bestFit="1" customWidth="1"/>
    <col min="44" max="44" width="9.77734375" bestFit="1" customWidth="1"/>
    <col min="45" max="45" width="9" bestFit="1" customWidth="1"/>
    <col min="47" max="47" width="8.88671875" style="254"/>
    <col min="48" max="48" width="10.44140625" style="254" bestFit="1" customWidth="1"/>
    <col min="49" max="49" width="10.44140625" style="254" customWidth="1"/>
    <col min="50" max="50" width="11.5546875" style="254" bestFit="1" customWidth="1"/>
    <col min="51" max="51" width="8.88671875" style="255"/>
  </cols>
  <sheetData>
    <row r="1" spans="1:51" s="39" customFormat="1" ht="12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24" t="s">
        <v>34</v>
      </c>
      <c r="H1" s="25" t="s">
        <v>35</v>
      </c>
      <c r="I1" s="26" t="s">
        <v>36</v>
      </c>
      <c r="J1" s="27"/>
      <c r="K1" s="23" t="s">
        <v>6</v>
      </c>
      <c r="L1" s="28" t="s">
        <v>7</v>
      </c>
      <c r="M1" s="29" t="s">
        <v>8</v>
      </c>
      <c r="N1" s="30" t="s">
        <v>9</v>
      </c>
      <c r="O1" s="31" t="s">
        <v>10</v>
      </c>
      <c r="P1" s="32" t="s">
        <v>11</v>
      </c>
      <c r="Q1" s="32" t="s">
        <v>12</v>
      </c>
      <c r="R1" s="33" t="s">
        <v>13</v>
      </c>
      <c r="S1" s="34" t="s">
        <v>14</v>
      </c>
      <c r="T1" s="35" t="s">
        <v>15</v>
      </c>
      <c r="U1" s="36" t="s">
        <v>16</v>
      </c>
      <c r="V1" s="36" t="s">
        <v>17</v>
      </c>
      <c r="W1" s="37" t="s">
        <v>18</v>
      </c>
      <c r="X1" s="38" t="s">
        <v>19</v>
      </c>
      <c r="Y1" s="38" t="s">
        <v>20</v>
      </c>
      <c r="AA1" s="19"/>
      <c r="AB1" s="19"/>
      <c r="AC1" s="19" t="s">
        <v>21</v>
      </c>
      <c r="AD1" s="19" t="s">
        <v>22</v>
      </c>
      <c r="AE1" s="19"/>
      <c r="AP1" s="40" t="s">
        <v>35</v>
      </c>
      <c r="AQ1" s="41" t="s">
        <v>23</v>
      </c>
      <c r="AR1" s="21" t="s">
        <v>24</v>
      </c>
      <c r="AS1" s="28" t="s">
        <v>25</v>
      </c>
      <c r="AT1" s="28" t="s">
        <v>26</v>
      </c>
      <c r="AU1" s="42" t="s">
        <v>37</v>
      </c>
      <c r="AV1" s="42" t="s">
        <v>38</v>
      </c>
      <c r="AW1" s="42" t="s">
        <v>7</v>
      </c>
      <c r="AX1" s="42" t="s">
        <v>39</v>
      </c>
      <c r="AY1" s="43" t="s">
        <v>23</v>
      </c>
    </row>
    <row r="2" spans="1:51" s="39" customFormat="1" ht="12" customHeight="1">
      <c r="A2" s="44"/>
      <c r="B2" s="44"/>
      <c r="C2" s="44"/>
      <c r="D2" s="44"/>
      <c r="E2" s="44"/>
      <c r="F2" s="45"/>
      <c r="G2" s="46"/>
      <c r="H2" s="46"/>
      <c r="I2" s="47" t="s">
        <v>40</v>
      </c>
      <c r="J2" s="47" t="s">
        <v>41</v>
      </c>
      <c r="K2" s="48"/>
      <c r="L2" s="32"/>
      <c r="M2" s="49"/>
      <c r="N2" s="33"/>
      <c r="O2" s="31"/>
      <c r="P2" s="32"/>
      <c r="Q2" s="32"/>
      <c r="R2" s="33"/>
      <c r="S2" s="34"/>
      <c r="T2" s="35"/>
      <c r="U2" s="36"/>
      <c r="V2" s="36"/>
      <c r="W2" s="37"/>
      <c r="X2" s="50"/>
      <c r="Y2" s="50"/>
      <c r="AP2" s="51"/>
      <c r="AQ2" s="52"/>
      <c r="AR2" s="31"/>
      <c r="AS2" s="32"/>
      <c r="AT2" s="32"/>
      <c r="AU2" s="53"/>
      <c r="AV2" s="53"/>
      <c r="AW2" s="53"/>
      <c r="AX2" s="53"/>
      <c r="AY2" s="54"/>
    </row>
    <row r="3" spans="1:51" s="2" customFormat="1" ht="12" customHeight="1">
      <c r="A3" s="55" t="s">
        <v>42</v>
      </c>
      <c r="B3" s="56" t="s">
        <v>43</v>
      </c>
      <c r="C3" s="56" t="s">
        <v>44</v>
      </c>
      <c r="D3" s="57" t="s">
        <v>45</v>
      </c>
      <c r="E3" s="58" t="s">
        <v>46</v>
      </c>
      <c r="F3" s="58" t="s">
        <v>47</v>
      </c>
      <c r="G3" s="59">
        <v>854480</v>
      </c>
      <c r="H3" s="59">
        <v>180000</v>
      </c>
      <c r="I3" s="46"/>
      <c r="J3" s="46"/>
      <c r="K3" s="46">
        <v>350000</v>
      </c>
      <c r="L3" s="46">
        <v>350000</v>
      </c>
      <c r="M3" s="60" t="s">
        <v>46</v>
      </c>
      <c r="N3" s="61"/>
      <c r="O3" s="62">
        <f t="shared" ref="O3:O66" si="0">L3/1.16</f>
        <v>301724.13793103449</v>
      </c>
      <c r="P3" s="63">
        <v>0</v>
      </c>
      <c r="Q3" s="64">
        <f t="shared" ref="Q3:Q66" si="1">P3*O3</f>
        <v>0</v>
      </c>
      <c r="R3" s="65" t="s">
        <v>48</v>
      </c>
      <c r="S3" s="66"/>
      <c r="T3" s="67"/>
      <c r="U3" s="64">
        <f t="shared" ref="U3:U41" si="2">T3-S3</f>
        <v>0</v>
      </c>
      <c r="V3" s="64">
        <v>0</v>
      </c>
      <c r="W3" s="61">
        <f t="shared" ref="W3:W43" si="3">V3*U3</f>
        <v>0</v>
      </c>
      <c r="X3" s="68" t="s">
        <v>49</v>
      </c>
      <c r="Y3" s="68" t="s">
        <v>50</v>
      </c>
      <c r="Z3" s="2" t="s">
        <v>51</v>
      </c>
      <c r="AA3" s="9" t="s">
        <v>27</v>
      </c>
      <c r="AB3" s="9" t="s">
        <v>27</v>
      </c>
      <c r="AC3" s="9" t="s">
        <v>27</v>
      </c>
      <c r="AD3" s="9" t="s">
        <v>28</v>
      </c>
      <c r="AE3" s="9" t="s">
        <v>27</v>
      </c>
      <c r="AP3" s="69">
        <f t="shared" ref="AP3:AP66" si="4">H3</f>
        <v>180000</v>
      </c>
      <c r="AQ3" s="70">
        <f t="shared" ref="AQ3:AQ66" si="5">AP3/G3</f>
        <v>0.21065443310551446</v>
      </c>
      <c r="AR3" s="71"/>
      <c r="AS3" s="60"/>
      <c r="AT3" s="60"/>
      <c r="AU3" s="72"/>
      <c r="AV3" s="72"/>
      <c r="AW3" s="72">
        <f t="shared" ref="AW3:AW66" si="6">L3</f>
        <v>350000</v>
      </c>
      <c r="AX3" s="72">
        <f t="shared" ref="AX3:AX66" si="7">SUM(AV3:AW3)+BE3</f>
        <v>350000</v>
      </c>
      <c r="AY3" s="73">
        <f t="shared" ref="AY3:AY66" si="8">AX3/G3</f>
        <v>0.40960584214961143</v>
      </c>
    </row>
    <row r="4" spans="1:51" s="2" customFormat="1" ht="12" customHeight="1">
      <c r="A4" s="55" t="s">
        <v>52</v>
      </c>
      <c r="B4" s="56" t="s">
        <v>43</v>
      </c>
      <c r="C4" s="56" t="s">
        <v>53</v>
      </c>
      <c r="D4" s="57" t="s">
        <v>54</v>
      </c>
      <c r="E4" s="58" t="s">
        <v>46</v>
      </c>
      <c r="F4" s="58" t="s">
        <v>47</v>
      </c>
      <c r="G4" s="59">
        <v>854480</v>
      </c>
      <c r="H4" s="59">
        <v>180000</v>
      </c>
      <c r="I4" s="46"/>
      <c r="J4" s="46"/>
      <c r="K4" s="46">
        <v>350000</v>
      </c>
      <c r="L4" s="46">
        <v>350000</v>
      </c>
      <c r="M4" s="60" t="s">
        <v>46</v>
      </c>
      <c r="N4" s="61"/>
      <c r="O4" s="62">
        <f t="shared" si="0"/>
        <v>301724.13793103449</v>
      </c>
      <c r="P4" s="63">
        <v>0</v>
      </c>
      <c r="Q4" s="64">
        <f t="shared" si="1"/>
        <v>0</v>
      </c>
      <c r="R4" s="65" t="s">
        <v>48</v>
      </c>
      <c r="S4" s="66"/>
      <c r="T4" s="67"/>
      <c r="U4" s="64">
        <f t="shared" si="2"/>
        <v>0</v>
      </c>
      <c r="V4" s="64">
        <v>0</v>
      </c>
      <c r="W4" s="61">
        <f t="shared" si="3"/>
        <v>0</v>
      </c>
      <c r="X4" s="68" t="s">
        <v>55</v>
      </c>
      <c r="Y4" s="68" t="s">
        <v>50</v>
      </c>
      <c r="AA4" s="9" t="s">
        <v>27</v>
      </c>
      <c r="AB4" s="9" t="s">
        <v>27</v>
      </c>
      <c r="AC4" s="9" t="s">
        <v>27</v>
      </c>
      <c r="AD4" s="9" t="s">
        <v>27</v>
      </c>
      <c r="AE4" s="9" t="s">
        <v>27</v>
      </c>
      <c r="AP4" s="69">
        <f t="shared" si="4"/>
        <v>180000</v>
      </c>
      <c r="AQ4" s="70">
        <f t="shared" si="5"/>
        <v>0.21065443310551446</v>
      </c>
      <c r="AR4" s="71"/>
      <c r="AS4" s="60"/>
      <c r="AT4" s="60"/>
      <c r="AU4" s="72"/>
      <c r="AV4" s="72"/>
      <c r="AW4" s="72">
        <f t="shared" si="6"/>
        <v>350000</v>
      </c>
      <c r="AX4" s="72">
        <f t="shared" si="7"/>
        <v>350000</v>
      </c>
      <c r="AY4" s="73">
        <f t="shared" si="8"/>
        <v>0.40960584214961143</v>
      </c>
    </row>
    <row r="5" spans="1:51" s="2" customFormat="1" ht="12" customHeight="1">
      <c r="A5" s="55" t="s">
        <v>56</v>
      </c>
      <c r="B5" s="56" t="s">
        <v>43</v>
      </c>
      <c r="C5" s="56" t="s">
        <v>57</v>
      </c>
      <c r="D5" s="57" t="s">
        <v>58</v>
      </c>
      <c r="E5" s="58" t="s">
        <v>46</v>
      </c>
      <c r="F5" s="58" t="s">
        <v>47</v>
      </c>
      <c r="G5" s="59">
        <v>854480</v>
      </c>
      <c r="H5" s="59">
        <v>180000</v>
      </c>
      <c r="I5" s="46"/>
      <c r="J5" s="46"/>
      <c r="K5" s="46">
        <v>350000</v>
      </c>
      <c r="L5" s="46">
        <v>350000</v>
      </c>
      <c r="M5" s="60" t="s">
        <v>46</v>
      </c>
      <c r="N5" s="61"/>
      <c r="O5" s="62">
        <f t="shared" si="0"/>
        <v>301724.13793103449</v>
      </c>
      <c r="P5" s="63">
        <v>0</v>
      </c>
      <c r="Q5" s="64">
        <f t="shared" si="1"/>
        <v>0</v>
      </c>
      <c r="R5" s="65" t="s">
        <v>48</v>
      </c>
      <c r="S5" s="66"/>
      <c r="T5" s="67"/>
      <c r="U5" s="64">
        <f t="shared" si="2"/>
        <v>0</v>
      </c>
      <c r="V5" s="64">
        <v>0</v>
      </c>
      <c r="W5" s="61">
        <f t="shared" si="3"/>
        <v>0</v>
      </c>
      <c r="X5" s="68" t="s">
        <v>59</v>
      </c>
      <c r="Y5" s="68" t="s">
        <v>50</v>
      </c>
      <c r="AA5" s="9" t="s">
        <v>27</v>
      </c>
      <c r="AB5" s="9" t="s">
        <v>27</v>
      </c>
      <c r="AC5" s="9" t="s">
        <v>27</v>
      </c>
      <c r="AD5" s="9" t="s">
        <v>27</v>
      </c>
      <c r="AE5" s="9" t="s">
        <v>27</v>
      </c>
      <c r="AP5" s="69">
        <f t="shared" si="4"/>
        <v>180000</v>
      </c>
      <c r="AQ5" s="70">
        <f t="shared" si="5"/>
        <v>0.21065443310551446</v>
      </c>
      <c r="AR5" s="71"/>
      <c r="AS5" s="60"/>
      <c r="AT5" s="60"/>
      <c r="AU5" s="72"/>
      <c r="AV5" s="72"/>
      <c r="AW5" s="72">
        <f t="shared" si="6"/>
        <v>350000</v>
      </c>
      <c r="AX5" s="72">
        <f t="shared" si="7"/>
        <v>350000</v>
      </c>
      <c r="AY5" s="73">
        <f t="shared" si="8"/>
        <v>0.40960584214961143</v>
      </c>
    </row>
    <row r="6" spans="1:51" s="2" customFormat="1" ht="12" customHeight="1">
      <c r="A6" s="55" t="s">
        <v>60</v>
      </c>
      <c r="B6" s="56" t="s">
        <v>43</v>
      </c>
      <c r="C6" s="56" t="s">
        <v>61</v>
      </c>
      <c r="D6" s="57" t="s">
        <v>62</v>
      </c>
      <c r="E6" s="58" t="s">
        <v>46</v>
      </c>
      <c r="F6" s="58" t="s">
        <v>47</v>
      </c>
      <c r="G6" s="59">
        <v>854480</v>
      </c>
      <c r="H6" s="59">
        <v>180000</v>
      </c>
      <c r="I6" s="46"/>
      <c r="J6" s="46"/>
      <c r="K6" s="46">
        <v>350000</v>
      </c>
      <c r="L6" s="46">
        <v>350000</v>
      </c>
      <c r="M6" s="60" t="s">
        <v>46</v>
      </c>
      <c r="N6" s="61"/>
      <c r="O6" s="62">
        <f t="shared" si="0"/>
        <v>301724.13793103449</v>
      </c>
      <c r="P6" s="63">
        <v>0</v>
      </c>
      <c r="Q6" s="64">
        <f t="shared" si="1"/>
        <v>0</v>
      </c>
      <c r="R6" s="65" t="s">
        <v>48</v>
      </c>
      <c r="S6" s="66"/>
      <c r="T6" s="67"/>
      <c r="U6" s="64">
        <f t="shared" si="2"/>
        <v>0</v>
      </c>
      <c r="V6" s="64">
        <v>0</v>
      </c>
      <c r="W6" s="61">
        <f t="shared" si="3"/>
        <v>0</v>
      </c>
      <c r="X6" s="68" t="s">
        <v>63</v>
      </c>
      <c r="Y6" s="68" t="s">
        <v>50</v>
      </c>
      <c r="AA6" s="9" t="s">
        <v>27</v>
      </c>
      <c r="AB6" s="9" t="s">
        <v>27</v>
      </c>
      <c r="AC6" s="9" t="s">
        <v>27</v>
      </c>
      <c r="AD6" s="9" t="s">
        <v>27</v>
      </c>
      <c r="AE6" s="9" t="s">
        <v>27</v>
      </c>
      <c r="AP6" s="69">
        <f t="shared" si="4"/>
        <v>180000</v>
      </c>
      <c r="AQ6" s="70">
        <f t="shared" si="5"/>
        <v>0.21065443310551446</v>
      </c>
      <c r="AR6" s="71"/>
      <c r="AS6" s="60"/>
      <c r="AT6" s="60"/>
      <c r="AU6" s="72"/>
      <c r="AV6" s="72"/>
      <c r="AW6" s="72">
        <f t="shared" si="6"/>
        <v>350000</v>
      </c>
      <c r="AX6" s="72">
        <f t="shared" si="7"/>
        <v>350000</v>
      </c>
      <c r="AY6" s="73">
        <f t="shared" si="8"/>
        <v>0.40960584214961143</v>
      </c>
    </row>
    <row r="7" spans="1:51" s="2" customFormat="1" ht="12" customHeight="1">
      <c r="A7" s="55" t="s">
        <v>64</v>
      </c>
      <c r="B7" s="56" t="s">
        <v>43</v>
      </c>
      <c r="C7" s="56" t="s">
        <v>65</v>
      </c>
      <c r="D7" s="57" t="s">
        <v>66</v>
      </c>
      <c r="E7" s="58" t="s">
        <v>46</v>
      </c>
      <c r="F7" s="58" t="s">
        <v>47</v>
      </c>
      <c r="G7" s="59">
        <v>854480</v>
      </c>
      <c r="H7" s="59">
        <v>180000</v>
      </c>
      <c r="I7" s="46"/>
      <c r="J7" s="46"/>
      <c r="K7" s="46">
        <v>350000</v>
      </c>
      <c r="L7" s="46">
        <v>350000</v>
      </c>
      <c r="M7" s="60" t="s">
        <v>46</v>
      </c>
      <c r="N7" s="61"/>
      <c r="O7" s="62">
        <f t="shared" si="0"/>
        <v>301724.13793103449</v>
      </c>
      <c r="P7" s="63">
        <v>0</v>
      </c>
      <c r="Q7" s="64">
        <f t="shared" si="1"/>
        <v>0</v>
      </c>
      <c r="R7" s="65" t="s">
        <v>48</v>
      </c>
      <c r="S7" s="66"/>
      <c r="T7" s="67"/>
      <c r="U7" s="64">
        <f t="shared" si="2"/>
        <v>0</v>
      </c>
      <c r="V7" s="64">
        <v>0</v>
      </c>
      <c r="W7" s="61">
        <f t="shared" si="3"/>
        <v>0</v>
      </c>
      <c r="X7" s="68" t="s">
        <v>67</v>
      </c>
      <c r="Y7" s="68" t="s">
        <v>50</v>
      </c>
      <c r="AA7" s="9" t="s">
        <v>27</v>
      </c>
      <c r="AB7" s="9" t="s">
        <v>27</v>
      </c>
      <c r="AC7" s="9" t="s">
        <v>27</v>
      </c>
      <c r="AD7" s="9" t="s">
        <v>48</v>
      </c>
      <c r="AE7" s="9" t="s">
        <v>27</v>
      </c>
      <c r="AP7" s="69">
        <f t="shared" si="4"/>
        <v>180000</v>
      </c>
      <c r="AQ7" s="70">
        <f t="shared" si="5"/>
        <v>0.21065443310551446</v>
      </c>
      <c r="AR7" s="71"/>
      <c r="AS7" s="60"/>
      <c r="AT7" s="60"/>
      <c r="AU7" s="72"/>
      <c r="AV7" s="72"/>
      <c r="AW7" s="72">
        <f t="shared" si="6"/>
        <v>350000</v>
      </c>
      <c r="AX7" s="72">
        <f t="shared" si="7"/>
        <v>350000</v>
      </c>
      <c r="AY7" s="73">
        <f t="shared" si="8"/>
        <v>0.40960584214961143</v>
      </c>
    </row>
    <row r="8" spans="1:51" s="2" customFormat="1" ht="12" customHeight="1">
      <c r="A8" s="55" t="s">
        <v>68</v>
      </c>
      <c r="B8" s="56" t="s">
        <v>43</v>
      </c>
      <c r="C8" s="56" t="s">
        <v>69</v>
      </c>
      <c r="D8" s="57" t="s">
        <v>70</v>
      </c>
      <c r="E8" s="58" t="s">
        <v>46</v>
      </c>
      <c r="F8" s="58" t="s">
        <v>47</v>
      </c>
      <c r="G8" s="59">
        <v>854480</v>
      </c>
      <c r="H8" s="59">
        <v>180000</v>
      </c>
      <c r="I8" s="46"/>
      <c r="J8" s="46"/>
      <c r="K8" s="46">
        <v>350000</v>
      </c>
      <c r="L8" s="46">
        <v>250000</v>
      </c>
      <c r="M8" s="60" t="s">
        <v>46</v>
      </c>
      <c r="N8" s="61"/>
      <c r="O8" s="62">
        <f t="shared" si="0"/>
        <v>215517.24137931035</v>
      </c>
      <c r="P8" s="63">
        <v>0</v>
      </c>
      <c r="Q8" s="64">
        <f t="shared" si="1"/>
        <v>0</v>
      </c>
      <c r="R8" s="65" t="s">
        <v>48</v>
      </c>
      <c r="S8" s="66"/>
      <c r="T8" s="67"/>
      <c r="U8" s="64">
        <f t="shared" si="2"/>
        <v>0</v>
      </c>
      <c r="V8" s="64">
        <v>0</v>
      </c>
      <c r="W8" s="61">
        <f t="shared" si="3"/>
        <v>0</v>
      </c>
      <c r="X8" s="68" t="s">
        <v>71</v>
      </c>
      <c r="Y8" s="68" t="s">
        <v>50</v>
      </c>
      <c r="Z8" s="2" t="s">
        <v>51</v>
      </c>
      <c r="AA8" s="9" t="s">
        <v>27</v>
      </c>
      <c r="AB8" s="9" t="s">
        <v>27</v>
      </c>
      <c r="AC8" s="9" t="s">
        <v>27</v>
      </c>
      <c r="AD8" s="9" t="s">
        <v>27</v>
      </c>
      <c r="AE8" s="9" t="s">
        <v>27</v>
      </c>
      <c r="AP8" s="69">
        <f t="shared" si="4"/>
        <v>180000</v>
      </c>
      <c r="AQ8" s="70">
        <f t="shared" si="5"/>
        <v>0.21065443310551446</v>
      </c>
      <c r="AR8" s="71"/>
      <c r="AS8" s="60"/>
      <c r="AT8" s="60"/>
      <c r="AU8" s="72"/>
      <c r="AV8" s="72"/>
      <c r="AW8" s="72">
        <f t="shared" si="6"/>
        <v>250000</v>
      </c>
      <c r="AX8" s="72">
        <f t="shared" si="7"/>
        <v>250000</v>
      </c>
      <c r="AY8" s="73">
        <f t="shared" si="8"/>
        <v>0.29257560153543677</v>
      </c>
    </row>
    <row r="9" spans="1:51" s="2" customFormat="1" ht="12" customHeight="1">
      <c r="A9" s="55" t="s">
        <v>72</v>
      </c>
      <c r="B9" s="56" t="s">
        <v>43</v>
      </c>
      <c r="C9" s="56" t="s">
        <v>73</v>
      </c>
      <c r="D9" s="57" t="s">
        <v>74</v>
      </c>
      <c r="E9" s="58" t="s">
        <v>46</v>
      </c>
      <c r="F9" s="58" t="s">
        <v>47</v>
      </c>
      <c r="G9" s="59">
        <v>854480</v>
      </c>
      <c r="H9" s="59">
        <v>180000</v>
      </c>
      <c r="I9" s="46"/>
      <c r="J9" s="46"/>
      <c r="K9" s="46">
        <v>350000</v>
      </c>
      <c r="L9" s="46">
        <v>350000</v>
      </c>
      <c r="M9" s="60" t="s">
        <v>46</v>
      </c>
      <c r="N9" s="61"/>
      <c r="O9" s="62">
        <f t="shared" si="0"/>
        <v>301724.13793103449</v>
      </c>
      <c r="P9" s="63">
        <v>0</v>
      </c>
      <c r="Q9" s="64">
        <f t="shared" si="1"/>
        <v>0</v>
      </c>
      <c r="R9" s="65" t="s">
        <v>48</v>
      </c>
      <c r="S9" s="66"/>
      <c r="T9" s="67"/>
      <c r="U9" s="64">
        <f t="shared" si="2"/>
        <v>0</v>
      </c>
      <c r="V9" s="64">
        <v>0</v>
      </c>
      <c r="W9" s="61">
        <f t="shared" si="3"/>
        <v>0</v>
      </c>
      <c r="X9" s="68" t="s">
        <v>75</v>
      </c>
      <c r="Y9" s="68" t="s">
        <v>50</v>
      </c>
      <c r="Z9" s="2" t="s">
        <v>51</v>
      </c>
      <c r="AA9" s="9" t="s">
        <v>27</v>
      </c>
      <c r="AB9" s="9" t="s">
        <v>27</v>
      </c>
      <c r="AC9" s="9" t="s">
        <v>27</v>
      </c>
      <c r="AD9" s="9" t="s">
        <v>27</v>
      </c>
      <c r="AE9" s="9" t="s">
        <v>27</v>
      </c>
      <c r="AP9" s="69">
        <f t="shared" si="4"/>
        <v>180000</v>
      </c>
      <c r="AQ9" s="70">
        <f t="shared" si="5"/>
        <v>0.21065443310551446</v>
      </c>
      <c r="AR9" s="71"/>
      <c r="AS9" s="60"/>
      <c r="AT9" s="60"/>
      <c r="AU9" s="72"/>
      <c r="AV9" s="72"/>
      <c r="AW9" s="72">
        <f t="shared" si="6"/>
        <v>350000</v>
      </c>
      <c r="AX9" s="72">
        <f t="shared" si="7"/>
        <v>350000</v>
      </c>
      <c r="AY9" s="73">
        <f t="shared" si="8"/>
        <v>0.40960584214961143</v>
      </c>
    </row>
    <row r="10" spans="1:51" s="2" customFormat="1" ht="12" customHeight="1">
      <c r="A10" s="55" t="s">
        <v>76</v>
      </c>
      <c r="B10" s="56" t="s">
        <v>43</v>
      </c>
      <c r="C10" s="56" t="s">
        <v>77</v>
      </c>
      <c r="D10" s="57" t="s">
        <v>78</v>
      </c>
      <c r="E10" s="58" t="s">
        <v>46</v>
      </c>
      <c r="F10" s="58" t="s">
        <v>47</v>
      </c>
      <c r="G10" s="59">
        <v>854480</v>
      </c>
      <c r="H10" s="59">
        <v>180000</v>
      </c>
      <c r="I10" s="46"/>
      <c r="J10" s="46"/>
      <c r="K10" s="46">
        <v>350000</v>
      </c>
      <c r="L10" s="46">
        <v>350000</v>
      </c>
      <c r="M10" s="60" t="s">
        <v>46</v>
      </c>
      <c r="N10" s="61"/>
      <c r="O10" s="62">
        <f t="shared" si="0"/>
        <v>301724.13793103449</v>
      </c>
      <c r="P10" s="63">
        <v>0</v>
      </c>
      <c r="Q10" s="64">
        <f t="shared" si="1"/>
        <v>0</v>
      </c>
      <c r="R10" s="65" t="s">
        <v>48</v>
      </c>
      <c r="S10" s="66"/>
      <c r="T10" s="67"/>
      <c r="U10" s="64">
        <f t="shared" si="2"/>
        <v>0</v>
      </c>
      <c r="V10" s="64">
        <v>0</v>
      </c>
      <c r="W10" s="61">
        <f t="shared" si="3"/>
        <v>0</v>
      </c>
      <c r="X10" s="68" t="s">
        <v>79</v>
      </c>
      <c r="Y10" s="68" t="s">
        <v>50</v>
      </c>
      <c r="AA10" s="9" t="s">
        <v>27</v>
      </c>
      <c r="AB10" s="9" t="s">
        <v>28</v>
      </c>
      <c r="AC10" s="9" t="s">
        <v>28</v>
      </c>
      <c r="AD10" s="9" t="s">
        <v>28</v>
      </c>
      <c r="AE10" s="9" t="s">
        <v>28</v>
      </c>
      <c r="AF10" s="2" t="s">
        <v>80</v>
      </c>
      <c r="AP10" s="69">
        <f t="shared" si="4"/>
        <v>180000</v>
      </c>
      <c r="AQ10" s="70">
        <f t="shared" si="5"/>
        <v>0.21065443310551446</v>
      </c>
      <c r="AR10" s="71"/>
      <c r="AS10" s="60"/>
      <c r="AT10" s="60"/>
      <c r="AU10" s="72"/>
      <c r="AV10" s="72"/>
      <c r="AW10" s="72">
        <f t="shared" si="6"/>
        <v>350000</v>
      </c>
      <c r="AX10" s="72">
        <f t="shared" si="7"/>
        <v>350000</v>
      </c>
      <c r="AY10" s="73">
        <f t="shared" si="8"/>
        <v>0.40960584214961143</v>
      </c>
    </row>
    <row r="11" spans="1:51" s="2" customFormat="1" ht="12" customHeight="1">
      <c r="A11" s="55" t="s">
        <v>81</v>
      </c>
      <c r="B11" s="56" t="s">
        <v>43</v>
      </c>
      <c r="C11" s="56" t="s">
        <v>82</v>
      </c>
      <c r="D11" s="57" t="s">
        <v>83</v>
      </c>
      <c r="E11" s="58" t="s">
        <v>46</v>
      </c>
      <c r="F11" s="58" t="s">
        <v>47</v>
      </c>
      <c r="G11" s="59">
        <v>854480</v>
      </c>
      <c r="H11" s="59">
        <v>180000</v>
      </c>
      <c r="I11" s="46"/>
      <c r="J11" s="46"/>
      <c r="K11" s="46">
        <v>350000</v>
      </c>
      <c r="L11" s="46">
        <v>350000</v>
      </c>
      <c r="M11" s="60" t="s">
        <v>46</v>
      </c>
      <c r="N11" s="61"/>
      <c r="O11" s="62">
        <f t="shared" si="0"/>
        <v>301724.13793103449</v>
      </c>
      <c r="P11" s="63">
        <v>0</v>
      </c>
      <c r="Q11" s="64">
        <f t="shared" si="1"/>
        <v>0</v>
      </c>
      <c r="R11" s="65" t="s">
        <v>48</v>
      </c>
      <c r="S11" s="66"/>
      <c r="T11" s="67"/>
      <c r="U11" s="64">
        <f t="shared" si="2"/>
        <v>0</v>
      </c>
      <c r="V11" s="64">
        <v>0</v>
      </c>
      <c r="W11" s="61">
        <f t="shared" si="3"/>
        <v>0</v>
      </c>
      <c r="X11" s="68" t="s">
        <v>84</v>
      </c>
      <c r="Y11" s="68" t="s">
        <v>50</v>
      </c>
      <c r="AA11" s="9" t="s">
        <v>27</v>
      </c>
      <c r="AB11" s="9" t="s">
        <v>27</v>
      </c>
      <c r="AC11" s="9" t="s">
        <v>27</v>
      </c>
      <c r="AD11" s="9" t="s">
        <v>28</v>
      </c>
      <c r="AE11" s="9" t="s">
        <v>27</v>
      </c>
      <c r="AP11" s="69">
        <f t="shared" si="4"/>
        <v>180000</v>
      </c>
      <c r="AQ11" s="70">
        <f t="shared" si="5"/>
        <v>0.21065443310551446</v>
      </c>
      <c r="AR11" s="71"/>
      <c r="AS11" s="60"/>
      <c r="AT11" s="60"/>
      <c r="AU11" s="72"/>
      <c r="AV11" s="72"/>
      <c r="AW11" s="72">
        <f t="shared" si="6"/>
        <v>350000</v>
      </c>
      <c r="AX11" s="72">
        <f t="shared" si="7"/>
        <v>350000</v>
      </c>
      <c r="AY11" s="73">
        <f t="shared" si="8"/>
        <v>0.40960584214961143</v>
      </c>
    </row>
    <row r="12" spans="1:51" s="2" customFormat="1" ht="12" customHeight="1">
      <c r="A12" s="55" t="s">
        <v>85</v>
      </c>
      <c r="B12" s="56" t="s">
        <v>43</v>
      </c>
      <c r="C12" s="56" t="s">
        <v>86</v>
      </c>
      <c r="D12" s="57" t="s">
        <v>87</v>
      </c>
      <c r="E12" s="58" t="s">
        <v>46</v>
      </c>
      <c r="F12" s="58" t="s">
        <v>47</v>
      </c>
      <c r="G12" s="59">
        <v>854480</v>
      </c>
      <c r="H12" s="59">
        <v>180000</v>
      </c>
      <c r="I12" s="46"/>
      <c r="J12" s="46"/>
      <c r="K12" s="46">
        <v>350000</v>
      </c>
      <c r="L12" s="46">
        <v>350000</v>
      </c>
      <c r="M12" s="60" t="s">
        <v>46</v>
      </c>
      <c r="N12" s="61"/>
      <c r="O12" s="62">
        <f t="shared" si="0"/>
        <v>301724.13793103449</v>
      </c>
      <c r="P12" s="63">
        <v>0</v>
      </c>
      <c r="Q12" s="64">
        <f t="shared" si="1"/>
        <v>0</v>
      </c>
      <c r="R12" s="65" t="s">
        <v>48</v>
      </c>
      <c r="S12" s="66"/>
      <c r="T12" s="67"/>
      <c r="U12" s="64">
        <f t="shared" si="2"/>
        <v>0</v>
      </c>
      <c r="V12" s="64">
        <v>0</v>
      </c>
      <c r="W12" s="61">
        <f t="shared" si="3"/>
        <v>0</v>
      </c>
      <c r="X12" s="68" t="s">
        <v>88</v>
      </c>
      <c r="Y12" s="68" t="s">
        <v>50</v>
      </c>
      <c r="AA12" s="9" t="s">
        <v>27</v>
      </c>
      <c r="AB12" s="9" t="s">
        <v>27</v>
      </c>
      <c r="AC12" s="9" t="s">
        <v>27</v>
      </c>
      <c r="AD12" s="9" t="s">
        <v>28</v>
      </c>
      <c r="AE12" s="9" t="s">
        <v>27</v>
      </c>
      <c r="AP12" s="69">
        <f t="shared" si="4"/>
        <v>180000</v>
      </c>
      <c r="AQ12" s="70">
        <f t="shared" si="5"/>
        <v>0.21065443310551446</v>
      </c>
      <c r="AR12" s="71"/>
      <c r="AS12" s="60"/>
      <c r="AT12" s="60"/>
      <c r="AU12" s="72"/>
      <c r="AV12" s="72"/>
      <c r="AW12" s="72">
        <f t="shared" si="6"/>
        <v>350000</v>
      </c>
      <c r="AX12" s="72">
        <f t="shared" si="7"/>
        <v>350000</v>
      </c>
      <c r="AY12" s="73">
        <f t="shared" si="8"/>
        <v>0.40960584214961143</v>
      </c>
    </row>
    <row r="13" spans="1:51" s="2" customFormat="1" ht="12" customHeight="1">
      <c r="A13" s="55" t="s">
        <v>89</v>
      </c>
      <c r="B13" s="56" t="s">
        <v>43</v>
      </c>
      <c r="C13" s="56" t="s">
        <v>90</v>
      </c>
      <c r="D13" s="57" t="s">
        <v>91</v>
      </c>
      <c r="E13" s="58" t="s">
        <v>46</v>
      </c>
      <c r="F13" s="58" t="s">
        <v>47</v>
      </c>
      <c r="G13" s="59">
        <v>854480</v>
      </c>
      <c r="H13" s="59">
        <v>180000</v>
      </c>
      <c r="I13" s="46"/>
      <c r="J13" s="46"/>
      <c r="K13" s="46">
        <v>350000</v>
      </c>
      <c r="L13" s="46">
        <v>250000</v>
      </c>
      <c r="M13" s="60" t="s">
        <v>46</v>
      </c>
      <c r="N13" s="61"/>
      <c r="O13" s="62">
        <f t="shared" si="0"/>
        <v>215517.24137931035</v>
      </c>
      <c r="P13" s="63">
        <v>0</v>
      </c>
      <c r="Q13" s="64">
        <f t="shared" si="1"/>
        <v>0</v>
      </c>
      <c r="R13" s="65" t="s">
        <v>48</v>
      </c>
      <c r="S13" s="66"/>
      <c r="T13" s="67"/>
      <c r="U13" s="64">
        <f t="shared" si="2"/>
        <v>0</v>
      </c>
      <c r="V13" s="64">
        <v>0</v>
      </c>
      <c r="W13" s="61">
        <f t="shared" si="3"/>
        <v>0</v>
      </c>
      <c r="X13" s="68" t="s">
        <v>92</v>
      </c>
      <c r="Y13" s="68" t="s">
        <v>50</v>
      </c>
      <c r="AA13" s="9" t="s">
        <v>27</v>
      </c>
      <c r="AB13" s="9" t="s">
        <v>27</v>
      </c>
      <c r="AC13" s="9" t="s">
        <v>27</v>
      </c>
      <c r="AD13" s="9" t="s">
        <v>27</v>
      </c>
      <c r="AE13" s="9" t="s">
        <v>27</v>
      </c>
      <c r="AP13" s="69">
        <f t="shared" si="4"/>
        <v>180000</v>
      </c>
      <c r="AQ13" s="70">
        <f t="shared" si="5"/>
        <v>0.21065443310551446</v>
      </c>
      <c r="AR13" s="71"/>
      <c r="AS13" s="60"/>
      <c r="AT13" s="60"/>
      <c r="AU13" s="72"/>
      <c r="AV13" s="72"/>
      <c r="AW13" s="72">
        <f t="shared" si="6"/>
        <v>250000</v>
      </c>
      <c r="AX13" s="72">
        <f t="shared" si="7"/>
        <v>250000</v>
      </c>
      <c r="AY13" s="73">
        <f t="shared" si="8"/>
        <v>0.29257560153543677</v>
      </c>
    </row>
    <row r="14" spans="1:51" s="2" customFormat="1" ht="12" customHeight="1">
      <c r="A14" s="55" t="s">
        <v>93</v>
      </c>
      <c r="B14" s="56" t="s">
        <v>43</v>
      </c>
      <c r="C14" s="56" t="s">
        <v>94</v>
      </c>
      <c r="D14" s="57" t="s">
        <v>95</v>
      </c>
      <c r="E14" s="58" t="s">
        <v>46</v>
      </c>
      <c r="F14" s="58" t="s">
        <v>47</v>
      </c>
      <c r="G14" s="59">
        <v>854480</v>
      </c>
      <c r="H14" s="59">
        <v>180000</v>
      </c>
      <c r="I14" s="46"/>
      <c r="J14" s="46"/>
      <c r="K14" s="46">
        <v>350000</v>
      </c>
      <c r="L14" s="46">
        <v>350000</v>
      </c>
      <c r="M14" s="60" t="s">
        <v>46</v>
      </c>
      <c r="N14" s="61"/>
      <c r="O14" s="62">
        <f t="shared" si="0"/>
        <v>301724.13793103449</v>
      </c>
      <c r="P14" s="63">
        <v>0</v>
      </c>
      <c r="Q14" s="64">
        <f t="shared" si="1"/>
        <v>0</v>
      </c>
      <c r="R14" s="65" t="s">
        <v>48</v>
      </c>
      <c r="S14" s="66"/>
      <c r="T14" s="67"/>
      <c r="U14" s="64">
        <f t="shared" si="2"/>
        <v>0</v>
      </c>
      <c r="V14" s="64">
        <v>0</v>
      </c>
      <c r="W14" s="61">
        <f t="shared" si="3"/>
        <v>0</v>
      </c>
      <c r="X14" s="68" t="s">
        <v>96</v>
      </c>
      <c r="Y14" s="68" t="s">
        <v>50</v>
      </c>
      <c r="AA14" s="9" t="s">
        <v>27</v>
      </c>
      <c r="AB14" s="9" t="s">
        <v>27</v>
      </c>
      <c r="AC14" s="9" t="s">
        <v>27</v>
      </c>
      <c r="AD14" s="9" t="s">
        <v>28</v>
      </c>
      <c r="AE14" s="9" t="s">
        <v>27</v>
      </c>
      <c r="AP14" s="69">
        <f t="shared" si="4"/>
        <v>180000</v>
      </c>
      <c r="AQ14" s="70">
        <f t="shared" si="5"/>
        <v>0.21065443310551446</v>
      </c>
      <c r="AR14" s="71"/>
      <c r="AS14" s="60"/>
      <c r="AT14" s="60"/>
      <c r="AU14" s="72"/>
      <c r="AV14" s="72"/>
      <c r="AW14" s="72">
        <f t="shared" si="6"/>
        <v>350000</v>
      </c>
      <c r="AX14" s="72">
        <f t="shared" si="7"/>
        <v>350000</v>
      </c>
      <c r="AY14" s="73">
        <f t="shared" si="8"/>
        <v>0.40960584214961143</v>
      </c>
    </row>
    <row r="15" spans="1:51" s="2" customFormat="1" ht="12" customHeight="1">
      <c r="A15" s="55" t="s">
        <v>97</v>
      </c>
      <c r="B15" s="56" t="s">
        <v>43</v>
      </c>
      <c r="C15" s="56" t="s">
        <v>98</v>
      </c>
      <c r="D15" s="57" t="s">
        <v>99</v>
      </c>
      <c r="E15" s="58" t="s">
        <v>46</v>
      </c>
      <c r="F15" s="58" t="s">
        <v>47</v>
      </c>
      <c r="G15" s="59">
        <v>854480</v>
      </c>
      <c r="H15" s="59">
        <v>180000</v>
      </c>
      <c r="I15" s="46"/>
      <c r="J15" s="46"/>
      <c r="K15" s="46">
        <v>350000</v>
      </c>
      <c r="L15" s="46">
        <v>350000</v>
      </c>
      <c r="M15" s="60" t="s">
        <v>46</v>
      </c>
      <c r="N15" s="61"/>
      <c r="O15" s="62">
        <f t="shared" si="0"/>
        <v>301724.13793103449</v>
      </c>
      <c r="P15" s="63">
        <v>0</v>
      </c>
      <c r="Q15" s="64">
        <f t="shared" si="1"/>
        <v>0</v>
      </c>
      <c r="R15" s="65" t="s">
        <v>48</v>
      </c>
      <c r="S15" s="66"/>
      <c r="T15" s="67"/>
      <c r="U15" s="64">
        <f t="shared" si="2"/>
        <v>0</v>
      </c>
      <c r="V15" s="64">
        <v>0</v>
      </c>
      <c r="W15" s="61">
        <f t="shared" si="3"/>
        <v>0</v>
      </c>
      <c r="X15" s="68" t="s">
        <v>100</v>
      </c>
      <c r="Y15" s="68" t="s">
        <v>50</v>
      </c>
      <c r="AA15" s="9" t="s">
        <v>27</v>
      </c>
      <c r="AB15" s="9" t="s">
        <v>27</v>
      </c>
      <c r="AC15" s="9" t="s">
        <v>27</v>
      </c>
      <c r="AD15" s="9" t="s">
        <v>28</v>
      </c>
      <c r="AE15" s="9" t="s">
        <v>27</v>
      </c>
      <c r="AP15" s="69">
        <f t="shared" si="4"/>
        <v>180000</v>
      </c>
      <c r="AQ15" s="70">
        <f t="shared" si="5"/>
        <v>0.21065443310551446</v>
      </c>
      <c r="AR15" s="71"/>
      <c r="AS15" s="60"/>
      <c r="AT15" s="60"/>
      <c r="AU15" s="72"/>
      <c r="AV15" s="72"/>
      <c r="AW15" s="72">
        <f t="shared" si="6"/>
        <v>350000</v>
      </c>
      <c r="AX15" s="72">
        <f t="shared" si="7"/>
        <v>350000</v>
      </c>
      <c r="AY15" s="73">
        <f t="shared" si="8"/>
        <v>0.40960584214961143</v>
      </c>
    </row>
    <row r="16" spans="1:51" s="2" customFormat="1" ht="12" customHeight="1">
      <c r="A16" s="55" t="s">
        <v>101</v>
      </c>
      <c r="B16" s="56" t="s">
        <v>43</v>
      </c>
      <c r="C16" s="56" t="s">
        <v>102</v>
      </c>
      <c r="D16" s="57" t="s">
        <v>103</v>
      </c>
      <c r="E16" s="58" t="s">
        <v>46</v>
      </c>
      <c r="F16" s="58" t="s">
        <v>47</v>
      </c>
      <c r="G16" s="59">
        <v>854480</v>
      </c>
      <c r="H16" s="59">
        <v>180000</v>
      </c>
      <c r="I16" s="46"/>
      <c r="J16" s="46"/>
      <c r="K16" s="46">
        <v>350000</v>
      </c>
      <c r="L16" s="46">
        <v>350000</v>
      </c>
      <c r="M16" s="60" t="s">
        <v>46</v>
      </c>
      <c r="N16" s="61"/>
      <c r="O16" s="62">
        <f t="shared" si="0"/>
        <v>301724.13793103449</v>
      </c>
      <c r="P16" s="63">
        <v>0</v>
      </c>
      <c r="Q16" s="64">
        <f t="shared" si="1"/>
        <v>0</v>
      </c>
      <c r="R16" s="65" t="s">
        <v>48</v>
      </c>
      <c r="S16" s="66"/>
      <c r="T16" s="67"/>
      <c r="U16" s="64">
        <f t="shared" si="2"/>
        <v>0</v>
      </c>
      <c r="V16" s="64">
        <v>0</v>
      </c>
      <c r="W16" s="61">
        <f t="shared" si="3"/>
        <v>0</v>
      </c>
      <c r="X16" s="68" t="s">
        <v>104</v>
      </c>
      <c r="Y16" s="68" t="s">
        <v>50</v>
      </c>
      <c r="AA16" s="9" t="s">
        <v>27</v>
      </c>
      <c r="AB16" s="9" t="s">
        <v>27</v>
      </c>
      <c r="AC16" s="9" t="s">
        <v>27</v>
      </c>
      <c r="AD16" s="9" t="s">
        <v>28</v>
      </c>
      <c r="AE16" s="9" t="s">
        <v>27</v>
      </c>
      <c r="AP16" s="69">
        <f t="shared" si="4"/>
        <v>180000</v>
      </c>
      <c r="AQ16" s="70">
        <f t="shared" si="5"/>
        <v>0.21065443310551446</v>
      </c>
      <c r="AR16" s="71"/>
      <c r="AS16" s="60"/>
      <c r="AT16" s="60"/>
      <c r="AU16" s="72"/>
      <c r="AV16" s="72"/>
      <c r="AW16" s="72">
        <f t="shared" si="6"/>
        <v>350000</v>
      </c>
      <c r="AX16" s="72">
        <f t="shared" si="7"/>
        <v>350000</v>
      </c>
      <c r="AY16" s="73">
        <f t="shared" si="8"/>
        <v>0.40960584214961143</v>
      </c>
    </row>
    <row r="17" spans="1:51" s="2" customFormat="1" ht="12" customHeight="1">
      <c r="A17" s="55" t="s">
        <v>105</v>
      </c>
      <c r="B17" s="56" t="s">
        <v>43</v>
      </c>
      <c r="C17" s="56" t="s">
        <v>106</v>
      </c>
      <c r="D17" s="57" t="s">
        <v>107</v>
      </c>
      <c r="E17" s="58" t="s">
        <v>46</v>
      </c>
      <c r="F17" s="58" t="s">
        <v>47</v>
      </c>
      <c r="G17" s="59">
        <v>854480</v>
      </c>
      <c r="H17" s="59">
        <v>180000</v>
      </c>
      <c r="I17" s="46"/>
      <c r="J17" s="46"/>
      <c r="K17" s="46">
        <v>350000</v>
      </c>
      <c r="L17" s="46">
        <v>350000</v>
      </c>
      <c r="M17" s="60" t="s">
        <v>46</v>
      </c>
      <c r="N17" s="61"/>
      <c r="O17" s="62">
        <f t="shared" si="0"/>
        <v>301724.13793103449</v>
      </c>
      <c r="P17" s="63">
        <v>0</v>
      </c>
      <c r="Q17" s="64">
        <f t="shared" si="1"/>
        <v>0</v>
      </c>
      <c r="R17" s="65" t="s">
        <v>48</v>
      </c>
      <c r="S17" s="66"/>
      <c r="T17" s="67"/>
      <c r="U17" s="64">
        <f t="shared" si="2"/>
        <v>0</v>
      </c>
      <c r="V17" s="64">
        <v>0</v>
      </c>
      <c r="W17" s="61">
        <f t="shared" si="3"/>
        <v>0</v>
      </c>
      <c r="X17" s="68" t="s">
        <v>108</v>
      </c>
      <c r="Y17" s="68" t="s">
        <v>50</v>
      </c>
      <c r="AA17" s="9" t="s">
        <v>27</v>
      </c>
      <c r="AB17" s="9" t="s">
        <v>27</v>
      </c>
      <c r="AC17" s="9" t="s">
        <v>27</v>
      </c>
      <c r="AD17" s="9" t="s">
        <v>27</v>
      </c>
      <c r="AE17" s="9" t="s">
        <v>27</v>
      </c>
      <c r="AP17" s="69">
        <f t="shared" si="4"/>
        <v>180000</v>
      </c>
      <c r="AQ17" s="70">
        <f t="shared" si="5"/>
        <v>0.21065443310551446</v>
      </c>
      <c r="AR17" s="71"/>
      <c r="AS17" s="60"/>
      <c r="AT17" s="60"/>
      <c r="AU17" s="72"/>
      <c r="AV17" s="72"/>
      <c r="AW17" s="72">
        <f t="shared" si="6"/>
        <v>350000</v>
      </c>
      <c r="AX17" s="72">
        <f t="shared" si="7"/>
        <v>350000</v>
      </c>
      <c r="AY17" s="73">
        <f t="shared" si="8"/>
        <v>0.40960584214961143</v>
      </c>
    </row>
    <row r="18" spans="1:51" s="2" customFormat="1" ht="12" customHeight="1">
      <c r="A18" s="55" t="s">
        <v>109</v>
      </c>
      <c r="B18" s="56" t="s">
        <v>43</v>
      </c>
      <c r="C18" s="56" t="s">
        <v>110</v>
      </c>
      <c r="D18" s="57" t="s">
        <v>111</v>
      </c>
      <c r="E18" s="58" t="s">
        <v>46</v>
      </c>
      <c r="F18" s="58" t="s">
        <v>47</v>
      </c>
      <c r="G18" s="59">
        <v>854480</v>
      </c>
      <c r="H18" s="59">
        <v>180000</v>
      </c>
      <c r="I18" s="46"/>
      <c r="J18" s="46"/>
      <c r="K18" s="46">
        <v>350000</v>
      </c>
      <c r="L18" s="46">
        <v>250000</v>
      </c>
      <c r="M18" s="60" t="s">
        <v>46</v>
      </c>
      <c r="N18" s="61"/>
      <c r="O18" s="62">
        <f t="shared" si="0"/>
        <v>215517.24137931035</v>
      </c>
      <c r="P18" s="63">
        <v>0</v>
      </c>
      <c r="Q18" s="64">
        <f t="shared" si="1"/>
        <v>0</v>
      </c>
      <c r="R18" s="65" t="s">
        <v>48</v>
      </c>
      <c r="S18" s="66"/>
      <c r="T18" s="67"/>
      <c r="U18" s="64">
        <f t="shared" si="2"/>
        <v>0</v>
      </c>
      <c r="V18" s="64">
        <v>0</v>
      </c>
      <c r="W18" s="61">
        <f t="shared" si="3"/>
        <v>0</v>
      </c>
      <c r="X18" s="68" t="s">
        <v>112</v>
      </c>
      <c r="Y18" s="68" t="s">
        <v>50</v>
      </c>
      <c r="AA18" s="9" t="s">
        <v>27</v>
      </c>
      <c r="AB18" s="9" t="s">
        <v>27</v>
      </c>
      <c r="AC18" s="9" t="s">
        <v>27</v>
      </c>
      <c r="AD18" s="9" t="s">
        <v>28</v>
      </c>
      <c r="AE18" s="9" t="s">
        <v>27</v>
      </c>
      <c r="AP18" s="69">
        <f t="shared" si="4"/>
        <v>180000</v>
      </c>
      <c r="AQ18" s="70">
        <f t="shared" si="5"/>
        <v>0.21065443310551446</v>
      </c>
      <c r="AR18" s="71"/>
      <c r="AS18" s="60"/>
      <c r="AT18" s="60"/>
      <c r="AU18" s="72"/>
      <c r="AV18" s="72"/>
      <c r="AW18" s="72">
        <f t="shared" si="6"/>
        <v>250000</v>
      </c>
      <c r="AX18" s="72">
        <f t="shared" si="7"/>
        <v>250000</v>
      </c>
      <c r="AY18" s="73">
        <f t="shared" si="8"/>
        <v>0.29257560153543677</v>
      </c>
    </row>
    <row r="19" spans="1:51" s="2" customFormat="1" ht="12" customHeight="1">
      <c r="A19" s="55" t="s">
        <v>113</v>
      </c>
      <c r="B19" s="56" t="s">
        <v>43</v>
      </c>
      <c r="C19" s="56" t="s">
        <v>114</v>
      </c>
      <c r="D19" s="57" t="s">
        <v>115</v>
      </c>
      <c r="E19" s="58" t="s">
        <v>46</v>
      </c>
      <c r="F19" s="58" t="s">
        <v>47</v>
      </c>
      <c r="G19" s="59">
        <v>854480</v>
      </c>
      <c r="H19" s="59">
        <v>180000</v>
      </c>
      <c r="I19" s="46"/>
      <c r="J19" s="46"/>
      <c r="K19" s="46">
        <v>350000</v>
      </c>
      <c r="L19" s="46">
        <v>350000</v>
      </c>
      <c r="M19" s="60" t="s">
        <v>46</v>
      </c>
      <c r="N19" s="61"/>
      <c r="O19" s="62">
        <f t="shared" si="0"/>
        <v>301724.13793103449</v>
      </c>
      <c r="P19" s="63">
        <v>0</v>
      </c>
      <c r="Q19" s="64">
        <f t="shared" si="1"/>
        <v>0</v>
      </c>
      <c r="R19" s="65" t="s">
        <v>48</v>
      </c>
      <c r="S19" s="66"/>
      <c r="T19" s="67"/>
      <c r="U19" s="64">
        <f t="shared" si="2"/>
        <v>0</v>
      </c>
      <c r="V19" s="64">
        <v>0</v>
      </c>
      <c r="W19" s="61">
        <f t="shared" si="3"/>
        <v>0</v>
      </c>
      <c r="X19" s="68" t="s">
        <v>116</v>
      </c>
      <c r="Y19" s="68" t="s">
        <v>50</v>
      </c>
      <c r="AA19" s="9" t="s">
        <v>27</v>
      </c>
      <c r="AB19" s="9" t="s">
        <v>27</v>
      </c>
      <c r="AC19" s="9" t="s">
        <v>27</v>
      </c>
      <c r="AD19" s="9" t="s">
        <v>28</v>
      </c>
      <c r="AE19" s="9" t="s">
        <v>27</v>
      </c>
      <c r="AP19" s="69">
        <f t="shared" si="4"/>
        <v>180000</v>
      </c>
      <c r="AQ19" s="70">
        <f t="shared" si="5"/>
        <v>0.21065443310551446</v>
      </c>
      <c r="AR19" s="71"/>
      <c r="AS19" s="60"/>
      <c r="AT19" s="60"/>
      <c r="AU19" s="72"/>
      <c r="AV19" s="72"/>
      <c r="AW19" s="72">
        <f t="shared" si="6"/>
        <v>350000</v>
      </c>
      <c r="AX19" s="72">
        <f t="shared" si="7"/>
        <v>350000</v>
      </c>
      <c r="AY19" s="73">
        <f t="shared" si="8"/>
        <v>0.40960584214961143</v>
      </c>
    </row>
    <row r="20" spans="1:51" s="2" customFormat="1" ht="12" customHeight="1">
      <c r="A20" s="55" t="s">
        <v>117</v>
      </c>
      <c r="B20" s="56" t="s">
        <v>43</v>
      </c>
      <c r="C20" s="56" t="s">
        <v>118</v>
      </c>
      <c r="D20" s="57" t="s">
        <v>119</v>
      </c>
      <c r="E20" s="58" t="s">
        <v>46</v>
      </c>
      <c r="F20" s="58" t="s">
        <v>47</v>
      </c>
      <c r="G20" s="59">
        <v>854480</v>
      </c>
      <c r="H20" s="59">
        <v>180000</v>
      </c>
      <c r="I20" s="46"/>
      <c r="J20" s="46"/>
      <c r="K20" s="46">
        <v>350000</v>
      </c>
      <c r="L20" s="46">
        <v>250000</v>
      </c>
      <c r="M20" s="60" t="s">
        <v>46</v>
      </c>
      <c r="N20" s="61"/>
      <c r="O20" s="62">
        <f t="shared" si="0"/>
        <v>215517.24137931035</v>
      </c>
      <c r="P20" s="63">
        <v>0</v>
      </c>
      <c r="Q20" s="64">
        <f t="shared" si="1"/>
        <v>0</v>
      </c>
      <c r="R20" s="65" t="s">
        <v>48</v>
      </c>
      <c r="S20" s="66"/>
      <c r="T20" s="67"/>
      <c r="U20" s="64">
        <f t="shared" si="2"/>
        <v>0</v>
      </c>
      <c r="V20" s="64">
        <v>0</v>
      </c>
      <c r="W20" s="61">
        <f t="shared" si="3"/>
        <v>0</v>
      </c>
      <c r="X20" s="68" t="s">
        <v>120</v>
      </c>
      <c r="Y20" s="68" t="s">
        <v>50</v>
      </c>
      <c r="AA20" s="9" t="s">
        <v>27</v>
      </c>
      <c r="AB20" s="9" t="s">
        <v>27</v>
      </c>
      <c r="AC20" s="9" t="s">
        <v>27</v>
      </c>
      <c r="AD20" s="9" t="s">
        <v>28</v>
      </c>
      <c r="AE20" s="9" t="s">
        <v>27</v>
      </c>
      <c r="AP20" s="69">
        <f t="shared" si="4"/>
        <v>180000</v>
      </c>
      <c r="AQ20" s="70">
        <f t="shared" si="5"/>
        <v>0.21065443310551446</v>
      </c>
      <c r="AR20" s="71"/>
      <c r="AS20" s="60"/>
      <c r="AT20" s="60"/>
      <c r="AU20" s="72"/>
      <c r="AV20" s="72"/>
      <c r="AW20" s="72">
        <f t="shared" si="6"/>
        <v>250000</v>
      </c>
      <c r="AX20" s="72">
        <f t="shared" si="7"/>
        <v>250000</v>
      </c>
      <c r="AY20" s="73">
        <f t="shared" si="8"/>
        <v>0.29257560153543677</v>
      </c>
    </row>
    <row r="21" spans="1:51" s="2" customFormat="1" ht="12" customHeight="1">
      <c r="A21" s="55" t="s">
        <v>121</v>
      </c>
      <c r="B21" s="56" t="s">
        <v>43</v>
      </c>
      <c r="C21" s="56" t="s">
        <v>122</v>
      </c>
      <c r="D21" s="57" t="s">
        <v>123</v>
      </c>
      <c r="E21" s="58" t="s">
        <v>46</v>
      </c>
      <c r="F21" s="58" t="s">
        <v>47</v>
      </c>
      <c r="G21" s="59">
        <v>854480</v>
      </c>
      <c r="H21" s="59">
        <v>180000</v>
      </c>
      <c r="I21" s="46"/>
      <c r="J21" s="46"/>
      <c r="K21" s="46">
        <v>350000</v>
      </c>
      <c r="L21" s="46">
        <v>350000</v>
      </c>
      <c r="M21" s="60" t="s">
        <v>46</v>
      </c>
      <c r="N21" s="61"/>
      <c r="O21" s="62">
        <f t="shared" si="0"/>
        <v>301724.13793103449</v>
      </c>
      <c r="P21" s="63">
        <v>0</v>
      </c>
      <c r="Q21" s="64">
        <f t="shared" si="1"/>
        <v>0</v>
      </c>
      <c r="R21" s="65" t="s">
        <v>48</v>
      </c>
      <c r="S21" s="66"/>
      <c r="T21" s="67"/>
      <c r="U21" s="64">
        <f t="shared" si="2"/>
        <v>0</v>
      </c>
      <c r="V21" s="64">
        <v>0</v>
      </c>
      <c r="W21" s="61">
        <f t="shared" si="3"/>
        <v>0</v>
      </c>
      <c r="X21" s="68" t="s">
        <v>124</v>
      </c>
      <c r="Y21" s="68" t="s">
        <v>50</v>
      </c>
      <c r="AA21" s="9" t="s">
        <v>27</v>
      </c>
      <c r="AB21" s="9" t="s">
        <v>27</v>
      </c>
      <c r="AC21" s="9" t="s">
        <v>27</v>
      </c>
      <c r="AD21" s="9" t="s">
        <v>28</v>
      </c>
      <c r="AE21" s="9" t="s">
        <v>27</v>
      </c>
      <c r="AP21" s="69">
        <f t="shared" si="4"/>
        <v>180000</v>
      </c>
      <c r="AQ21" s="70">
        <f t="shared" si="5"/>
        <v>0.21065443310551446</v>
      </c>
      <c r="AR21" s="71"/>
      <c r="AS21" s="60"/>
      <c r="AT21" s="60"/>
      <c r="AU21" s="72"/>
      <c r="AV21" s="72"/>
      <c r="AW21" s="72">
        <f t="shared" si="6"/>
        <v>350000</v>
      </c>
      <c r="AX21" s="72">
        <f t="shared" si="7"/>
        <v>350000</v>
      </c>
      <c r="AY21" s="73">
        <f t="shared" si="8"/>
        <v>0.40960584214961143</v>
      </c>
    </row>
    <row r="22" spans="1:51" s="2" customFormat="1" ht="12" customHeight="1">
      <c r="A22" s="55" t="s">
        <v>125</v>
      </c>
      <c r="B22" s="56" t="s">
        <v>43</v>
      </c>
      <c r="C22" s="56" t="s">
        <v>126</v>
      </c>
      <c r="D22" s="57" t="s">
        <v>127</v>
      </c>
      <c r="E22" s="58" t="s">
        <v>46</v>
      </c>
      <c r="F22" s="58" t="s">
        <v>47</v>
      </c>
      <c r="G22" s="59">
        <v>854480</v>
      </c>
      <c r="H22" s="59">
        <v>180000</v>
      </c>
      <c r="I22" s="46"/>
      <c r="J22" s="46"/>
      <c r="K22" s="46">
        <v>350000</v>
      </c>
      <c r="L22" s="46">
        <v>350000</v>
      </c>
      <c r="M22" s="60" t="s">
        <v>46</v>
      </c>
      <c r="N22" s="61"/>
      <c r="O22" s="62">
        <f t="shared" si="0"/>
        <v>301724.13793103449</v>
      </c>
      <c r="P22" s="63">
        <v>0</v>
      </c>
      <c r="Q22" s="64">
        <f t="shared" si="1"/>
        <v>0</v>
      </c>
      <c r="R22" s="65" t="s">
        <v>48</v>
      </c>
      <c r="S22" s="66"/>
      <c r="T22" s="67"/>
      <c r="U22" s="64">
        <f t="shared" si="2"/>
        <v>0</v>
      </c>
      <c r="V22" s="64">
        <v>0</v>
      </c>
      <c r="W22" s="61">
        <f t="shared" si="3"/>
        <v>0</v>
      </c>
      <c r="X22" s="68" t="s">
        <v>128</v>
      </c>
      <c r="Y22" s="68" t="s">
        <v>50</v>
      </c>
      <c r="AA22" s="9" t="s">
        <v>27</v>
      </c>
      <c r="AB22" s="9" t="s">
        <v>27</v>
      </c>
      <c r="AC22" s="9" t="s">
        <v>27</v>
      </c>
      <c r="AD22" s="9" t="s">
        <v>28</v>
      </c>
      <c r="AE22" s="9" t="s">
        <v>27</v>
      </c>
      <c r="AP22" s="69">
        <f t="shared" si="4"/>
        <v>180000</v>
      </c>
      <c r="AQ22" s="70">
        <f t="shared" si="5"/>
        <v>0.21065443310551446</v>
      </c>
      <c r="AR22" s="71"/>
      <c r="AS22" s="60"/>
      <c r="AT22" s="60"/>
      <c r="AU22" s="72"/>
      <c r="AV22" s="72"/>
      <c r="AW22" s="72">
        <f t="shared" si="6"/>
        <v>350000</v>
      </c>
      <c r="AX22" s="72">
        <f t="shared" si="7"/>
        <v>350000</v>
      </c>
      <c r="AY22" s="73">
        <f t="shared" si="8"/>
        <v>0.40960584214961143</v>
      </c>
    </row>
    <row r="23" spans="1:51" s="2" customFormat="1" ht="12" customHeight="1">
      <c r="A23" s="55" t="s">
        <v>129</v>
      </c>
      <c r="B23" s="56" t="s">
        <v>43</v>
      </c>
      <c r="C23" s="56" t="s">
        <v>130</v>
      </c>
      <c r="D23" s="57" t="s">
        <v>131</v>
      </c>
      <c r="E23" s="58" t="s">
        <v>46</v>
      </c>
      <c r="F23" s="58" t="s">
        <v>47</v>
      </c>
      <c r="G23" s="59">
        <v>854480</v>
      </c>
      <c r="H23" s="59">
        <v>180000</v>
      </c>
      <c r="I23" s="46"/>
      <c r="J23" s="46"/>
      <c r="K23" s="46">
        <v>350000</v>
      </c>
      <c r="L23" s="46">
        <v>350000</v>
      </c>
      <c r="M23" s="60" t="s">
        <v>46</v>
      </c>
      <c r="N23" s="61"/>
      <c r="O23" s="62">
        <f t="shared" si="0"/>
        <v>301724.13793103449</v>
      </c>
      <c r="P23" s="63">
        <v>0</v>
      </c>
      <c r="Q23" s="64">
        <f t="shared" si="1"/>
        <v>0</v>
      </c>
      <c r="R23" s="65" t="s">
        <v>48</v>
      </c>
      <c r="S23" s="66"/>
      <c r="T23" s="67"/>
      <c r="U23" s="64">
        <f t="shared" si="2"/>
        <v>0</v>
      </c>
      <c r="V23" s="64">
        <v>0</v>
      </c>
      <c r="W23" s="61">
        <f t="shared" si="3"/>
        <v>0</v>
      </c>
      <c r="X23" s="68" t="s">
        <v>79</v>
      </c>
      <c r="Y23" s="68" t="s">
        <v>50</v>
      </c>
      <c r="AA23" s="9" t="s">
        <v>27</v>
      </c>
      <c r="AB23" s="9" t="s">
        <v>28</v>
      </c>
      <c r="AC23" s="9" t="s">
        <v>28</v>
      </c>
      <c r="AD23" s="9" t="s">
        <v>28</v>
      </c>
      <c r="AE23" s="9" t="s">
        <v>28</v>
      </c>
      <c r="AF23" s="2" t="s">
        <v>132</v>
      </c>
      <c r="AP23" s="69">
        <f t="shared" si="4"/>
        <v>180000</v>
      </c>
      <c r="AQ23" s="70">
        <f t="shared" si="5"/>
        <v>0.21065443310551446</v>
      </c>
      <c r="AR23" s="71"/>
      <c r="AS23" s="60"/>
      <c r="AT23" s="60"/>
      <c r="AU23" s="72"/>
      <c r="AV23" s="72"/>
      <c r="AW23" s="72">
        <f t="shared" si="6"/>
        <v>350000</v>
      </c>
      <c r="AX23" s="72">
        <f t="shared" si="7"/>
        <v>350000</v>
      </c>
      <c r="AY23" s="73">
        <f t="shared" si="8"/>
        <v>0.40960584214961143</v>
      </c>
    </row>
    <row r="24" spans="1:51" s="2" customFormat="1" ht="12" customHeight="1">
      <c r="A24" s="55" t="s">
        <v>133</v>
      </c>
      <c r="B24" s="56" t="s">
        <v>43</v>
      </c>
      <c r="C24" s="56" t="s">
        <v>134</v>
      </c>
      <c r="D24" s="57" t="s">
        <v>135</v>
      </c>
      <c r="E24" s="58" t="s">
        <v>46</v>
      </c>
      <c r="F24" s="58" t="s">
        <v>47</v>
      </c>
      <c r="G24" s="59">
        <v>854480</v>
      </c>
      <c r="H24" s="59">
        <v>180000</v>
      </c>
      <c r="I24" s="46"/>
      <c r="J24" s="46"/>
      <c r="K24" s="46">
        <v>350000</v>
      </c>
      <c r="L24" s="46">
        <v>350000</v>
      </c>
      <c r="M24" s="60" t="s">
        <v>46</v>
      </c>
      <c r="N24" s="61"/>
      <c r="O24" s="62">
        <f t="shared" si="0"/>
        <v>301724.13793103449</v>
      </c>
      <c r="P24" s="63">
        <v>0</v>
      </c>
      <c r="Q24" s="64">
        <f t="shared" si="1"/>
        <v>0</v>
      </c>
      <c r="R24" s="65" t="s">
        <v>48</v>
      </c>
      <c r="S24" s="66"/>
      <c r="T24" s="67"/>
      <c r="U24" s="64">
        <f t="shared" si="2"/>
        <v>0</v>
      </c>
      <c r="V24" s="64">
        <v>0</v>
      </c>
      <c r="W24" s="61">
        <f t="shared" si="3"/>
        <v>0</v>
      </c>
      <c r="X24" s="68" t="s">
        <v>136</v>
      </c>
      <c r="Y24" s="68" t="s">
        <v>50</v>
      </c>
      <c r="Z24" s="2" t="s">
        <v>51</v>
      </c>
      <c r="AA24" s="9" t="s">
        <v>27</v>
      </c>
      <c r="AB24" s="9" t="s">
        <v>27</v>
      </c>
      <c r="AC24" s="9" t="s">
        <v>27</v>
      </c>
      <c r="AD24" s="9" t="s">
        <v>27</v>
      </c>
      <c r="AE24" s="9" t="s">
        <v>27</v>
      </c>
      <c r="AP24" s="69">
        <f t="shared" si="4"/>
        <v>180000</v>
      </c>
      <c r="AQ24" s="70">
        <f t="shared" si="5"/>
        <v>0.21065443310551446</v>
      </c>
      <c r="AR24" s="71"/>
      <c r="AS24" s="60"/>
      <c r="AT24" s="60"/>
      <c r="AU24" s="72"/>
      <c r="AV24" s="72"/>
      <c r="AW24" s="72">
        <f t="shared" si="6"/>
        <v>350000</v>
      </c>
      <c r="AX24" s="72">
        <f t="shared" si="7"/>
        <v>350000</v>
      </c>
      <c r="AY24" s="73">
        <f t="shared" si="8"/>
        <v>0.40960584214961143</v>
      </c>
    </row>
    <row r="25" spans="1:51" s="2" customFormat="1" ht="12" customHeight="1">
      <c r="A25" s="55" t="s">
        <v>137</v>
      </c>
      <c r="B25" s="56" t="s">
        <v>43</v>
      </c>
      <c r="C25" s="56" t="s">
        <v>138</v>
      </c>
      <c r="D25" s="57" t="s">
        <v>139</v>
      </c>
      <c r="E25" s="58" t="s">
        <v>46</v>
      </c>
      <c r="F25" s="58" t="s">
        <v>47</v>
      </c>
      <c r="G25" s="59">
        <v>854480</v>
      </c>
      <c r="H25" s="59">
        <v>180000</v>
      </c>
      <c r="I25" s="46"/>
      <c r="J25" s="46"/>
      <c r="K25" s="46">
        <v>350000</v>
      </c>
      <c r="L25" s="46">
        <v>350000</v>
      </c>
      <c r="M25" s="60" t="s">
        <v>46</v>
      </c>
      <c r="N25" s="61"/>
      <c r="O25" s="62">
        <f t="shared" si="0"/>
        <v>301724.13793103449</v>
      </c>
      <c r="P25" s="63">
        <v>0</v>
      </c>
      <c r="Q25" s="64">
        <f t="shared" si="1"/>
        <v>0</v>
      </c>
      <c r="R25" s="65" t="s">
        <v>48</v>
      </c>
      <c r="S25" s="66"/>
      <c r="T25" s="67"/>
      <c r="U25" s="64">
        <f t="shared" si="2"/>
        <v>0</v>
      </c>
      <c r="V25" s="64">
        <v>0</v>
      </c>
      <c r="W25" s="61">
        <f t="shared" si="3"/>
        <v>0</v>
      </c>
      <c r="X25" s="68" t="s">
        <v>140</v>
      </c>
      <c r="Y25" s="68" t="s">
        <v>50</v>
      </c>
      <c r="AA25" s="9" t="s">
        <v>27</v>
      </c>
      <c r="AB25" s="9" t="s">
        <v>27</v>
      </c>
      <c r="AC25" s="9" t="s">
        <v>27</v>
      </c>
      <c r="AD25" s="9" t="s">
        <v>27</v>
      </c>
      <c r="AE25" s="9" t="s">
        <v>27</v>
      </c>
      <c r="AP25" s="69">
        <f t="shared" si="4"/>
        <v>180000</v>
      </c>
      <c r="AQ25" s="70">
        <f t="shared" si="5"/>
        <v>0.21065443310551446</v>
      </c>
      <c r="AR25" s="71"/>
      <c r="AS25" s="60"/>
      <c r="AT25" s="60"/>
      <c r="AU25" s="72"/>
      <c r="AV25" s="72"/>
      <c r="AW25" s="72">
        <f t="shared" si="6"/>
        <v>350000</v>
      </c>
      <c r="AX25" s="72">
        <f t="shared" si="7"/>
        <v>350000</v>
      </c>
      <c r="AY25" s="73">
        <f t="shared" si="8"/>
        <v>0.40960584214961143</v>
      </c>
    </row>
    <row r="26" spans="1:51" s="2" customFormat="1" ht="12" customHeight="1">
      <c r="A26" s="55" t="s">
        <v>141</v>
      </c>
      <c r="B26" s="56" t="s">
        <v>43</v>
      </c>
      <c r="C26" s="56" t="s">
        <v>142</v>
      </c>
      <c r="D26" s="57" t="s">
        <v>143</v>
      </c>
      <c r="E26" s="58" t="s">
        <v>46</v>
      </c>
      <c r="F26" s="58" t="s">
        <v>47</v>
      </c>
      <c r="G26" s="59">
        <v>854480</v>
      </c>
      <c r="H26" s="59">
        <v>180000</v>
      </c>
      <c r="I26" s="46"/>
      <c r="J26" s="46"/>
      <c r="K26" s="46">
        <v>350000</v>
      </c>
      <c r="L26" s="46">
        <v>350000</v>
      </c>
      <c r="M26" s="60" t="s">
        <v>46</v>
      </c>
      <c r="N26" s="61"/>
      <c r="O26" s="62">
        <f t="shared" si="0"/>
        <v>301724.13793103449</v>
      </c>
      <c r="P26" s="63">
        <v>0</v>
      </c>
      <c r="Q26" s="64">
        <f t="shared" si="1"/>
        <v>0</v>
      </c>
      <c r="R26" s="65" t="s">
        <v>48</v>
      </c>
      <c r="S26" s="66"/>
      <c r="T26" s="67"/>
      <c r="U26" s="64">
        <f t="shared" si="2"/>
        <v>0</v>
      </c>
      <c r="V26" s="64">
        <v>0</v>
      </c>
      <c r="W26" s="61">
        <f t="shared" si="3"/>
        <v>0</v>
      </c>
      <c r="X26" s="68" t="s">
        <v>79</v>
      </c>
      <c r="Y26" s="68" t="s">
        <v>50</v>
      </c>
      <c r="AA26" s="9" t="s">
        <v>27</v>
      </c>
      <c r="AB26" s="9" t="s">
        <v>28</v>
      </c>
      <c r="AC26" s="9" t="s">
        <v>28</v>
      </c>
      <c r="AD26" s="9" t="s">
        <v>28</v>
      </c>
      <c r="AE26" s="9" t="s">
        <v>28</v>
      </c>
      <c r="AF26" s="2" t="s">
        <v>132</v>
      </c>
      <c r="AP26" s="69">
        <f t="shared" si="4"/>
        <v>180000</v>
      </c>
      <c r="AQ26" s="70">
        <f t="shared" si="5"/>
        <v>0.21065443310551446</v>
      </c>
      <c r="AR26" s="71"/>
      <c r="AS26" s="60"/>
      <c r="AT26" s="60"/>
      <c r="AU26" s="72"/>
      <c r="AV26" s="72"/>
      <c r="AW26" s="72">
        <f t="shared" si="6"/>
        <v>350000</v>
      </c>
      <c r="AX26" s="72">
        <f t="shared" si="7"/>
        <v>350000</v>
      </c>
      <c r="AY26" s="73">
        <f t="shared" si="8"/>
        <v>0.40960584214961143</v>
      </c>
    </row>
    <row r="27" spans="1:51" s="2" customFormat="1" ht="12" customHeight="1">
      <c r="A27" s="55" t="s">
        <v>144</v>
      </c>
      <c r="B27" s="56" t="s">
        <v>43</v>
      </c>
      <c r="C27" s="56" t="s">
        <v>145</v>
      </c>
      <c r="D27" s="57" t="s">
        <v>146</v>
      </c>
      <c r="E27" s="58" t="s">
        <v>46</v>
      </c>
      <c r="F27" s="58" t="s">
        <v>47</v>
      </c>
      <c r="G27" s="59">
        <v>854480</v>
      </c>
      <c r="H27" s="59">
        <v>180000</v>
      </c>
      <c r="I27" s="46"/>
      <c r="J27" s="46"/>
      <c r="K27" s="46">
        <v>350000</v>
      </c>
      <c r="L27" s="46">
        <v>350000</v>
      </c>
      <c r="M27" s="60" t="s">
        <v>46</v>
      </c>
      <c r="N27" s="61"/>
      <c r="O27" s="62">
        <f t="shared" si="0"/>
        <v>301724.13793103449</v>
      </c>
      <c r="P27" s="63">
        <v>0</v>
      </c>
      <c r="Q27" s="64">
        <f t="shared" si="1"/>
        <v>0</v>
      </c>
      <c r="R27" s="65" t="s">
        <v>48</v>
      </c>
      <c r="S27" s="66"/>
      <c r="T27" s="67"/>
      <c r="U27" s="64">
        <f t="shared" si="2"/>
        <v>0</v>
      </c>
      <c r="V27" s="64">
        <v>0</v>
      </c>
      <c r="W27" s="61">
        <f t="shared" si="3"/>
        <v>0</v>
      </c>
      <c r="X27" s="68" t="s">
        <v>79</v>
      </c>
      <c r="Y27" s="68" t="s">
        <v>50</v>
      </c>
      <c r="AA27" s="9" t="s">
        <v>27</v>
      </c>
      <c r="AB27" s="9" t="s">
        <v>28</v>
      </c>
      <c r="AC27" s="9" t="s">
        <v>28</v>
      </c>
      <c r="AD27" s="9" t="s">
        <v>28</v>
      </c>
      <c r="AE27" s="9" t="s">
        <v>28</v>
      </c>
      <c r="AF27" s="2" t="s">
        <v>147</v>
      </c>
      <c r="AP27" s="69">
        <f t="shared" si="4"/>
        <v>180000</v>
      </c>
      <c r="AQ27" s="70">
        <f t="shared" si="5"/>
        <v>0.21065443310551446</v>
      </c>
      <c r="AR27" s="71"/>
      <c r="AS27" s="60"/>
      <c r="AT27" s="60"/>
      <c r="AU27" s="72"/>
      <c r="AV27" s="72"/>
      <c r="AW27" s="72">
        <f t="shared" si="6"/>
        <v>350000</v>
      </c>
      <c r="AX27" s="72">
        <f t="shared" si="7"/>
        <v>350000</v>
      </c>
      <c r="AY27" s="73">
        <f t="shared" si="8"/>
        <v>0.40960584214961143</v>
      </c>
    </row>
    <row r="28" spans="1:51" s="2" customFormat="1" ht="12" customHeight="1">
      <c r="A28" s="55" t="s">
        <v>148</v>
      </c>
      <c r="B28" s="56" t="s">
        <v>43</v>
      </c>
      <c r="C28" s="56" t="s">
        <v>149</v>
      </c>
      <c r="D28" s="57" t="s">
        <v>150</v>
      </c>
      <c r="E28" s="58" t="s">
        <v>46</v>
      </c>
      <c r="F28" s="58" t="s">
        <v>47</v>
      </c>
      <c r="G28" s="59">
        <v>854480</v>
      </c>
      <c r="H28" s="59">
        <v>180000</v>
      </c>
      <c r="I28" s="46"/>
      <c r="J28" s="46"/>
      <c r="K28" s="64">
        <v>350000</v>
      </c>
      <c r="L28" s="64">
        <v>250000</v>
      </c>
      <c r="M28" s="60" t="s">
        <v>46</v>
      </c>
      <c r="N28" s="61"/>
      <c r="O28" s="62">
        <f t="shared" si="0"/>
        <v>215517.24137931035</v>
      </c>
      <c r="P28" s="63">
        <v>0</v>
      </c>
      <c r="Q28" s="64">
        <f t="shared" si="1"/>
        <v>0</v>
      </c>
      <c r="R28" s="65" t="s">
        <v>48</v>
      </c>
      <c r="S28" s="66"/>
      <c r="T28" s="67"/>
      <c r="U28" s="64">
        <f t="shared" si="2"/>
        <v>0</v>
      </c>
      <c r="V28" s="64">
        <v>0</v>
      </c>
      <c r="W28" s="61">
        <f t="shared" si="3"/>
        <v>0</v>
      </c>
      <c r="X28" s="68" t="s">
        <v>151</v>
      </c>
      <c r="Y28" s="68" t="s">
        <v>50</v>
      </c>
      <c r="AA28" s="9" t="s">
        <v>27</v>
      </c>
      <c r="AB28" s="9" t="s">
        <v>27</v>
      </c>
      <c r="AC28" s="9" t="s">
        <v>152</v>
      </c>
      <c r="AD28" s="9" t="s">
        <v>28</v>
      </c>
      <c r="AE28" s="9" t="s">
        <v>27</v>
      </c>
      <c r="AP28" s="69">
        <f t="shared" si="4"/>
        <v>180000</v>
      </c>
      <c r="AQ28" s="70">
        <f t="shared" si="5"/>
        <v>0.21065443310551446</v>
      </c>
      <c r="AR28" s="71"/>
      <c r="AS28" s="60"/>
      <c r="AT28" s="60"/>
      <c r="AU28" s="72"/>
      <c r="AV28" s="72"/>
      <c r="AW28" s="72">
        <f t="shared" si="6"/>
        <v>250000</v>
      </c>
      <c r="AX28" s="72">
        <f t="shared" si="7"/>
        <v>250000</v>
      </c>
      <c r="AY28" s="73">
        <f t="shared" si="8"/>
        <v>0.29257560153543677</v>
      </c>
    </row>
    <row r="29" spans="1:51" s="2" customFormat="1" ht="12" customHeight="1">
      <c r="A29" s="55" t="s">
        <v>153</v>
      </c>
      <c r="B29" s="56" t="s">
        <v>43</v>
      </c>
      <c r="C29" s="56" t="s">
        <v>154</v>
      </c>
      <c r="D29" s="57" t="s">
        <v>155</v>
      </c>
      <c r="E29" s="58" t="s">
        <v>46</v>
      </c>
      <c r="F29" s="58" t="s">
        <v>47</v>
      </c>
      <c r="G29" s="59">
        <v>854480</v>
      </c>
      <c r="H29" s="59">
        <v>180000</v>
      </c>
      <c r="I29" s="46"/>
      <c r="J29" s="46"/>
      <c r="K29" s="64">
        <v>350000</v>
      </c>
      <c r="L29" s="64">
        <v>250000</v>
      </c>
      <c r="M29" s="60" t="s">
        <v>46</v>
      </c>
      <c r="N29" s="61"/>
      <c r="O29" s="62">
        <f t="shared" si="0"/>
        <v>215517.24137931035</v>
      </c>
      <c r="P29" s="63">
        <v>0</v>
      </c>
      <c r="Q29" s="64">
        <f t="shared" si="1"/>
        <v>0</v>
      </c>
      <c r="R29" s="65" t="s">
        <v>48</v>
      </c>
      <c r="S29" s="66"/>
      <c r="T29" s="67"/>
      <c r="U29" s="64">
        <f t="shared" si="2"/>
        <v>0</v>
      </c>
      <c r="V29" s="64">
        <v>0</v>
      </c>
      <c r="W29" s="61">
        <f t="shared" si="3"/>
        <v>0</v>
      </c>
      <c r="X29" s="68" t="s">
        <v>156</v>
      </c>
      <c r="Y29" s="68" t="s">
        <v>50</v>
      </c>
      <c r="AA29" s="9" t="s">
        <v>27</v>
      </c>
      <c r="AB29" s="9" t="s">
        <v>27</v>
      </c>
      <c r="AC29" s="9" t="s">
        <v>27</v>
      </c>
      <c r="AD29" s="9" t="s">
        <v>27</v>
      </c>
      <c r="AE29" s="9" t="s">
        <v>27</v>
      </c>
      <c r="AP29" s="69">
        <f t="shared" si="4"/>
        <v>180000</v>
      </c>
      <c r="AQ29" s="70">
        <f t="shared" si="5"/>
        <v>0.21065443310551446</v>
      </c>
      <c r="AR29" s="71"/>
      <c r="AS29" s="60"/>
      <c r="AT29" s="60"/>
      <c r="AU29" s="72"/>
      <c r="AV29" s="72"/>
      <c r="AW29" s="72">
        <f t="shared" si="6"/>
        <v>250000</v>
      </c>
      <c r="AX29" s="72">
        <f t="shared" si="7"/>
        <v>250000</v>
      </c>
      <c r="AY29" s="73">
        <f t="shared" si="8"/>
        <v>0.29257560153543677</v>
      </c>
    </row>
    <row r="30" spans="1:51" s="2" customFormat="1" ht="12" customHeight="1">
      <c r="A30" s="55" t="s">
        <v>157</v>
      </c>
      <c r="B30" s="56" t="s">
        <v>43</v>
      </c>
      <c r="C30" s="56" t="s">
        <v>158</v>
      </c>
      <c r="D30" s="57" t="s">
        <v>159</v>
      </c>
      <c r="E30" s="58" t="s">
        <v>46</v>
      </c>
      <c r="F30" s="58" t="s">
        <v>47</v>
      </c>
      <c r="G30" s="59">
        <v>854480</v>
      </c>
      <c r="H30" s="59">
        <v>180000</v>
      </c>
      <c r="I30" s="46"/>
      <c r="J30" s="46"/>
      <c r="K30" s="64">
        <v>350000</v>
      </c>
      <c r="L30" s="64">
        <v>250000</v>
      </c>
      <c r="M30" s="60" t="s">
        <v>46</v>
      </c>
      <c r="N30" s="61"/>
      <c r="O30" s="62">
        <f t="shared" si="0"/>
        <v>215517.24137931035</v>
      </c>
      <c r="P30" s="63">
        <v>0</v>
      </c>
      <c r="Q30" s="64">
        <f t="shared" si="1"/>
        <v>0</v>
      </c>
      <c r="R30" s="65" t="s">
        <v>48</v>
      </c>
      <c r="S30" s="66"/>
      <c r="T30" s="67"/>
      <c r="U30" s="64">
        <f t="shared" si="2"/>
        <v>0</v>
      </c>
      <c r="V30" s="64">
        <v>0</v>
      </c>
      <c r="W30" s="61">
        <f t="shared" si="3"/>
        <v>0</v>
      </c>
      <c r="X30" s="68" t="s">
        <v>79</v>
      </c>
      <c r="Y30" s="68" t="s">
        <v>50</v>
      </c>
      <c r="AA30" s="9" t="s">
        <v>27</v>
      </c>
      <c r="AB30" s="9" t="s">
        <v>28</v>
      </c>
      <c r="AC30" s="9" t="s">
        <v>28</v>
      </c>
      <c r="AD30" s="9" t="s">
        <v>28</v>
      </c>
      <c r="AE30" s="9" t="s">
        <v>27</v>
      </c>
      <c r="AF30" s="2" t="s">
        <v>160</v>
      </c>
      <c r="AP30" s="69">
        <f t="shared" si="4"/>
        <v>180000</v>
      </c>
      <c r="AQ30" s="70">
        <f t="shared" si="5"/>
        <v>0.21065443310551446</v>
      </c>
      <c r="AR30" s="71"/>
      <c r="AS30" s="60"/>
      <c r="AT30" s="60"/>
      <c r="AU30" s="72"/>
      <c r="AV30" s="72"/>
      <c r="AW30" s="72">
        <f t="shared" si="6"/>
        <v>250000</v>
      </c>
      <c r="AX30" s="72">
        <f t="shared" si="7"/>
        <v>250000</v>
      </c>
      <c r="AY30" s="73">
        <f t="shared" si="8"/>
        <v>0.29257560153543677</v>
      </c>
    </row>
    <row r="31" spans="1:51" s="2" customFormat="1" ht="12" customHeight="1">
      <c r="A31" s="55" t="s">
        <v>161</v>
      </c>
      <c r="B31" s="56" t="s">
        <v>43</v>
      </c>
      <c r="C31" s="56" t="s">
        <v>162</v>
      </c>
      <c r="D31" s="57" t="s">
        <v>163</v>
      </c>
      <c r="E31" s="58" t="s">
        <v>46</v>
      </c>
      <c r="F31" s="58" t="s">
        <v>47</v>
      </c>
      <c r="G31" s="59">
        <v>854480</v>
      </c>
      <c r="H31" s="59">
        <v>180000</v>
      </c>
      <c r="I31" s="46"/>
      <c r="J31" s="46"/>
      <c r="K31" s="64">
        <v>350000</v>
      </c>
      <c r="L31" s="64">
        <v>250000</v>
      </c>
      <c r="M31" s="60" t="s">
        <v>46</v>
      </c>
      <c r="N31" s="61"/>
      <c r="O31" s="62">
        <f t="shared" si="0"/>
        <v>215517.24137931035</v>
      </c>
      <c r="P31" s="63">
        <v>0</v>
      </c>
      <c r="Q31" s="64">
        <f t="shared" si="1"/>
        <v>0</v>
      </c>
      <c r="R31" s="65" t="s">
        <v>48</v>
      </c>
      <c r="S31" s="66"/>
      <c r="T31" s="67"/>
      <c r="U31" s="64">
        <f t="shared" si="2"/>
        <v>0</v>
      </c>
      <c r="V31" s="64">
        <v>0</v>
      </c>
      <c r="W31" s="61">
        <f t="shared" si="3"/>
        <v>0</v>
      </c>
      <c r="X31" s="68" t="s">
        <v>164</v>
      </c>
      <c r="Y31" s="68" t="s">
        <v>50</v>
      </c>
      <c r="AA31" s="9" t="s">
        <v>27</v>
      </c>
      <c r="AB31" s="9" t="s">
        <v>27</v>
      </c>
      <c r="AC31" s="9" t="s">
        <v>27</v>
      </c>
      <c r="AD31" s="9" t="s">
        <v>27</v>
      </c>
      <c r="AE31" s="9" t="s">
        <v>27</v>
      </c>
      <c r="AP31" s="69">
        <f t="shared" si="4"/>
        <v>180000</v>
      </c>
      <c r="AQ31" s="70">
        <f t="shared" si="5"/>
        <v>0.21065443310551446</v>
      </c>
      <c r="AR31" s="71"/>
      <c r="AS31" s="60"/>
      <c r="AT31" s="60"/>
      <c r="AU31" s="72"/>
      <c r="AV31" s="72"/>
      <c r="AW31" s="72">
        <f t="shared" si="6"/>
        <v>250000</v>
      </c>
      <c r="AX31" s="72">
        <f t="shared" si="7"/>
        <v>250000</v>
      </c>
      <c r="AY31" s="73">
        <f t="shared" si="8"/>
        <v>0.29257560153543677</v>
      </c>
    </row>
    <row r="32" spans="1:51" s="2" customFormat="1" ht="12" customHeight="1">
      <c r="A32" s="55" t="s">
        <v>165</v>
      </c>
      <c r="B32" s="56" t="s">
        <v>43</v>
      </c>
      <c r="C32" s="56" t="s">
        <v>166</v>
      </c>
      <c r="D32" s="57" t="s">
        <v>167</v>
      </c>
      <c r="E32" s="58" t="s">
        <v>46</v>
      </c>
      <c r="F32" s="58" t="s">
        <v>47</v>
      </c>
      <c r="G32" s="59">
        <v>854480</v>
      </c>
      <c r="H32" s="59">
        <v>180000</v>
      </c>
      <c r="I32" s="46"/>
      <c r="J32" s="46"/>
      <c r="K32" s="64">
        <v>350000</v>
      </c>
      <c r="L32" s="64">
        <v>250000</v>
      </c>
      <c r="M32" s="60" t="s">
        <v>46</v>
      </c>
      <c r="N32" s="61"/>
      <c r="O32" s="62">
        <f t="shared" si="0"/>
        <v>215517.24137931035</v>
      </c>
      <c r="P32" s="63">
        <v>0</v>
      </c>
      <c r="Q32" s="64">
        <f t="shared" si="1"/>
        <v>0</v>
      </c>
      <c r="R32" s="65" t="s">
        <v>48</v>
      </c>
      <c r="S32" s="66"/>
      <c r="T32" s="67"/>
      <c r="U32" s="64">
        <f t="shared" si="2"/>
        <v>0</v>
      </c>
      <c r="V32" s="64">
        <v>0</v>
      </c>
      <c r="W32" s="61">
        <f t="shared" si="3"/>
        <v>0</v>
      </c>
      <c r="X32" s="68" t="s">
        <v>168</v>
      </c>
      <c r="Y32" s="68" t="s">
        <v>50</v>
      </c>
      <c r="AA32" s="9" t="s">
        <v>27</v>
      </c>
      <c r="AB32" s="9" t="s">
        <v>27</v>
      </c>
      <c r="AC32" s="9" t="s">
        <v>27</v>
      </c>
      <c r="AD32" s="9" t="s">
        <v>27</v>
      </c>
      <c r="AE32" s="9" t="s">
        <v>27</v>
      </c>
      <c r="AP32" s="69">
        <f t="shared" si="4"/>
        <v>180000</v>
      </c>
      <c r="AQ32" s="70">
        <f t="shared" si="5"/>
        <v>0.21065443310551446</v>
      </c>
      <c r="AR32" s="71"/>
      <c r="AS32" s="60"/>
      <c r="AT32" s="60"/>
      <c r="AU32" s="72"/>
      <c r="AV32" s="72"/>
      <c r="AW32" s="72">
        <f t="shared" si="6"/>
        <v>250000</v>
      </c>
      <c r="AX32" s="72">
        <f t="shared" si="7"/>
        <v>250000</v>
      </c>
      <c r="AY32" s="73">
        <f t="shared" si="8"/>
        <v>0.29257560153543677</v>
      </c>
    </row>
    <row r="33" spans="1:51" s="2" customFormat="1" ht="12" customHeight="1">
      <c r="A33" s="55" t="s">
        <v>169</v>
      </c>
      <c r="B33" s="56" t="s">
        <v>43</v>
      </c>
      <c r="C33" s="56" t="s">
        <v>170</v>
      </c>
      <c r="D33" s="57" t="s">
        <v>171</v>
      </c>
      <c r="E33" s="58" t="s">
        <v>46</v>
      </c>
      <c r="F33" s="58" t="s">
        <v>47</v>
      </c>
      <c r="G33" s="59">
        <v>854480</v>
      </c>
      <c r="H33" s="59">
        <v>180000</v>
      </c>
      <c r="I33" s="46"/>
      <c r="J33" s="46"/>
      <c r="K33" s="64">
        <v>350000</v>
      </c>
      <c r="L33" s="64">
        <v>250000</v>
      </c>
      <c r="M33" s="60" t="s">
        <v>46</v>
      </c>
      <c r="N33" s="61"/>
      <c r="O33" s="62">
        <f t="shared" si="0"/>
        <v>215517.24137931035</v>
      </c>
      <c r="P33" s="63">
        <v>0</v>
      </c>
      <c r="Q33" s="64">
        <f t="shared" si="1"/>
        <v>0</v>
      </c>
      <c r="R33" s="65" t="s">
        <v>48</v>
      </c>
      <c r="S33" s="66"/>
      <c r="T33" s="67"/>
      <c r="U33" s="64">
        <f t="shared" si="2"/>
        <v>0</v>
      </c>
      <c r="V33" s="64">
        <v>0</v>
      </c>
      <c r="W33" s="61">
        <f t="shared" si="3"/>
        <v>0</v>
      </c>
      <c r="X33" s="68" t="s">
        <v>172</v>
      </c>
      <c r="Y33" s="68" t="s">
        <v>50</v>
      </c>
      <c r="AA33" s="9" t="s">
        <v>27</v>
      </c>
      <c r="AB33" s="9" t="s">
        <v>27</v>
      </c>
      <c r="AC33" s="9" t="s">
        <v>27</v>
      </c>
      <c r="AD33" s="9" t="s">
        <v>27</v>
      </c>
      <c r="AE33" s="9" t="s">
        <v>27</v>
      </c>
      <c r="AP33" s="69">
        <f t="shared" si="4"/>
        <v>180000</v>
      </c>
      <c r="AQ33" s="70">
        <f t="shared" si="5"/>
        <v>0.21065443310551446</v>
      </c>
      <c r="AR33" s="71"/>
      <c r="AS33" s="60"/>
      <c r="AT33" s="60"/>
      <c r="AU33" s="72"/>
      <c r="AV33" s="72"/>
      <c r="AW33" s="72">
        <f t="shared" si="6"/>
        <v>250000</v>
      </c>
      <c r="AX33" s="72">
        <f t="shared" si="7"/>
        <v>250000</v>
      </c>
      <c r="AY33" s="73">
        <f t="shared" si="8"/>
        <v>0.29257560153543677</v>
      </c>
    </row>
    <row r="34" spans="1:51" s="2" customFormat="1" ht="12" customHeight="1">
      <c r="A34" s="55" t="s">
        <v>173</v>
      </c>
      <c r="B34" s="56" t="s">
        <v>43</v>
      </c>
      <c r="C34" s="56" t="s">
        <v>174</v>
      </c>
      <c r="D34" s="57" t="s">
        <v>175</v>
      </c>
      <c r="E34" s="58" t="s">
        <v>46</v>
      </c>
      <c r="F34" s="58" t="s">
        <v>47</v>
      </c>
      <c r="G34" s="59">
        <v>854480</v>
      </c>
      <c r="H34" s="59">
        <v>180000</v>
      </c>
      <c r="I34" s="46"/>
      <c r="J34" s="46"/>
      <c r="K34" s="64">
        <v>350000</v>
      </c>
      <c r="L34" s="64">
        <v>250000</v>
      </c>
      <c r="M34" s="60" t="s">
        <v>46</v>
      </c>
      <c r="N34" s="61"/>
      <c r="O34" s="62">
        <f t="shared" si="0"/>
        <v>215517.24137931035</v>
      </c>
      <c r="P34" s="63">
        <v>0</v>
      </c>
      <c r="Q34" s="64">
        <f t="shared" si="1"/>
        <v>0</v>
      </c>
      <c r="R34" s="65" t="s">
        <v>48</v>
      </c>
      <c r="S34" s="66"/>
      <c r="T34" s="67"/>
      <c r="U34" s="64">
        <f t="shared" si="2"/>
        <v>0</v>
      </c>
      <c r="V34" s="64">
        <v>0</v>
      </c>
      <c r="W34" s="61">
        <f t="shared" si="3"/>
        <v>0</v>
      </c>
      <c r="X34" s="68" t="s">
        <v>79</v>
      </c>
      <c r="Y34" s="68" t="s">
        <v>50</v>
      </c>
      <c r="AA34" s="9" t="s">
        <v>27</v>
      </c>
      <c r="AB34" s="9" t="s">
        <v>28</v>
      </c>
      <c r="AC34" s="9" t="s">
        <v>28</v>
      </c>
      <c r="AD34" s="9" t="s">
        <v>28</v>
      </c>
      <c r="AE34" s="9" t="s">
        <v>28</v>
      </c>
      <c r="AF34" s="2" t="s">
        <v>132</v>
      </c>
      <c r="AP34" s="69">
        <f t="shared" si="4"/>
        <v>180000</v>
      </c>
      <c r="AQ34" s="70">
        <f t="shared" si="5"/>
        <v>0.21065443310551446</v>
      </c>
      <c r="AR34" s="71"/>
      <c r="AS34" s="60"/>
      <c r="AT34" s="60"/>
      <c r="AU34" s="72"/>
      <c r="AV34" s="72"/>
      <c r="AW34" s="72">
        <f t="shared" si="6"/>
        <v>250000</v>
      </c>
      <c r="AX34" s="72">
        <f t="shared" si="7"/>
        <v>250000</v>
      </c>
      <c r="AY34" s="73">
        <f t="shared" si="8"/>
        <v>0.29257560153543677</v>
      </c>
    </row>
    <row r="35" spans="1:51" s="2" customFormat="1" ht="12" customHeight="1">
      <c r="A35" s="55" t="s">
        <v>176</v>
      </c>
      <c r="B35" s="56" t="s">
        <v>43</v>
      </c>
      <c r="C35" s="56" t="s">
        <v>177</v>
      </c>
      <c r="D35" s="57" t="s">
        <v>178</v>
      </c>
      <c r="E35" s="58" t="s">
        <v>46</v>
      </c>
      <c r="F35" s="58" t="s">
        <v>47</v>
      </c>
      <c r="G35" s="59">
        <v>854480</v>
      </c>
      <c r="H35" s="59">
        <v>180000</v>
      </c>
      <c r="I35" s="46"/>
      <c r="J35" s="46"/>
      <c r="K35" s="64">
        <v>350000</v>
      </c>
      <c r="L35" s="64">
        <v>250000</v>
      </c>
      <c r="M35" s="60" t="s">
        <v>46</v>
      </c>
      <c r="N35" s="61"/>
      <c r="O35" s="62">
        <f t="shared" si="0"/>
        <v>215517.24137931035</v>
      </c>
      <c r="P35" s="63">
        <v>0</v>
      </c>
      <c r="Q35" s="64">
        <f t="shared" si="1"/>
        <v>0</v>
      </c>
      <c r="R35" s="65" t="s">
        <v>48</v>
      </c>
      <c r="S35" s="66"/>
      <c r="T35" s="67"/>
      <c r="U35" s="64">
        <f t="shared" si="2"/>
        <v>0</v>
      </c>
      <c r="V35" s="64">
        <v>0</v>
      </c>
      <c r="W35" s="61">
        <f t="shared" si="3"/>
        <v>0</v>
      </c>
      <c r="X35" s="68" t="s">
        <v>179</v>
      </c>
      <c r="Y35" s="68" t="s">
        <v>50</v>
      </c>
      <c r="AA35" s="9" t="s">
        <v>27</v>
      </c>
      <c r="AB35" s="9" t="s">
        <v>27</v>
      </c>
      <c r="AC35" s="9" t="s">
        <v>152</v>
      </c>
      <c r="AD35" s="9" t="s">
        <v>28</v>
      </c>
      <c r="AE35" s="9" t="s">
        <v>27</v>
      </c>
      <c r="AP35" s="69">
        <f t="shared" si="4"/>
        <v>180000</v>
      </c>
      <c r="AQ35" s="70">
        <f t="shared" si="5"/>
        <v>0.21065443310551446</v>
      </c>
      <c r="AR35" s="71"/>
      <c r="AS35" s="60"/>
      <c r="AT35" s="60"/>
      <c r="AU35" s="72"/>
      <c r="AV35" s="72"/>
      <c r="AW35" s="72">
        <f t="shared" si="6"/>
        <v>250000</v>
      </c>
      <c r="AX35" s="72">
        <f t="shared" si="7"/>
        <v>250000</v>
      </c>
      <c r="AY35" s="73">
        <f t="shared" si="8"/>
        <v>0.29257560153543677</v>
      </c>
    </row>
    <row r="36" spans="1:51" s="2" customFormat="1" ht="12" customHeight="1">
      <c r="A36" s="55" t="s">
        <v>180</v>
      </c>
      <c r="B36" s="56" t="s">
        <v>43</v>
      </c>
      <c r="C36" s="56" t="s">
        <v>181</v>
      </c>
      <c r="D36" s="57" t="s">
        <v>182</v>
      </c>
      <c r="E36" s="58" t="s">
        <v>46</v>
      </c>
      <c r="F36" s="58" t="s">
        <v>47</v>
      </c>
      <c r="G36" s="59">
        <v>854480</v>
      </c>
      <c r="H36" s="59">
        <v>180000</v>
      </c>
      <c r="I36" s="46"/>
      <c r="J36" s="46"/>
      <c r="K36" s="64">
        <v>350000</v>
      </c>
      <c r="L36" s="64">
        <v>250000</v>
      </c>
      <c r="M36" s="60" t="s">
        <v>46</v>
      </c>
      <c r="N36" s="61"/>
      <c r="O36" s="62">
        <f t="shared" si="0"/>
        <v>215517.24137931035</v>
      </c>
      <c r="P36" s="63">
        <v>0</v>
      </c>
      <c r="Q36" s="64">
        <f t="shared" si="1"/>
        <v>0</v>
      </c>
      <c r="R36" s="65" t="s">
        <v>48</v>
      </c>
      <c r="S36" s="66"/>
      <c r="T36" s="67"/>
      <c r="U36" s="64">
        <f t="shared" si="2"/>
        <v>0</v>
      </c>
      <c r="V36" s="64">
        <v>0</v>
      </c>
      <c r="W36" s="61">
        <f t="shared" si="3"/>
        <v>0</v>
      </c>
      <c r="X36" s="68" t="s">
        <v>183</v>
      </c>
      <c r="Y36" s="68" t="s">
        <v>50</v>
      </c>
      <c r="AA36" s="9" t="s">
        <v>27</v>
      </c>
      <c r="AB36" s="9" t="s">
        <v>27</v>
      </c>
      <c r="AC36" s="9" t="s">
        <v>152</v>
      </c>
      <c r="AD36" s="9" t="s">
        <v>28</v>
      </c>
      <c r="AE36" s="9" t="s">
        <v>27</v>
      </c>
      <c r="AP36" s="69">
        <f t="shared" si="4"/>
        <v>180000</v>
      </c>
      <c r="AQ36" s="70">
        <f t="shared" si="5"/>
        <v>0.21065443310551446</v>
      </c>
      <c r="AR36" s="71"/>
      <c r="AS36" s="60"/>
      <c r="AT36" s="60"/>
      <c r="AU36" s="72"/>
      <c r="AV36" s="72"/>
      <c r="AW36" s="72">
        <f t="shared" si="6"/>
        <v>250000</v>
      </c>
      <c r="AX36" s="72">
        <f t="shared" si="7"/>
        <v>250000</v>
      </c>
      <c r="AY36" s="73">
        <f t="shared" si="8"/>
        <v>0.29257560153543677</v>
      </c>
    </row>
    <row r="37" spans="1:51" s="2" customFormat="1" ht="12" customHeight="1">
      <c r="A37" s="55" t="s">
        <v>184</v>
      </c>
      <c r="B37" s="56" t="s">
        <v>43</v>
      </c>
      <c r="C37" s="56" t="s">
        <v>185</v>
      </c>
      <c r="D37" s="57" t="s">
        <v>186</v>
      </c>
      <c r="E37" s="58" t="s">
        <v>46</v>
      </c>
      <c r="F37" s="58" t="s">
        <v>47</v>
      </c>
      <c r="G37" s="59">
        <v>854480</v>
      </c>
      <c r="H37" s="59">
        <v>180000</v>
      </c>
      <c r="I37" s="46"/>
      <c r="J37" s="46"/>
      <c r="K37" s="64">
        <v>350000</v>
      </c>
      <c r="L37" s="64">
        <v>250000</v>
      </c>
      <c r="M37" s="60" t="s">
        <v>46</v>
      </c>
      <c r="N37" s="61"/>
      <c r="O37" s="62">
        <f t="shared" si="0"/>
        <v>215517.24137931035</v>
      </c>
      <c r="P37" s="63">
        <v>0</v>
      </c>
      <c r="Q37" s="64">
        <f t="shared" si="1"/>
        <v>0</v>
      </c>
      <c r="R37" s="65" t="s">
        <v>48</v>
      </c>
      <c r="S37" s="66"/>
      <c r="T37" s="67"/>
      <c r="U37" s="64">
        <f t="shared" si="2"/>
        <v>0</v>
      </c>
      <c r="V37" s="64">
        <v>0</v>
      </c>
      <c r="W37" s="61">
        <f t="shared" si="3"/>
        <v>0</v>
      </c>
      <c r="X37" s="68" t="s">
        <v>187</v>
      </c>
      <c r="Y37" s="68" t="s">
        <v>50</v>
      </c>
      <c r="AA37" s="9" t="s">
        <v>27</v>
      </c>
      <c r="AB37" s="9" t="s">
        <v>27</v>
      </c>
      <c r="AC37" s="9" t="s">
        <v>27</v>
      </c>
      <c r="AD37" s="9" t="s">
        <v>27</v>
      </c>
      <c r="AE37" s="9" t="s">
        <v>27</v>
      </c>
      <c r="AP37" s="69">
        <f t="shared" si="4"/>
        <v>180000</v>
      </c>
      <c r="AQ37" s="70">
        <f t="shared" si="5"/>
        <v>0.21065443310551446</v>
      </c>
      <c r="AR37" s="71"/>
      <c r="AS37" s="60"/>
      <c r="AT37" s="60"/>
      <c r="AU37" s="72"/>
      <c r="AV37" s="72"/>
      <c r="AW37" s="72">
        <f t="shared" si="6"/>
        <v>250000</v>
      </c>
      <c r="AX37" s="72">
        <f t="shared" si="7"/>
        <v>250000</v>
      </c>
      <c r="AY37" s="73">
        <f t="shared" si="8"/>
        <v>0.29257560153543677</v>
      </c>
    </row>
    <row r="38" spans="1:51" s="2" customFormat="1" ht="12" customHeight="1">
      <c r="A38" s="55" t="s">
        <v>188</v>
      </c>
      <c r="B38" s="56" t="s">
        <v>43</v>
      </c>
      <c r="C38" s="56" t="s">
        <v>189</v>
      </c>
      <c r="D38" s="57" t="s">
        <v>190</v>
      </c>
      <c r="E38" s="58" t="s">
        <v>46</v>
      </c>
      <c r="F38" s="58" t="s">
        <v>47</v>
      </c>
      <c r="G38" s="59">
        <v>854480</v>
      </c>
      <c r="H38" s="59">
        <v>180000</v>
      </c>
      <c r="I38" s="46"/>
      <c r="J38" s="46"/>
      <c r="K38" s="64">
        <v>350000</v>
      </c>
      <c r="L38" s="64">
        <v>350000</v>
      </c>
      <c r="M38" s="60" t="s">
        <v>46</v>
      </c>
      <c r="N38" s="61"/>
      <c r="O38" s="62">
        <f t="shared" si="0"/>
        <v>301724.13793103449</v>
      </c>
      <c r="P38" s="63">
        <v>0</v>
      </c>
      <c r="Q38" s="64">
        <f t="shared" si="1"/>
        <v>0</v>
      </c>
      <c r="R38" s="65" t="s">
        <v>48</v>
      </c>
      <c r="S38" s="66"/>
      <c r="T38" s="67"/>
      <c r="U38" s="64">
        <f t="shared" si="2"/>
        <v>0</v>
      </c>
      <c r="V38" s="64">
        <v>0</v>
      </c>
      <c r="W38" s="61">
        <f t="shared" si="3"/>
        <v>0</v>
      </c>
      <c r="X38" s="68" t="s">
        <v>191</v>
      </c>
      <c r="Y38" s="68" t="s">
        <v>50</v>
      </c>
      <c r="Z38" s="2" t="s">
        <v>51</v>
      </c>
      <c r="AA38" s="9" t="s">
        <v>27</v>
      </c>
      <c r="AB38" s="9" t="s">
        <v>27</v>
      </c>
      <c r="AC38" s="9" t="s">
        <v>27</v>
      </c>
      <c r="AD38" s="9" t="s">
        <v>27</v>
      </c>
      <c r="AE38" s="9" t="s">
        <v>27</v>
      </c>
      <c r="AP38" s="69">
        <f t="shared" si="4"/>
        <v>180000</v>
      </c>
      <c r="AQ38" s="70">
        <f t="shared" si="5"/>
        <v>0.21065443310551446</v>
      </c>
      <c r="AR38" s="71"/>
      <c r="AS38" s="60"/>
      <c r="AT38" s="60"/>
      <c r="AU38" s="72"/>
      <c r="AV38" s="72"/>
      <c r="AW38" s="72">
        <f t="shared" si="6"/>
        <v>350000</v>
      </c>
      <c r="AX38" s="72">
        <f t="shared" si="7"/>
        <v>350000</v>
      </c>
      <c r="AY38" s="73">
        <f t="shared" si="8"/>
        <v>0.40960584214961143</v>
      </c>
    </row>
    <row r="39" spans="1:51" s="2" customFormat="1" ht="12" customHeight="1">
      <c r="A39" s="55" t="s">
        <v>192</v>
      </c>
      <c r="B39" s="56" t="s">
        <v>43</v>
      </c>
      <c r="C39" s="56" t="s">
        <v>193</v>
      </c>
      <c r="D39" s="57" t="s">
        <v>194</v>
      </c>
      <c r="E39" s="58" t="s">
        <v>46</v>
      </c>
      <c r="F39" s="58" t="s">
        <v>47</v>
      </c>
      <c r="G39" s="59">
        <v>854480</v>
      </c>
      <c r="H39" s="59">
        <v>180000</v>
      </c>
      <c r="I39" s="46"/>
      <c r="J39" s="46"/>
      <c r="K39" s="64">
        <v>350000</v>
      </c>
      <c r="L39" s="64">
        <v>250000</v>
      </c>
      <c r="M39" s="60" t="s">
        <v>46</v>
      </c>
      <c r="N39" s="61"/>
      <c r="O39" s="62">
        <f t="shared" si="0"/>
        <v>215517.24137931035</v>
      </c>
      <c r="P39" s="63">
        <v>0</v>
      </c>
      <c r="Q39" s="64">
        <f t="shared" si="1"/>
        <v>0</v>
      </c>
      <c r="R39" s="65" t="s">
        <v>48</v>
      </c>
      <c r="S39" s="66"/>
      <c r="T39" s="67"/>
      <c r="U39" s="64">
        <f t="shared" si="2"/>
        <v>0</v>
      </c>
      <c r="V39" s="64">
        <v>0</v>
      </c>
      <c r="W39" s="61">
        <f t="shared" si="3"/>
        <v>0</v>
      </c>
      <c r="X39" s="68" t="s">
        <v>195</v>
      </c>
      <c r="Y39" s="68" t="s">
        <v>50</v>
      </c>
      <c r="AA39" s="9" t="s">
        <v>27</v>
      </c>
      <c r="AB39" s="9" t="s">
        <v>27</v>
      </c>
      <c r="AC39" s="9" t="s">
        <v>27</v>
      </c>
      <c r="AD39" s="9" t="s">
        <v>28</v>
      </c>
      <c r="AE39" s="9" t="s">
        <v>27</v>
      </c>
      <c r="AP39" s="69">
        <f t="shared" si="4"/>
        <v>180000</v>
      </c>
      <c r="AQ39" s="70">
        <f t="shared" si="5"/>
        <v>0.21065443310551446</v>
      </c>
      <c r="AR39" s="71"/>
      <c r="AS39" s="60"/>
      <c r="AT39" s="60"/>
      <c r="AU39" s="72"/>
      <c r="AV39" s="72"/>
      <c r="AW39" s="72">
        <f t="shared" si="6"/>
        <v>250000</v>
      </c>
      <c r="AX39" s="72">
        <f t="shared" si="7"/>
        <v>250000</v>
      </c>
      <c r="AY39" s="73">
        <f t="shared" si="8"/>
        <v>0.29257560153543677</v>
      </c>
    </row>
    <row r="40" spans="1:51" s="2" customFormat="1" ht="12" customHeight="1">
      <c r="A40" s="55" t="s">
        <v>196</v>
      </c>
      <c r="B40" s="55" t="s">
        <v>43</v>
      </c>
      <c r="C40" s="58" t="s">
        <v>197</v>
      </c>
      <c r="D40" s="58" t="s">
        <v>198</v>
      </c>
      <c r="E40" s="58" t="s">
        <v>46</v>
      </c>
      <c r="F40" s="58" t="s">
        <v>47</v>
      </c>
      <c r="G40" s="59">
        <v>854480</v>
      </c>
      <c r="H40" s="59">
        <v>180000</v>
      </c>
      <c r="I40" s="46"/>
      <c r="J40" s="46"/>
      <c r="K40" s="64">
        <v>350000</v>
      </c>
      <c r="L40" s="64">
        <v>250000</v>
      </c>
      <c r="M40" s="60" t="s">
        <v>46</v>
      </c>
      <c r="N40" s="61"/>
      <c r="O40" s="62">
        <f t="shared" si="0"/>
        <v>215517.24137931035</v>
      </c>
      <c r="P40" s="63">
        <v>0</v>
      </c>
      <c r="Q40" s="64">
        <f t="shared" si="1"/>
        <v>0</v>
      </c>
      <c r="R40" s="65" t="s">
        <v>48</v>
      </c>
      <c r="S40" s="66"/>
      <c r="T40" s="67"/>
      <c r="U40" s="64">
        <f t="shared" si="2"/>
        <v>0</v>
      </c>
      <c r="V40" s="64">
        <v>0</v>
      </c>
      <c r="W40" s="61">
        <f t="shared" si="3"/>
        <v>0</v>
      </c>
      <c r="X40" s="68" t="s">
        <v>199</v>
      </c>
      <c r="Y40" s="68" t="s">
        <v>50</v>
      </c>
      <c r="AA40" s="9" t="s">
        <v>27</v>
      </c>
      <c r="AB40" s="9" t="s">
        <v>27</v>
      </c>
      <c r="AC40" s="9" t="s">
        <v>27</v>
      </c>
      <c r="AD40" s="9" t="s">
        <v>27</v>
      </c>
      <c r="AE40" s="9" t="s">
        <v>27</v>
      </c>
      <c r="AP40" s="69">
        <f t="shared" si="4"/>
        <v>180000</v>
      </c>
      <c r="AQ40" s="70">
        <f t="shared" si="5"/>
        <v>0.21065443310551446</v>
      </c>
      <c r="AR40" s="71"/>
      <c r="AS40" s="60"/>
      <c r="AT40" s="60"/>
      <c r="AU40" s="72"/>
      <c r="AV40" s="72"/>
      <c r="AW40" s="72">
        <f t="shared" si="6"/>
        <v>250000</v>
      </c>
      <c r="AX40" s="72">
        <f t="shared" si="7"/>
        <v>250000</v>
      </c>
      <c r="AY40" s="73">
        <f t="shared" si="8"/>
        <v>0.29257560153543677</v>
      </c>
    </row>
    <row r="41" spans="1:51" s="2" customFormat="1" ht="12" customHeight="1">
      <c r="A41" s="55" t="s">
        <v>200</v>
      </c>
      <c r="B41" s="74" t="s">
        <v>43</v>
      </c>
      <c r="C41" s="58" t="s">
        <v>201</v>
      </c>
      <c r="D41" s="58" t="s">
        <v>202</v>
      </c>
      <c r="E41" s="58" t="s">
        <v>46</v>
      </c>
      <c r="F41" s="58" t="s">
        <v>47</v>
      </c>
      <c r="G41" s="59">
        <v>854480</v>
      </c>
      <c r="H41" s="59">
        <v>180000</v>
      </c>
      <c r="I41" s="46"/>
      <c r="J41" s="46"/>
      <c r="K41" s="72">
        <v>350000</v>
      </c>
      <c r="L41" s="64">
        <v>250000</v>
      </c>
      <c r="M41" s="60" t="s">
        <v>46</v>
      </c>
      <c r="N41" s="61"/>
      <c r="O41" s="62">
        <f t="shared" si="0"/>
        <v>215517.24137931035</v>
      </c>
      <c r="P41" s="63">
        <v>0</v>
      </c>
      <c r="Q41" s="64">
        <f t="shared" si="1"/>
        <v>0</v>
      </c>
      <c r="R41" s="65" t="s">
        <v>48</v>
      </c>
      <c r="S41" s="66"/>
      <c r="T41" s="67"/>
      <c r="U41" s="64">
        <f t="shared" si="2"/>
        <v>0</v>
      </c>
      <c r="V41" s="64">
        <v>0</v>
      </c>
      <c r="W41" s="61">
        <f t="shared" si="3"/>
        <v>0</v>
      </c>
      <c r="X41" s="68" t="s">
        <v>203</v>
      </c>
      <c r="Y41" s="68" t="s">
        <v>50</v>
      </c>
      <c r="AA41" s="9" t="s">
        <v>27</v>
      </c>
      <c r="AB41" s="9" t="s">
        <v>27</v>
      </c>
      <c r="AC41" s="9" t="s">
        <v>27</v>
      </c>
      <c r="AD41" s="9" t="s">
        <v>28</v>
      </c>
      <c r="AE41" s="9" t="s">
        <v>27</v>
      </c>
      <c r="AP41" s="69">
        <f t="shared" si="4"/>
        <v>180000</v>
      </c>
      <c r="AQ41" s="70">
        <f t="shared" si="5"/>
        <v>0.21065443310551446</v>
      </c>
      <c r="AR41" s="71"/>
      <c r="AS41" s="60"/>
      <c r="AT41" s="60"/>
      <c r="AU41" s="72"/>
      <c r="AV41" s="72"/>
      <c r="AW41" s="72">
        <f t="shared" si="6"/>
        <v>250000</v>
      </c>
      <c r="AX41" s="72">
        <f t="shared" si="7"/>
        <v>250000</v>
      </c>
      <c r="AY41" s="73">
        <f t="shared" si="8"/>
        <v>0.29257560153543677</v>
      </c>
    </row>
    <row r="42" spans="1:51" s="2" customFormat="1" ht="12" customHeight="1">
      <c r="A42" s="75" t="s">
        <v>204</v>
      </c>
      <c r="B42" s="74" t="s">
        <v>205</v>
      </c>
      <c r="C42" s="74" t="s">
        <v>206</v>
      </c>
      <c r="D42" s="74">
        <v>488011</v>
      </c>
      <c r="E42" s="58" t="s">
        <v>207</v>
      </c>
      <c r="F42" s="58" t="s">
        <v>208</v>
      </c>
      <c r="G42" s="46">
        <v>10122012.619999999</v>
      </c>
      <c r="H42" s="76">
        <v>3101975.23251</v>
      </c>
      <c r="I42" s="76"/>
      <c r="J42" s="76"/>
      <c r="K42" s="46">
        <v>3700000</v>
      </c>
      <c r="L42" s="64">
        <v>2400000</v>
      </c>
      <c r="M42" s="60" t="s">
        <v>209</v>
      </c>
      <c r="N42" s="61" t="s">
        <v>48</v>
      </c>
      <c r="O42" s="62">
        <f t="shared" si="0"/>
        <v>2068965.5172413795</v>
      </c>
      <c r="P42" s="77">
        <v>2.5000000000000001E-2</v>
      </c>
      <c r="Q42" s="64">
        <f t="shared" si="1"/>
        <v>51724.137931034493</v>
      </c>
      <c r="R42" s="65"/>
      <c r="S42" s="66">
        <v>44999</v>
      </c>
      <c r="T42" s="78">
        <v>45077</v>
      </c>
      <c r="U42" s="64">
        <f t="shared" ref="U42:U108" si="9">(T42-S42)+1</f>
        <v>79</v>
      </c>
      <c r="V42" s="64">
        <v>150</v>
      </c>
      <c r="W42" s="79">
        <f t="shared" si="3"/>
        <v>11850</v>
      </c>
      <c r="X42" s="80" t="s">
        <v>210</v>
      </c>
      <c r="Y42" s="68" t="s">
        <v>50</v>
      </c>
      <c r="AA42" s="9" t="s">
        <v>27</v>
      </c>
      <c r="AB42" s="9" t="s">
        <v>27</v>
      </c>
      <c r="AC42" s="9" t="s">
        <v>28</v>
      </c>
      <c r="AD42" s="9" t="s">
        <v>27</v>
      </c>
      <c r="AE42" s="9" t="s">
        <v>27</v>
      </c>
      <c r="AP42" s="69">
        <f t="shared" si="4"/>
        <v>3101975.23251</v>
      </c>
      <c r="AQ42" s="70">
        <f t="shared" si="5"/>
        <v>0.30645834469528654</v>
      </c>
      <c r="AR42" s="71"/>
      <c r="AS42" s="60"/>
      <c r="AT42" s="60"/>
      <c r="AU42" s="72"/>
      <c r="AV42" s="72"/>
      <c r="AW42" s="72">
        <f t="shared" si="6"/>
        <v>2400000</v>
      </c>
      <c r="AX42" s="72">
        <f t="shared" si="7"/>
        <v>2400000</v>
      </c>
      <c r="AY42" s="73">
        <f t="shared" si="8"/>
        <v>0.23710699542676525</v>
      </c>
    </row>
    <row r="43" spans="1:51" s="2" customFormat="1" ht="12" customHeight="1">
      <c r="A43" s="75" t="s">
        <v>211</v>
      </c>
      <c r="B43" s="74" t="s">
        <v>205</v>
      </c>
      <c r="C43" s="74" t="s">
        <v>212</v>
      </c>
      <c r="D43" s="74" t="s">
        <v>213</v>
      </c>
      <c r="E43" s="58" t="s">
        <v>207</v>
      </c>
      <c r="F43" s="58" t="s">
        <v>208</v>
      </c>
      <c r="G43" s="46">
        <v>10122012.619999999</v>
      </c>
      <c r="H43" s="76">
        <v>3101975.23251</v>
      </c>
      <c r="I43" s="76"/>
      <c r="J43" s="76"/>
      <c r="K43" s="46">
        <v>3700000</v>
      </c>
      <c r="L43" s="64">
        <v>2400000</v>
      </c>
      <c r="M43" s="60" t="s">
        <v>214</v>
      </c>
      <c r="N43" s="61" t="s">
        <v>48</v>
      </c>
      <c r="O43" s="62">
        <f t="shared" si="0"/>
        <v>2068965.5172413795</v>
      </c>
      <c r="P43" s="77">
        <v>2.5000000000000001E-2</v>
      </c>
      <c r="Q43" s="64">
        <f t="shared" si="1"/>
        <v>51724.137931034493</v>
      </c>
      <c r="R43" s="65"/>
      <c r="S43" s="66">
        <v>44999</v>
      </c>
      <c r="T43" s="78">
        <v>45107</v>
      </c>
      <c r="U43" s="64">
        <f t="shared" si="9"/>
        <v>109</v>
      </c>
      <c r="V43" s="64">
        <v>150</v>
      </c>
      <c r="W43" s="79">
        <f t="shared" si="3"/>
        <v>16350</v>
      </c>
      <c r="X43" s="80" t="s">
        <v>215</v>
      </c>
      <c r="Y43" s="68" t="s">
        <v>50</v>
      </c>
      <c r="AA43" s="9" t="s">
        <v>27</v>
      </c>
      <c r="AB43" s="9" t="s">
        <v>27</v>
      </c>
      <c r="AC43" s="9" t="s">
        <v>28</v>
      </c>
      <c r="AD43" s="9" t="s">
        <v>28</v>
      </c>
      <c r="AE43" s="9" t="s">
        <v>27</v>
      </c>
      <c r="AF43" s="2" t="s">
        <v>216</v>
      </c>
      <c r="AP43" s="69">
        <f t="shared" si="4"/>
        <v>3101975.23251</v>
      </c>
      <c r="AQ43" s="70">
        <f t="shared" si="5"/>
        <v>0.30645834469528654</v>
      </c>
      <c r="AR43" s="71"/>
      <c r="AS43" s="60"/>
      <c r="AT43" s="60"/>
      <c r="AU43" s="72"/>
      <c r="AV43" s="72"/>
      <c r="AW43" s="72">
        <f t="shared" si="6"/>
        <v>2400000</v>
      </c>
      <c r="AX43" s="72">
        <f t="shared" si="7"/>
        <v>2400000</v>
      </c>
      <c r="AY43" s="73">
        <f t="shared" si="8"/>
        <v>0.23710699542676525</v>
      </c>
    </row>
    <row r="44" spans="1:51" s="2" customFormat="1" ht="12" customHeight="1">
      <c r="A44" s="75" t="s">
        <v>217</v>
      </c>
      <c r="B44" s="74" t="s">
        <v>218</v>
      </c>
      <c r="C44" s="74" t="s">
        <v>219</v>
      </c>
      <c r="D44" s="74" t="s">
        <v>220</v>
      </c>
      <c r="E44" s="58" t="s">
        <v>221</v>
      </c>
      <c r="F44" s="58" t="s">
        <v>208</v>
      </c>
      <c r="G44" s="46">
        <v>5529500</v>
      </c>
      <c r="H44" s="76">
        <v>1760168.6239772062</v>
      </c>
      <c r="I44" s="76"/>
      <c r="J44" s="76"/>
      <c r="K44" s="46">
        <v>2100000</v>
      </c>
      <c r="L44" s="64">
        <v>1755000</v>
      </c>
      <c r="M44" s="60" t="s">
        <v>222</v>
      </c>
      <c r="N44" s="61" t="s">
        <v>221</v>
      </c>
      <c r="O44" s="62">
        <f t="shared" si="0"/>
        <v>1512931.0344827587</v>
      </c>
      <c r="P44" s="77">
        <v>0.05</v>
      </c>
      <c r="Q44" s="64">
        <f t="shared" si="1"/>
        <v>75646.551724137942</v>
      </c>
      <c r="R44" s="65" t="s">
        <v>27</v>
      </c>
      <c r="S44" s="66">
        <v>44637</v>
      </c>
      <c r="T44" s="67">
        <v>44681</v>
      </c>
      <c r="U44" s="64">
        <f t="shared" si="9"/>
        <v>45</v>
      </c>
      <c r="V44" s="64">
        <v>250</v>
      </c>
      <c r="W44" s="79">
        <f>(V44*U44)+500</f>
        <v>11750</v>
      </c>
      <c r="X44" s="81" t="s">
        <v>223</v>
      </c>
      <c r="Y44" s="68" t="s">
        <v>50</v>
      </c>
      <c r="AA44" s="9" t="s">
        <v>27</v>
      </c>
      <c r="AB44" s="9" t="s">
        <v>27</v>
      </c>
      <c r="AC44" s="9" t="s">
        <v>27</v>
      </c>
      <c r="AD44" s="9" t="s">
        <v>27</v>
      </c>
      <c r="AE44" s="9" t="s">
        <v>27</v>
      </c>
      <c r="AP44" s="69">
        <f t="shared" si="4"/>
        <v>1760168.6239772062</v>
      </c>
      <c r="AQ44" s="70">
        <f t="shared" si="5"/>
        <v>0.31832328853914571</v>
      </c>
      <c r="AR44" s="71"/>
      <c r="AS44" s="60"/>
      <c r="AT44" s="60"/>
      <c r="AU44" s="72"/>
      <c r="AV44" s="72"/>
      <c r="AW44" s="72">
        <f t="shared" si="6"/>
        <v>1755000</v>
      </c>
      <c r="AX44" s="72">
        <f t="shared" si="7"/>
        <v>1755000</v>
      </c>
      <c r="AY44" s="73">
        <f t="shared" si="8"/>
        <v>0.31738855231033547</v>
      </c>
    </row>
    <row r="45" spans="1:51" s="2" customFormat="1" ht="12" customHeight="1">
      <c r="A45" s="75" t="s">
        <v>224</v>
      </c>
      <c r="B45" s="74" t="s">
        <v>218</v>
      </c>
      <c r="C45" s="74" t="s">
        <v>225</v>
      </c>
      <c r="D45" s="74" t="s">
        <v>226</v>
      </c>
      <c r="E45" s="58" t="s">
        <v>227</v>
      </c>
      <c r="F45" s="58" t="s">
        <v>208</v>
      </c>
      <c r="G45" s="46">
        <v>5529500</v>
      </c>
      <c r="H45" s="76">
        <v>1760168.6239772062</v>
      </c>
      <c r="I45" s="76"/>
      <c r="J45" s="76"/>
      <c r="K45" s="46">
        <v>2100000</v>
      </c>
      <c r="L45" s="64">
        <v>1800000</v>
      </c>
      <c r="M45" s="60" t="s">
        <v>228</v>
      </c>
      <c r="N45" s="61" t="s">
        <v>229</v>
      </c>
      <c r="O45" s="62">
        <f t="shared" si="0"/>
        <v>1551724.1379310347</v>
      </c>
      <c r="P45" s="77">
        <v>2.5000000000000001E-2</v>
      </c>
      <c r="Q45" s="64">
        <f t="shared" si="1"/>
        <v>38793.10344827587</v>
      </c>
      <c r="R45" s="65" t="s">
        <v>27</v>
      </c>
      <c r="S45" s="66">
        <v>44594</v>
      </c>
      <c r="T45" s="67">
        <v>44702</v>
      </c>
      <c r="U45" s="64">
        <f t="shared" si="9"/>
        <v>109</v>
      </c>
      <c r="V45" s="64">
        <v>60</v>
      </c>
      <c r="W45" s="79">
        <f>V45*U45</f>
        <v>6540</v>
      </c>
      <c r="X45" s="81" t="s">
        <v>230</v>
      </c>
      <c r="Y45" s="68" t="s">
        <v>50</v>
      </c>
      <c r="AA45" s="9" t="s">
        <v>27</v>
      </c>
      <c r="AB45" s="9" t="s">
        <v>27</v>
      </c>
      <c r="AC45" s="9" t="s">
        <v>27</v>
      </c>
      <c r="AD45" s="9" t="s">
        <v>27</v>
      </c>
      <c r="AE45" s="9" t="s">
        <v>27</v>
      </c>
      <c r="AP45" s="69">
        <f t="shared" si="4"/>
        <v>1760168.6239772062</v>
      </c>
      <c r="AQ45" s="70">
        <f t="shared" si="5"/>
        <v>0.31832328853914571</v>
      </c>
      <c r="AR45" s="71"/>
      <c r="AS45" s="60"/>
      <c r="AT45" s="60"/>
      <c r="AU45" s="72"/>
      <c r="AV45" s="72"/>
      <c r="AW45" s="72">
        <f t="shared" si="6"/>
        <v>1800000</v>
      </c>
      <c r="AX45" s="72">
        <f t="shared" si="7"/>
        <v>1800000</v>
      </c>
      <c r="AY45" s="73">
        <f t="shared" si="8"/>
        <v>0.32552672031829277</v>
      </c>
    </row>
    <row r="46" spans="1:51" s="2" customFormat="1" ht="12" customHeight="1">
      <c r="A46" s="75" t="s">
        <v>231</v>
      </c>
      <c r="B46" s="74" t="s">
        <v>232</v>
      </c>
      <c r="C46" s="74" t="s">
        <v>233</v>
      </c>
      <c r="D46" s="74" t="s">
        <v>234</v>
      </c>
      <c r="E46" s="58" t="s">
        <v>221</v>
      </c>
      <c r="F46" s="58" t="s">
        <v>208</v>
      </c>
      <c r="G46" s="46">
        <v>3558654</v>
      </c>
      <c r="H46" s="76">
        <v>1132802.4440529849</v>
      </c>
      <c r="I46" s="76"/>
      <c r="J46" s="76"/>
      <c r="K46" s="46">
        <v>1500000</v>
      </c>
      <c r="L46" s="64">
        <v>1450000</v>
      </c>
      <c r="M46" s="60" t="s">
        <v>235</v>
      </c>
      <c r="N46" s="61" t="s">
        <v>221</v>
      </c>
      <c r="O46" s="62">
        <f t="shared" si="0"/>
        <v>1250000</v>
      </c>
      <c r="P46" s="77">
        <v>0.05</v>
      </c>
      <c r="Q46" s="64">
        <f t="shared" si="1"/>
        <v>62500</v>
      </c>
      <c r="R46" s="65" t="s">
        <v>27</v>
      </c>
      <c r="S46" s="66">
        <v>44637</v>
      </c>
      <c r="T46" s="67">
        <v>44687</v>
      </c>
      <c r="U46" s="64">
        <f t="shared" si="9"/>
        <v>51</v>
      </c>
      <c r="V46" s="64">
        <v>250</v>
      </c>
      <c r="W46" s="79">
        <f>(V46*U46)+500</f>
        <v>13250</v>
      </c>
      <c r="X46" s="81" t="s">
        <v>236</v>
      </c>
      <c r="Y46" s="68" t="s">
        <v>50</v>
      </c>
      <c r="AA46" s="9" t="s">
        <v>27</v>
      </c>
      <c r="AB46" s="9" t="s">
        <v>27</v>
      </c>
      <c r="AC46" s="9" t="s">
        <v>27</v>
      </c>
      <c r="AD46" s="9" t="s">
        <v>27</v>
      </c>
      <c r="AE46" s="9" t="s">
        <v>27</v>
      </c>
      <c r="AP46" s="69">
        <f t="shared" si="4"/>
        <v>1132802.4440529849</v>
      </c>
      <c r="AQ46" s="70">
        <f t="shared" si="5"/>
        <v>0.31832328853914565</v>
      </c>
      <c r="AR46" s="71"/>
      <c r="AS46" s="60"/>
      <c r="AT46" s="60"/>
      <c r="AU46" s="72"/>
      <c r="AV46" s="72"/>
      <c r="AW46" s="72">
        <f t="shared" si="6"/>
        <v>1450000</v>
      </c>
      <c r="AX46" s="72">
        <f t="shared" si="7"/>
        <v>1450000</v>
      </c>
      <c r="AY46" s="73">
        <f t="shared" si="8"/>
        <v>0.40745742631905207</v>
      </c>
    </row>
    <row r="47" spans="1:51" s="2" customFormat="1" ht="12" customHeight="1">
      <c r="A47" s="75" t="s">
        <v>237</v>
      </c>
      <c r="B47" s="74" t="s">
        <v>218</v>
      </c>
      <c r="C47" s="74" t="s">
        <v>238</v>
      </c>
      <c r="D47" s="74" t="s">
        <v>239</v>
      </c>
      <c r="E47" s="58" t="s">
        <v>227</v>
      </c>
      <c r="F47" s="58" t="s">
        <v>208</v>
      </c>
      <c r="G47" s="46">
        <v>5529500</v>
      </c>
      <c r="H47" s="76">
        <v>1760168.6239772062</v>
      </c>
      <c r="I47" s="76"/>
      <c r="J47" s="76"/>
      <c r="K47" s="46">
        <v>2100000</v>
      </c>
      <c r="L47" s="64">
        <v>1700000</v>
      </c>
      <c r="M47" s="60" t="s">
        <v>46</v>
      </c>
      <c r="N47" s="61" t="s">
        <v>240</v>
      </c>
      <c r="O47" s="62">
        <f t="shared" si="0"/>
        <v>1465517.2413793104</v>
      </c>
      <c r="P47" s="77">
        <v>2.5000000000000001E-2</v>
      </c>
      <c r="Q47" s="64">
        <f t="shared" si="1"/>
        <v>36637.931034482761</v>
      </c>
      <c r="R47" s="65" t="s">
        <v>27</v>
      </c>
      <c r="S47" s="66">
        <v>0</v>
      </c>
      <c r="T47" s="67">
        <v>0</v>
      </c>
      <c r="U47" s="64">
        <f t="shared" si="9"/>
        <v>1</v>
      </c>
      <c r="V47" s="64">
        <v>60</v>
      </c>
      <c r="W47" s="79">
        <f>V47*U47</f>
        <v>60</v>
      </c>
      <c r="X47" s="82" t="s">
        <v>241</v>
      </c>
      <c r="Y47" s="82" t="s">
        <v>50</v>
      </c>
      <c r="AA47" s="9" t="s">
        <v>27</v>
      </c>
      <c r="AB47" s="9" t="s">
        <v>27</v>
      </c>
      <c r="AC47" s="9" t="s">
        <v>28</v>
      </c>
      <c r="AD47" s="9" t="s">
        <v>27</v>
      </c>
      <c r="AE47" s="9" t="s">
        <v>27</v>
      </c>
      <c r="AP47" s="69">
        <f t="shared" si="4"/>
        <v>1760168.6239772062</v>
      </c>
      <c r="AQ47" s="70">
        <f t="shared" si="5"/>
        <v>0.31832328853914571</v>
      </c>
      <c r="AR47" s="71"/>
      <c r="AS47" s="60"/>
      <c r="AT47" s="60"/>
      <c r="AU47" s="72"/>
      <c r="AV47" s="72"/>
      <c r="AW47" s="72">
        <f t="shared" si="6"/>
        <v>1700000</v>
      </c>
      <c r="AX47" s="72">
        <f t="shared" si="7"/>
        <v>1700000</v>
      </c>
      <c r="AY47" s="73">
        <f t="shared" si="8"/>
        <v>0.3074419025228321</v>
      </c>
    </row>
    <row r="48" spans="1:51" s="2" customFormat="1" ht="12" customHeight="1">
      <c r="A48" s="75" t="s">
        <v>242</v>
      </c>
      <c r="B48" s="74" t="s">
        <v>218</v>
      </c>
      <c r="C48" s="74" t="s">
        <v>243</v>
      </c>
      <c r="D48" s="74" t="s">
        <v>244</v>
      </c>
      <c r="E48" s="58" t="s">
        <v>221</v>
      </c>
      <c r="F48" s="58" t="s">
        <v>208</v>
      </c>
      <c r="G48" s="46">
        <v>5529500</v>
      </c>
      <c r="H48" s="76">
        <v>1760168.6239772062</v>
      </c>
      <c r="I48" s="76"/>
      <c r="J48" s="76"/>
      <c r="K48" s="46">
        <v>2100000</v>
      </c>
      <c r="L48" s="64">
        <v>1725000</v>
      </c>
      <c r="M48" s="60" t="s">
        <v>245</v>
      </c>
      <c r="N48" s="61" t="s">
        <v>221</v>
      </c>
      <c r="O48" s="62">
        <f t="shared" si="0"/>
        <v>1487068.9655172415</v>
      </c>
      <c r="P48" s="77">
        <v>0.05</v>
      </c>
      <c r="Q48" s="64">
        <f t="shared" si="1"/>
        <v>74353.448275862072</v>
      </c>
      <c r="R48" s="65" t="s">
        <v>27</v>
      </c>
      <c r="S48" s="66">
        <v>44636</v>
      </c>
      <c r="T48" s="67">
        <v>44722</v>
      </c>
      <c r="U48" s="64">
        <f t="shared" si="9"/>
        <v>87</v>
      </c>
      <c r="V48" s="64">
        <v>250</v>
      </c>
      <c r="W48" s="79">
        <f>(V48*U48)+500</f>
        <v>22250</v>
      </c>
      <c r="X48" s="81" t="s">
        <v>246</v>
      </c>
      <c r="Y48" s="81" t="s">
        <v>50</v>
      </c>
      <c r="AA48" s="9" t="s">
        <v>27</v>
      </c>
      <c r="AB48" s="9" t="s">
        <v>27</v>
      </c>
      <c r="AC48" s="9" t="s">
        <v>27</v>
      </c>
      <c r="AD48" s="9" t="s">
        <v>27</v>
      </c>
      <c r="AE48" s="9" t="s">
        <v>27</v>
      </c>
      <c r="AP48" s="69">
        <f t="shared" si="4"/>
        <v>1760168.6239772062</v>
      </c>
      <c r="AQ48" s="70">
        <f t="shared" si="5"/>
        <v>0.31832328853914571</v>
      </c>
      <c r="AR48" s="71"/>
      <c r="AS48" s="60"/>
      <c r="AT48" s="60"/>
      <c r="AU48" s="72"/>
      <c r="AV48" s="72"/>
      <c r="AW48" s="72">
        <f t="shared" si="6"/>
        <v>1725000</v>
      </c>
      <c r="AX48" s="72">
        <f t="shared" si="7"/>
        <v>1725000</v>
      </c>
      <c r="AY48" s="73">
        <f t="shared" si="8"/>
        <v>0.31196310697169727</v>
      </c>
    </row>
    <row r="49" spans="1:51" s="2" customFormat="1" ht="12" customHeight="1">
      <c r="A49" s="75" t="s">
        <v>247</v>
      </c>
      <c r="B49" s="74" t="s">
        <v>232</v>
      </c>
      <c r="C49" s="74" t="s">
        <v>248</v>
      </c>
      <c r="D49" s="74" t="s">
        <v>249</v>
      </c>
      <c r="E49" s="58" t="s">
        <v>221</v>
      </c>
      <c r="F49" s="58" t="s">
        <v>208</v>
      </c>
      <c r="G49" s="46">
        <v>3558654</v>
      </c>
      <c r="H49" s="76">
        <v>1132802.4440529849</v>
      </c>
      <c r="I49" s="76"/>
      <c r="J49" s="76"/>
      <c r="K49" s="46">
        <v>1500000</v>
      </c>
      <c r="L49" s="64">
        <v>1350000</v>
      </c>
      <c r="M49" s="60" t="s">
        <v>250</v>
      </c>
      <c r="N49" s="61" t="s">
        <v>221</v>
      </c>
      <c r="O49" s="62">
        <f t="shared" si="0"/>
        <v>1163793.1034482759</v>
      </c>
      <c r="P49" s="77">
        <v>0.05</v>
      </c>
      <c r="Q49" s="64">
        <f t="shared" si="1"/>
        <v>58189.655172413797</v>
      </c>
      <c r="R49" s="65" t="s">
        <v>27</v>
      </c>
      <c r="S49" s="66">
        <v>44637</v>
      </c>
      <c r="T49" s="67">
        <v>44727</v>
      </c>
      <c r="U49" s="64">
        <f t="shared" si="9"/>
        <v>91</v>
      </c>
      <c r="V49" s="64">
        <v>250</v>
      </c>
      <c r="W49" s="79">
        <f>(V49*U49)+500</f>
        <v>23250</v>
      </c>
      <c r="X49" s="81" t="s">
        <v>251</v>
      </c>
      <c r="Y49" s="81" t="s">
        <v>50</v>
      </c>
      <c r="AA49" s="9" t="s">
        <v>27</v>
      </c>
      <c r="AB49" s="9" t="s">
        <v>27</v>
      </c>
      <c r="AC49" s="9" t="s">
        <v>27</v>
      </c>
      <c r="AD49" s="9" t="s">
        <v>27</v>
      </c>
      <c r="AE49" s="9" t="s">
        <v>27</v>
      </c>
      <c r="AF49" s="2" t="s">
        <v>252</v>
      </c>
      <c r="AP49" s="69">
        <f t="shared" si="4"/>
        <v>1132802.4440529849</v>
      </c>
      <c r="AQ49" s="70">
        <f t="shared" si="5"/>
        <v>0.31832328853914565</v>
      </c>
      <c r="AR49" s="71"/>
      <c r="AS49" s="60"/>
      <c r="AT49" s="60"/>
      <c r="AU49" s="72"/>
      <c r="AV49" s="72"/>
      <c r="AW49" s="72">
        <f t="shared" si="6"/>
        <v>1350000</v>
      </c>
      <c r="AX49" s="72">
        <f t="shared" si="7"/>
        <v>1350000</v>
      </c>
      <c r="AY49" s="73">
        <f t="shared" si="8"/>
        <v>0.37935691415911749</v>
      </c>
    </row>
    <row r="50" spans="1:51" s="2" customFormat="1" ht="12" customHeight="1">
      <c r="A50" s="75" t="s">
        <v>253</v>
      </c>
      <c r="B50" s="74" t="s">
        <v>232</v>
      </c>
      <c r="C50" s="74" t="s">
        <v>254</v>
      </c>
      <c r="D50" s="74" t="s">
        <v>255</v>
      </c>
      <c r="E50" s="58" t="s">
        <v>256</v>
      </c>
      <c r="F50" s="58" t="s">
        <v>208</v>
      </c>
      <c r="G50" s="46">
        <v>3558654</v>
      </c>
      <c r="H50" s="76">
        <v>1132802.4440529849</v>
      </c>
      <c r="I50" s="76"/>
      <c r="J50" s="76"/>
      <c r="K50" s="46">
        <v>1500000</v>
      </c>
      <c r="L50" s="64">
        <f>K50*85%</f>
        <v>1275000</v>
      </c>
      <c r="M50" s="60" t="s">
        <v>256</v>
      </c>
      <c r="N50" s="61" t="s">
        <v>229</v>
      </c>
      <c r="O50" s="62">
        <f t="shared" si="0"/>
        <v>1099137.9310344828</v>
      </c>
      <c r="P50" s="77">
        <v>2.5000000000000001E-2</v>
      </c>
      <c r="Q50" s="64">
        <f t="shared" si="1"/>
        <v>27478.448275862072</v>
      </c>
      <c r="R50" s="65" t="s">
        <v>27</v>
      </c>
      <c r="S50" s="66"/>
      <c r="T50" s="67"/>
      <c r="U50" s="64">
        <f t="shared" si="9"/>
        <v>1</v>
      </c>
      <c r="V50" s="64">
        <v>0</v>
      </c>
      <c r="W50" s="79">
        <f t="shared" ref="W50:W58" si="10">V50*U50</f>
        <v>0</v>
      </c>
      <c r="X50" s="81" t="s">
        <v>257</v>
      </c>
      <c r="Y50" s="81" t="s">
        <v>50</v>
      </c>
      <c r="AA50" s="9" t="s">
        <v>27</v>
      </c>
      <c r="AB50" s="9" t="s">
        <v>27</v>
      </c>
      <c r="AC50" s="9" t="s">
        <v>28</v>
      </c>
      <c r="AD50" s="9" t="s">
        <v>27</v>
      </c>
      <c r="AE50" s="9" t="s">
        <v>27</v>
      </c>
      <c r="AG50" s="8" t="s">
        <v>258</v>
      </c>
      <c r="AP50" s="69">
        <f t="shared" si="4"/>
        <v>1132802.4440529849</v>
      </c>
      <c r="AQ50" s="70">
        <f t="shared" si="5"/>
        <v>0.31832328853914565</v>
      </c>
      <c r="AR50" s="71"/>
      <c r="AS50" s="60"/>
      <c r="AT50" s="60"/>
      <c r="AU50" s="72"/>
      <c r="AV50" s="72"/>
      <c r="AW50" s="72">
        <f t="shared" si="6"/>
        <v>1275000</v>
      </c>
      <c r="AX50" s="72">
        <f t="shared" si="7"/>
        <v>1275000</v>
      </c>
      <c r="AY50" s="73">
        <f t="shared" si="8"/>
        <v>0.35828153003916652</v>
      </c>
    </row>
    <row r="51" spans="1:51" s="2" customFormat="1" ht="12" customHeight="1">
      <c r="A51" s="75" t="s">
        <v>259</v>
      </c>
      <c r="B51" s="74" t="s">
        <v>232</v>
      </c>
      <c r="C51" s="74" t="s">
        <v>260</v>
      </c>
      <c r="D51" s="74" t="s">
        <v>261</v>
      </c>
      <c r="E51" s="58" t="s">
        <v>256</v>
      </c>
      <c r="F51" s="58" t="s">
        <v>208</v>
      </c>
      <c r="G51" s="46">
        <v>3558654</v>
      </c>
      <c r="H51" s="76">
        <v>1132802.4440529849</v>
      </c>
      <c r="I51" s="76"/>
      <c r="J51" s="76"/>
      <c r="K51" s="46">
        <v>1500000</v>
      </c>
      <c r="L51" s="64">
        <v>1200000</v>
      </c>
      <c r="M51" s="60" t="s">
        <v>262</v>
      </c>
      <c r="N51" s="61" t="s">
        <v>263</v>
      </c>
      <c r="O51" s="62">
        <f t="shared" si="0"/>
        <v>1034482.7586206897</v>
      </c>
      <c r="P51" s="77">
        <v>2.5000000000000001E-2</v>
      </c>
      <c r="Q51" s="64">
        <f t="shared" si="1"/>
        <v>25862.068965517246</v>
      </c>
      <c r="R51" s="65" t="s">
        <v>27</v>
      </c>
      <c r="S51" s="66"/>
      <c r="T51" s="67"/>
      <c r="U51" s="64">
        <f t="shared" si="9"/>
        <v>1</v>
      </c>
      <c r="V51" s="64">
        <v>0</v>
      </c>
      <c r="W51" s="79">
        <f t="shared" si="10"/>
        <v>0</v>
      </c>
      <c r="X51" s="82" t="s">
        <v>264</v>
      </c>
      <c r="Y51" s="82" t="s">
        <v>50</v>
      </c>
      <c r="AA51" s="9" t="s">
        <v>27</v>
      </c>
      <c r="AB51" s="9" t="s">
        <v>27</v>
      </c>
      <c r="AC51" s="9" t="s">
        <v>28</v>
      </c>
      <c r="AD51" s="9" t="s">
        <v>27</v>
      </c>
      <c r="AE51" s="9" t="s">
        <v>27</v>
      </c>
      <c r="AP51" s="69">
        <f t="shared" si="4"/>
        <v>1132802.4440529849</v>
      </c>
      <c r="AQ51" s="70">
        <f t="shared" si="5"/>
        <v>0.31832328853914565</v>
      </c>
      <c r="AR51" s="71"/>
      <c r="AS51" s="60"/>
      <c r="AT51" s="60"/>
      <c r="AU51" s="72"/>
      <c r="AV51" s="72"/>
      <c r="AW51" s="72">
        <f t="shared" si="6"/>
        <v>1200000</v>
      </c>
      <c r="AX51" s="72">
        <f t="shared" si="7"/>
        <v>1200000</v>
      </c>
      <c r="AY51" s="73">
        <f t="shared" si="8"/>
        <v>0.33720614591921555</v>
      </c>
    </row>
    <row r="52" spans="1:51" s="2" customFormat="1" ht="12" customHeight="1">
      <c r="A52" s="75" t="s">
        <v>265</v>
      </c>
      <c r="B52" s="74" t="s">
        <v>232</v>
      </c>
      <c r="C52" s="74" t="s">
        <v>266</v>
      </c>
      <c r="D52" s="74" t="s">
        <v>267</v>
      </c>
      <c r="E52" s="58" t="s">
        <v>256</v>
      </c>
      <c r="F52" s="58" t="s">
        <v>208</v>
      </c>
      <c r="G52" s="46">
        <v>3558654</v>
      </c>
      <c r="H52" s="76">
        <v>1132802.4440529849</v>
      </c>
      <c r="I52" s="76"/>
      <c r="J52" s="76"/>
      <c r="K52" s="46">
        <v>1500000</v>
      </c>
      <c r="L52" s="64">
        <v>1200000</v>
      </c>
      <c r="M52" s="60" t="s">
        <v>262</v>
      </c>
      <c r="N52" s="61" t="s">
        <v>263</v>
      </c>
      <c r="O52" s="62">
        <f t="shared" si="0"/>
        <v>1034482.7586206897</v>
      </c>
      <c r="P52" s="77">
        <v>2.5000000000000001E-2</v>
      </c>
      <c r="Q52" s="64">
        <f t="shared" si="1"/>
        <v>25862.068965517246</v>
      </c>
      <c r="R52" s="65" t="s">
        <v>27</v>
      </c>
      <c r="S52" s="66"/>
      <c r="T52" s="67"/>
      <c r="U52" s="64">
        <f t="shared" si="9"/>
        <v>1</v>
      </c>
      <c r="V52" s="64">
        <v>0</v>
      </c>
      <c r="W52" s="79">
        <f t="shared" si="10"/>
        <v>0</v>
      </c>
      <c r="X52" s="82" t="s">
        <v>264</v>
      </c>
      <c r="Y52" s="82" t="s">
        <v>50</v>
      </c>
      <c r="AA52" s="9" t="s">
        <v>27</v>
      </c>
      <c r="AB52" s="9" t="s">
        <v>27</v>
      </c>
      <c r="AC52" s="9" t="s">
        <v>28</v>
      </c>
      <c r="AD52" s="9" t="s">
        <v>27</v>
      </c>
      <c r="AE52" s="9" t="s">
        <v>27</v>
      </c>
      <c r="AP52" s="69">
        <f t="shared" si="4"/>
        <v>1132802.4440529849</v>
      </c>
      <c r="AQ52" s="70">
        <f t="shared" si="5"/>
        <v>0.31832328853914565</v>
      </c>
      <c r="AR52" s="71"/>
      <c r="AS52" s="60"/>
      <c r="AT52" s="60"/>
      <c r="AU52" s="72"/>
      <c r="AV52" s="72"/>
      <c r="AW52" s="72">
        <f t="shared" si="6"/>
        <v>1200000</v>
      </c>
      <c r="AX52" s="72">
        <f t="shared" si="7"/>
        <v>1200000</v>
      </c>
      <c r="AY52" s="73">
        <f t="shared" si="8"/>
        <v>0.33720614591921555</v>
      </c>
    </row>
    <row r="53" spans="1:51" s="2" customFormat="1" ht="12" customHeight="1">
      <c r="A53" s="75" t="s">
        <v>268</v>
      </c>
      <c r="B53" s="74" t="s">
        <v>232</v>
      </c>
      <c r="C53" s="74" t="s">
        <v>269</v>
      </c>
      <c r="D53" s="74" t="s">
        <v>270</v>
      </c>
      <c r="E53" s="58" t="s">
        <v>256</v>
      </c>
      <c r="F53" s="58" t="s">
        <v>208</v>
      </c>
      <c r="G53" s="46">
        <v>3558654</v>
      </c>
      <c r="H53" s="76">
        <v>1132802.4440529849</v>
      </c>
      <c r="I53" s="76"/>
      <c r="J53" s="76"/>
      <c r="K53" s="46">
        <v>1500000</v>
      </c>
      <c r="L53" s="64">
        <v>1200000</v>
      </c>
      <c r="M53" s="60" t="s">
        <v>262</v>
      </c>
      <c r="N53" s="61" t="s">
        <v>263</v>
      </c>
      <c r="O53" s="62">
        <f t="shared" si="0"/>
        <v>1034482.7586206897</v>
      </c>
      <c r="P53" s="77">
        <v>2.5000000000000001E-2</v>
      </c>
      <c r="Q53" s="64">
        <f t="shared" si="1"/>
        <v>25862.068965517246</v>
      </c>
      <c r="R53" s="65" t="s">
        <v>27</v>
      </c>
      <c r="S53" s="66"/>
      <c r="T53" s="67"/>
      <c r="U53" s="64">
        <f t="shared" si="9"/>
        <v>1</v>
      </c>
      <c r="V53" s="64">
        <v>0</v>
      </c>
      <c r="W53" s="79">
        <f t="shared" si="10"/>
        <v>0</v>
      </c>
      <c r="X53" s="82" t="s">
        <v>264</v>
      </c>
      <c r="Y53" s="82" t="s">
        <v>50</v>
      </c>
      <c r="AA53" s="9" t="s">
        <v>27</v>
      </c>
      <c r="AB53" s="9" t="s">
        <v>27</v>
      </c>
      <c r="AC53" s="9" t="s">
        <v>28</v>
      </c>
      <c r="AD53" s="9" t="s">
        <v>27</v>
      </c>
      <c r="AE53" s="9" t="s">
        <v>27</v>
      </c>
      <c r="AP53" s="69">
        <f t="shared" si="4"/>
        <v>1132802.4440529849</v>
      </c>
      <c r="AQ53" s="70">
        <f t="shared" si="5"/>
        <v>0.31832328853914565</v>
      </c>
      <c r="AR53" s="71"/>
      <c r="AS53" s="60"/>
      <c r="AT53" s="60"/>
      <c r="AU53" s="72"/>
      <c r="AV53" s="72"/>
      <c r="AW53" s="72">
        <f t="shared" si="6"/>
        <v>1200000</v>
      </c>
      <c r="AX53" s="72">
        <f t="shared" si="7"/>
        <v>1200000</v>
      </c>
      <c r="AY53" s="73">
        <f t="shared" si="8"/>
        <v>0.33720614591921555</v>
      </c>
    </row>
    <row r="54" spans="1:51" s="2" customFormat="1" ht="12" customHeight="1">
      <c r="A54" s="75" t="s">
        <v>271</v>
      </c>
      <c r="B54" s="74" t="s">
        <v>218</v>
      </c>
      <c r="C54" s="74" t="s">
        <v>272</v>
      </c>
      <c r="D54" s="74" t="s">
        <v>273</v>
      </c>
      <c r="E54" s="58" t="s">
        <v>256</v>
      </c>
      <c r="F54" s="58" t="s">
        <v>208</v>
      </c>
      <c r="G54" s="46">
        <v>5529500</v>
      </c>
      <c r="H54" s="76">
        <v>1760168.6239772062</v>
      </c>
      <c r="I54" s="76"/>
      <c r="J54" s="76"/>
      <c r="K54" s="46">
        <v>2100000</v>
      </c>
      <c r="L54" s="64">
        <v>1700000</v>
      </c>
      <c r="M54" s="60" t="s">
        <v>262</v>
      </c>
      <c r="N54" s="61" t="s">
        <v>263</v>
      </c>
      <c r="O54" s="62">
        <f t="shared" si="0"/>
        <v>1465517.2413793104</v>
      </c>
      <c r="P54" s="77">
        <v>2.5000000000000001E-2</v>
      </c>
      <c r="Q54" s="64">
        <f t="shared" si="1"/>
        <v>36637.931034482761</v>
      </c>
      <c r="R54" s="65" t="s">
        <v>27</v>
      </c>
      <c r="S54" s="66"/>
      <c r="T54" s="67"/>
      <c r="U54" s="64">
        <f t="shared" si="9"/>
        <v>1</v>
      </c>
      <c r="V54" s="64">
        <v>0</v>
      </c>
      <c r="W54" s="79">
        <f t="shared" si="10"/>
        <v>0</v>
      </c>
      <c r="X54" s="82" t="s">
        <v>264</v>
      </c>
      <c r="Y54" s="82" t="s">
        <v>50</v>
      </c>
      <c r="AA54" s="9" t="s">
        <v>27</v>
      </c>
      <c r="AB54" s="9" t="s">
        <v>27</v>
      </c>
      <c r="AC54" s="9" t="s">
        <v>28</v>
      </c>
      <c r="AD54" s="9" t="s">
        <v>27</v>
      </c>
      <c r="AE54" s="9" t="s">
        <v>27</v>
      </c>
      <c r="AP54" s="69">
        <f t="shared" si="4"/>
        <v>1760168.6239772062</v>
      </c>
      <c r="AQ54" s="70">
        <f t="shared" si="5"/>
        <v>0.31832328853914571</v>
      </c>
      <c r="AR54" s="71"/>
      <c r="AS54" s="60"/>
      <c r="AT54" s="60"/>
      <c r="AU54" s="72"/>
      <c r="AV54" s="72"/>
      <c r="AW54" s="72">
        <f t="shared" si="6"/>
        <v>1700000</v>
      </c>
      <c r="AX54" s="72">
        <f t="shared" si="7"/>
        <v>1700000</v>
      </c>
      <c r="AY54" s="73">
        <f t="shared" si="8"/>
        <v>0.3074419025228321</v>
      </c>
    </row>
    <row r="55" spans="1:51" s="2" customFormat="1" ht="12" customHeight="1">
      <c r="A55" s="75" t="s">
        <v>274</v>
      </c>
      <c r="B55" s="74" t="s">
        <v>218</v>
      </c>
      <c r="C55" s="74" t="s">
        <v>275</v>
      </c>
      <c r="D55" s="74" t="s">
        <v>276</v>
      </c>
      <c r="E55" s="58" t="s">
        <v>256</v>
      </c>
      <c r="F55" s="58" t="s">
        <v>208</v>
      </c>
      <c r="G55" s="46">
        <v>5529500</v>
      </c>
      <c r="H55" s="76">
        <v>1760168.6239772062</v>
      </c>
      <c r="I55" s="76"/>
      <c r="J55" s="76"/>
      <c r="K55" s="46">
        <v>2100000</v>
      </c>
      <c r="L55" s="64">
        <v>1700000</v>
      </c>
      <c r="M55" s="60" t="s">
        <v>262</v>
      </c>
      <c r="N55" s="61" t="s">
        <v>263</v>
      </c>
      <c r="O55" s="62">
        <f t="shared" si="0"/>
        <v>1465517.2413793104</v>
      </c>
      <c r="P55" s="77">
        <v>2.5000000000000001E-2</v>
      </c>
      <c r="Q55" s="64">
        <f t="shared" si="1"/>
        <v>36637.931034482761</v>
      </c>
      <c r="R55" s="65" t="s">
        <v>27</v>
      </c>
      <c r="S55" s="66"/>
      <c r="T55" s="67"/>
      <c r="U55" s="64">
        <f t="shared" si="9"/>
        <v>1</v>
      </c>
      <c r="V55" s="64">
        <v>0</v>
      </c>
      <c r="W55" s="79">
        <f t="shared" si="10"/>
        <v>0</v>
      </c>
      <c r="X55" s="82" t="s">
        <v>264</v>
      </c>
      <c r="Y55" s="82" t="s">
        <v>50</v>
      </c>
      <c r="AA55" s="9" t="s">
        <v>27</v>
      </c>
      <c r="AB55" s="9" t="s">
        <v>27</v>
      </c>
      <c r="AC55" s="9" t="s">
        <v>28</v>
      </c>
      <c r="AD55" s="9" t="s">
        <v>27</v>
      </c>
      <c r="AE55" s="9" t="s">
        <v>27</v>
      </c>
      <c r="AP55" s="69">
        <f t="shared" si="4"/>
        <v>1760168.6239772062</v>
      </c>
      <c r="AQ55" s="70">
        <f t="shared" si="5"/>
        <v>0.31832328853914571</v>
      </c>
      <c r="AR55" s="71"/>
      <c r="AS55" s="60"/>
      <c r="AT55" s="60"/>
      <c r="AU55" s="72"/>
      <c r="AV55" s="72"/>
      <c r="AW55" s="72">
        <f t="shared" si="6"/>
        <v>1700000</v>
      </c>
      <c r="AX55" s="72">
        <f t="shared" si="7"/>
        <v>1700000</v>
      </c>
      <c r="AY55" s="73">
        <f t="shared" si="8"/>
        <v>0.3074419025228321</v>
      </c>
    </row>
    <row r="56" spans="1:51" s="2" customFormat="1" ht="12" customHeight="1">
      <c r="A56" s="75" t="s">
        <v>277</v>
      </c>
      <c r="B56" s="74" t="s">
        <v>232</v>
      </c>
      <c r="C56" s="74" t="s">
        <v>278</v>
      </c>
      <c r="D56" s="74" t="s">
        <v>279</v>
      </c>
      <c r="E56" s="58" t="s">
        <v>46</v>
      </c>
      <c r="F56" s="58" t="s">
        <v>208</v>
      </c>
      <c r="G56" s="46">
        <v>3558654</v>
      </c>
      <c r="H56" s="76">
        <v>1132802.4440529849</v>
      </c>
      <c r="I56" s="76">
        <v>1470000</v>
      </c>
      <c r="J56" s="76">
        <v>1250000</v>
      </c>
      <c r="K56" s="46">
        <v>1500000</v>
      </c>
      <c r="L56" s="64">
        <v>1200000</v>
      </c>
      <c r="M56" s="60" t="s">
        <v>46</v>
      </c>
      <c r="N56" s="61" t="s">
        <v>240</v>
      </c>
      <c r="O56" s="62">
        <f t="shared" si="0"/>
        <v>1034482.7586206897</v>
      </c>
      <c r="P56" s="77">
        <v>2.5000000000000001E-2</v>
      </c>
      <c r="Q56" s="64">
        <f t="shared" si="1"/>
        <v>25862.068965517246</v>
      </c>
      <c r="R56" s="65" t="s">
        <v>27</v>
      </c>
      <c r="S56" s="66">
        <v>0</v>
      </c>
      <c r="T56" s="67">
        <v>0</v>
      </c>
      <c r="U56" s="64">
        <f t="shared" si="9"/>
        <v>1</v>
      </c>
      <c r="V56" s="64">
        <v>60</v>
      </c>
      <c r="W56" s="79">
        <f t="shared" si="10"/>
        <v>60</v>
      </c>
      <c r="X56" s="82" t="s">
        <v>280</v>
      </c>
      <c r="Y56" s="82" t="s">
        <v>50</v>
      </c>
      <c r="AA56" s="9" t="s">
        <v>27</v>
      </c>
      <c r="AB56" s="9" t="s">
        <v>27</v>
      </c>
      <c r="AC56" s="9" t="s">
        <v>28</v>
      </c>
      <c r="AD56" s="9" t="s">
        <v>27</v>
      </c>
      <c r="AE56" s="9" t="s">
        <v>27</v>
      </c>
      <c r="AP56" s="69">
        <f t="shared" si="4"/>
        <v>1132802.4440529849</v>
      </c>
      <c r="AQ56" s="70">
        <f t="shared" si="5"/>
        <v>0.31832328853914565</v>
      </c>
      <c r="AR56" s="71"/>
      <c r="AS56" s="60"/>
      <c r="AT56" s="60"/>
      <c r="AU56" s="72"/>
      <c r="AV56" s="72"/>
      <c r="AW56" s="72">
        <f t="shared" si="6"/>
        <v>1200000</v>
      </c>
      <c r="AX56" s="72">
        <f t="shared" si="7"/>
        <v>1200000</v>
      </c>
      <c r="AY56" s="73">
        <f t="shared" si="8"/>
        <v>0.33720614591921555</v>
      </c>
    </row>
    <row r="57" spans="1:51" s="2" customFormat="1" ht="12" customHeight="1">
      <c r="A57" s="75" t="s">
        <v>281</v>
      </c>
      <c r="B57" s="74" t="s">
        <v>232</v>
      </c>
      <c r="C57" s="74" t="s">
        <v>282</v>
      </c>
      <c r="D57" s="74" t="s">
        <v>283</v>
      </c>
      <c r="E57" s="58"/>
      <c r="F57" s="58" t="s">
        <v>208</v>
      </c>
      <c r="G57" s="46">
        <v>3558654</v>
      </c>
      <c r="H57" s="76">
        <v>1132802.4440529849</v>
      </c>
      <c r="I57" s="76"/>
      <c r="J57" s="76"/>
      <c r="K57" s="46">
        <v>1500000</v>
      </c>
      <c r="L57" s="64">
        <v>1100000</v>
      </c>
      <c r="M57" s="60" t="s">
        <v>46</v>
      </c>
      <c r="N57" s="61" t="s">
        <v>48</v>
      </c>
      <c r="O57" s="62">
        <f t="shared" si="0"/>
        <v>948275.86206896557</v>
      </c>
      <c r="P57" s="77">
        <v>0</v>
      </c>
      <c r="Q57" s="64">
        <f t="shared" si="1"/>
        <v>0</v>
      </c>
      <c r="R57" s="65" t="s">
        <v>48</v>
      </c>
      <c r="S57" s="66">
        <v>0</v>
      </c>
      <c r="T57" s="67">
        <v>0</v>
      </c>
      <c r="U57" s="64">
        <f t="shared" si="9"/>
        <v>1</v>
      </c>
      <c r="V57" s="64">
        <v>60</v>
      </c>
      <c r="W57" s="79">
        <f t="shared" si="10"/>
        <v>60</v>
      </c>
      <c r="X57" s="80"/>
      <c r="Y57" s="81" t="s">
        <v>50</v>
      </c>
      <c r="AA57" s="9" t="s">
        <v>27</v>
      </c>
      <c r="AB57" s="9" t="s">
        <v>28</v>
      </c>
      <c r="AC57" s="9" t="s">
        <v>28</v>
      </c>
      <c r="AD57" s="9" t="s">
        <v>28</v>
      </c>
      <c r="AE57" s="9" t="s">
        <v>27</v>
      </c>
      <c r="AF57" s="2" t="s">
        <v>284</v>
      </c>
      <c r="AP57" s="69">
        <f t="shared" si="4"/>
        <v>1132802.4440529849</v>
      </c>
      <c r="AQ57" s="70">
        <f t="shared" si="5"/>
        <v>0.31832328853914565</v>
      </c>
      <c r="AR57" s="71"/>
      <c r="AS57" s="60"/>
      <c r="AT57" s="60"/>
      <c r="AU57" s="72"/>
      <c r="AV57" s="72"/>
      <c r="AW57" s="72">
        <f t="shared" si="6"/>
        <v>1100000</v>
      </c>
      <c r="AX57" s="72">
        <f t="shared" si="7"/>
        <v>1100000</v>
      </c>
      <c r="AY57" s="73">
        <f t="shared" si="8"/>
        <v>0.30910563375928091</v>
      </c>
    </row>
    <row r="58" spans="1:51" s="2" customFormat="1" ht="12" customHeight="1">
      <c r="A58" s="75" t="s">
        <v>285</v>
      </c>
      <c r="B58" s="74" t="s">
        <v>218</v>
      </c>
      <c r="C58" s="74" t="s">
        <v>286</v>
      </c>
      <c r="D58" s="74" t="s">
        <v>287</v>
      </c>
      <c r="E58" s="58"/>
      <c r="F58" s="58" t="s">
        <v>208</v>
      </c>
      <c r="G58" s="46">
        <v>5529500</v>
      </c>
      <c r="H58" s="76">
        <v>1760168.6239772062</v>
      </c>
      <c r="I58" s="76"/>
      <c r="J58" s="76"/>
      <c r="K58" s="46">
        <v>2100000</v>
      </c>
      <c r="L58" s="83">
        <v>100000</v>
      </c>
      <c r="M58" s="60" t="s">
        <v>288</v>
      </c>
      <c r="N58" s="61" t="s">
        <v>289</v>
      </c>
      <c r="O58" s="62">
        <f t="shared" si="0"/>
        <v>86206.896551724145</v>
      </c>
      <c r="P58" s="77">
        <v>0</v>
      </c>
      <c r="Q58" s="64">
        <f t="shared" si="1"/>
        <v>0</v>
      </c>
      <c r="R58" s="65"/>
      <c r="S58" s="66">
        <v>44594</v>
      </c>
      <c r="T58" s="67"/>
      <c r="U58" s="64">
        <f t="shared" si="9"/>
        <v>-44593</v>
      </c>
      <c r="V58" s="64">
        <v>60</v>
      </c>
      <c r="W58" s="79">
        <f t="shared" si="10"/>
        <v>-2675580</v>
      </c>
      <c r="X58" s="82" t="s">
        <v>290</v>
      </c>
      <c r="Y58" s="82" t="s">
        <v>291</v>
      </c>
      <c r="AA58" s="9" t="s">
        <v>27</v>
      </c>
      <c r="AB58" s="9" t="s">
        <v>27</v>
      </c>
      <c r="AC58" s="9" t="s">
        <v>27</v>
      </c>
      <c r="AD58" s="9" t="s">
        <v>27</v>
      </c>
      <c r="AE58" s="9" t="s">
        <v>28</v>
      </c>
      <c r="AF58" s="2" t="s">
        <v>292</v>
      </c>
      <c r="AG58" s="2" t="s">
        <v>293</v>
      </c>
      <c r="AP58" s="69">
        <f t="shared" si="4"/>
        <v>1760168.6239772062</v>
      </c>
      <c r="AQ58" s="70">
        <f t="shared" si="5"/>
        <v>0.31832328853914571</v>
      </c>
      <c r="AR58" s="71"/>
      <c r="AS58" s="60"/>
      <c r="AT58" s="60"/>
      <c r="AU58" s="72"/>
      <c r="AV58" s="72"/>
      <c r="AW58" s="72">
        <f t="shared" si="6"/>
        <v>100000</v>
      </c>
      <c r="AX58" s="72">
        <f t="shared" si="7"/>
        <v>100000</v>
      </c>
      <c r="AY58" s="73">
        <f t="shared" si="8"/>
        <v>1.8084817795460711E-2</v>
      </c>
    </row>
    <row r="59" spans="1:51" s="2" customFormat="1" ht="12" customHeight="1">
      <c r="A59" s="75" t="s">
        <v>294</v>
      </c>
      <c r="B59" s="74" t="s">
        <v>232</v>
      </c>
      <c r="C59" s="74" t="s">
        <v>295</v>
      </c>
      <c r="D59" s="74" t="s">
        <v>296</v>
      </c>
      <c r="E59" s="58" t="s">
        <v>221</v>
      </c>
      <c r="F59" s="58" t="s">
        <v>208</v>
      </c>
      <c r="G59" s="46">
        <v>3558654</v>
      </c>
      <c r="H59" s="76">
        <v>1132802.4440529849</v>
      </c>
      <c r="I59" s="76"/>
      <c r="J59" s="76"/>
      <c r="K59" s="46">
        <v>1500000</v>
      </c>
      <c r="L59" s="64">
        <v>1350000</v>
      </c>
      <c r="M59" s="60" t="s">
        <v>297</v>
      </c>
      <c r="N59" s="61" t="s">
        <v>221</v>
      </c>
      <c r="O59" s="62">
        <f t="shared" si="0"/>
        <v>1163793.1034482759</v>
      </c>
      <c r="P59" s="77">
        <v>0.05</v>
      </c>
      <c r="Q59" s="64">
        <f t="shared" si="1"/>
        <v>58189.655172413797</v>
      </c>
      <c r="R59" s="65"/>
      <c r="S59" s="66">
        <v>44636</v>
      </c>
      <c r="T59" s="67">
        <v>44865</v>
      </c>
      <c r="U59" s="64">
        <f t="shared" si="9"/>
        <v>230</v>
      </c>
      <c r="V59" s="64">
        <v>250</v>
      </c>
      <c r="W59" s="79">
        <f>(V59*U59)+500</f>
        <v>58000</v>
      </c>
      <c r="X59" s="81" t="s">
        <v>298</v>
      </c>
      <c r="Y59" s="81" t="s">
        <v>50</v>
      </c>
      <c r="AA59" s="9" t="s">
        <v>27</v>
      </c>
      <c r="AB59" s="9" t="s">
        <v>27</v>
      </c>
      <c r="AC59" s="9" t="s">
        <v>27</v>
      </c>
      <c r="AD59" s="9" t="s">
        <v>27</v>
      </c>
      <c r="AE59" s="9" t="s">
        <v>27</v>
      </c>
      <c r="AP59" s="69">
        <f t="shared" si="4"/>
        <v>1132802.4440529849</v>
      </c>
      <c r="AQ59" s="70">
        <f t="shared" si="5"/>
        <v>0.31832328853914565</v>
      </c>
      <c r="AR59" s="71"/>
      <c r="AS59" s="60"/>
      <c r="AT59" s="60"/>
      <c r="AU59" s="72"/>
      <c r="AV59" s="72"/>
      <c r="AW59" s="72">
        <f t="shared" si="6"/>
        <v>1350000</v>
      </c>
      <c r="AX59" s="72">
        <f t="shared" si="7"/>
        <v>1350000</v>
      </c>
      <c r="AY59" s="73">
        <f t="shared" si="8"/>
        <v>0.37935691415911749</v>
      </c>
    </row>
    <row r="60" spans="1:51" s="2" customFormat="1" ht="12" customHeight="1">
      <c r="A60" s="75" t="s">
        <v>299</v>
      </c>
      <c r="B60" s="74" t="s">
        <v>232</v>
      </c>
      <c r="C60" s="74" t="s">
        <v>300</v>
      </c>
      <c r="D60" s="74" t="s">
        <v>301</v>
      </c>
      <c r="E60" s="58" t="s">
        <v>256</v>
      </c>
      <c r="F60" s="58" t="s">
        <v>208</v>
      </c>
      <c r="G60" s="46">
        <v>3558654</v>
      </c>
      <c r="H60" s="76">
        <v>1132802.4440529849</v>
      </c>
      <c r="I60" s="76"/>
      <c r="J60" s="76"/>
      <c r="K60" s="46">
        <v>1500000</v>
      </c>
      <c r="L60" s="64">
        <v>1000000</v>
      </c>
      <c r="M60" s="60" t="s">
        <v>302</v>
      </c>
      <c r="N60" s="61" t="s">
        <v>303</v>
      </c>
      <c r="O60" s="62">
        <f t="shared" si="0"/>
        <v>862068.96551724139</v>
      </c>
      <c r="P60" s="77">
        <v>2.5000000000000001E-2</v>
      </c>
      <c r="Q60" s="64">
        <f t="shared" si="1"/>
        <v>21551.724137931036</v>
      </c>
      <c r="R60" s="65"/>
      <c r="S60" s="66"/>
      <c r="T60" s="67"/>
      <c r="U60" s="64">
        <f t="shared" si="9"/>
        <v>1</v>
      </c>
      <c r="V60" s="64">
        <v>0</v>
      </c>
      <c r="W60" s="79">
        <f t="shared" ref="W60:W90" si="11">V60*U60</f>
        <v>0</v>
      </c>
      <c r="X60" s="82" t="s">
        <v>304</v>
      </c>
      <c r="Y60" s="82" t="s">
        <v>50</v>
      </c>
      <c r="AA60" s="9" t="s">
        <v>27</v>
      </c>
      <c r="AB60" s="9" t="s">
        <v>27</v>
      </c>
      <c r="AC60" s="9" t="s">
        <v>28</v>
      </c>
      <c r="AD60" s="9" t="s">
        <v>27</v>
      </c>
      <c r="AE60" s="9" t="s">
        <v>27</v>
      </c>
      <c r="AP60" s="69">
        <f t="shared" si="4"/>
        <v>1132802.4440529849</v>
      </c>
      <c r="AQ60" s="70">
        <f t="shared" si="5"/>
        <v>0.31832328853914565</v>
      </c>
      <c r="AR60" s="71"/>
      <c r="AS60" s="60"/>
      <c r="AT60" s="60"/>
      <c r="AU60" s="72"/>
      <c r="AV60" s="72"/>
      <c r="AW60" s="72">
        <f t="shared" si="6"/>
        <v>1000000</v>
      </c>
      <c r="AX60" s="72">
        <f t="shared" si="7"/>
        <v>1000000</v>
      </c>
      <c r="AY60" s="73">
        <f t="shared" si="8"/>
        <v>0.28100512159934626</v>
      </c>
    </row>
    <row r="61" spans="1:51" s="2" customFormat="1" ht="12" customHeight="1">
      <c r="A61" s="75" t="s">
        <v>305</v>
      </c>
      <c r="B61" s="74" t="s">
        <v>232</v>
      </c>
      <c r="C61" s="74" t="s">
        <v>306</v>
      </c>
      <c r="D61" s="74" t="s">
        <v>307</v>
      </c>
      <c r="E61" s="58" t="s">
        <v>308</v>
      </c>
      <c r="F61" s="58" t="s">
        <v>208</v>
      </c>
      <c r="G61" s="46">
        <v>3558654</v>
      </c>
      <c r="H61" s="76">
        <v>1132802.4440529849</v>
      </c>
      <c r="I61" s="76"/>
      <c r="J61" s="76"/>
      <c r="K61" s="46">
        <v>1500000</v>
      </c>
      <c r="L61" s="64">
        <v>900000</v>
      </c>
      <c r="M61" s="60" t="s">
        <v>309</v>
      </c>
      <c r="N61" s="61" t="s">
        <v>48</v>
      </c>
      <c r="O61" s="62">
        <f t="shared" si="0"/>
        <v>775862.06896551733</v>
      </c>
      <c r="P61" s="77">
        <v>2.5000000000000001E-2</v>
      </c>
      <c r="Q61" s="64">
        <f t="shared" si="1"/>
        <v>19396.551724137935</v>
      </c>
      <c r="R61" s="65"/>
      <c r="S61" s="66"/>
      <c r="T61" s="67"/>
      <c r="U61" s="64">
        <f t="shared" si="9"/>
        <v>1</v>
      </c>
      <c r="V61" s="64">
        <v>0</v>
      </c>
      <c r="W61" s="79">
        <f t="shared" si="11"/>
        <v>0</v>
      </c>
      <c r="X61" s="82" t="s">
        <v>310</v>
      </c>
      <c r="Y61" s="82" t="s">
        <v>50</v>
      </c>
      <c r="AA61" s="9" t="s">
        <v>27</v>
      </c>
      <c r="AB61" s="9" t="s">
        <v>27</v>
      </c>
      <c r="AC61" s="9" t="s">
        <v>27</v>
      </c>
      <c r="AD61" s="9" t="s">
        <v>27</v>
      </c>
      <c r="AE61" s="9" t="s">
        <v>27</v>
      </c>
      <c r="AP61" s="69">
        <f t="shared" si="4"/>
        <v>1132802.4440529849</v>
      </c>
      <c r="AQ61" s="70">
        <f t="shared" si="5"/>
        <v>0.31832328853914565</v>
      </c>
      <c r="AR61" s="71"/>
      <c r="AS61" s="60"/>
      <c r="AT61" s="60"/>
      <c r="AU61" s="72"/>
      <c r="AV61" s="72"/>
      <c r="AW61" s="72">
        <f t="shared" si="6"/>
        <v>900000</v>
      </c>
      <c r="AX61" s="72">
        <f t="shared" si="7"/>
        <v>900000</v>
      </c>
      <c r="AY61" s="73">
        <f t="shared" si="8"/>
        <v>0.25290460943941162</v>
      </c>
    </row>
    <row r="62" spans="1:51" s="2" customFormat="1" ht="12" customHeight="1">
      <c r="A62" s="75" t="s">
        <v>311</v>
      </c>
      <c r="B62" s="74" t="s">
        <v>232</v>
      </c>
      <c r="C62" s="74" t="s">
        <v>312</v>
      </c>
      <c r="D62" s="74" t="s">
        <v>313</v>
      </c>
      <c r="E62" s="58" t="s">
        <v>308</v>
      </c>
      <c r="F62" s="58" t="s">
        <v>208</v>
      </c>
      <c r="G62" s="46">
        <v>3558654</v>
      </c>
      <c r="H62" s="76">
        <v>1132802.4440529849</v>
      </c>
      <c r="I62" s="76"/>
      <c r="J62" s="76"/>
      <c r="K62" s="46">
        <v>1500000</v>
      </c>
      <c r="L62" s="64">
        <v>900000</v>
      </c>
      <c r="M62" s="60" t="s">
        <v>314</v>
      </c>
      <c r="N62" s="61" t="s">
        <v>48</v>
      </c>
      <c r="O62" s="62">
        <f t="shared" si="0"/>
        <v>775862.06896551733</v>
      </c>
      <c r="P62" s="77">
        <v>2.5000000000000001E-2</v>
      </c>
      <c r="Q62" s="64">
        <f t="shared" si="1"/>
        <v>19396.551724137935</v>
      </c>
      <c r="R62" s="65"/>
      <c r="S62" s="66"/>
      <c r="T62" s="67"/>
      <c r="U62" s="64">
        <f t="shared" si="9"/>
        <v>1</v>
      </c>
      <c r="V62" s="64">
        <v>0</v>
      </c>
      <c r="W62" s="79">
        <f t="shared" si="11"/>
        <v>0</v>
      </c>
      <c r="X62" s="82" t="s">
        <v>315</v>
      </c>
      <c r="Y62" s="82" t="s">
        <v>50</v>
      </c>
      <c r="AA62" s="9" t="s">
        <v>27</v>
      </c>
      <c r="AB62" s="9" t="s">
        <v>27</v>
      </c>
      <c r="AC62" s="9" t="s">
        <v>27</v>
      </c>
      <c r="AD62" s="9" t="s">
        <v>27</v>
      </c>
      <c r="AE62" s="9" t="s">
        <v>27</v>
      </c>
      <c r="AP62" s="69">
        <f t="shared" si="4"/>
        <v>1132802.4440529849</v>
      </c>
      <c r="AQ62" s="70">
        <f t="shared" si="5"/>
        <v>0.31832328853914565</v>
      </c>
      <c r="AR62" s="71"/>
      <c r="AS62" s="60"/>
      <c r="AT62" s="60"/>
      <c r="AU62" s="72"/>
      <c r="AV62" s="72"/>
      <c r="AW62" s="72">
        <f t="shared" si="6"/>
        <v>900000</v>
      </c>
      <c r="AX62" s="72">
        <f t="shared" si="7"/>
        <v>900000</v>
      </c>
      <c r="AY62" s="73">
        <f t="shared" si="8"/>
        <v>0.25290460943941162</v>
      </c>
    </row>
    <row r="63" spans="1:51" s="2" customFormat="1" ht="12">
      <c r="A63" s="75" t="s">
        <v>316</v>
      </c>
      <c r="B63" s="74" t="s">
        <v>317</v>
      </c>
      <c r="C63" s="74" t="s">
        <v>318</v>
      </c>
      <c r="D63" s="74" t="s">
        <v>319</v>
      </c>
      <c r="E63" s="58" t="s">
        <v>46</v>
      </c>
      <c r="F63" s="58" t="s">
        <v>208</v>
      </c>
      <c r="G63" s="46">
        <v>4510052</v>
      </c>
      <c r="H63" s="76">
        <v>1194126.8155092373</v>
      </c>
      <c r="I63" s="76"/>
      <c r="J63" s="76"/>
      <c r="K63" s="46">
        <v>1500000</v>
      </c>
      <c r="L63" s="64">
        <v>1100000</v>
      </c>
      <c r="M63" s="60" t="s">
        <v>320</v>
      </c>
      <c r="N63" s="61" t="s">
        <v>240</v>
      </c>
      <c r="O63" s="62">
        <f t="shared" si="0"/>
        <v>948275.86206896557</v>
      </c>
      <c r="P63" s="77">
        <v>2.5000000000000001E-2</v>
      </c>
      <c r="Q63" s="64">
        <f t="shared" si="1"/>
        <v>23706.896551724141</v>
      </c>
      <c r="R63" s="65" t="s">
        <v>27</v>
      </c>
      <c r="S63" s="66"/>
      <c r="T63" s="67"/>
      <c r="U63" s="64">
        <f t="shared" si="9"/>
        <v>1</v>
      </c>
      <c r="V63" s="64">
        <v>60</v>
      </c>
      <c r="W63" s="79">
        <f t="shared" si="11"/>
        <v>60</v>
      </c>
      <c r="X63" s="81" t="s">
        <v>321</v>
      </c>
      <c r="Y63" s="81" t="s">
        <v>50</v>
      </c>
      <c r="AA63" s="9" t="s">
        <v>27</v>
      </c>
      <c r="AB63" s="9" t="s">
        <v>27</v>
      </c>
      <c r="AC63" s="9" t="s">
        <v>28</v>
      </c>
      <c r="AD63" s="9" t="s">
        <v>28</v>
      </c>
      <c r="AE63" s="9" t="s">
        <v>27</v>
      </c>
      <c r="AP63" s="69">
        <f t="shared" si="4"/>
        <v>1194126.8155092373</v>
      </c>
      <c r="AQ63" s="70">
        <f t="shared" si="5"/>
        <v>0.26477007704328848</v>
      </c>
      <c r="AR63" s="71"/>
      <c r="AS63" s="60"/>
      <c r="AT63" s="60"/>
      <c r="AU63" s="72"/>
      <c r="AV63" s="72"/>
      <c r="AW63" s="72">
        <f t="shared" si="6"/>
        <v>1100000</v>
      </c>
      <c r="AX63" s="72">
        <f t="shared" si="7"/>
        <v>1100000</v>
      </c>
      <c r="AY63" s="73">
        <f t="shared" si="8"/>
        <v>0.24389962687791628</v>
      </c>
    </row>
    <row r="64" spans="1:51" s="2" customFormat="1" ht="12">
      <c r="A64" s="75" t="s">
        <v>322</v>
      </c>
      <c r="B64" s="74" t="s">
        <v>317</v>
      </c>
      <c r="C64" s="74" t="s">
        <v>323</v>
      </c>
      <c r="D64" s="74" t="s">
        <v>324</v>
      </c>
      <c r="E64" s="58" t="s">
        <v>46</v>
      </c>
      <c r="F64" s="58" t="s">
        <v>208</v>
      </c>
      <c r="G64" s="46">
        <v>4510052</v>
      </c>
      <c r="H64" s="76">
        <v>1194126.8155092373</v>
      </c>
      <c r="I64" s="76"/>
      <c r="J64" s="76"/>
      <c r="K64" s="46">
        <v>1500000</v>
      </c>
      <c r="L64" s="64">
        <v>1100000</v>
      </c>
      <c r="M64" s="60" t="s">
        <v>320</v>
      </c>
      <c r="N64" s="61" t="s">
        <v>240</v>
      </c>
      <c r="O64" s="62">
        <f t="shared" si="0"/>
        <v>948275.86206896557</v>
      </c>
      <c r="P64" s="77">
        <v>2.5000000000000001E-2</v>
      </c>
      <c r="Q64" s="64">
        <f t="shared" si="1"/>
        <v>23706.896551724141</v>
      </c>
      <c r="R64" s="65" t="s">
        <v>27</v>
      </c>
      <c r="S64" s="66"/>
      <c r="T64" s="67"/>
      <c r="U64" s="64">
        <f t="shared" si="9"/>
        <v>1</v>
      </c>
      <c r="V64" s="64">
        <v>60</v>
      </c>
      <c r="W64" s="79">
        <f t="shared" si="11"/>
        <v>60</v>
      </c>
      <c r="X64" s="81" t="s">
        <v>325</v>
      </c>
      <c r="Y64" s="81" t="s">
        <v>50</v>
      </c>
      <c r="AA64" s="9" t="s">
        <v>27</v>
      </c>
      <c r="AB64" s="9" t="s">
        <v>27</v>
      </c>
      <c r="AC64" s="9" t="s">
        <v>28</v>
      </c>
      <c r="AD64" s="9" t="s">
        <v>28</v>
      </c>
      <c r="AE64" s="9" t="s">
        <v>27</v>
      </c>
      <c r="AP64" s="69">
        <f t="shared" si="4"/>
        <v>1194126.8155092373</v>
      </c>
      <c r="AQ64" s="70">
        <f t="shared" si="5"/>
        <v>0.26477007704328848</v>
      </c>
      <c r="AR64" s="71"/>
      <c r="AS64" s="60"/>
      <c r="AT64" s="60"/>
      <c r="AU64" s="72"/>
      <c r="AV64" s="72"/>
      <c r="AW64" s="72">
        <f t="shared" si="6"/>
        <v>1100000</v>
      </c>
      <c r="AX64" s="72">
        <f t="shared" si="7"/>
        <v>1100000</v>
      </c>
      <c r="AY64" s="73">
        <f t="shared" si="8"/>
        <v>0.24389962687791628</v>
      </c>
    </row>
    <row r="65" spans="1:51" s="2" customFormat="1" ht="12">
      <c r="A65" s="75" t="s">
        <v>326</v>
      </c>
      <c r="B65" s="74" t="s">
        <v>317</v>
      </c>
      <c r="C65" s="74" t="s">
        <v>327</v>
      </c>
      <c r="D65" s="74" t="s">
        <v>328</v>
      </c>
      <c r="E65" s="58" t="s">
        <v>46</v>
      </c>
      <c r="F65" s="58" t="s">
        <v>208</v>
      </c>
      <c r="G65" s="46">
        <v>4510052</v>
      </c>
      <c r="H65" s="76">
        <v>1194126.8155092373</v>
      </c>
      <c r="I65" s="76"/>
      <c r="J65" s="76"/>
      <c r="K65" s="46">
        <v>1500000</v>
      </c>
      <c r="L65" s="64">
        <v>1100000</v>
      </c>
      <c r="M65" s="60" t="s">
        <v>320</v>
      </c>
      <c r="N65" s="61" t="s">
        <v>240</v>
      </c>
      <c r="O65" s="62">
        <f t="shared" si="0"/>
        <v>948275.86206896557</v>
      </c>
      <c r="P65" s="77">
        <v>2.5000000000000001E-2</v>
      </c>
      <c r="Q65" s="64">
        <f t="shared" si="1"/>
        <v>23706.896551724141</v>
      </c>
      <c r="R65" s="65" t="s">
        <v>27</v>
      </c>
      <c r="S65" s="66"/>
      <c r="T65" s="67"/>
      <c r="U65" s="64">
        <f t="shared" si="9"/>
        <v>1</v>
      </c>
      <c r="V65" s="64">
        <v>60</v>
      </c>
      <c r="W65" s="79">
        <f t="shared" si="11"/>
        <v>60</v>
      </c>
      <c r="X65" s="81" t="s">
        <v>329</v>
      </c>
      <c r="Y65" s="81" t="s">
        <v>50</v>
      </c>
      <c r="AA65" s="9" t="s">
        <v>27</v>
      </c>
      <c r="AB65" s="9" t="s">
        <v>27</v>
      </c>
      <c r="AC65" s="9" t="s">
        <v>28</v>
      </c>
      <c r="AD65" s="9" t="s">
        <v>28</v>
      </c>
      <c r="AE65" s="9" t="s">
        <v>27</v>
      </c>
      <c r="AP65" s="69">
        <f t="shared" si="4"/>
        <v>1194126.8155092373</v>
      </c>
      <c r="AQ65" s="70">
        <f t="shared" si="5"/>
        <v>0.26477007704328848</v>
      </c>
      <c r="AR65" s="71"/>
      <c r="AS65" s="60"/>
      <c r="AT65" s="60"/>
      <c r="AU65" s="72"/>
      <c r="AV65" s="72"/>
      <c r="AW65" s="72">
        <f t="shared" si="6"/>
        <v>1100000</v>
      </c>
      <c r="AX65" s="72">
        <f t="shared" si="7"/>
        <v>1100000</v>
      </c>
      <c r="AY65" s="73">
        <f t="shared" si="8"/>
        <v>0.24389962687791628</v>
      </c>
    </row>
    <row r="66" spans="1:51" s="2" customFormat="1" ht="12">
      <c r="A66" s="75" t="s">
        <v>330</v>
      </c>
      <c r="B66" s="74" t="s">
        <v>317</v>
      </c>
      <c r="C66" s="74" t="s">
        <v>331</v>
      </c>
      <c r="D66" s="74" t="s">
        <v>332</v>
      </c>
      <c r="E66" s="58" t="s">
        <v>46</v>
      </c>
      <c r="F66" s="58" t="s">
        <v>208</v>
      </c>
      <c r="G66" s="46">
        <v>4510052</v>
      </c>
      <c r="H66" s="76">
        <v>1194126.8155092373</v>
      </c>
      <c r="I66" s="76"/>
      <c r="J66" s="76"/>
      <c r="K66" s="46">
        <v>1500000</v>
      </c>
      <c r="L66" s="64">
        <v>1400000</v>
      </c>
      <c r="M66" s="60" t="s">
        <v>333</v>
      </c>
      <c r="N66" s="61" t="s">
        <v>334</v>
      </c>
      <c r="O66" s="62">
        <f t="shared" si="0"/>
        <v>1206896.551724138</v>
      </c>
      <c r="P66" s="77">
        <v>2.5000000000000001E-2</v>
      </c>
      <c r="Q66" s="64">
        <f t="shared" si="1"/>
        <v>30172.413793103449</v>
      </c>
      <c r="R66" s="65" t="s">
        <v>27</v>
      </c>
      <c r="S66" s="66"/>
      <c r="T66" s="67"/>
      <c r="U66" s="64">
        <f t="shared" si="9"/>
        <v>1</v>
      </c>
      <c r="V66" s="64">
        <v>60</v>
      </c>
      <c r="W66" s="79">
        <f t="shared" si="11"/>
        <v>60</v>
      </c>
      <c r="X66" s="81" t="s">
        <v>335</v>
      </c>
      <c r="Y66" s="81" t="s">
        <v>50</v>
      </c>
      <c r="AA66" s="9" t="s">
        <v>27</v>
      </c>
      <c r="AB66" s="9" t="s">
        <v>27</v>
      </c>
      <c r="AC66" s="9" t="s">
        <v>28</v>
      </c>
      <c r="AD66" s="9" t="s">
        <v>27</v>
      </c>
      <c r="AE66" s="9" t="s">
        <v>27</v>
      </c>
      <c r="AP66" s="69">
        <f t="shared" si="4"/>
        <v>1194126.8155092373</v>
      </c>
      <c r="AQ66" s="70">
        <f t="shared" si="5"/>
        <v>0.26477007704328848</v>
      </c>
      <c r="AR66" s="71"/>
      <c r="AS66" s="60"/>
      <c r="AT66" s="60"/>
      <c r="AU66" s="72"/>
      <c r="AV66" s="72"/>
      <c r="AW66" s="72">
        <f t="shared" si="6"/>
        <v>1400000</v>
      </c>
      <c r="AX66" s="72">
        <f t="shared" si="7"/>
        <v>1400000</v>
      </c>
      <c r="AY66" s="73">
        <f t="shared" si="8"/>
        <v>0.31041770693552978</v>
      </c>
    </row>
    <row r="67" spans="1:51" s="2" customFormat="1" ht="12">
      <c r="A67" s="75" t="s">
        <v>336</v>
      </c>
      <c r="B67" s="74" t="s">
        <v>337</v>
      </c>
      <c r="C67" s="74" t="s">
        <v>338</v>
      </c>
      <c r="D67" s="74" t="s">
        <v>339</v>
      </c>
      <c r="E67" s="58" t="s">
        <v>46</v>
      </c>
      <c r="F67" s="58" t="s">
        <v>208</v>
      </c>
      <c r="G67" s="46">
        <v>3638252</v>
      </c>
      <c r="H67" s="76">
        <v>893757.19527536328</v>
      </c>
      <c r="I67" s="76"/>
      <c r="J67" s="76"/>
      <c r="K67" s="46">
        <v>1300000</v>
      </c>
      <c r="L67" s="64">
        <v>610000</v>
      </c>
      <c r="M67" s="60" t="s">
        <v>340</v>
      </c>
      <c r="N67" s="61" t="s">
        <v>48</v>
      </c>
      <c r="O67" s="62">
        <f t="shared" ref="O67:O103" si="12">L67/1.16</f>
        <v>525862.06896551733</v>
      </c>
      <c r="P67" s="77">
        <v>0</v>
      </c>
      <c r="Q67" s="64">
        <f t="shared" ref="Q67:Q130" si="13">P67*O67</f>
        <v>0</v>
      </c>
      <c r="R67" s="65"/>
      <c r="S67" s="66"/>
      <c r="T67" s="67"/>
      <c r="U67" s="64">
        <f t="shared" si="9"/>
        <v>1</v>
      </c>
      <c r="V67" s="64">
        <v>60</v>
      </c>
      <c r="W67" s="79">
        <f t="shared" si="11"/>
        <v>60</v>
      </c>
      <c r="X67" s="81" t="s">
        <v>341</v>
      </c>
      <c r="Y67" s="81" t="s">
        <v>50</v>
      </c>
      <c r="AA67" s="9" t="s">
        <v>27</v>
      </c>
      <c r="AB67" s="9" t="s">
        <v>27</v>
      </c>
      <c r="AC67" s="9" t="s">
        <v>28</v>
      </c>
      <c r="AD67" s="9" t="s">
        <v>27</v>
      </c>
      <c r="AE67" s="9" t="s">
        <v>27</v>
      </c>
      <c r="AP67" s="69">
        <f t="shared" ref="AP67:AP133" si="14">H67</f>
        <v>893757.19527536328</v>
      </c>
      <c r="AQ67" s="70">
        <f t="shared" ref="AQ67:AQ133" si="15">AP67/G67</f>
        <v>0.24565565971663406</v>
      </c>
      <c r="AR67" s="71"/>
      <c r="AS67" s="60"/>
      <c r="AT67" s="60"/>
      <c r="AU67" s="72"/>
      <c r="AV67" s="72"/>
      <c r="AW67" s="72">
        <f t="shared" ref="AW67:AW133" si="16">L67</f>
        <v>610000</v>
      </c>
      <c r="AX67" s="72">
        <f t="shared" ref="AX67:AX133" si="17">SUM(AV67:AW67)+BE67</f>
        <v>610000</v>
      </c>
      <c r="AY67" s="73">
        <f t="shared" ref="AY67:AY133" si="18">AX67/G67</f>
        <v>0.16766293263908053</v>
      </c>
    </row>
    <row r="68" spans="1:51" s="2" customFormat="1" ht="12">
      <c r="A68" s="75" t="s">
        <v>342</v>
      </c>
      <c r="B68" s="74" t="s">
        <v>337</v>
      </c>
      <c r="C68" s="74" t="s">
        <v>343</v>
      </c>
      <c r="D68" s="74" t="s">
        <v>344</v>
      </c>
      <c r="E68" s="58" t="s">
        <v>46</v>
      </c>
      <c r="F68" s="58" t="s">
        <v>208</v>
      </c>
      <c r="G68" s="46">
        <v>3638252</v>
      </c>
      <c r="H68" s="76">
        <v>893757.19527536328</v>
      </c>
      <c r="I68" s="76"/>
      <c r="J68" s="76"/>
      <c r="K68" s="46">
        <v>1300000</v>
      </c>
      <c r="L68" s="64">
        <v>610000</v>
      </c>
      <c r="M68" s="60" t="s">
        <v>345</v>
      </c>
      <c r="N68" s="61" t="s">
        <v>48</v>
      </c>
      <c r="O68" s="62">
        <f t="shared" si="12"/>
        <v>525862.06896551733</v>
      </c>
      <c r="P68" s="77">
        <v>0</v>
      </c>
      <c r="Q68" s="64">
        <f t="shared" si="13"/>
        <v>0</v>
      </c>
      <c r="R68" s="65"/>
      <c r="S68" s="66"/>
      <c r="T68" s="67"/>
      <c r="U68" s="64">
        <f t="shared" si="9"/>
        <v>1</v>
      </c>
      <c r="V68" s="64">
        <v>60</v>
      </c>
      <c r="W68" s="79">
        <f t="shared" si="11"/>
        <v>60</v>
      </c>
      <c r="X68" s="81" t="s">
        <v>346</v>
      </c>
      <c r="Y68" s="81" t="s">
        <v>50</v>
      </c>
      <c r="AA68" s="9" t="s">
        <v>27</v>
      </c>
      <c r="AB68" s="9" t="s">
        <v>27</v>
      </c>
      <c r="AC68" s="9" t="s">
        <v>28</v>
      </c>
      <c r="AD68" s="9" t="s">
        <v>27</v>
      </c>
      <c r="AE68" s="9" t="s">
        <v>27</v>
      </c>
      <c r="AP68" s="69">
        <f t="shared" si="14"/>
        <v>893757.19527536328</v>
      </c>
      <c r="AQ68" s="70">
        <f t="shared" si="15"/>
        <v>0.24565565971663406</v>
      </c>
      <c r="AR68" s="71"/>
      <c r="AS68" s="60"/>
      <c r="AT68" s="60"/>
      <c r="AU68" s="72"/>
      <c r="AV68" s="72"/>
      <c r="AW68" s="72">
        <f t="shared" si="16"/>
        <v>610000</v>
      </c>
      <c r="AX68" s="72">
        <f t="shared" si="17"/>
        <v>610000</v>
      </c>
      <c r="AY68" s="73">
        <f t="shared" si="18"/>
        <v>0.16766293263908053</v>
      </c>
    </row>
    <row r="69" spans="1:51" s="2" customFormat="1" ht="12">
      <c r="A69" s="75" t="s">
        <v>347</v>
      </c>
      <c r="B69" s="74" t="s">
        <v>337</v>
      </c>
      <c r="C69" s="74" t="s">
        <v>348</v>
      </c>
      <c r="D69" s="74" t="s">
        <v>349</v>
      </c>
      <c r="E69" s="58" t="s">
        <v>46</v>
      </c>
      <c r="F69" s="58" t="s">
        <v>208</v>
      </c>
      <c r="G69" s="46">
        <v>3638252</v>
      </c>
      <c r="H69" s="76">
        <v>893757.19527536328</v>
      </c>
      <c r="I69" s="76"/>
      <c r="J69" s="76"/>
      <c r="K69" s="46">
        <v>1300000</v>
      </c>
      <c r="L69" s="64">
        <v>610000</v>
      </c>
      <c r="M69" s="60" t="s">
        <v>350</v>
      </c>
      <c r="N69" s="61" t="s">
        <v>48</v>
      </c>
      <c r="O69" s="62">
        <f t="shared" si="12"/>
        <v>525862.06896551733</v>
      </c>
      <c r="P69" s="77">
        <v>0</v>
      </c>
      <c r="Q69" s="64">
        <f t="shared" si="13"/>
        <v>0</v>
      </c>
      <c r="R69" s="65"/>
      <c r="S69" s="66"/>
      <c r="T69" s="67"/>
      <c r="U69" s="64">
        <f t="shared" si="9"/>
        <v>1</v>
      </c>
      <c r="V69" s="64">
        <v>60</v>
      </c>
      <c r="W69" s="79">
        <f t="shared" si="11"/>
        <v>60</v>
      </c>
      <c r="X69" s="81" t="s">
        <v>351</v>
      </c>
      <c r="Y69" s="81" t="s">
        <v>50</v>
      </c>
      <c r="AA69" s="9" t="s">
        <v>27</v>
      </c>
      <c r="AB69" s="9" t="s">
        <v>27</v>
      </c>
      <c r="AC69" s="9" t="s">
        <v>28</v>
      </c>
      <c r="AD69" s="9" t="s">
        <v>27</v>
      </c>
      <c r="AE69" s="9" t="s">
        <v>27</v>
      </c>
      <c r="AP69" s="69">
        <f t="shared" si="14"/>
        <v>893757.19527536328</v>
      </c>
      <c r="AQ69" s="70">
        <f t="shared" si="15"/>
        <v>0.24565565971663406</v>
      </c>
      <c r="AR69" s="71"/>
      <c r="AS69" s="60"/>
      <c r="AT69" s="60"/>
      <c r="AU69" s="72"/>
      <c r="AV69" s="72"/>
      <c r="AW69" s="72">
        <f t="shared" si="16"/>
        <v>610000</v>
      </c>
      <c r="AX69" s="72">
        <f t="shared" si="17"/>
        <v>610000</v>
      </c>
      <c r="AY69" s="73">
        <f t="shared" si="18"/>
        <v>0.16766293263908053</v>
      </c>
    </row>
    <row r="70" spans="1:51" s="2" customFormat="1" ht="12">
      <c r="A70" s="75" t="s">
        <v>352</v>
      </c>
      <c r="B70" s="74" t="s">
        <v>337</v>
      </c>
      <c r="C70" s="74" t="s">
        <v>353</v>
      </c>
      <c r="D70" s="74" t="s">
        <v>354</v>
      </c>
      <c r="E70" s="58" t="s">
        <v>46</v>
      </c>
      <c r="F70" s="58" t="s">
        <v>208</v>
      </c>
      <c r="G70" s="46">
        <v>3638252</v>
      </c>
      <c r="H70" s="76">
        <v>893757.19527536328</v>
      </c>
      <c r="I70" s="76"/>
      <c r="J70" s="76"/>
      <c r="K70" s="46">
        <v>1300000</v>
      </c>
      <c r="L70" s="64">
        <v>1100000</v>
      </c>
      <c r="M70" s="60" t="s">
        <v>46</v>
      </c>
      <c r="N70" s="61" t="s">
        <v>263</v>
      </c>
      <c r="O70" s="62">
        <f t="shared" si="12"/>
        <v>948275.86206896557</v>
      </c>
      <c r="P70" s="77">
        <v>2.5000000000000001E-2</v>
      </c>
      <c r="Q70" s="64">
        <f t="shared" si="13"/>
        <v>23706.896551724141</v>
      </c>
      <c r="R70" s="65" t="s">
        <v>27</v>
      </c>
      <c r="S70" s="66">
        <v>44664</v>
      </c>
      <c r="T70" s="67">
        <v>44664</v>
      </c>
      <c r="U70" s="64">
        <f t="shared" si="9"/>
        <v>1</v>
      </c>
      <c r="V70" s="64">
        <v>60</v>
      </c>
      <c r="W70" s="79">
        <f t="shared" si="11"/>
        <v>60</v>
      </c>
      <c r="X70" s="81" t="s">
        <v>355</v>
      </c>
      <c r="Y70" s="81" t="s">
        <v>50</v>
      </c>
      <c r="AA70" s="9" t="s">
        <v>27</v>
      </c>
      <c r="AB70" s="9" t="s">
        <v>27</v>
      </c>
      <c r="AC70" s="9" t="s">
        <v>27</v>
      </c>
      <c r="AD70" s="9" t="s">
        <v>27</v>
      </c>
      <c r="AE70" s="9" t="s">
        <v>27</v>
      </c>
      <c r="AP70" s="69">
        <f t="shared" si="14"/>
        <v>893757.19527536328</v>
      </c>
      <c r="AQ70" s="70">
        <f t="shared" si="15"/>
        <v>0.24565565971663406</v>
      </c>
      <c r="AR70" s="71"/>
      <c r="AS70" s="60"/>
      <c r="AT70" s="60"/>
      <c r="AU70" s="72"/>
      <c r="AV70" s="72"/>
      <c r="AW70" s="72">
        <f t="shared" si="16"/>
        <v>1100000</v>
      </c>
      <c r="AX70" s="72">
        <f t="shared" si="17"/>
        <v>1100000</v>
      </c>
      <c r="AY70" s="73">
        <f t="shared" si="18"/>
        <v>0.30234299328358782</v>
      </c>
    </row>
    <row r="71" spans="1:51" s="2" customFormat="1" ht="12">
      <c r="A71" s="75" t="s">
        <v>356</v>
      </c>
      <c r="B71" s="74" t="s">
        <v>337</v>
      </c>
      <c r="C71" s="74" t="s">
        <v>357</v>
      </c>
      <c r="D71" s="74" t="s">
        <v>358</v>
      </c>
      <c r="E71" s="58" t="s">
        <v>359</v>
      </c>
      <c r="F71" s="58" t="s">
        <v>208</v>
      </c>
      <c r="G71" s="46">
        <v>3638252</v>
      </c>
      <c r="H71" s="76">
        <v>893757.19527536328</v>
      </c>
      <c r="I71" s="76"/>
      <c r="J71" s="76"/>
      <c r="K71" s="46">
        <v>1300000</v>
      </c>
      <c r="L71" s="64">
        <v>1100000</v>
      </c>
      <c r="M71" s="60" t="s">
        <v>360</v>
      </c>
      <c r="N71" s="61" t="s">
        <v>361</v>
      </c>
      <c r="O71" s="62">
        <f t="shared" si="12"/>
        <v>948275.86206896557</v>
      </c>
      <c r="P71" s="77">
        <v>2.5000000000000001E-2</v>
      </c>
      <c r="Q71" s="64">
        <f t="shared" si="13"/>
        <v>23706.896551724141</v>
      </c>
      <c r="R71" s="65"/>
      <c r="S71" s="66">
        <v>44670</v>
      </c>
      <c r="T71" s="67">
        <v>44693</v>
      </c>
      <c r="U71" s="64">
        <f t="shared" si="9"/>
        <v>24</v>
      </c>
      <c r="V71" s="64">
        <v>0</v>
      </c>
      <c r="W71" s="79">
        <f t="shared" si="11"/>
        <v>0</v>
      </c>
      <c r="X71" s="81" t="s">
        <v>362</v>
      </c>
      <c r="Y71" s="81" t="s">
        <v>50</v>
      </c>
      <c r="AA71" s="9" t="s">
        <v>27</v>
      </c>
      <c r="AB71" s="9" t="s">
        <v>27</v>
      </c>
      <c r="AC71" s="9" t="s">
        <v>28</v>
      </c>
      <c r="AD71" s="9" t="s">
        <v>27</v>
      </c>
      <c r="AE71" s="9" t="s">
        <v>27</v>
      </c>
      <c r="AP71" s="69">
        <f t="shared" si="14"/>
        <v>893757.19527536328</v>
      </c>
      <c r="AQ71" s="70">
        <f t="shared" si="15"/>
        <v>0.24565565971663406</v>
      </c>
      <c r="AR71" s="71"/>
      <c r="AS71" s="60"/>
      <c r="AT71" s="60"/>
      <c r="AU71" s="72"/>
      <c r="AV71" s="72"/>
      <c r="AW71" s="72">
        <f t="shared" si="16"/>
        <v>1100000</v>
      </c>
      <c r="AX71" s="72">
        <f t="shared" si="17"/>
        <v>1100000</v>
      </c>
      <c r="AY71" s="73">
        <f t="shared" si="18"/>
        <v>0.30234299328358782</v>
      </c>
    </row>
    <row r="72" spans="1:51" s="2" customFormat="1" ht="12">
      <c r="A72" s="75" t="s">
        <v>363</v>
      </c>
      <c r="B72" s="74" t="s">
        <v>337</v>
      </c>
      <c r="C72" s="74" t="s">
        <v>364</v>
      </c>
      <c r="D72" s="74" t="s">
        <v>365</v>
      </c>
      <c r="E72" s="58" t="s">
        <v>359</v>
      </c>
      <c r="F72" s="58" t="s">
        <v>208</v>
      </c>
      <c r="G72" s="46">
        <v>3638252</v>
      </c>
      <c r="H72" s="76">
        <v>893757.19527536328</v>
      </c>
      <c r="I72" s="76"/>
      <c r="J72" s="76"/>
      <c r="K72" s="46">
        <v>1300000</v>
      </c>
      <c r="L72" s="64">
        <v>1050000</v>
      </c>
      <c r="M72" s="60" t="s">
        <v>366</v>
      </c>
      <c r="N72" s="61"/>
      <c r="O72" s="62">
        <f t="shared" si="12"/>
        <v>905172.41379310354</v>
      </c>
      <c r="P72" s="77">
        <v>2.5000000000000001E-2</v>
      </c>
      <c r="Q72" s="64">
        <f t="shared" si="13"/>
        <v>22629.310344827591</v>
      </c>
      <c r="R72" s="65"/>
      <c r="S72" s="66"/>
      <c r="T72" s="67"/>
      <c r="U72" s="64">
        <f t="shared" si="9"/>
        <v>1</v>
      </c>
      <c r="V72" s="64">
        <v>0</v>
      </c>
      <c r="W72" s="79">
        <f t="shared" si="11"/>
        <v>0</v>
      </c>
      <c r="X72" s="81" t="s">
        <v>367</v>
      </c>
      <c r="Y72" s="81" t="s">
        <v>50</v>
      </c>
      <c r="AA72" s="9" t="s">
        <v>27</v>
      </c>
      <c r="AB72" s="9" t="s">
        <v>27</v>
      </c>
      <c r="AC72" s="9" t="s">
        <v>28</v>
      </c>
      <c r="AD72" s="9" t="s">
        <v>27</v>
      </c>
      <c r="AE72" s="9" t="s">
        <v>27</v>
      </c>
      <c r="AF72" s="2" t="s">
        <v>368</v>
      </c>
      <c r="AP72" s="69">
        <f t="shared" si="14"/>
        <v>893757.19527536328</v>
      </c>
      <c r="AQ72" s="70">
        <f t="shared" si="15"/>
        <v>0.24565565971663406</v>
      </c>
      <c r="AR72" s="71"/>
      <c r="AS72" s="60"/>
      <c r="AT72" s="60"/>
      <c r="AU72" s="72"/>
      <c r="AV72" s="72"/>
      <c r="AW72" s="72">
        <f t="shared" si="16"/>
        <v>1050000</v>
      </c>
      <c r="AX72" s="72">
        <f t="shared" si="17"/>
        <v>1050000</v>
      </c>
      <c r="AY72" s="73">
        <f t="shared" si="18"/>
        <v>0.28860012995251566</v>
      </c>
    </row>
    <row r="73" spans="1:51" s="2" customFormat="1" ht="12">
      <c r="A73" s="75" t="s">
        <v>369</v>
      </c>
      <c r="B73" s="74" t="s">
        <v>337</v>
      </c>
      <c r="C73" s="74" t="s">
        <v>370</v>
      </c>
      <c r="D73" s="74" t="s">
        <v>371</v>
      </c>
      <c r="E73" s="58" t="s">
        <v>359</v>
      </c>
      <c r="F73" s="58" t="s">
        <v>208</v>
      </c>
      <c r="G73" s="46">
        <v>3638252</v>
      </c>
      <c r="H73" s="76">
        <v>893757.19527536328</v>
      </c>
      <c r="I73" s="76"/>
      <c r="J73" s="76"/>
      <c r="K73" s="46">
        <v>1300000</v>
      </c>
      <c r="L73" s="64">
        <v>1000000</v>
      </c>
      <c r="M73" s="60" t="s">
        <v>372</v>
      </c>
      <c r="N73" s="61" t="s">
        <v>373</v>
      </c>
      <c r="O73" s="62">
        <f t="shared" si="12"/>
        <v>862068.96551724139</v>
      </c>
      <c r="P73" s="77">
        <v>2.5000000000000001E-2</v>
      </c>
      <c r="Q73" s="64">
        <f t="shared" si="13"/>
        <v>21551.724137931036</v>
      </c>
      <c r="R73" s="65"/>
      <c r="S73" s="66"/>
      <c r="T73" s="67">
        <v>44628</v>
      </c>
      <c r="U73" s="64">
        <f t="shared" si="9"/>
        <v>44629</v>
      </c>
      <c r="V73" s="64">
        <v>0</v>
      </c>
      <c r="W73" s="79">
        <f t="shared" si="11"/>
        <v>0</v>
      </c>
      <c r="X73" s="81" t="s">
        <v>374</v>
      </c>
      <c r="Y73" s="81" t="s">
        <v>50</v>
      </c>
      <c r="Z73" s="84" t="s">
        <v>375</v>
      </c>
      <c r="AA73" s="9" t="s">
        <v>27</v>
      </c>
      <c r="AB73" s="9" t="s">
        <v>27</v>
      </c>
      <c r="AC73" s="9" t="s">
        <v>27</v>
      </c>
      <c r="AD73" s="9" t="s">
        <v>27</v>
      </c>
      <c r="AE73" s="9" t="s">
        <v>27</v>
      </c>
      <c r="AP73" s="69">
        <f t="shared" si="14"/>
        <v>893757.19527536328</v>
      </c>
      <c r="AQ73" s="70">
        <f t="shared" si="15"/>
        <v>0.24565565971663406</v>
      </c>
      <c r="AR73" s="71"/>
      <c r="AS73" s="60"/>
      <c r="AT73" s="60"/>
      <c r="AU73" s="72"/>
      <c r="AV73" s="72"/>
      <c r="AW73" s="72">
        <f t="shared" si="16"/>
        <v>1000000</v>
      </c>
      <c r="AX73" s="72">
        <f t="shared" si="17"/>
        <v>1000000</v>
      </c>
      <c r="AY73" s="73">
        <f t="shared" si="18"/>
        <v>0.2748572666214435</v>
      </c>
    </row>
    <row r="74" spans="1:51" s="2" customFormat="1" ht="12">
      <c r="A74" s="75" t="s">
        <v>376</v>
      </c>
      <c r="B74" s="74" t="s">
        <v>337</v>
      </c>
      <c r="C74" s="74" t="s">
        <v>377</v>
      </c>
      <c r="D74" s="74" t="s">
        <v>378</v>
      </c>
      <c r="E74" s="58" t="s">
        <v>46</v>
      </c>
      <c r="F74" s="58" t="s">
        <v>208</v>
      </c>
      <c r="G74" s="46">
        <v>3638252</v>
      </c>
      <c r="H74" s="76">
        <v>893757.19527536328</v>
      </c>
      <c r="I74" s="76"/>
      <c r="J74" s="76"/>
      <c r="K74" s="46">
        <v>1300000</v>
      </c>
      <c r="L74" s="64">
        <v>1000000</v>
      </c>
      <c r="M74" s="60" t="s">
        <v>372</v>
      </c>
      <c r="N74" s="61" t="s">
        <v>373</v>
      </c>
      <c r="O74" s="62">
        <f t="shared" si="12"/>
        <v>862068.96551724139</v>
      </c>
      <c r="P74" s="77">
        <v>2.5000000000000001E-2</v>
      </c>
      <c r="Q74" s="64">
        <f t="shared" si="13"/>
        <v>21551.724137931036</v>
      </c>
      <c r="R74" s="65"/>
      <c r="S74" s="66"/>
      <c r="T74" s="67">
        <v>44628</v>
      </c>
      <c r="U74" s="64">
        <f t="shared" si="9"/>
        <v>44629</v>
      </c>
      <c r="V74" s="64">
        <v>60</v>
      </c>
      <c r="W74" s="79">
        <f t="shared" si="11"/>
        <v>2677740</v>
      </c>
      <c r="X74" s="81" t="s">
        <v>374</v>
      </c>
      <c r="Y74" s="81" t="s">
        <v>50</v>
      </c>
      <c r="Z74" s="84" t="s">
        <v>375</v>
      </c>
      <c r="AA74" s="9" t="s">
        <v>27</v>
      </c>
      <c r="AB74" s="9" t="s">
        <v>27</v>
      </c>
      <c r="AC74" s="9" t="s">
        <v>27</v>
      </c>
      <c r="AD74" s="9" t="s">
        <v>27</v>
      </c>
      <c r="AE74" s="9" t="s">
        <v>27</v>
      </c>
      <c r="AP74" s="69">
        <f t="shared" si="14"/>
        <v>893757.19527536328</v>
      </c>
      <c r="AQ74" s="70">
        <f t="shared" si="15"/>
        <v>0.24565565971663406</v>
      </c>
      <c r="AR74" s="71"/>
      <c r="AS74" s="60"/>
      <c r="AT74" s="60"/>
      <c r="AU74" s="72"/>
      <c r="AV74" s="72"/>
      <c r="AW74" s="72">
        <f t="shared" si="16"/>
        <v>1000000</v>
      </c>
      <c r="AX74" s="72">
        <f t="shared" si="17"/>
        <v>1000000</v>
      </c>
      <c r="AY74" s="73">
        <f t="shared" si="18"/>
        <v>0.2748572666214435</v>
      </c>
    </row>
    <row r="75" spans="1:51" s="2" customFormat="1" ht="12">
      <c r="A75" s="75" t="s">
        <v>379</v>
      </c>
      <c r="B75" s="74" t="s">
        <v>337</v>
      </c>
      <c r="C75" s="74" t="s">
        <v>380</v>
      </c>
      <c r="D75" s="74" t="s">
        <v>381</v>
      </c>
      <c r="E75" s="58" t="s">
        <v>46</v>
      </c>
      <c r="F75" s="58" t="s">
        <v>208</v>
      </c>
      <c r="G75" s="46">
        <v>3638252</v>
      </c>
      <c r="H75" s="76">
        <v>893757.19527536328</v>
      </c>
      <c r="I75" s="76"/>
      <c r="J75" s="76"/>
      <c r="K75" s="46">
        <v>1300000</v>
      </c>
      <c r="L75" s="64">
        <v>1000000</v>
      </c>
      <c r="M75" s="60" t="s">
        <v>372</v>
      </c>
      <c r="N75" s="61" t="s">
        <v>373</v>
      </c>
      <c r="O75" s="62">
        <f t="shared" si="12"/>
        <v>862068.96551724139</v>
      </c>
      <c r="P75" s="77">
        <v>2.5000000000000001E-2</v>
      </c>
      <c r="Q75" s="64">
        <f t="shared" si="13"/>
        <v>21551.724137931036</v>
      </c>
      <c r="R75" s="65"/>
      <c r="S75" s="66"/>
      <c r="T75" s="67">
        <v>44628</v>
      </c>
      <c r="U75" s="64">
        <f t="shared" si="9"/>
        <v>44629</v>
      </c>
      <c r="V75" s="64">
        <v>60</v>
      </c>
      <c r="W75" s="79">
        <f t="shared" si="11"/>
        <v>2677740</v>
      </c>
      <c r="X75" s="81" t="s">
        <v>374</v>
      </c>
      <c r="Y75" s="81" t="s">
        <v>50</v>
      </c>
      <c r="Z75" s="84" t="s">
        <v>375</v>
      </c>
      <c r="AA75" s="9" t="s">
        <v>27</v>
      </c>
      <c r="AB75" s="9" t="s">
        <v>27</v>
      </c>
      <c r="AC75" s="9" t="s">
        <v>27</v>
      </c>
      <c r="AD75" s="9" t="s">
        <v>27</v>
      </c>
      <c r="AE75" s="9" t="s">
        <v>27</v>
      </c>
      <c r="AP75" s="69">
        <f t="shared" si="14"/>
        <v>893757.19527536328</v>
      </c>
      <c r="AQ75" s="70">
        <f t="shared" si="15"/>
        <v>0.24565565971663406</v>
      </c>
      <c r="AR75" s="71"/>
      <c r="AS75" s="60"/>
      <c r="AT75" s="60"/>
      <c r="AU75" s="72"/>
      <c r="AV75" s="72"/>
      <c r="AW75" s="72">
        <f t="shared" si="16"/>
        <v>1000000</v>
      </c>
      <c r="AX75" s="72">
        <f t="shared" si="17"/>
        <v>1000000</v>
      </c>
      <c r="AY75" s="73">
        <f t="shared" si="18"/>
        <v>0.2748572666214435</v>
      </c>
    </row>
    <row r="76" spans="1:51" s="2" customFormat="1" ht="12">
      <c r="A76" s="75" t="s">
        <v>382</v>
      </c>
      <c r="B76" s="74" t="s">
        <v>232</v>
      </c>
      <c r="C76" s="74" t="s">
        <v>383</v>
      </c>
      <c r="D76" s="74" t="s">
        <v>384</v>
      </c>
      <c r="E76" s="58" t="s">
        <v>385</v>
      </c>
      <c r="F76" s="58" t="s">
        <v>208</v>
      </c>
      <c r="G76" s="46">
        <v>3558654</v>
      </c>
      <c r="H76" s="76">
        <v>1132802.4440529849</v>
      </c>
      <c r="I76" s="76"/>
      <c r="J76" s="76"/>
      <c r="K76" s="46">
        <v>1500000</v>
      </c>
      <c r="L76" s="64">
        <v>1000000</v>
      </c>
      <c r="M76" s="60" t="s">
        <v>372</v>
      </c>
      <c r="N76" s="61" t="s">
        <v>48</v>
      </c>
      <c r="O76" s="62">
        <f>L76/1.16</f>
        <v>862068.96551724139</v>
      </c>
      <c r="P76" s="77">
        <v>0</v>
      </c>
      <c r="Q76" s="64">
        <f>P76*O76</f>
        <v>0</v>
      </c>
      <c r="R76" s="65"/>
      <c r="S76" s="66"/>
      <c r="T76" s="67">
        <v>44628</v>
      </c>
      <c r="U76" s="64">
        <f>T76-S76</f>
        <v>44628</v>
      </c>
      <c r="V76" s="64">
        <v>60</v>
      </c>
      <c r="W76" s="79">
        <f>V76*U76</f>
        <v>2677680</v>
      </c>
      <c r="X76" s="81" t="s">
        <v>374</v>
      </c>
      <c r="Y76" s="81" t="s">
        <v>50</v>
      </c>
      <c r="Z76" s="84" t="s">
        <v>375</v>
      </c>
      <c r="AA76" s="9" t="s">
        <v>28</v>
      </c>
      <c r="AB76" s="9" t="s">
        <v>27</v>
      </c>
      <c r="AC76" s="9" t="s">
        <v>28</v>
      </c>
      <c r="AD76" s="9" t="s">
        <v>27</v>
      </c>
      <c r="AE76" s="9" t="s">
        <v>27</v>
      </c>
      <c r="AF76" s="2" t="s">
        <v>386</v>
      </c>
      <c r="AP76" s="69"/>
      <c r="AQ76" s="70"/>
      <c r="AR76" s="71"/>
      <c r="AS76" s="60"/>
      <c r="AT76" s="60"/>
      <c r="AU76" s="72"/>
      <c r="AV76" s="72"/>
      <c r="AW76" s="72">
        <f t="shared" si="16"/>
        <v>1000000</v>
      </c>
      <c r="AX76" s="72">
        <f t="shared" si="17"/>
        <v>1000000</v>
      </c>
      <c r="AY76" s="73">
        <f t="shared" si="18"/>
        <v>0.28100512159934626</v>
      </c>
    </row>
    <row r="77" spans="1:51" s="2" customFormat="1" ht="12">
      <c r="A77" s="75" t="s">
        <v>387</v>
      </c>
      <c r="B77" s="74" t="s">
        <v>232</v>
      </c>
      <c r="C77" s="74" t="s">
        <v>388</v>
      </c>
      <c r="D77" s="74" t="s">
        <v>389</v>
      </c>
      <c r="E77" s="58" t="s">
        <v>385</v>
      </c>
      <c r="F77" s="58" t="s">
        <v>208</v>
      </c>
      <c r="G77" s="46">
        <v>3558654</v>
      </c>
      <c r="H77" s="76">
        <v>1132802.4440529849</v>
      </c>
      <c r="I77" s="76"/>
      <c r="J77" s="76"/>
      <c r="K77" s="46">
        <v>1500000</v>
      </c>
      <c r="L77" s="64">
        <v>1000000</v>
      </c>
      <c r="M77" s="60" t="s">
        <v>372</v>
      </c>
      <c r="N77" s="61" t="s">
        <v>48</v>
      </c>
      <c r="O77" s="62">
        <f>L77/1.16</f>
        <v>862068.96551724139</v>
      </c>
      <c r="P77" s="77">
        <v>0</v>
      </c>
      <c r="Q77" s="64">
        <f>P77*O77</f>
        <v>0</v>
      </c>
      <c r="R77" s="65"/>
      <c r="S77" s="66"/>
      <c r="T77" s="67">
        <v>44628</v>
      </c>
      <c r="U77" s="64">
        <f>T77-S77</f>
        <v>44628</v>
      </c>
      <c r="V77" s="64">
        <v>60</v>
      </c>
      <c r="W77" s="79">
        <f>V77*U77</f>
        <v>2677680</v>
      </c>
      <c r="X77" s="81" t="s">
        <v>374</v>
      </c>
      <c r="Y77" s="81" t="s">
        <v>50</v>
      </c>
      <c r="Z77" s="84" t="s">
        <v>375</v>
      </c>
      <c r="AA77" s="9" t="s">
        <v>28</v>
      </c>
      <c r="AB77" s="9" t="s">
        <v>27</v>
      </c>
      <c r="AC77" s="9" t="s">
        <v>28</v>
      </c>
      <c r="AD77" s="9" t="s">
        <v>27</v>
      </c>
      <c r="AE77" s="9" t="s">
        <v>27</v>
      </c>
      <c r="AF77" s="2" t="s">
        <v>390</v>
      </c>
      <c r="AP77" s="69"/>
      <c r="AQ77" s="70"/>
      <c r="AR77" s="71"/>
      <c r="AS77" s="60"/>
      <c r="AT77" s="60"/>
      <c r="AU77" s="72"/>
      <c r="AV77" s="72"/>
      <c r="AW77" s="72">
        <f t="shared" si="16"/>
        <v>1000000</v>
      </c>
      <c r="AX77" s="72">
        <f t="shared" si="17"/>
        <v>1000000</v>
      </c>
      <c r="AY77" s="73">
        <f t="shared" si="18"/>
        <v>0.28100512159934626</v>
      </c>
    </row>
    <row r="78" spans="1:51" s="2" customFormat="1" ht="12">
      <c r="A78" s="75" t="s">
        <v>391</v>
      </c>
      <c r="B78" s="74" t="s">
        <v>337</v>
      </c>
      <c r="C78" s="74" t="s">
        <v>392</v>
      </c>
      <c r="D78" s="74" t="s">
        <v>393</v>
      </c>
      <c r="E78" s="58" t="s">
        <v>385</v>
      </c>
      <c r="F78" s="58" t="s">
        <v>208</v>
      </c>
      <c r="G78" s="46">
        <v>3638252</v>
      </c>
      <c r="H78" s="76">
        <v>893757.19527536328</v>
      </c>
      <c r="I78" s="76"/>
      <c r="J78" s="76"/>
      <c r="K78" s="46">
        <v>1300000</v>
      </c>
      <c r="L78" s="64">
        <v>1000000</v>
      </c>
      <c r="M78" s="60" t="s">
        <v>372</v>
      </c>
      <c r="N78" s="61" t="s">
        <v>48</v>
      </c>
      <c r="O78" s="62">
        <f>L78/1.16</f>
        <v>862068.96551724139</v>
      </c>
      <c r="P78" s="77">
        <v>0</v>
      </c>
      <c r="Q78" s="64">
        <f>P78*O78</f>
        <v>0</v>
      </c>
      <c r="R78" s="65"/>
      <c r="S78" s="66">
        <v>44802</v>
      </c>
      <c r="T78" s="67">
        <v>44802</v>
      </c>
      <c r="U78" s="64">
        <f>T78-S78</f>
        <v>0</v>
      </c>
      <c r="V78" s="64">
        <v>0</v>
      </c>
      <c r="W78" s="79">
        <f>V78*U78</f>
        <v>0</v>
      </c>
      <c r="X78" s="81" t="s">
        <v>374</v>
      </c>
      <c r="Y78" s="81" t="s">
        <v>50</v>
      </c>
      <c r="Z78" s="84" t="s">
        <v>375</v>
      </c>
      <c r="AA78" s="9" t="s">
        <v>28</v>
      </c>
      <c r="AB78" s="9" t="s">
        <v>27</v>
      </c>
      <c r="AC78" s="9" t="s">
        <v>28</v>
      </c>
      <c r="AD78" s="9" t="s">
        <v>27</v>
      </c>
      <c r="AE78" s="9" t="s">
        <v>27</v>
      </c>
      <c r="AF78" s="2" t="s">
        <v>394</v>
      </c>
      <c r="AP78" s="69"/>
      <c r="AQ78" s="70"/>
      <c r="AR78" s="71"/>
      <c r="AS78" s="60"/>
      <c r="AT78" s="60"/>
      <c r="AU78" s="72"/>
      <c r="AV78" s="72"/>
      <c r="AW78" s="72">
        <f t="shared" si="16"/>
        <v>1000000</v>
      </c>
      <c r="AX78" s="72">
        <f t="shared" si="17"/>
        <v>1000000</v>
      </c>
      <c r="AY78" s="73">
        <f t="shared" si="18"/>
        <v>0.2748572666214435</v>
      </c>
    </row>
    <row r="79" spans="1:51" s="2" customFormat="1" ht="12">
      <c r="A79" s="75" t="s">
        <v>395</v>
      </c>
      <c r="B79" s="74" t="s">
        <v>317</v>
      </c>
      <c r="C79" s="74" t="s">
        <v>396</v>
      </c>
      <c r="D79" s="74" t="s">
        <v>397</v>
      </c>
      <c r="E79" s="58" t="s">
        <v>359</v>
      </c>
      <c r="F79" s="58" t="s">
        <v>208</v>
      </c>
      <c r="G79" s="46">
        <v>4510052</v>
      </c>
      <c r="H79" s="76">
        <v>1194126.8155092373</v>
      </c>
      <c r="I79" s="76"/>
      <c r="J79" s="76"/>
      <c r="K79" s="46">
        <v>1500000</v>
      </c>
      <c r="L79" s="64">
        <v>1300000</v>
      </c>
      <c r="M79" s="60" t="s">
        <v>398</v>
      </c>
      <c r="N79" s="61" t="s">
        <v>399</v>
      </c>
      <c r="O79" s="62">
        <f t="shared" si="12"/>
        <v>1120689.6551724139</v>
      </c>
      <c r="P79" s="77">
        <v>2.5000000000000001E-2</v>
      </c>
      <c r="Q79" s="64">
        <f t="shared" si="13"/>
        <v>28017.241379310348</v>
      </c>
      <c r="R79" s="65"/>
      <c r="S79" s="66"/>
      <c r="T79" s="67"/>
      <c r="U79" s="64">
        <f t="shared" si="9"/>
        <v>1</v>
      </c>
      <c r="V79" s="64">
        <v>0</v>
      </c>
      <c r="W79" s="79">
        <f t="shared" si="11"/>
        <v>0</v>
      </c>
      <c r="X79" s="81" t="s">
        <v>400</v>
      </c>
      <c r="Y79" s="81" t="s">
        <v>50</v>
      </c>
      <c r="AA79" s="9" t="s">
        <v>27</v>
      </c>
      <c r="AB79" s="9" t="s">
        <v>27</v>
      </c>
      <c r="AC79" s="9" t="s">
        <v>28</v>
      </c>
      <c r="AD79" s="9" t="s">
        <v>27</v>
      </c>
      <c r="AE79" s="9" t="s">
        <v>27</v>
      </c>
      <c r="AP79" s="69">
        <f t="shared" si="14"/>
        <v>1194126.8155092373</v>
      </c>
      <c r="AQ79" s="70">
        <f t="shared" si="15"/>
        <v>0.26477007704328848</v>
      </c>
      <c r="AR79" s="71"/>
      <c r="AS79" s="60"/>
      <c r="AT79" s="60"/>
      <c r="AU79" s="72"/>
      <c r="AV79" s="72"/>
      <c r="AW79" s="72">
        <f t="shared" si="16"/>
        <v>1300000</v>
      </c>
      <c r="AX79" s="72">
        <f t="shared" si="17"/>
        <v>1300000</v>
      </c>
      <c r="AY79" s="73">
        <f t="shared" si="18"/>
        <v>0.28824501358299193</v>
      </c>
    </row>
    <row r="80" spans="1:51" s="2" customFormat="1" ht="12">
      <c r="A80" s="75" t="s">
        <v>401</v>
      </c>
      <c r="B80" s="74" t="s">
        <v>337</v>
      </c>
      <c r="C80" s="74" t="s">
        <v>402</v>
      </c>
      <c r="D80" s="74" t="s">
        <v>403</v>
      </c>
      <c r="E80" s="58" t="s">
        <v>359</v>
      </c>
      <c r="F80" s="58" t="s">
        <v>208</v>
      </c>
      <c r="G80" s="46">
        <v>3638252</v>
      </c>
      <c r="H80" s="76">
        <v>893757.19527536328</v>
      </c>
      <c r="I80" s="76"/>
      <c r="J80" s="76"/>
      <c r="K80" s="46">
        <v>1300000</v>
      </c>
      <c r="L80" s="64">
        <v>1000000</v>
      </c>
      <c r="M80" s="60" t="s">
        <v>404</v>
      </c>
      <c r="N80" s="61" t="s">
        <v>399</v>
      </c>
      <c r="O80" s="62">
        <f t="shared" si="12"/>
        <v>862068.96551724139</v>
      </c>
      <c r="P80" s="77">
        <v>2.5000000000000001E-2</v>
      </c>
      <c r="Q80" s="64">
        <f t="shared" si="13"/>
        <v>21551.724137931036</v>
      </c>
      <c r="R80" s="65"/>
      <c r="S80" s="66"/>
      <c r="T80" s="67"/>
      <c r="U80" s="64">
        <f t="shared" si="9"/>
        <v>1</v>
      </c>
      <c r="V80" s="64">
        <v>0</v>
      </c>
      <c r="W80" s="79">
        <f t="shared" si="11"/>
        <v>0</v>
      </c>
      <c r="X80" s="81" t="s">
        <v>405</v>
      </c>
      <c r="Y80" s="81" t="s">
        <v>50</v>
      </c>
      <c r="AA80" s="9" t="s">
        <v>27</v>
      </c>
      <c r="AB80" s="9" t="s">
        <v>27</v>
      </c>
      <c r="AC80" s="9" t="s">
        <v>28</v>
      </c>
      <c r="AD80" s="9" t="s">
        <v>27</v>
      </c>
      <c r="AE80" s="9" t="s">
        <v>27</v>
      </c>
      <c r="AF80" s="2" t="s">
        <v>406</v>
      </c>
      <c r="AP80" s="69">
        <f t="shared" si="14"/>
        <v>893757.19527536328</v>
      </c>
      <c r="AQ80" s="70">
        <f t="shared" si="15"/>
        <v>0.24565565971663406</v>
      </c>
      <c r="AR80" s="71"/>
      <c r="AS80" s="60"/>
      <c r="AT80" s="60"/>
      <c r="AU80" s="72"/>
      <c r="AV80" s="72"/>
      <c r="AW80" s="72">
        <f t="shared" si="16"/>
        <v>1000000</v>
      </c>
      <c r="AX80" s="72">
        <f t="shared" si="17"/>
        <v>1000000</v>
      </c>
      <c r="AY80" s="73">
        <f t="shared" si="18"/>
        <v>0.2748572666214435</v>
      </c>
    </row>
    <row r="81" spans="1:51" s="2" customFormat="1" ht="12">
      <c r="A81" s="75" t="s">
        <v>407</v>
      </c>
      <c r="B81" s="74" t="s">
        <v>337</v>
      </c>
      <c r="C81" s="74" t="s">
        <v>408</v>
      </c>
      <c r="D81" s="74" t="s">
        <v>409</v>
      </c>
      <c r="E81" s="58" t="s">
        <v>46</v>
      </c>
      <c r="F81" s="58" t="s">
        <v>208</v>
      </c>
      <c r="G81" s="46">
        <v>3638252</v>
      </c>
      <c r="H81" s="76">
        <v>893757.19527536328</v>
      </c>
      <c r="I81" s="76"/>
      <c r="J81" s="76"/>
      <c r="K81" s="46">
        <v>1300000</v>
      </c>
      <c r="L81" s="64">
        <v>1200000</v>
      </c>
      <c r="M81" s="60" t="s">
        <v>410</v>
      </c>
      <c r="N81" s="61" t="s">
        <v>399</v>
      </c>
      <c r="O81" s="62">
        <f t="shared" si="12"/>
        <v>1034482.7586206897</v>
      </c>
      <c r="P81" s="77">
        <v>2.5000000000000001E-2</v>
      </c>
      <c r="Q81" s="64">
        <f t="shared" si="13"/>
        <v>25862.068965517246</v>
      </c>
      <c r="R81" s="65"/>
      <c r="S81" s="66"/>
      <c r="T81" s="67"/>
      <c r="U81" s="64">
        <f t="shared" si="9"/>
        <v>1</v>
      </c>
      <c r="V81" s="64">
        <v>60</v>
      </c>
      <c r="W81" s="79">
        <f t="shared" si="11"/>
        <v>60</v>
      </c>
      <c r="X81" s="81" t="s">
        <v>411</v>
      </c>
      <c r="Y81" s="81" t="s">
        <v>50</v>
      </c>
      <c r="AA81" s="9" t="s">
        <v>27</v>
      </c>
      <c r="AB81" s="9" t="s">
        <v>27</v>
      </c>
      <c r="AC81" s="9" t="s">
        <v>27</v>
      </c>
      <c r="AD81" s="9" t="s">
        <v>27</v>
      </c>
      <c r="AE81" s="9" t="s">
        <v>27</v>
      </c>
      <c r="AP81" s="69">
        <f t="shared" si="14"/>
        <v>893757.19527536328</v>
      </c>
      <c r="AQ81" s="70">
        <f t="shared" si="15"/>
        <v>0.24565565971663406</v>
      </c>
      <c r="AR81" s="71"/>
      <c r="AS81" s="60"/>
      <c r="AT81" s="60"/>
      <c r="AU81" s="72"/>
      <c r="AV81" s="72"/>
      <c r="AW81" s="72">
        <f t="shared" si="16"/>
        <v>1200000</v>
      </c>
      <c r="AX81" s="72">
        <f t="shared" si="17"/>
        <v>1200000</v>
      </c>
      <c r="AY81" s="73">
        <f t="shared" si="18"/>
        <v>0.32982871994573221</v>
      </c>
    </row>
    <row r="82" spans="1:51" s="2" customFormat="1" ht="12">
      <c r="A82" s="75" t="s">
        <v>412</v>
      </c>
      <c r="B82" s="74" t="s">
        <v>337</v>
      </c>
      <c r="C82" s="74" t="s">
        <v>413</v>
      </c>
      <c r="D82" s="74" t="s">
        <v>414</v>
      </c>
      <c r="E82" s="58" t="s">
        <v>359</v>
      </c>
      <c r="F82" s="58" t="s">
        <v>208</v>
      </c>
      <c r="G82" s="46">
        <v>3638252</v>
      </c>
      <c r="H82" s="76">
        <v>893757.19527536328</v>
      </c>
      <c r="I82" s="76"/>
      <c r="J82" s="76"/>
      <c r="K82" s="46">
        <v>1300000</v>
      </c>
      <c r="L82" s="64">
        <v>1100000</v>
      </c>
      <c r="M82" s="60" t="s">
        <v>46</v>
      </c>
      <c r="N82" s="61" t="s">
        <v>263</v>
      </c>
      <c r="O82" s="62">
        <f t="shared" si="12"/>
        <v>948275.86206896557</v>
      </c>
      <c r="P82" s="77">
        <v>2.5000000000000001E-2</v>
      </c>
      <c r="Q82" s="64">
        <f t="shared" si="13"/>
        <v>23706.896551724141</v>
      </c>
      <c r="R82" s="65" t="s">
        <v>27</v>
      </c>
      <c r="S82" s="66">
        <v>44658</v>
      </c>
      <c r="T82" s="67">
        <v>44658</v>
      </c>
      <c r="U82" s="64">
        <f t="shared" si="9"/>
        <v>1</v>
      </c>
      <c r="V82" s="64">
        <v>0</v>
      </c>
      <c r="W82" s="79">
        <f t="shared" si="11"/>
        <v>0</v>
      </c>
      <c r="X82" s="68" t="s">
        <v>415</v>
      </c>
      <c r="Y82" s="68" t="s">
        <v>50</v>
      </c>
      <c r="AA82" s="9" t="s">
        <v>27</v>
      </c>
      <c r="AB82" s="9" t="s">
        <v>27</v>
      </c>
      <c r="AC82" s="9" t="s">
        <v>28</v>
      </c>
      <c r="AD82" s="9" t="s">
        <v>27</v>
      </c>
      <c r="AE82" s="9" t="s">
        <v>27</v>
      </c>
      <c r="AP82" s="69">
        <f t="shared" si="14"/>
        <v>893757.19527536328</v>
      </c>
      <c r="AQ82" s="70">
        <f t="shared" si="15"/>
        <v>0.24565565971663406</v>
      </c>
      <c r="AR82" s="71"/>
      <c r="AS82" s="60"/>
      <c r="AT82" s="60"/>
      <c r="AU82" s="72"/>
      <c r="AV82" s="72"/>
      <c r="AW82" s="72">
        <f t="shared" si="16"/>
        <v>1100000</v>
      </c>
      <c r="AX82" s="72">
        <f t="shared" si="17"/>
        <v>1100000</v>
      </c>
      <c r="AY82" s="73">
        <f t="shared" si="18"/>
        <v>0.30234299328358782</v>
      </c>
    </row>
    <row r="83" spans="1:51" s="2" customFormat="1" ht="12">
      <c r="A83" s="75" t="s">
        <v>416</v>
      </c>
      <c r="B83" s="74" t="s">
        <v>317</v>
      </c>
      <c r="C83" s="74" t="s">
        <v>417</v>
      </c>
      <c r="D83" s="74" t="s">
        <v>418</v>
      </c>
      <c r="E83" s="58" t="s">
        <v>46</v>
      </c>
      <c r="F83" s="58" t="s">
        <v>208</v>
      </c>
      <c r="G83" s="46">
        <v>4510052</v>
      </c>
      <c r="H83" s="76">
        <v>1194126.8155092373</v>
      </c>
      <c r="I83" s="76"/>
      <c r="J83" s="76"/>
      <c r="K83" s="46">
        <v>1500000</v>
      </c>
      <c r="L83" s="64">
        <v>1400000</v>
      </c>
      <c r="M83" s="60" t="s">
        <v>419</v>
      </c>
      <c r="N83" s="61" t="s">
        <v>334</v>
      </c>
      <c r="O83" s="62">
        <f t="shared" si="12"/>
        <v>1206896.551724138</v>
      </c>
      <c r="P83" s="77">
        <v>2.5000000000000001E-2</v>
      </c>
      <c r="Q83" s="64">
        <f t="shared" si="13"/>
        <v>30172.413793103449</v>
      </c>
      <c r="R83" s="65" t="s">
        <v>27</v>
      </c>
      <c r="S83" s="66"/>
      <c r="T83" s="67"/>
      <c r="U83" s="64">
        <f t="shared" si="9"/>
        <v>1</v>
      </c>
      <c r="V83" s="64">
        <v>60</v>
      </c>
      <c r="W83" s="79">
        <f t="shared" si="11"/>
        <v>60</v>
      </c>
      <c r="X83" s="81" t="s">
        <v>420</v>
      </c>
      <c r="Y83" s="81" t="s">
        <v>50</v>
      </c>
      <c r="AA83" s="9" t="s">
        <v>27</v>
      </c>
      <c r="AB83" s="9" t="s">
        <v>27</v>
      </c>
      <c r="AC83" s="9" t="s">
        <v>27</v>
      </c>
      <c r="AD83" s="9" t="s">
        <v>27</v>
      </c>
      <c r="AE83" s="9" t="s">
        <v>27</v>
      </c>
      <c r="AP83" s="69">
        <f t="shared" si="14"/>
        <v>1194126.8155092373</v>
      </c>
      <c r="AQ83" s="70">
        <f t="shared" si="15"/>
        <v>0.26477007704328848</v>
      </c>
      <c r="AR83" s="71"/>
      <c r="AS83" s="60"/>
      <c r="AT83" s="60"/>
      <c r="AU83" s="72"/>
      <c r="AV83" s="72"/>
      <c r="AW83" s="72">
        <f t="shared" si="16"/>
        <v>1400000</v>
      </c>
      <c r="AX83" s="72">
        <f t="shared" si="17"/>
        <v>1400000</v>
      </c>
      <c r="AY83" s="73">
        <f t="shared" si="18"/>
        <v>0.31041770693552978</v>
      </c>
    </row>
    <row r="84" spans="1:51" s="2" customFormat="1" ht="12">
      <c r="A84" s="75" t="s">
        <v>421</v>
      </c>
      <c r="B84" s="74" t="s">
        <v>337</v>
      </c>
      <c r="C84" s="74" t="s">
        <v>422</v>
      </c>
      <c r="D84" s="74" t="s">
        <v>423</v>
      </c>
      <c r="E84" s="58" t="s">
        <v>359</v>
      </c>
      <c r="F84" s="58" t="s">
        <v>208</v>
      </c>
      <c r="G84" s="46">
        <v>3638252</v>
      </c>
      <c r="H84" s="76">
        <v>893757.19527536328</v>
      </c>
      <c r="I84" s="76"/>
      <c r="J84" s="76"/>
      <c r="K84" s="46">
        <v>1300000</v>
      </c>
      <c r="L84" s="64">
        <v>610000</v>
      </c>
      <c r="M84" s="60" t="s">
        <v>424</v>
      </c>
      <c r="N84" s="61" t="s">
        <v>48</v>
      </c>
      <c r="O84" s="62">
        <f t="shared" si="12"/>
        <v>525862.06896551733</v>
      </c>
      <c r="P84" s="77">
        <v>0</v>
      </c>
      <c r="Q84" s="64">
        <f t="shared" si="13"/>
        <v>0</v>
      </c>
      <c r="R84" s="65"/>
      <c r="S84" s="66"/>
      <c r="T84" s="67"/>
      <c r="U84" s="64">
        <f t="shared" si="9"/>
        <v>1</v>
      </c>
      <c r="V84" s="64">
        <v>0</v>
      </c>
      <c r="W84" s="79">
        <f t="shared" si="11"/>
        <v>0</v>
      </c>
      <c r="X84" s="81" t="s">
        <v>425</v>
      </c>
      <c r="Y84" s="81" t="s">
        <v>50</v>
      </c>
      <c r="AA84" s="9" t="s">
        <v>27</v>
      </c>
      <c r="AB84" s="9" t="s">
        <v>27</v>
      </c>
      <c r="AC84" s="9" t="s">
        <v>28</v>
      </c>
      <c r="AD84" s="9" t="s">
        <v>27</v>
      </c>
      <c r="AE84" s="9" t="s">
        <v>27</v>
      </c>
      <c r="AF84" s="2" t="s">
        <v>426</v>
      </c>
      <c r="AP84" s="69">
        <f t="shared" si="14"/>
        <v>893757.19527536328</v>
      </c>
      <c r="AQ84" s="70">
        <f t="shared" si="15"/>
        <v>0.24565565971663406</v>
      </c>
      <c r="AR84" s="71"/>
      <c r="AS84" s="60"/>
      <c r="AT84" s="60"/>
      <c r="AU84" s="72"/>
      <c r="AV84" s="72"/>
      <c r="AW84" s="72">
        <f t="shared" si="16"/>
        <v>610000</v>
      </c>
      <c r="AX84" s="72">
        <f t="shared" si="17"/>
        <v>610000</v>
      </c>
      <c r="AY84" s="73">
        <f t="shared" si="18"/>
        <v>0.16766293263908053</v>
      </c>
    </row>
    <row r="85" spans="1:51" s="2" customFormat="1" ht="12">
      <c r="A85" s="75" t="s">
        <v>427</v>
      </c>
      <c r="B85" s="74" t="s">
        <v>337</v>
      </c>
      <c r="C85" s="74" t="s">
        <v>428</v>
      </c>
      <c r="D85" s="74" t="s">
        <v>429</v>
      </c>
      <c r="E85" s="58"/>
      <c r="F85" s="58" t="s">
        <v>208</v>
      </c>
      <c r="G85" s="46">
        <v>3638252</v>
      </c>
      <c r="H85" s="76">
        <v>893757.19527536328</v>
      </c>
      <c r="I85" s="76"/>
      <c r="J85" s="76"/>
      <c r="K85" s="46">
        <v>1300000</v>
      </c>
      <c r="L85" s="64">
        <v>1100000</v>
      </c>
      <c r="M85" s="60" t="s">
        <v>430</v>
      </c>
      <c r="N85" s="61" t="s">
        <v>399</v>
      </c>
      <c r="O85" s="62">
        <f t="shared" si="12"/>
        <v>948275.86206896557</v>
      </c>
      <c r="P85" s="77">
        <v>2.5000000000000001E-2</v>
      </c>
      <c r="Q85" s="64">
        <f t="shared" si="13"/>
        <v>23706.896551724141</v>
      </c>
      <c r="R85" s="65"/>
      <c r="S85" s="66">
        <v>44658</v>
      </c>
      <c r="T85" s="67">
        <v>44665</v>
      </c>
      <c r="U85" s="64">
        <f t="shared" si="9"/>
        <v>8</v>
      </c>
      <c r="V85" s="64">
        <v>60</v>
      </c>
      <c r="W85" s="79">
        <f t="shared" si="11"/>
        <v>480</v>
      </c>
      <c r="X85" s="81" t="s">
        <v>431</v>
      </c>
      <c r="Y85" s="81" t="s">
        <v>50</v>
      </c>
      <c r="AA85" s="9" t="s">
        <v>27</v>
      </c>
      <c r="AB85" s="9" t="s">
        <v>27</v>
      </c>
      <c r="AC85" s="9" t="s">
        <v>28</v>
      </c>
      <c r="AD85" s="9" t="s">
        <v>27</v>
      </c>
      <c r="AE85" s="9" t="s">
        <v>27</v>
      </c>
      <c r="AP85" s="69">
        <f t="shared" si="14"/>
        <v>893757.19527536328</v>
      </c>
      <c r="AQ85" s="70">
        <f t="shared" si="15"/>
        <v>0.24565565971663406</v>
      </c>
      <c r="AR85" s="71"/>
      <c r="AS85" s="60"/>
      <c r="AT85" s="60"/>
      <c r="AU85" s="72"/>
      <c r="AV85" s="72"/>
      <c r="AW85" s="72">
        <f t="shared" si="16"/>
        <v>1100000</v>
      </c>
      <c r="AX85" s="72">
        <f t="shared" si="17"/>
        <v>1100000</v>
      </c>
      <c r="AY85" s="73">
        <f t="shared" si="18"/>
        <v>0.30234299328358782</v>
      </c>
    </row>
    <row r="86" spans="1:51" s="2" customFormat="1" ht="12">
      <c r="A86" s="75" t="s">
        <v>432</v>
      </c>
      <c r="B86" s="74" t="s">
        <v>337</v>
      </c>
      <c r="C86" s="74" t="s">
        <v>433</v>
      </c>
      <c r="D86" s="74" t="s">
        <v>434</v>
      </c>
      <c r="E86" s="58" t="s">
        <v>46</v>
      </c>
      <c r="F86" s="58" t="s">
        <v>208</v>
      </c>
      <c r="G86" s="46">
        <v>3638252</v>
      </c>
      <c r="H86" s="76">
        <v>893757.19527536328</v>
      </c>
      <c r="I86" s="76"/>
      <c r="J86" s="76"/>
      <c r="K86" s="46">
        <v>1300000</v>
      </c>
      <c r="L86" s="64">
        <v>1100000</v>
      </c>
      <c r="M86" s="60" t="s">
        <v>435</v>
      </c>
      <c r="N86" s="61" t="s">
        <v>399</v>
      </c>
      <c r="O86" s="62">
        <f t="shared" si="12"/>
        <v>948275.86206896557</v>
      </c>
      <c r="P86" s="77">
        <v>2.5000000000000001E-2</v>
      </c>
      <c r="Q86" s="64">
        <f t="shared" si="13"/>
        <v>23706.896551724141</v>
      </c>
      <c r="R86" s="65"/>
      <c r="S86" s="66">
        <v>44658</v>
      </c>
      <c r="T86" s="67">
        <v>44662</v>
      </c>
      <c r="U86" s="64">
        <f t="shared" si="9"/>
        <v>5</v>
      </c>
      <c r="V86" s="64">
        <v>60</v>
      </c>
      <c r="W86" s="79">
        <f t="shared" si="11"/>
        <v>300</v>
      </c>
      <c r="X86" s="81" t="s">
        <v>436</v>
      </c>
      <c r="Y86" s="81" t="s">
        <v>50</v>
      </c>
      <c r="AA86" s="9" t="s">
        <v>27</v>
      </c>
      <c r="AB86" s="9" t="s">
        <v>27</v>
      </c>
      <c r="AC86" s="9" t="s">
        <v>27</v>
      </c>
      <c r="AD86" s="9" t="s">
        <v>27</v>
      </c>
      <c r="AE86" s="9" t="s">
        <v>27</v>
      </c>
      <c r="AP86" s="69">
        <f t="shared" si="14"/>
        <v>893757.19527536328</v>
      </c>
      <c r="AQ86" s="70">
        <f t="shared" si="15"/>
        <v>0.24565565971663406</v>
      </c>
      <c r="AR86" s="71"/>
      <c r="AS86" s="60"/>
      <c r="AT86" s="60"/>
      <c r="AU86" s="72"/>
      <c r="AV86" s="72"/>
      <c r="AW86" s="72">
        <f t="shared" si="16"/>
        <v>1100000</v>
      </c>
      <c r="AX86" s="72">
        <f t="shared" si="17"/>
        <v>1100000</v>
      </c>
      <c r="AY86" s="73">
        <f t="shared" si="18"/>
        <v>0.30234299328358782</v>
      </c>
    </row>
    <row r="87" spans="1:51" s="2" customFormat="1" ht="12">
      <c r="A87" s="75" t="s">
        <v>437</v>
      </c>
      <c r="B87" s="74" t="s">
        <v>337</v>
      </c>
      <c r="C87" s="74" t="s">
        <v>438</v>
      </c>
      <c r="D87" s="74" t="s">
        <v>439</v>
      </c>
      <c r="E87" s="58" t="s">
        <v>46</v>
      </c>
      <c r="F87" s="58" t="s">
        <v>208</v>
      </c>
      <c r="G87" s="46">
        <v>3638252</v>
      </c>
      <c r="H87" s="76">
        <v>893757.19527536328</v>
      </c>
      <c r="I87" s="76"/>
      <c r="J87" s="76"/>
      <c r="K87" s="46">
        <v>1300000</v>
      </c>
      <c r="L87" s="64">
        <v>1000000</v>
      </c>
      <c r="M87" s="60" t="s">
        <v>440</v>
      </c>
      <c r="N87" s="61"/>
      <c r="O87" s="62">
        <f t="shared" si="12"/>
        <v>862068.96551724139</v>
      </c>
      <c r="P87" s="77">
        <v>2.5000000000000001E-2</v>
      </c>
      <c r="Q87" s="64">
        <f t="shared" si="13"/>
        <v>21551.724137931036</v>
      </c>
      <c r="R87" s="65"/>
      <c r="S87" s="66"/>
      <c r="T87" s="67"/>
      <c r="U87" s="64">
        <f t="shared" si="9"/>
        <v>1</v>
      </c>
      <c r="V87" s="64">
        <v>60</v>
      </c>
      <c r="W87" s="79">
        <f t="shared" si="11"/>
        <v>60</v>
      </c>
      <c r="X87" s="81" t="s">
        <v>441</v>
      </c>
      <c r="Y87" s="81" t="s">
        <v>50</v>
      </c>
      <c r="AA87" s="9" t="s">
        <v>27</v>
      </c>
      <c r="AB87" s="9" t="s">
        <v>27</v>
      </c>
      <c r="AC87" s="9" t="s">
        <v>28</v>
      </c>
      <c r="AD87" s="9" t="s">
        <v>28</v>
      </c>
      <c r="AE87" s="9" t="s">
        <v>27</v>
      </c>
      <c r="AP87" s="69">
        <f t="shared" si="14"/>
        <v>893757.19527536328</v>
      </c>
      <c r="AQ87" s="70">
        <f t="shared" si="15"/>
        <v>0.24565565971663406</v>
      </c>
      <c r="AR87" s="71"/>
      <c r="AS87" s="60"/>
      <c r="AT87" s="60"/>
      <c r="AU87" s="72"/>
      <c r="AV87" s="72"/>
      <c r="AW87" s="72">
        <f t="shared" si="16"/>
        <v>1000000</v>
      </c>
      <c r="AX87" s="72">
        <f t="shared" si="17"/>
        <v>1000000</v>
      </c>
      <c r="AY87" s="73">
        <f t="shared" si="18"/>
        <v>0.2748572666214435</v>
      </c>
    </row>
    <row r="88" spans="1:51" s="2" customFormat="1" ht="12">
      <c r="A88" s="75" t="s">
        <v>442</v>
      </c>
      <c r="B88" s="74" t="s">
        <v>337</v>
      </c>
      <c r="C88" s="74" t="s">
        <v>443</v>
      </c>
      <c r="D88" s="74" t="s">
        <v>444</v>
      </c>
      <c r="E88" s="58" t="s">
        <v>221</v>
      </c>
      <c r="F88" s="58" t="s">
        <v>208</v>
      </c>
      <c r="G88" s="46">
        <v>3638252</v>
      </c>
      <c r="H88" s="76">
        <v>893757.19527536328</v>
      </c>
      <c r="I88" s="76"/>
      <c r="J88" s="76"/>
      <c r="K88" s="46">
        <v>1300000</v>
      </c>
      <c r="L88" s="64">
        <v>1100000</v>
      </c>
      <c r="M88" s="60" t="s">
        <v>445</v>
      </c>
      <c r="N88" s="61" t="s">
        <v>399</v>
      </c>
      <c r="O88" s="62">
        <f t="shared" si="12"/>
        <v>948275.86206896557</v>
      </c>
      <c r="P88" s="77">
        <v>2.5000000000000001E-2</v>
      </c>
      <c r="Q88" s="64">
        <f t="shared" si="13"/>
        <v>23706.896551724141</v>
      </c>
      <c r="R88" s="65"/>
      <c r="S88" s="66">
        <v>44658</v>
      </c>
      <c r="T88" s="67">
        <v>44673</v>
      </c>
      <c r="U88" s="64">
        <f t="shared" si="9"/>
        <v>16</v>
      </c>
      <c r="V88" s="64">
        <v>60</v>
      </c>
      <c r="W88" s="79">
        <f t="shared" si="11"/>
        <v>960</v>
      </c>
      <c r="X88" s="81" t="s">
        <v>446</v>
      </c>
      <c r="Y88" s="81" t="s">
        <v>50</v>
      </c>
      <c r="AA88" s="9" t="s">
        <v>27</v>
      </c>
      <c r="AB88" s="9" t="s">
        <v>27</v>
      </c>
      <c r="AC88" s="9" t="s">
        <v>28</v>
      </c>
      <c r="AD88" s="9" t="s">
        <v>27</v>
      </c>
      <c r="AE88" s="9" t="s">
        <v>27</v>
      </c>
      <c r="AP88" s="69">
        <f t="shared" si="14"/>
        <v>893757.19527536328</v>
      </c>
      <c r="AQ88" s="70">
        <f t="shared" si="15"/>
        <v>0.24565565971663406</v>
      </c>
      <c r="AR88" s="71"/>
      <c r="AS88" s="60"/>
      <c r="AT88" s="60"/>
      <c r="AU88" s="72"/>
      <c r="AV88" s="72"/>
      <c r="AW88" s="72">
        <f t="shared" si="16"/>
        <v>1100000</v>
      </c>
      <c r="AX88" s="72">
        <f t="shared" si="17"/>
        <v>1100000</v>
      </c>
      <c r="AY88" s="73">
        <f t="shared" si="18"/>
        <v>0.30234299328358782</v>
      </c>
    </row>
    <row r="89" spans="1:51" s="2" customFormat="1" ht="12">
      <c r="A89" s="75" t="s">
        <v>447</v>
      </c>
      <c r="B89" s="74" t="s">
        <v>337</v>
      </c>
      <c r="C89" s="74" t="s">
        <v>448</v>
      </c>
      <c r="D89" s="74" t="s">
        <v>449</v>
      </c>
      <c r="E89" s="58" t="s">
        <v>46</v>
      </c>
      <c r="F89" s="58" t="s">
        <v>208</v>
      </c>
      <c r="G89" s="46">
        <v>3638252</v>
      </c>
      <c r="H89" s="76">
        <v>893757.19527536328</v>
      </c>
      <c r="I89" s="76"/>
      <c r="J89" s="76"/>
      <c r="K89" s="46">
        <v>1300000</v>
      </c>
      <c r="L89" s="64">
        <v>1050000</v>
      </c>
      <c r="M89" s="60" t="s">
        <v>450</v>
      </c>
      <c r="N89" s="61" t="s">
        <v>334</v>
      </c>
      <c r="O89" s="62">
        <f t="shared" si="12"/>
        <v>905172.41379310354</v>
      </c>
      <c r="P89" s="77">
        <v>2.5000000000000001E-2</v>
      </c>
      <c r="Q89" s="64">
        <f t="shared" si="13"/>
        <v>22629.310344827591</v>
      </c>
      <c r="R89" s="85" t="s">
        <v>27</v>
      </c>
      <c r="S89" s="66"/>
      <c r="T89" s="67"/>
      <c r="U89" s="64">
        <f t="shared" si="9"/>
        <v>1</v>
      </c>
      <c r="V89" s="64">
        <v>60</v>
      </c>
      <c r="W89" s="79">
        <f t="shared" si="11"/>
        <v>60</v>
      </c>
      <c r="X89" s="81" t="s">
        <v>451</v>
      </c>
      <c r="Y89" s="81" t="s">
        <v>50</v>
      </c>
      <c r="AA89" s="9" t="s">
        <v>27</v>
      </c>
      <c r="AB89" s="9" t="s">
        <v>27</v>
      </c>
      <c r="AC89" s="9" t="s">
        <v>28</v>
      </c>
      <c r="AD89" s="9" t="s">
        <v>27</v>
      </c>
      <c r="AE89" s="9" t="s">
        <v>27</v>
      </c>
      <c r="AP89" s="69">
        <f t="shared" si="14"/>
        <v>893757.19527536328</v>
      </c>
      <c r="AQ89" s="70">
        <f t="shared" si="15"/>
        <v>0.24565565971663406</v>
      </c>
      <c r="AR89" s="71"/>
      <c r="AS89" s="60"/>
      <c r="AT89" s="60"/>
      <c r="AU89" s="72"/>
      <c r="AV89" s="72"/>
      <c r="AW89" s="72">
        <f t="shared" si="16"/>
        <v>1050000</v>
      </c>
      <c r="AX89" s="72">
        <f t="shared" si="17"/>
        <v>1050000</v>
      </c>
      <c r="AY89" s="73">
        <f t="shared" si="18"/>
        <v>0.28860012995251566</v>
      </c>
    </row>
    <row r="90" spans="1:51" s="2" customFormat="1" ht="12">
      <c r="A90" s="75" t="s">
        <v>452</v>
      </c>
      <c r="B90" s="74" t="s">
        <v>317</v>
      </c>
      <c r="C90" s="74" t="s">
        <v>453</v>
      </c>
      <c r="D90" s="74" t="s">
        <v>454</v>
      </c>
      <c r="E90" s="58" t="s">
        <v>359</v>
      </c>
      <c r="F90" s="58" t="s">
        <v>208</v>
      </c>
      <c r="G90" s="46">
        <v>4510052</v>
      </c>
      <c r="H90" s="76">
        <v>1194126.8155092373</v>
      </c>
      <c r="I90" s="76"/>
      <c r="J90" s="76"/>
      <c r="K90" s="46">
        <v>1500000</v>
      </c>
      <c r="L90" s="64">
        <v>1300000</v>
      </c>
      <c r="M90" s="60" t="s">
        <v>455</v>
      </c>
      <c r="N90" s="61" t="s">
        <v>263</v>
      </c>
      <c r="O90" s="62">
        <f t="shared" si="12"/>
        <v>1120689.6551724139</v>
      </c>
      <c r="P90" s="77">
        <v>2.5000000000000001E-2</v>
      </c>
      <c r="Q90" s="64">
        <f t="shared" si="13"/>
        <v>28017.241379310348</v>
      </c>
      <c r="R90" s="65" t="s">
        <v>27</v>
      </c>
      <c r="S90" s="66"/>
      <c r="T90" s="67"/>
      <c r="U90" s="64">
        <f t="shared" si="9"/>
        <v>1</v>
      </c>
      <c r="V90" s="64">
        <v>0</v>
      </c>
      <c r="W90" s="79">
        <f t="shared" si="11"/>
        <v>0</v>
      </c>
      <c r="X90" s="81" t="s">
        <v>456</v>
      </c>
      <c r="Y90" s="81" t="s">
        <v>50</v>
      </c>
      <c r="AA90" s="9" t="s">
        <v>27</v>
      </c>
      <c r="AB90" s="9" t="s">
        <v>27</v>
      </c>
      <c r="AC90" s="9" t="s">
        <v>27</v>
      </c>
      <c r="AD90" s="9" t="s">
        <v>27</v>
      </c>
      <c r="AE90" s="9" t="s">
        <v>27</v>
      </c>
      <c r="AP90" s="69">
        <f t="shared" si="14"/>
        <v>1194126.8155092373</v>
      </c>
      <c r="AQ90" s="70">
        <f t="shared" si="15"/>
        <v>0.26477007704328848</v>
      </c>
      <c r="AR90" s="71"/>
      <c r="AS90" s="60"/>
      <c r="AT90" s="60"/>
      <c r="AU90" s="72"/>
      <c r="AV90" s="72"/>
      <c r="AW90" s="72">
        <f t="shared" si="16"/>
        <v>1300000</v>
      </c>
      <c r="AX90" s="72">
        <f t="shared" si="17"/>
        <v>1300000</v>
      </c>
      <c r="AY90" s="73">
        <f t="shared" si="18"/>
        <v>0.28824501358299193</v>
      </c>
    </row>
    <row r="91" spans="1:51" s="2" customFormat="1" ht="12">
      <c r="A91" s="75" t="s">
        <v>457</v>
      </c>
      <c r="B91" s="74" t="s">
        <v>337</v>
      </c>
      <c r="C91" s="74" t="s">
        <v>458</v>
      </c>
      <c r="D91" s="74" t="s">
        <v>459</v>
      </c>
      <c r="E91" s="58" t="s">
        <v>221</v>
      </c>
      <c r="F91" s="58" t="s">
        <v>208</v>
      </c>
      <c r="G91" s="46">
        <v>3638252</v>
      </c>
      <c r="H91" s="76">
        <v>893757.19527536328</v>
      </c>
      <c r="I91" s="76"/>
      <c r="J91" s="76"/>
      <c r="K91" s="46">
        <v>1300000</v>
      </c>
      <c r="L91" s="64">
        <v>1100000</v>
      </c>
      <c r="M91" s="60" t="s">
        <v>460</v>
      </c>
      <c r="N91" s="61" t="s">
        <v>221</v>
      </c>
      <c r="O91" s="62">
        <f t="shared" si="12"/>
        <v>948275.86206896557</v>
      </c>
      <c r="P91" s="77">
        <v>2.5000000000000001E-2</v>
      </c>
      <c r="Q91" s="64">
        <f t="shared" si="13"/>
        <v>23706.896551724141</v>
      </c>
      <c r="R91" s="65"/>
      <c r="S91" s="66">
        <v>44651</v>
      </c>
      <c r="T91" s="67">
        <v>44681</v>
      </c>
      <c r="U91" s="64">
        <f t="shared" si="9"/>
        <v>31</v>
      </c>
      <c r="V91" s="64">
        <v>250</v>
      </c>
      <c r="W91" s="79">
        <f>(V91*U91)+500</f>
        <v>8250</v>
      </c>
      <c r="X91" s="81" t="s">
        <v>461</v>
      </c>
      <c r="Y91" s="81" t="s">
        <v>50</v>
      </c>
      <c r="AA91" s="9" t="s">
        <v>27</v>
      </c>
      <c r="AB91" s="9" t="s">
        <v>27</v>
      </c>
      <c r="AC91" s="9" t="s">
        <v>28</v>
      </c>
      <c r="AD91" s="9" t="s">
        <v>27</v>
      </c>
      <c r="AE91" s="9" t="s">
        <v>27</v>
      </c>
      <c r="AP91" s="69">
        <f t="shared" si="14"/>
        <v>893757.19527536328</v>
      </c>
      <c r="AQ91" s="70">
        <f t="shared" si="15"/>
        <v>0.24565565971663406</v>
      </c>
      <c r="AR91" s="71"/>
      <c r="AS91" s="60"/>
      <c r="AT91" s="60"/>
      <c r="AU91" s="72"/>
      <c r="AV91" s="72"/>
      <c r="AW91" s="72">
        <f t="shared" si="16"/>
        <v>1100000</v>
      </c>
      <c r="AX91" s="72">
        <f t="shared" si="17"/>
        <v>1100000</v>
      </c>
      <c r="AY91" s="73">
        <f t="shared" si="18"/>
        <v>0.30234299328358782</v>
      </c>
    </row>
    <row r="92" spans="1:51" s="2" customFormat="1" ht="12">
      <c r="A92" s="75" t="s">
        <v>462</v>
      </c>
      <c r="B92" s="74" t="s">
        <v>337</v>
      </c>
      <c r="C92" s="74" t="s">
        <v>463</v>
      </c>
      <c r="D92" s="74" t="s">
        <v>464</v>
      </c>
      <c r="E92" s="58" t="s">
        <v>46</v>
      </c>
      <c r="F92" s="58" t="s">
        <v>208</v>
      </c>
      <c r="G92" s="46">
        <v>3638252</v>
      </c>
      <c r="H92" s="76">
        <v>893757.19527536328</v>
      </c>
      <c r="I92" s="76"/>
      <c r="J92" s="76"/>
      <c r="K92" s="46">
        <v>1300000</v>
      </c>
      <c r="L92" s="64">
        <v>1000000</v>
      </c>
      <c r="M92" s="60" t="s">
        <v>465</v>
      </c>
      <c r="N92" s="61" t="s">
        <v>334</v>
      </c>
      <c r="O92" s="62">
        <f t="shared" si="12"/>
        <v>862068.96551724139</v>
      </c>
      <c r="P92" s="77">
        <v>2.5000000000000001E-2</v>
      </c>
      <c r="Q92" s="64">
        <f t="shared" si="13"/>
        <v>21551.724137931036</v>
      </c>
      <c r="R92" s="65" t="s">
        <v>27</v>
      </c>
      <c r="S92" s="66">
        <v>44658</v>
      </c>
      <c r="T92" s="67">
        <v>44699</v>
      </c>
      <c r="U92" s="64">
        <f t="shared" si="9"/>
        <v>42</v>
      </c>
      <c r="V92" s="64">
        <v>60</v>
      </c>
      <c r="W92" s="79">
        <f>V92*U92</f>
        <v>2520</v>
      </c>
      <c r="X92" s="68" t="s">
        <v>466</v>
      </c>
      <c r="Y92" s="68" t="s">
        <v>50</v>
      </c>
      <c r="AA92" s="9" t="s">
        <v>27</v>
      </c>
      <c r="AB92" s="9" t="s">
        <v>27</v>
      </c>
      <c r="AC92" s="9" t="s">
        <v>27</v>
      </c>
      <c r="AD92" s="9" t="s">
        <v>27</v>
      </c>
      <c r="AE92" s="9" t="s">
        <v>27</v>
      </c>
      <c r="AP92" s="69">
        <f t="shared" si="14"/>
        <v>893757.19527536328</v>
      </c>
      <c r="AQ92" s="70">
        <f t="shared" si="15"/>
        <v>0.24565565971663406</v>
      </c>
      <c r="AR92" s="71"/>
      <c r="AS92" s="60"/>
      <c r="AT92" s="60"/>
      <c r="AU92" s="72"/>
      <c r="AV92" s="72"/>
      <c r="AW92" s="72">
        <f t="shared" si="16"/>
        <v>1000000</v>
      </c>
      <c r="AX92" s="72">
        <f t="shared" si="17"/>
        <v>1000000</v>
      </c>
      <c r="AY92" s="73">
        <f t="shared" si="18"/>
        <v>0.2748572666214435</v>
      </c>
    </row>
    <row r="93" spans="1:51" s="2" customFormat="1" ht="12">
      <c r="A93" s="75" t="s">
        <v>467</v>
      </c>
      <c r="B93" s="74" t="s">
        <v>337</v>
      </c>
      <c r="C93" s="74" t="s">
        <v>468</v>
      </c>
      <c r="D93" s="74" t="s">
        <v>469</v>
      </c>
      <c r="E93" s="58" t="s">
        <v>221</v>
      </c>
      <c r="F93" s="58" t="s">
        <v>208</v>
      </c>
      <c r="G93" s="46">
        <v>3638252</v>
      </c>
      <c r="H93" s="76">
        <v>893757.19527536328</v>
      </c>
      <c r="I93" s="76"/>
      <c r="J93" s="76"/>
      <c r="K93" s="46">
        <v>1300000</v>
      </c>
      <c r="L93" s="64">
        <v>1100000</v>
      </c>
      <c r="M93" s="60" t="s">
        <v>470</v>
      </c>
      <c r="N93" s="61" t="s">
        <v>221</v>
      </c>
      <c r="O93" s="62">
        <f t="shared" si="12"/>
        <v>948275.86206896557</v>
      </c>
      <c r="P93" s="77">
        <v>2.5000000000000001E-2</v>
      </c>
      <c r="Q93" s="64">
        <f t="shared" si="13"/>
        <v>23706.896551724141</v>
      </c>
      <c r="R93" s="65"/>
      <c r="S93" s="66">
        <v>44650</v>
      </c>
      <c r="T93" s="67">
        <v>44702</v>
      </c>
      <c r="U93" s="64">
        <f t="shared" si="9"/>
        <v>53</v>
      </c>
      <c r="V93" s="64">
        <v>250</v>
      </c>
      <c r="W93" s="79">
        <f>(V93*U93)+500</f>
        <v>13750</v>
      </c>
      <c r="X93" s="81" t="s">
        <v>471</v>
      </c>
      <c r="Y93" s="81" t="s">
        <v>50</v>
      </c>
      <c r="AA93" s="9" t="s">
        <v>27</v>
      </c>
      <c r="AB93" s="9" t="s">
        <v>27</v>
      </c>
      <c r="AC93" s="9" t="s">
        <v>27</v>
      </c>
      <c r="AD93" s="9" t="s">
        <v>27</v>
      </c>
      <c r="AE93" s="9" t="s">
        <v>27</v>
      </c>
      <c r="AP93" s="69">
        <f t="shared" si="14"/>
        <v>893757.19527536328</v>
      </c>
      <c r="AQ93" s="70">
        <f t="shared" si="15"/>
        <v>0.24565565971663406</v>
      </c>
      <c r="AR93" s="71"/>
      <c r="AS93" s="60"/>
      <c r="AT93" s="60"/>
      <c r="AU93" s="72"/>
      <c r="AV93" s="72"/>
      <c r="AW93" s="72">
        <f t="shared" si="16"/>
        <v>1100000</v>
      </c>
      <c r="AX93" s="72">
        <f t="shared" si="17"/>
        <v>1100000</v>
      </c>
      <c r="AY93" s="73">
        <f t="shared" si="18"/>
        <v>0.30234299328358782</v>
      </c>
    </row>
    <row r="94" spans="1:51" s="2" customFormat="1" ht="12">
      <c r="A94" s="75" t="s">
        <v>472</v>
      </c>
      <c r="B94" s="74" t="s">
        <v>337</v>
      </c>
      <c r="C94" s="74" t="s">
        <v>473</v>
      </c>
      <c r="D94" s="74" t="s">
        <v>474</v>
      </c>
      <c r="E94" s="58" t="s">
        <v>221</v>
      </c>
      <c r="F94" s="58" t="s">
        <v>208</v>
      </c>
      <c r="G94" s="46">
        <v>3638252</v>
      </c>
      <c r="H94" s="76">
        <v>893757.19527536328</v>
      </c>
      <c r="I94" s="76"/>
      <c r="J94" s="76"/>
      <c r="K94" s="46">
        <v>1300000</v>
      </c>
      <c r="L94" s="64">
        <v>1200000</v>
      </c>
      <c r="M94" s="60" t="s">
        <v>470</v>
      </c>
      <c r="N94" s="61" t="s">
        <v>221</v>
      </c>
      <c r="O94" s="62">
        <f t="shared" si="12"/>
        <v>1034482.7586206897</v>
      </c>
      <c r="P94" s="77">
        <v>2.5000000000000001E-2</v>
      </c>
      <c r="Q94" s="64">
        <f t="shared" si="13"/>
        <v>25862.068965517246</v>
      </c>
      <c r="R94" s="65"/>
      <c r="S94" s="66">
        <v>44651</v>
      </c>
      <c r="T94" s="67">
        <v>44701</v>
      </c>
      <c r="U94" s="64">
        <f t="shared" si="9"/>
        <v>51</v>
      </c>
      <c r="V94" s="64">
        <v>250</v>
      </c>
      <c r="W94" s="79">
        <f>(V94*U94)+500</f>
        <v>13250</v>
      </c>
      <c r="X94" s="81" t="s">
        <v>475</v>
      </c>
      <c r="Y94" s="81" t="s">
        <v>50</v>
      </c>
      <c r="AA94" s="9" t="s">
        <v>27</v>
      </c>
      <c r="AB94" s="9" t="s">
        <v>27</v>
      </c>
      <c r="AC94" s="9" t="s">
        <v>27</v>
      </c>
      <c r="AD94" s="9" t="s">
        <v>27</v>
      </c>
      <c r="AE94" s="9" t="s">
        <v>27</v>
      </c>
      <c r="AP94" s="69">
        <f t="shared" si="14"/>
        <v>893757.19527536328</v>
      </c>
      <c r="AQ94" s="70">
        <f t="shared" si="15"/>
        <v>0.24565565971663406</v>
      </c>
      <c r="AR94" s="71"/>
      <c r="AS94" s="60"/>
      <c r="AT94" s="60"/>
      <c r="AU94" s="72"/>
      <c r="AV94" s="72"/>
      <c r="AW94" s="72">
        <f t="shared" si="16"/>
        <v>1200000</v>
      </c>
      <c r="AX94" s="72">
        <f t="shared" si="17"/>
        <v>1200000</v>
      </c>
      <c r="AY94" s="73">
        <f t="shared" si="18"/>
        <v>0.32982871994573221</v>
      </c>
    </row>
    <row r="95" spans="1:51" s="2" customFormat="1" ht="12">
      <c r="A95" s="75" t="s">
        <v>476</v>
      </c>
      <c r="B95" s="74" t="s">
        <v>337</v>
      </c>
      <c r="C95" s="74" t="s">
        <v>477</v>
      </c>
      <c r="D95" s="74" t="s">
        <v>478</v>
      </c>
      <c r="E95" s="58" t="s">
        <v>46</v>
      </c>
      <c r="F95" s="58" t="s">
        <v>208</v>
      </c>
      <c r="G95" s="46">
        <v>3638252</v>
      </c>
      <c r="H95" s="76">
        <v>893757.19527536328</v>
      </c>
      <c r="I95" s="76"/>
      <c r="J95" s="76"/>
      <c r="K95" s="46">
        <v>1300000</v>
      </c>
      <c r="L95" s="64">
        <v>1100000</v>
      </c>
      <c r="M95" s="60" t="s">
        <v>479</v>
      </c>
      <c r="N95" s="61" t="s">
        <v>399</v>
      </c>
      <c r="O95" s="62">
        <f t="shared" si="12"/>
        <v>948275.86206896557</v>
      </c>
      <c r="P95" s="77">
        <v>2.5000000000000001E-2</v>
      </c>
      <c r="Q95" s="64">
        <f t="shared" si="13"/>
        <v>23706.896551724141</v>
      </c>
      <c r="R95" s="65"/>
      <c r="S95" s="66"/>
      <c r="T95" s="67"/>
      <c r="U95" s="64">
        <f t="shared" si="9"/>
        <v>1</v>
      </c>
      <c r="V95" s="64">
        <v>60</v>
      </c>
      <c r="W95" s="79">
        <f t="shared" ref="W95:W103" si="19">V95*U95</f>
        <v>60</v>
      </c>
      <c r="X95" s="81" t="s">
        <v>480</v>
      </c>
      <c r="Y95" s="81" t="s">
        <v>50</v>
      </c>
      <c r="AA95" s="9" t="s">
        <v>27</v>
      </c>
      <c r="AB95" s="9" t="s">
        <v>27</v>
      </c>
      <c r="AC95" s="9" t="s">
        <v>27</v>
      </c>
      <c r="AD95" s="9" t="s">
        <v>27</v>
      </c>
      <c r="AE95" s="9" t="s">
        <v>27</v>
      </c>
      <c r="AP95" s="69">
        <f t="shared" si="14"/>
        <v>893757.19527536328</v>
      </c>
      <c r="AQ95" s="70">
        <f t="shared" si="15"/>
        <v>0.24565565971663406</v>
      </c>
      <c r="AR95" s="71"/>
      <c r="AS95" s="60"/>
      <c r="AT95" s="60"/>
      <c r="AU95" s="72"/>
      <c r="AV95" s="72"/>
      <c r="AW95" s="72">
        <f t="shared" si="16"/>
        <v>1100000</v>
      </c>
      <c r="AX95" s="72">
        <f t="shared" si="17"/>
        <v>1100000</v>
      </c>
      <c r="AY95" s="73">
        <f t="shared" si="18"/>
        <v>0.30234299328358782</v>
      </c>
    </row>
    <row r="96" spans="1:51" s="2" customFormat="1" ht="12">
      <c r="A96" s="75" t="s">
        <v>481</v>
      </c>
      <c r="B96" s="74" t="s">
        <v>317</v>
      </c>
      <c r="C96" s="74" t="s">
        <v>482</v>
      </c>
      <c r="D96" s="74" t="s">
        <v>483</v>
      </c>
      <c r="E96" s="58" t="s">
        <v>46</v>
      </c>
      <c r="F96" s="58" t="s">
        <v>208</v>
      </c>
      <c r="G96" s="46">
        <v>4510052</v>
      </c>
      <c r="H96" s="76">
        <v>1194126.8155092373</v>
      </c>
      <c r="I96" s="76"/>
      <c r="J96" s="76"/>
      <c r="K96" s="46">
        <v>1500000</v>
      </c>
      <c r="L96" s="64">
        <v>1400000</v>
      </c>
      <c r="M96" s="60" t="s">
        <v>484</v>
      </c>
      <c r="N96" s="61" t="s">
        <v>399</v>
      </c>
      <c r="O96" s="62">
        <f t="shared" si="12"/>
        <v>1206896.551724138</v>
      </c>
      <c r="P96" s="77">
        <v>2.5000000000000001E-2</v>
      </c>
      <c r="Q96" s="64">
        <f t="shared" si="13"/>
        <v>30172.413793103449</v>
      </c>
      <c r="R96" s="65"/>
      <c r="S96" s="66"/>
      <c r="T96" s="67"/>
      <c r="U96" s="64">
        <f t="shared" si="9"/>
        <v>1</v>
      </c>
      <c r="V96" s="64">
        <v>60</v>
      </c>
      <c r="W96" s="79">
        <f t="shared" si="19"/>
        <v>60</v>
      </c>
      <c r="X96" s="81" t="s">
        <v>485</v>
      </c>
      <c r="Y96" s="81" t="s">
        <v>50</v>
      </c>
      <c r="AA96" s="9" t="s">
        <v>27</v>
      </c>
      <c r="AB96" s="9" t="s">
        <v>27</v>
      </c>
      <c r="AC96" s="9" t="s">
        <v>27</v>
      </c>
      <c r="AD96" s="9" t="s">
        <v>27</v>
      </c>
      <c r="AE96" s="9" t="s">
        <v>27</v>
      </c>
      <c r="AP96" s="69">
        <f t="shared" si="14"/>
        <v>1194126.8155092373</v>
      </c>
      <c r="AQ96" s="70">
        <f t="shared" si="15"/>
        <v>0.26477007704328848</v>
      </c>
      <c r="AR96" s="71"/>
      <c r="AS96" s="60"/>
      <c r="AT96" s="60"/>
      <c r="AU96" s="72"/>
      <c r="AV96" s="72"/>
      <c r="AW96" s="72">
        <f t="shared" si="16"/>
        <v>1400000</v>
      </c>
      <c r="AX96" s="72">
        <f t="shared" si="17"/>
        <v>1400000</v>
      </c>
      <c r="AY96" s="73">
        <f t="shared" si="18"/>
        <v>0.31041770693552978</v>
      </c>
    </row>
    <row r="97" spans="1:51" s="2" customFormat="1" ht="12">
      <c r="A97" s="75" t="s">
        <v>486</v>
      </c>
      <c r="B97" s="74" t="s">
        <v>337</v>
      </c>
      <c r="C97" s="74" t="s">
        <v>487</v>
      </c>
      <c r="D97" s="74" t="s">
        <v>488</v>
      </c>
      <c r="E97" s="58" t="s">
        <v>46</v>
      </c>
      <c r="F97" s="58" t="s">
        <v>208</v>
      </c>
      <c r="G97" s="46">
        <v>3638252</v>
      </c>
      <c r="H97" s="76">
        <v>893757.19527536328</v>
      </c>
      <c r="I97" s="76"/>
      <c r="J97" s="76"/>
      <c r="K97" s="46">
        <v>1300000</v>
      </c>
      <c r="L97" s="64">
        <v>1000000</v>
      </c>
      <c r="M97" s="60" t="s">
        <v>489</v>
      </c>
      <c r="N97" s="61" t="s">
        <v>263</v>
      </c>
      <c r="O97" s="62">
        <f t="shared" si="12"/>
        <v>862068.96551724139</v>
      </c>
      <c r="P97" s="77">
        <v>2.5000000000000001E-2</v>
      </c>
      <c r="Q97" s="64">
        <f t="shared" si="13"/>
        <v>21551.724137931036</v>
      </c>
      <c r="R97" s="65" t="s">
        <v>27</v>
      </c>
      <c r="S97" s="66"/>
      <c r="T97" s="67"/>
      <c r="U97" s="64">
        <f t="shared" si="9"/>
        <v>1</v>
      </c>
      <c r="V97" s="64">
        <v>60</v>
      </c>
      <c r="W97" s="79">
        <f t="shared" si="19"/>
        <v>60</v>
      </c>
      <c r="X97" s="81" t="s">
        <v>490</v>
      </c>
      <c r="Y97" s="81" t="s">
        <v>50</v>
      </c>
      <c r="AA97" s="9" t="s">
        <v>27</v>
      </c>
      <c r="AB97" s="9" t="s">
        <v>27</v>
      </c>
      <c r="AC97" s="9" t="s">
        <v>27</v>
      </c>
      <c r="AD97" s="9" t="s">
        <v>27</v>
      </c>
      <c r="AE97" s="9" t="s">
        <v>27</v>
      </c>
      <c r="AP97" s="69">
        <f t="shared" si="14"/>
        <v>893757.19527536328</v>
      </c>
      <c r="AQ97" s="70">
        <f t="shared" si="15"/>
        <v>0.24565565971663406</v>
      </c>
      <c r="AR97" s="71"/>
      <c r="AS97" s="60"/>
      <c r="AT97" s="60"/>
      <c r="AU97" s="72"/>
      <c r="AV97" s="72"/>
      <c r="AW97" s="72">
        <f t="shared" si="16"/>
        <v>1000000</v>
      </c>
      <c r="AX97" s="72">
        <f t="shared" si="17"/>
        <v>1000000</v>
      </c>
      <c r="AY97" s="73">
        <f t="shared" si="18"/>
        <v>0.2748572666214435</v>
      </c>
    </row>
    <row r="98" spans="1:51" s="2" customFormat="1" ht="12">
      <c r="A98" s="75" t="s">
        <v>491</v>
      </c>
      <c r="B98" s="74" t="s">
        <v>317</v>
      </c>
      <c r="C98" s="74" t="s">
        <v>492</v>
      </c>
      <c r="D98" s="74" t="s">
        <v>493</v>
      </c>
      <c r="E98" s="58" t="s">
        <v>221</v>
      </c>
      <c r="F98" s="58" t="s">
        <v>208</v>
      </c>
      <c r="G98" s="46">
        <v>4510052</v>
      </c>
      <c r="H98" s="76">
        <v>1194126.8155092373</v>
      </c>
      <c r="I98" s="76"/>
      <c r="J98" s="76"/>
      <c r="K98" s="46">
        <v>1500000</v>
      </c>
      <c r="L98" s="64">
        <v>1400000</v>
      </c>
      <c r="M98" s="60" t="s">
        <v>494</v>
      </c>
      <c r="N98" s="61" t="s">
        <v>495</v>
      </c>
      <c r="O98" s="62">
        <f t="shared" si="12"/>
        <v>1206896.551724138</v>
      </c>
      <c r="P98" s="77">
        <v>2.5000000000000001E-2</v>
      </c>
      <c r="Q98" s="64">
        <f t="shared" si="13"/>
        <v>30172.413793103449</v>
      </c>
      <c r="R98" s="65" t="s">
        <v>27</v>
      </c>
      <c r="S98" s="66"/>
      <c r="T98" s="67"/>
      <c r="U98" s="64">
        <f t="shared" si="9"/>
        <v>1</v>
      </c>
      <c r="V98" s="64">
        <v>60</v>
      </c>
      <c r="W98" s="79">
        <f t="shared" si="19"/>
        <v>60</v>
      </c>
      <c r="X98" s="81" t="s">
        <v>496</v>
      </c>
      <c r="Y98" s="81" t="s">
        <v>50</v>
      </c>
      <c r="AA98" s="9" t="s">
        <v>27</v>
      </c>
      <c r="AB98" s="9" t="s">
        <v>27</v>
      </c>
      <c r="AC98" s="9" t="s">
        <v>27</v>
      </c>
      <c r="AD98" s="9" t="s">
        <v>27</v>
      </c>
      <c r="AE98" s="9" t="s">
        <v>27</v>
      </c>
      <c r="AP98" s="69">
        <f t="shared" si="14"/>
        <v>1194126.8155092373</v>
      </c>
      <c r="AQ98" s="70">
        <f t="shared" si="15"/>
        <v>0.26477007704328848</v>
      </c>
      <c r="AR98" s="71"/>
      <c r="AS98" s="60"/>
      <c r="AT98" s="60"/>
      <c r="AU98" s="72"/>
      <c r="AV98" s="72"/>
      <c r="AW98" s="72">
        <f t="shared" si="16"/>
        <v>1400000</v>
      </c>
      <c r="AX98" s="72">
        <f t="shared" si="17"/>
        <v>1400000</v>
      </c>
      <c r="AY98" s="73">
        <f t="shared" si="18"/>
        <v>0.31041770693552978</v>
      </c>
    </row>
    <row r="99" spans="1:51" s="2" customFormat="1" ht="12">
      <c r="A99" s="75" t="s">
        <v>497</v>
      </c>
      <c r="B99" s="74" t="s">
        <v>337</v>
      </c>
      <c r="C99" s="74" t="s">
        <v>498</v>
      </c>
      <c r="D99" s="74" t="s">
        <v>499</v>
      </c>
      <c r="E99" s="58" t="s">
        <v>46</v>
      </c>
      <c r="F99" s="58" t="s">
        <v>208</v>
      </c>
      <c r="G99" s="46">
        <v>3638252</v>
      </c>
      <c r="H99" s="76">
        <v>893757.19527536328</v>
      </c>
      <c r="I99" s="76"/>
      <c r="J99" s="76"/>
      <c r="K99" s="46">
        <v>1300000</v>
      </c>
      <c r="L99" s="64">
        <v>1100000</v>
      </c>
      <c r="M99" s="60" t="s">
        <v>500</v>
      </c>
      <c r="N99" s="61" t="s">
        <v>399</v>
      </c>
      <c r="O99" s="62">
        <f t="shared" si="12"/>
        <v>948275.86206896557</v>
      </c>
      <c r="P99" s="77">
        <v>2.5000000000000001E-2</v>
      </c>
      <c r="Q99" s="64">
        <f t="shared" si="13"/>
        <v>23706.896551724141</v>
      </c>
      <c r="R99" s="65"/>
      <c r="S99" s="66"/>
      <c r="T99" s="67"/>
      <c r="U99" s="64">
        <f t="shared" si="9"/>
        <v>1</v>
      </c>
      <c r="V99" s="64">
        <v>60</v>
      </c>
      <c r="W99" s="79">
        <f t="shared" si="19"/>
        <v>60</v>
      </c>
      <c r="X99" s="81" t="s">
        <v>501</v>
      </c>
      <c r="Y99" s="81" t="s">
        <v>50</v>
      </c>
      <c r="AA99" s="9" t="s">
        <v>27</v>
      </c>
      <c r="AB99" s="9" t="s">
        <v>27</v>
      </c>
      <c r="AC99" s="9" t="s">
        <v>27</v>
      </c>
      <c r="AD99" s="9" t="s">
        <v>27</v>
      </c>
      <c r="AE99" s="9" t="s">
        <v>27</v>
      </c>
      <c r="AP99" s="69">
        <f t="shared" si="14"/>
        <v>893757.19527536328</v>
      </c>
      <c r="AQ99" s="70">
        <f t="shared" si="15"/>
        <v>0.24565565971663406</v>
      </c>
      <c r="AR99" s="71"/>
      <c r="AS99" s="60"/>
      <c r="AT99" s="60"/>
      <c r="AU99" s="72"/>
      <c r="AV99" s="72"/>
      <c r="AW99" s="72">
        <f t="shared" si="16"/>
        <v>1100000</v>
      </c>
      <c r="AX99" s="72">
        <f t="shared" si="17"/>
        <v>1100000</v>
      </c>
      <c r="AY99" s="73">
        <f t="shared" si="18"/>
        <v>0.30234299328358782</v>
      </c>
    </row>
    <row r="100" spans="1:51" s="2" customFormat="1" ht="12">
      <c r="A100" s="75" t="s">
        <v>502</v>
      </c>
      <c r="B100" s="74" t="s">
        <v>317</v>
      </c>
      <c r="C100" s="74" t="s">
        <v>503</v>
      </c>
      <c r="D100" s="74" t="s">
        <v>504</v>
      </c>
      <c r="E100" s="58" t="s">
        <v>46</v>
      </c>
      <c r="F100" s="58" t="s">
        <v>208</v>
      </c>
      <c r="G100" s="46">
        <v>4510052</v>
      </c>
      <c r="H100" s="76">
        <v>1194126.8155092373</v>
      </c>
      <c r="I100" s="76"/>
      <c r="J100" s="76"/>
      <c r="K100" s="46">
        <v>1500000</v>
      </c>
      <c r="L100" s="64">
        <v>1175000</v>
      </c>
      <c r="M100" s="60" t="s">
        <v>505</v>
      </c>
      <c r="N100" s="61"/>
      <c r="O100" s="62">
        <f t="shared" si="12"/>
        <v>1012931.0344827587</v>
      </c>
      <c r="P100" s="77">
        <v>2.5000000000000001E-2</v>
      </c>
      <c r="Q100" s="64">
        <f t="shared" si="13"/>
        <v>25323.275862068971</v>
      </c>
      <c r="R100" s="85"/>
      <c r="S100" s="66"/>
      <c r="T100" s="67"/>
      <c r="U100" s="64">
        <f t="shared" si="9"/>
        <v>1</v>
      </c>
      <c r="V100" s="64">
        <v>60</v>
      </c>
      <c r="W100" s="79">
        <f t="shared" si="19"/>
        <v>60</v>
      </c>
      <c r="X100" s="81" t="s">
        <v>506</v>
      </c>
      <c r="Y100" s="81" t="s">
        <v>50</v>
      </c>
      <c r="AA100" s="9" t="s">
        <v>27</v>
      </c>
      <c r="AB100" s="9" t="s">
        <v>27</v>
      </c>
      <c r="AC100" s="9" t="s">
        <v>27</v>
      </c>
      <c r="AD100" s="9" t="s">
        <v>27</v>
      </c>
      <c r="AE100" s="9" t="s">
        <v>27</v>
      </c>
      <c r="AP100" s="69">
        <f t="shared" si="14"/>
        <v>1194126.8155092373</v>
      </c>
      <c r="AQ100" s="70">
        <f t="shared" si="15"/>
        <v>0.26477007704328848</v>
      </c>
      <c r="AR100" s="71"/>
      <c r="AS100" s="60"/>
      <c r="AT100" s="60"/>
      <c r="AU100" s="72"/>
      <c r="AV100" s="72"/>
      <c r="AW100" s="72">
        <f t="shared" si="16"/>
        <v>1175000</v>
      </c>
      <c r="AX100" s="72">
        <f t="shared" si="17"/>
        <v>1175000</v>
      </c>
      <c r="AY100" s="73">
        <f t="shared" si="18"/>
        <v>0.26052914689231965</v>
      </c>
    </row>
    <row r="101" spans="1:51" s="2" customFormat="1" ht="12">
      <c r="A101" s="75" t="s">
        <v>507</v>
      </c>
      <c r="B101" s="74" t="s">
        <v>317</v>
      </c>
      <c r="C101" s="74" t="s">
        <v>508</v>
      </c>
      <c r="D101" s="74" t="s">
        <v>509</v>
      </c>
      <c r="E101" s="58" t="s">
        <v>46</v>
      </c>
      <c r="F101" s="58" t="s">
        <v>208</v>
      </c>
      <c r="G101" s="46">
        <v>4510052</v>
      </c>
      <c r="H101" s="76">
        <v>1194126.8155092373</v>
      </c>
      <c r="I101" s="76"/>
      <c r="J101" s="76"/>
      <c r="K101" s="46">
        <v>1500000</v>
      </c>
      <c r="L101" s="64">
        <v>1400000</v>
      </c>
      <c r="M101" s="60" t="s">
        <v>510</v>
      </c>
      <c r="N101" s="61" t="s">
        <v>495</v>
      </c>
      <c r="O101" s="62">
        <f t="shared" si="12"/>
        <v>1206896.551724138</v>
      </c>
      <c r="P101" s="77">
        <v>2.5000000000000001E-2</v>
      </c>
      <c r="Q101" s="64">
        <f t="shared" si="13"/>
        <v>30172.413793103449</v>
      </c>
      <c r="R101" s="65" t="s">
        <v>27</v>
      </c>
      <c r="S101" s="66"/>
      <c r="T101" s="67"/>
      <c r="U101" s="64">
        <f t="shared" si="9"/>
        <v>1</v>
      </c>
      <c r="V101" s="64">
        <v>60</v>
      </c>
      <c r="W101" s="79">
        <f t="shared" si="19"/>
        <v>60</v>
      </c>
      <c r="X101" s="81" t="s">
        <v>511</v>
      </c>
      <c r="Y101" s="81" t="s">
        <v>50</v>
      </c>
      <c r="AA101" s="9" t="s">
        <v>27</v>
      </c>
      <c r="AB101" s="9" t="s">
        <v>27</v>
      </c>
      <c r="AC101" s="9" t="s">
        <v>27</v>
      </c>
      <c r="AD101" s="9" t="s">
        <v>27</v>
      </c>
      <c r="AE101" s="9" t="s">
        <v>27</v>
      </c>
      <c r="AP101" s="69">
        <f t="shared" si="14"/>
        <v>1194126.8155092373</v>
      </c>
      <c r="AQ101" s="70">
        <f t="shared" si="15"/>
        <v>0.26477007704328848</v>
      </c>
      <c r="AR101" s="71"/>
      <c r="AS101" s="60"/>
      <c r="AT101" s="60"/>
      <c r="AU101" s="72"/>
      <c r="AV101" s="72"/>
      <c r="AW101" s="72">
        <f t="shared" si="16"/>
        <v>1400000</v>
      </c>
      <c r="AX101" s="72">
        <f t="shared" si="17"/>
        <v>1400000</v>
      </c>
      <c r="AY101" s="73">
        <f t="shared" si="18"/>
        <v>0.31041770693552978</v>
      </c>
    </row>
    <row r="102" spans="1:51" s="2" customFormat="1" ht="12">
      <c r="A102" s="75" t="s">
        <v>512</v>
      </c>
      <c r="B102" s="74" t="s">
        <v>317</v>
      </c>
      <c r="C102" s="74" t="s">
        <v>513</v>
      </c>
      <c r="D102" s="74" t="s">
        <v>514</v>
      </c>
      <c r="E102" s="58" t="s">
        <v>46</v>
      </c>
      <c r="F102" s="58" t="s">
        <v>208</v>
      </c>
      <c r="G102" s="46">
        <v>4510052</v>
      </c>
      <c r="H102" s="76">
        <v>1194126.8155092373</v>
      </c>
      <c r="I102" s="76"/>
      <c r="J102" s="76"/>
      <c r="K102" s="46">
        <v>1500000</v>
      </c>
      <c r="L102" s="64">
        <v>1200000</v>
      </c>
      <c r="M102" s="60" t="s">
        <v>515</v>
      </c>
      <c r="N102" s="61" t="s">
        <v>263</v>
      </c>
      <c r="O102" s="62">
        <f t="shared" si="12"/>
        <v>1034482.7586206897</v>
      </c>
      <c r="P102" s="77">
        <v>2.5000000000000001E-2</v>
      </c>
      <c r="Q102" s="64">
        <f t="shared" si="13"/>
        <v>25862.068965517246</v>
      </c>
      <c r="R102" s="65" t="s">
        <v>27</v>
      </c>
      <c r="S102" s="66"/>
      <c r="T102" s="67"/>
      <c r="U102" s="64">
        <f t="shared" si="9"/>
        <v>1</v>
      </c>
      <c r="V102" s="64">
        <v>60</v>
      </c>
      <c r="W102" s="79">
        <f t="shared" si="19"/>
        <v>60</v>
      </c>
      <c r="X102" s="81" t="s">
        <v>516</v>
      </c>
      <c r="Y102" s="81" t="s">
        <v>50</v>
      </c>
      <c r="AA102" s="9" t="s">
        <v>27</v>
      </c>
      <c r="AB102" s="9" t="s">
        <v>27</v>
      </c>
      <c r="AC102" s="9" t="s">
        <v>27</v>
      </c>
      <c r="AD102" s="9" t="s">
        <v>27</v>
      </c>
      <c r="AE102" s="9" t="s">
        <v>27</v>
      </c>
      <c r="AP102" s="69">
        <f t="shared" si="14"/>
        <v>1194126.8155092373</v>
      </c>
      <c r="AQ102" s="70">
        <f t="shared" si="15"/>
        <v>0.26477007704328848</v>
      </c>
      <c r="AR102" s="71"/>
      <c r="AS102" s="60"/>
      <c r="AT102" s="60"/>
      <c r="AU102" s="72"/>
      <c r="AV102" s="72"/>
      <c r="AW102" s="72">
        <f t="shared" si="16"/>
        <v>1200000</v>
      </c>
      <c r="AX102" s="72">
        <f t="shared" si="17"/>
        <v>1200000</v>
      </c>
      <c r="AY102" s="73">
        <f t="shared" si="18"/>
        <v>0.26607232023045413</v>
      </c>
    </row>
    <row r="103" spans="1:51" s="103" customFormat="1" ht="12">
      <c r="A103" s="86" t="s">
        <v>517</v>
      </c>
      <c r="B103" s="87" t="s">
        <v>337</v>
      </c>
      <c r="C103" s="87" t="s">
        <v>518</v>
      </c>
      <c r="D103" s="87" t="s">
        <v>519</v>
      </c>
      <c r="E103" s="88" t="s">
        <v>46</v>
      </c>
      <c r="F103" s="88" t="s">
        <v>208</v>
      </c>
      <c r="G103" s="89">
        <v>3638252</v>
      </c>
      <c r="H103" s="90">
        <v>893757.19527536328</v>
      </c>
      <c r="I103" s="90"/>
      <c r="J103" s="90"/>
      <c r="K103" s="89">
        <v>1300000</v>
      </c>
      <c r="L103" s="91">
        <v>1000000</v>
      </c>
      <c r="M103" s="92" t="s">
        <v>520</v>
      </c>
      <c r="N103" s="93" t="s">
        <v>263</v>
      </c>
      <c r="O103" s="94">
        <f t="shared" si="12"/>
        <v>862068.96551724139</v>
      </c>
      <c r="P103" s="95">
        <v>2.5000000000000001E-2</v>
      </c>
      <c r="Q103" s="91">
        <f t="shared" si="13"/>
        <v>21551.724137931036</v>
      </c>
      <c r="R103" s="96" t="s">
        <v>27</v>
      </c>
      <c r="S103" s="97"/>
      <c r="T103" s="98"/>
      <c r="U103" s="91">
        <f t="shared" si="9"/>
        <v>1</v>
      </c>
      <c r="V103" s="91">
        <v>60</v>
      </c>
      <c r="W103" s="99">
        <f t="shared" si="19"/>
        <v>60</v>
      </c>
      <c r="X103" s="100" t="s">
        <v>521</v>
      </c>
      <c r="Y103" s="100" t="s">
        <v>50</v>
      </c>
      <c r="Z103" s="101" t="s">
        <v>522</v>
      </c>
      <c r="AA103" s="102" t="s">
        <v>27</v>
      </c>
      <c r="AB103" s="102" t="s">
        <v>27</v>
      </c>
      <c r="AC103" s="102" t="s">
        <v>28</v>
      </c>
      <c r="AD103" s="102" t="s">
        <v>27</v>
      </c>
      <c r="AE103" s="102" t="s">
        <v>27</v>
      </c>
      <c r="AP103" s="104">
        <f t="shared" si="14"/>
        <v>893757.19527536328</v>
      </c>
      <c r="AQ103" s="105">
        <f t="shared" si="15"/>
        <v>0.24565565971663406</v>
      </c>
      <c r="AR103" s="106"/>
      <c r="AS103" s="55"/>
      <c r="AT103" s="55"/>
      <c r="AU103" s="107"/>
      <c r="AV103" s="107"/>
      <c r="AW103" s="107">
        <f t="shared" si="16"/>
        <v>1000000</v>
      </c>
      <c r="AX103" s="107">
        <f t="shared" si="17"/>
        <v>1000000</v>
      </c>
      <c r="AY103" s="108">
        <f t="shared" si="18"/>
        <v>0.2748572666214435</v>
      </c>
    </row>
    <row r="104" spans="1:51" s="2" customFormat="1" ht="12">
      <c r="A104" s="109" t="s">
        <v>523</v>
      </c>
      <c r="B104" s="74" t="s">
        <v>337</v>
      </c>
      <c r="C104" s="74" t="s">
        <v>524</v>
      </c>
      <c r="D104" s="74" t="s">
        <v>525</v>
      </c>
      <c r="E104" s="58" t="s">
        <v>221</v>
      </c>
      <c r="F104" s="58" t="s">
        <v>208</v>
      </c>
      <c r="G104" s="46">
        <v>3638252</v>
      </c>
      <c r="H104" s="76">
        <v>893757.19527536328</v>
      </c>
      <c r="I104" s="76"/>
      <c r="J104" s="76"/>
      <c r="K104" s="46">
        <v>1300000</v>
      </c>
      <c r="L104" s="64">
        <v>1125000</v>
      </c>
      <c r="M104" s="60" t="s">
        <v>526</v>
      </c>
      <c r="N104" s="61" t="s">
        <v>221</v>
      </c>
      <c r="O104" s="62">
        <f>1000000/1.16</f>
        <v>862068.96551724139</v>
      </c>
      <c r="P104" s="77">
        <v>2.5000000000000001E-2</v>
      </c>
      <c r="Q104" s="64">
        <f t="shared" si="13"/>
        <v>21551.724137931036</v>
      </c>
      <c r="R104" s="65"/>
      <c r="S104" s="66">
        <v>44705</v>
      </c>
      <c r="T104" s="67">
        <v>44712</v>
      </c>
      <c r="U104" s="64">
        <f t="shared" si="9"/>
        <v>8</v>
      </c>
      <c r="V104" s="64">
        <v>250</v>
      </c>
      <c r="W104" s="79">
        <f>(V104*U104)+500</f>
        <v>2500</v>
      </c>
      <c r="X104" s="81" t="s">
        <v>527</v>
      </c>
      <c r="Y104" s="81" t="s">
        <v>50</v>
      </c>
      <c r="Z104" s="110"/>
      <c r="AA104" s="9" t="s">
        <v>27</v>
      </c>
      <c r="AB104" s="9" t="s">
        <v>27</v>
      </c>
      <c r="AC104" s="9" t="s">
        <v>27</v>
      </c>
      <c r="AD104" s="9" t="s">
        <v>27</v>
      </c>
      <c r="AE104" s="9" t="s">
        <v>27</v>
      </c>
      <c r="AF104" s="8"/>
      <c r="AP104" s="69">
        <f t="shared" si="14"/>
        <v>893757.19527536328</v>
      </c>
      <c r="AQ104" s="70">
        <f t="shared" si="15"/>
        <v>0.24565565971663406</v>
      </c>
      <c r="AR104" s="71"/>
      <c r="AS104" s="60"/>
      <c r="AT104" s="60"/>
      <c r="AU104" s="72"/>
      <c r="AV104" s="72"/>
      <c r="AW104" s="72">
        <f t="shared" si="16"/>
        <v>1125000</v>
      </c>
      <c r="AX104" s="72">
        <f t="shared" si="17"/>
        <v>1125000</v>
      </c>
      <c r="AY104" s="73">
        <f t="shared" si="18"/>
        <v>0.30921442494912393</v>
      </c>
    </row>
    <row r="105" spans="1:51" s="2" customFormat="1" ht="12">
      <c r="A105" s="75" t="s">
        <v>528</v>
      </c>
      <c r="B105" s="74" t="s">
        <v>529</v>
      </c>
      <c r="C105" s="74" t="s">
        <v>530</v>
      </c>
      <c r="D105" s="74" t="s">
        <v>531</v>
      </c>
      <c r="E105" s="58" t="s">
        <v>359</v>
      </c>
      <c r="F105" s="58" t="s">
        <v>208</v>
      </c>
      <c r="G105" s="46">
        <v>3638252</v>
      </c>
      <c r="H105" s="76">
        <v>893757.19527536328</v>
      </c>
      <c r="I105" s="76"/>
      <c r="J105" s="76"/>
      <c r="K105" s="46">
        <v>1300000</v>
      </c>
      <c r="L105" s="64">
        <v>1000000</v>
      </c>
      <c r="M105" s="60" t="s">
        <v>46</v>
      </c>
      <c r="N105" s="61" t="s">
        <v>48</v>
      </c>
      <c r="O105" s="62">
        <f t="shared" ref="O105:O168" si="20">L105/1.16</f>
        <v>862068.96551724139</v>
      </c>
      <c r="P105" s="77">
        <v>0</v>
      </c>
      <c r="Q105" s="64">
        <f t="shared" si="13"/>
        <v>0</v>
      </c>
      <c r="R105" s="65" t="s">
        <v>48</v>
      </c>
      <c r="S105" s="66">
        <v>44664</v>
      </c>
      <c r="T105" s="67">
        <v>44757</v>
      </c>
      <c r="U105" s="64">
        <f t="shared" si="9"/>
        <v>94</v>
      </c>
      <c r="V105" s="64">
        <v>0</v>
      </c>
      <c r="W105" s="79">
        <f t="shared" ref="W105:W125" si="21">V105*U105</f>
        <v>0</v>
      </c>
      <c r="X105" s="81" t="s">
        <v>532</v>
      </c>
      <c r="Y105" s="81" t="s">
        <v>50</v>
      </c>
      <c r="Z105" s="2" t="s">
        <v>533</v>
      </c>
      <c r="AA105" s="9" t="s">
        <v>27</v>
      </c>
      <c r="AB105" s="9" t="s">
        <v>27</v>
      </c>
      <c r="AC105" s="9" t="s">
        <v>27</v>
      </c>
      <c r="AD105" s="9" t="s">
        <v>27</v>
      </c>
      <c r="AE105" s="9" t="s">
        <v>27</v>
      </c>
      <c r="AP105" s="69">
        <f t="shared" si="14"/>
        <v>893757.19527536328</v>
      </c>
      <c r="AQ105" s="70">
        <f t="shared" si="15"/>
        <v>0.24565565971663406</v>
      </c>
      <c r="AR105" s="71"/>
      <c r="AS105" s="60"/>
      <c r="AT105" s="60"/>
      <c r="AU105" s="72"/>
      <c r="AV105" s="72"/>
      <c r="AW105" s="72">
        <f t="shared" si="16"/>
        <v>1000000</v>
      </c>
      <c r="AX105" s="72">
        <f t="shared" si="17"/>
        <v>1000000</v>
      </c>
      <c r="AY105" s="73">
        <f t="shared" si="18"/>
        <v>0.2748572666214435</v>
      </c>
    </row>
    <row r="106" spans="1:51" s="2" customFormat="1" ht="12">
      <c r="A106" s="75" t="s">
        <v>534</v>
      </c>
      <c r="B106" s="74" t="s">
        <v>337</v>
      </c>
      <c r="C106" s="74" t="s">
        <v>535</v>
      </c>
      <c r="D106" s="74" t="s">
        <v>536</v>
      </c>
      <c r="E106" s="58" t="s">
        <v>359</v>
      </c>
      <c r="F106" s="58" t="s">
        <v>208</v>
      </c>
      <c r="G106" s="46">
        <v>3638252</v>
      </c>
      <c r="H106" s="76">
        <v>893757.19527536328</v>
      </c>
      <c r="I106" s="76"/>
      <c r="J106" s="76"/>
      <c r="K106" s="46">
        <v>1300000</v>
      </c>
      <c r="L106" s="64">
        <v>1200000</v>
      </c>
      <c r="M106" s="60" t="s">
        <v>537</v>
      </c>
      <c r="N106" s="61" t="s">
        <v>495</v>
      </c>
      <c r="O106" s="62">
        <f t="shared" si="20"/>
        <v>1034482.7586206897</v>
      </c>
      <c r="P106" s="77">
        <v>2.5000000000000001E-2</v>
      </c>
      <c r="Q106" s="64">
        <f t="shared" si="13"/>
        <v>25862.068965517246</v>
      </c>
      <c r="R106" s="65"/>
      <c r="S106" s="66">
        <v>44664</v>
      </c>
      <c r="T106" s="67"/>
      <c r="U106" s="64">
        <f t="shared" si="9"/>
        <v>-44663</v>
      </c>
      <c r="V106" s="64">
        <v>0</v>
      </c>
      <c r="W106" s="79">
        <f t="shared" si="21"/>
        <v>0</v>
      </c>
      <c r="X106" s="81" t="s">
        <v>538</v>
      </c>
      <c r="Y106" s="81" t="s">
        <v>50</v>
      </c>
      <c r="AA106" s="9" t="s">
        <v>27</v>
      </c>
      <c r="AB106" s="9" t="s">
        <v>27</v>
      </c>
      <c r="AC106" s="9" t="s">
        <v>28</v>
      </c>
      <c r="AD106" s="9" t="s">
        <v>27</v>
      </c>
      <c r="AE106" s="9" t="s">
        <v>27</v>
      </c>
      <c r="AP106" s="69">
        <f t="shared" si="14"/>
        <v>893757.19527536328</v>
      </c>
      <c r="AQ106" s="70">
        <f t="shared" si="15"/>
        <v>0.24565565971663406</v>
      </c>
      <c r="AR106" s="71"/>
      <c r="AS106" s="60"/>
      <c r="AT106" s="60"/>
      <c r="AU106" s="72"/>
      <c r="AV106" s="72"/>
      <c r="AW106" s="72">
        <f t="shared" si="16"/>
        <v>1200000</v>
      </c>
      <c r="AX106" s="72">
        <f t="shared" si="17"/>
        <v>1200000</v>
      </c>
      <c r="AY106" s="73">
        <f t="shared" si="18"/>
        <v>0.32982871994573221</v>
      </c>
    </row>
    <row r="107" spans="1:51" s="2" customFormat="1" ht="12">
      <c r="A107" s="75" t="s">
        <v>539</v>
      </c>
      <c r="B107" s="74" t="s">
        <v>337</v>
      </c>
      <c r="C107" s="74" t="s">
        <v>540</v>
      </c>
      <c r="D107" s="74" t="s">
        <v>541</v>
      </c>
      <c r="E107" s="58" t="s">
        <v>359</v>
      </c>
      <c r="F107" s="58" t="s">
        <v>208</v>
      </c>
      <c r="G107" s="46">
        <v>3638252</v>
      </c>
      <c r="H107" s="76">
        <v>893757.19527536328</v>
      </c>
      <c r="I107" s="76"/>
      <c r="J107" s="76"/>
      <c r="K107" s="46">
        <v>1300000</v>
      </c>
      <c r="L107" s="64">
        <v>1100000</v>
      </c>
      <c r="M107" s="60" t="s">
        <v>46</v>
      </c>
      <c r="N107" s="61" t="s">
        <v>48</v>
      </c>
      <c r="O107" s="62">
        <f t="shared" si="20"/>
        <v>948275.86206896557</v>
      </c>
      <c r="P107" s="77">
        <v>0</v>
      </c>
      <c r="Q107" s="64">
        <f t="shared" si="13"/>
        <v>0</v>
      </c>
      <c r="R107" s="65" t="s">
        <v>48</v>
      </c>
      <c r="S107" s="66">
        <v>44658</v>
      </c>
      <c r="T107" s="67">
        <v>44658</v>
      </c>
      <c r="U107" s="64">
        <f t="shared" si="9"/>
        <v>1</v>
      </c>
      <c r="V107" s="64">
        <v>0</v>
      </c>
      <c r="W107" s="79">
        <f t="shared" si="21"/>
        <v>0</v>
      </c>
      <c r="X107" s="81" t="s">
        <v>542</v>
      </c>
      <c r="Y107" s="81" t="s">
        <v>50</v>
      </c>
      <c r="AA107" s="9" t="s">
        <v>27</v>
      </c>
      <c r="AB107" s="9" t="s">
        <v>28</v>
      </c>
      <c r="AC107" s="9" t="s">
        <v>28</v>
      </c>
      <c r="AD107" s="9" t="s">
        <v>28</v>
      </c>
      <c r="AE107" s="9" t="s">
        <v>27</v>
      </c>
      <c r="AF107" s="8" t="s">
        <v>284</v>
      </c>
      <c r="AP107" s="69">
        <f t="shared" si="14"/>
        <v>893757.19527536328</v>
      </c>
      <c r="AQ107" s="70">
        <f t="shared" si="15"/>
        <v>0.24565565971663406</v>
      </c>
      <c r="AR107" s="71"/>
      <c r="AS107" s="60"/>
      <c r="AT107" s="60"/>
      <c r="AU107" s="72"/>
      <c r="AV107" s="72"/>
      <c r="AW107" s="72">
        <f t="shared" si="16"/>
        <v>1100000</v>
      </c>
      <c r="AX107" s="72">
        <f t="shared" si="17"/>
        <v>1100000</v>
      </c>
      <c r="AY107" s="73">
        <f t="shared" si="18"/>
        <v>0.30234299328358782</v>
      </c>
    </row>
    <row r="108" spans="1:51" s="2" customFormat="1" ht="12">
      <c r="A108" s="75" t="s">
        <v>543</v>
      </c>
      <c r="B108" s="74" t="s">
        <v>337</v>
      </c>
      <c r="C108" s="74" t="s">
        <v>544</v>
      </c>
      <c r="D108" s="74" t="s">
        <v>545</v>
      </c>
      <c r="E108" s="58" t="s">
        <v>359</v>
      </c>
      <c r="F108" s="58" t="s">
        <v>208</v>
      </c>
      <c r="G108" s="46">
        <v>3638252</v>
      </c>
      <c r="H108" s="76">
        <v>893757.19527536328</v>
      </c>
      <c r="I108" s="76"/>
      <c r="J108" s="76"/>
      <c r="K108" s="46">
        <v>1300000</v>
      </c>
      <c r="L108" s="64">
        <v>1000000</v>
      </c>
      <c r="M108" s="60" t="s">
        <v>546</v>
      </c>
      <c r="N108" s="61" t="s">
        <v>263</v>
      </c>
      <c r="O108" s="62">
        <f t="shared" si="20"/>
        <v>862068.96551724139</v>
      </c>
      <c r="P108" s="77">
        <v>2.5000000000000001E-2</v>
      </c>
      <c r="Q108" s="64">
        <f t="shared" si="13"/>
        <v>21551.724137931036</v>
      </c>
      <c r="R108" s="65" t="s">
        <v>27</v>
      </c>
      <c r="S108" s="66">
        <v>44670</v>
      </c>
      <c r="T108" s="67">
        <v>44671</v>
      </c>
      <c r="U108" s="64">
        <f t="shared" si="9"/>
        <v>2</v>
      </c>
      <c r="V108" s="64">
        <v>0</v>
      </c>
      <c r="W108" s="79">
        <f t="shared" si="21"/>
        <v>0</v>
      </c>
      <c r="X108" s="81" t="s">
        <v>547</v>
      </c>
      <c r="Y108" s="81" t="s">
        <v>50</v>
      </c>
      <c r="AA108" s="9" t="s">
        <v>27</v>
      </c>
      <c r="AB108" s="9" t="s">
        <v>27</v>
      </c>
      <c r="AC108" s="9" t="s">
        <v>28</v>
      </c>
      <c r="AD108" s="9" t="s">
        <v>27</v>
      </c>
      <c r="AE108" s="9" t="s">
        <v>27</v>
      </c>
      <c r="AP108" s="69">
        <f t="shared" si="14"/>
        <v>893757.19527536328</v>
      </c>
      <c r="AQ108" s="70">
        <f t="shared" si="15"/>
        <v>0.24565565971663406</v>
      </c>
      <c r="AR108" s="71"/>
      <c r="AS108" s="60"/>
      <c r="AT108" s="60"/>
      <c r="AU108" s="72"/>
      <c r="AV108" s="72"/>
      <c r="AW108" s="72">
        <f t="shared" si="16"/>
        <v>1000000</v>
      </c>
      <c r="AX108" s="72">
        <f t="shared" si="17"/>
        <v>1000000</v>
      </c>
      <c r="AY108" s="73">
        <f t="shared" si="18"/>
        <v>0.2748572666214435</v>
      </c>
    </row>
    <row r="109" spans="1:51" s="2" customFormat="1" ht="12">
      <c r="A109" s="75" t="s">
        <v>548</v>
      </c>
      <c r="B109" s="74" t="s">
        <v>317</v>
      </c>
      <c r="C109" s="74" t="s">
        <v>549</v>
      </c>
      <c r="D109" s="74" t="s">
        <v>550</v>
      </c>
      <c r="E109" s="58" t="s">
        <v>359</v>
      </c>
      <c r="F109" s="58" t="s">
        <v>208</v>
      </c>
      <c r="G109" s="46">
        <v>4510052</v>
      </c>
      <c r="H109" s="76">
        <v>1194126.8155092373</v>
      </c>
      <c r="I109" s="76"/>
      <c r="J109" s="76"/>
      <c r="K109" s="46">
        <v>1500000</v>
      </c>
      <c r="L109" s="64">
        <v>1200000</v>
      </c>
      <c r="M109" s="60" t="s">
        <v>551</v>
      </c>
      <c r="N109" s="61" t="s">
        <v>263</v>
      </c>
      <c r="O109" s="62">
        <f t="shared" si="20"/>
        <v>1034482.7586206897</v>
      </c>
      <c r="P109" s="77">
        <v>2.5000000000000001E-2</v>
      </c>
      <c r="Q109" s="64">
        <f t="shared" si="13"/>
        <v>25862.068965517246</v>
      </c>
      <c r="R109" s="65" t="s">
        <v>27</v>
      </c>
      <c r="S109" s="66"/>
      <c r="T109" s="67"/>
      <c r="U109" s="64">
        <f t="shared" ref="U109:U172" si="22">(T109-S109)+1</f>
        <v>1</v>
      </c>
      <c r="V109" s="64">
        <v>0</v>
      </c>
      <c r="W109" s="79">
        <f t="shared" si="21"/>
        <v>0</v>
      </c>
      <c r="X109" s="81" t="s">
        <v>552</v>
      </c>
      <c r="Y109" s="81" t="s">
        <v>50</v>
      </c>
      <c r="AA109" s="9" t="s">
        <v>27</v>
      </c>
      <c r="AB109" s="9" t="s">
        <v>27</v>
      </c>
      <c r="AC109" s="9" t="s">
        <v>28</v>
      </c>
      <c r="AD109" s="9" t="s">
        <v>27</v>
      </c>
      <c r="AE109" s="9" t="s">
        <v>27</v>
      </c>
      <c r="AP109" s="69">
        <f t="shared" si="14"/>
        <v>1194126.8155092373</v>
      </c>
      <c r="AQ109" s="70">
        <f t="shared" si="15"/>
        <v>0.26477007704328848</v>
      </c>
      <c r="AR109" s="71"/>
      <c r="AS109" s="60"/>
      <c r="AT109" s="60"/>
      <c r="AU109" s="72"/>
      <c r="AV109" s="72"/>
      <c r="AW109" s="72">
        <f t="shared" si="16"/>
        <v>1200000</v>
      </c>
      <c r="AX109" s="72">
        <f t="shared" si="17"/>
        <v>1200000</v>
      </c>
      <c r="AY109" s="73">
        <f t="shared" si="18"/>
        <v>0.26607232023045413</v>
      </c>
    </row>
    <row r="110" spans="1:51" s="2" customFormat="1" ht="12">
      <c r="A110" s="75" t="s">
        <v>553</v>
      </c>
      <c r="B110" s="74" t="s">
        <v>317</v>
      </c>
      <c r="C110" s="74" t="s">
        <v>554</v>
      </c>
      <c r="D110" s="74" t="s">
        <v>555</v>
      </c>
      <c r="E110" s="58" t="s">
        <v>359</v>
      </c>
      <c r="F110" s="58" t="s">
        <v>208</v>
      </c>
      <c r="G110" s="46">
        <v>4510052</v>
      </c>
      <c r="H110" s="76">
        <v>1194126.8155092373</v>
      </c>
      <c r="I110" s="76"/>
      <c r="J110" s="76"/>
      <c r="K110" s="46">
        <v>1500000</v>
      </c>
      <c r="L110" s="64">
        <v>1300000</v>
      </c>
      <c r="M110" s="60" t="s">
        <v>556</v>
      </c>
      <c r="N110" s="61" t="s">
        <v>399</v>
      </c>
      <c r="O110" s="62">
        <f t="shared" si="20"/>
        <v>1120689.6551724139</v>
      </c>
      <c r="P110" s="77">
        <v>2.5000000000000001E-2</v>
      </c>
      <c r="Q110" s="64">
        <f t="shared" si="13"/>
        <v>28017.241379310348</v>
      </c>
      <c r="R110" s="65"/>
      <c r="S110" s="66"/>
      <c r="T110" s="67"/>
      <c r="U110" s="64">
        <f t="shared" si="22"/>
        <v>1</v>
      </c>
      <c r="V110" s="64">
        <v>0</v>
      </c>
      <c r="W110" s="79">
        <f t="shared" si="21"/>
        <v>0</v>
      </c>
      <c r="X110" s="81" t="s">
        <v>557</v>
      </c>
      <c r="Y110" s="81" t="s">
        <v>50</v>
      </c>
      <c r="AA110" s="9" t="s">
        <v>27</v>
      </c>
      <c r="AB110" s="9" t="s">
        <v>27</v>
      </c>
      <c r="AC110" s="9" t="s">
        <v>27</v>
      </c>
      <c r="AD110" s="9" t="s">
        <v>27</v>
      </c>
      <c r="AE110" s="9" t="s">
        <v>27</v>
      </c>
      <c r="AP110" s="69">
        <f t="shared" si="14"/>
        <v>1194126.8155092373</v>
      </c>
      <c r="AQ110" s="70">
        <f t="shared" si="15"/>
        <v>0.26477007704328848</v>
      </c>
      <c r="AR110" s="71"/>
      <c r="AS110" s="60"/>
      <c r="AT110" s="60"/>
      <c r="AU110" s="72"/>
      <c r="AV110" s="72"/>
      <c r="AW110" s="72">
        <f t="shared" si="16"/>
        <v>1300000</v>
      </c>
      <c r="AX110" s="72">
        <f t="shared" si="17"/>
        <v>1300000</v>
      </c>
      <c r="AY110" s="73">
        <f t="shared" si="18"/>
        <v>0.28824501358299193</v>
      </c>
    </row>
    <row r="111" spans="1:51" s="2" customFormat="1" ht="12">
      <c r="A111" s="75" t="s">
        <v>558</v>
      </c>
      <c r="B111" s="74" t="s">
        <v>317</v>
      </c>
      <c r="C111" s="74" t="s">
        <v>559</v>
      </c>
      <c r="D111" s="74" t="s">
        <v>560</v>
      </c>
      <c r="E111" s="58" t="s">
        <v>46</v>
      </c>
      <c r="F111" s="58" t="s">
        <v>208</v>
      </c>
      <c r="G111" s="46">
        <v>4510052</v>
      </c>
      <c r="H111" s="76">
        <v>1194126.8155092373</v>
      </c>
      <c r="I111" s="76"/>
      <c r="J111" s="76"/>
      <c r="K111" s="46">
        <v>1500000</v>
      </c>
      <c r="L111" s="64">
        <v>1400000</v>
      </c>
      <c r="M111" s="60" t="s">
        <v>561</v>
      </c>
      <c r="N111" s="61" t="s">
        <v>495</v>
      </c>
      <c r="O111" s="62">
        <f t="shared" si="20"/>
        <v>1206896.551724138</v>
      </c>
      <c r="P111" s="77">
        <v>2.5000000000000001E-2</v>
      </c>
      <c r="Q111" s="64">
        <f t="shared" si="13"/>
        <v>30172.413793103449</v>
      </c>
      <c r="R111" s="65" t="s">
        <v>27</v>
      </c>
      <c r="S111" s="66"/>
      <c r="T111" s="67"/>
      <c r="U111" s="64">
        <f t="shared" si="22"/>
        <v>1</v>
      </c>
      <c r="V111" s="64">
        <v>60</v>
      </c>
      <c r="W111" s="79">
        <f t="shared" si="21"/>
        <v>60</v>
      </c>
      <c r="X111" s="81" t="s">
        <v>562</v>
      </c>
      <c r="Y111" s="81" t="s">
        <v>50</v>
      </c>
      <c r="AA111" s="9" t="s">
        <v>27</v>
      </c>
      <c r="AB111" s="9" t="s">
        <v>27</v>
      </c>
      <c r="AC111" s="9" t="s">
        <v>28</v>
      </c>
      <c r="AD111" s="9" t="s">
        <v>27</v>
      </c>
      <c r="AE111" s="9" t="s">
        <v>27</v>
      </c>
      <c r="AP111" s="69">
        <f t="shared" si="14"/>
        <v>1194126.8155092373</v>
      </c>
      <c r="AQ111" s="70">
        <f t="shared" si="15"/>
        <v>0.26477007704328848</v>
      </c>
      <c r="AR111" s="71"/>
      <c r="AS111" s="60"/>
      <c r="AT111" s="60"/>
      <c r="AU111" s="72"/>
      <c r="AV111" s="72"/>
      <c r="AW111" s="72">
        <f t="shared" si="16"/>
        <v>1400000</v>
      </c>
      <c r="AX111" s="72">
        <f t="shared" si="17"/>
        <v>1400000</v>
      </c>
      <c r="AY111" s="73">
        <f t="shared" si="18"/>
        <v>0.31041770693552978</v>
      </c>
    </row>
    <row r="112" spans="1:51" s="2" customFormat="1" ht="12">
      <c r="A112" s="75" t="s">
        <v>563</v>
      </c>
      <c r="B112" s="74" t="s">
        <v>337</v>
      </c>
      <c r="C112" s="74" t="s">
        <v>564</v>
      </c>
      <c r="D112" s="74" t="s">
        <v>565</v>
      </c>
      <c r="E112" s="58" t="s">
        <v>46</v>
      </c>
      <c r="F112" s="58" t="s">
        <v>208</v>
      </c>
      <c r="G112" s="46">
        <v>3638252</v>
      </c>
      <c r="H112" s="76">
        <v>893757.19527536328</v>
      </c>
      <c r="I112" s="76"/>
      <c r="J112" s="76"/>
      <c r="K112" s="46">
        <v>1300000</v>
      </c>
      <c r="L112" s="64">
        <v>1000000</v>
      </c>
      <c r="M112" s="60" t="s">
        <v>566</v>
      </c>
      <c r="N112" s="61" t="s">
        <v>240</v>
      </c>
      <c r="O112" s="62">
        <f t="shared" si="20"/>
        <v>862068.96551724139</v>
      </c>
      <c r="P112" s="77">
        <v>2.5000000000000001E-2</v>
      </c>
      <c r="Q112" s="64">
        <f t="shared" si="13"/>
        <v>21551.724137931036</v>
      </c>
      <c r="R112" s="65"/>
      <c r="S112" s="66"/>
      <c r="T112" s="67"/>
      <c r="U112" s="64">
        <f t="shared" si="22"/>
        <v>1</v>
      </c>
      <c r="V112" s="64">
        <v>60</v>
      </c>
      <c r="W112" s="79">
        <f t="shared" si="21"/>
        <v>60</v>
      </c>
      <c r="X112" s="81" t="s">
        <v>567</v>
      </c>
      <c r="Y112" s="81" t="s">
        <v>50</v>
      </c>
      <c r="AA112" s="9" t="s">
        <v>27</v>
      </c>
      <c r="AB112" s="9" t="s">
        <v>27</v>
      </c>
      <c r="AC112" s="9" t="s">
        <v>28</v>
      </c>
      <c r="AD112" s="9" t="s">
        <v>27</v>
      </c>
      <c r="AE112" s="9" t="s">
        <v>27</v>
      </c>
      <c r="AP112" s="69">
        <f t="shared" si="14"/>
        <v>893757.19527536328</v>
      </c>
      <c r="AQ112" s="70">
        <f t="shared" si="15"/>
        <v>0.24565565971663406</v>
      </c>
      <c r="AR112" s="71"/>
      <c r="AS112" s="60"/>
      <c r="AT112" s="60"/>
      <c r="AU112" s="72"/>
      <c r="AV112" s="72"/>
      <c r="AW112" s="72">
        <f t="shared" si="16"/>
        <v>1000000</v>
      </c>
      <c r="AX112" s="72">
        <f t="shared" si="17"/>
        <v>1000000</v>
      </c>
      <c r="AY112" s="73">
        <f t="shared" si="18"/>
        <v>0.2748572666214435</v>
      </c>
    </row>
    <row r="113" spans="1:51" s="2" customFormat="1" ht="12">
      <c r="A113" s="75" t="s">
        <v>568</v>
      </c>
      <c r="B113" s="74" t="s">
        <v>317</v>
      </c>
      <c r="C113" s="74" t="s">
        <v>569</v>
      </c>
      <c r="D113" s="74" t="s">
        <v>570</v>
      </c>
      <c r="E113" s="58" t="s">
        <v>46</v>
      </c>
      <c r="F113" s="58" t="s">
        <v>208</v>
      </c>
      <c r="G113" s="46">
        <v>4510052</v>
      </c>
      <c r="H113" s="76">
        <v>1194126.8155092373</v>
      </c>
      <c r="I113" s="76"/>
      <c r="J113" s="76"/>
      <c r="K113" s="46">
        <v>1500000</v>
      </c>
      <c r="L113" s="64">
        <v>1200000</v>
      </c>
      <c r="M113" s="60" t="s">
        <v>571</v>
      </c>
      <c r="N113" s="61" t="s">
        <v>263</v>
      </c>
      <c r="O113" s="62">
        <f t="shared" si="20"/>
        <v>1034482.7586206897</v>
      </c>
      <c r="P113" s="77">
        <v>2.5000000000000001E-2</v>
      </c>
      <c r="Q113" s="64">
        <f t="shared" si="13"/>
        <v>25862.068965517246</v>
      </c>
      <c r="R113" s="65" t="s">
        <v>27</v>
      </c>
      <c r="S113" s="66"/>
      <c r="T113" s="67"/>
      <c r="U113" s="64">
        <f t="shared" si="22"/>
        <v>1</v>
      </c>
      <c r="V113" s="64">
        <v>60</v>
      </c>
      <c r="W113" s="79">
        <f t="shared" si="21"/>
        <v>60</v>
      </c>
      <c r="X113" s="81" t="s">
        <v>572</v>
      </c>
      <c r="Y113" s="81" t="s">
        <v>50</v>
      </c>
      <c r="AA113" s="9" t="s">
        <v>27</v>
      </c>
      <c r="AB113" s="9" t="s">
        <v>27</v>
      </c>
      <c r="AC113" s="9" t="s">
        <v>28</v>
      </c>
      <c r="AD113" s="9" t="s">
        <v>27</v>
      </c>
      <c r="AE113" s="9" t="s">
        <v>27</v>
      </c>
      <c r="AP113" s="69">
        <f t="shared" si="14"/>
        <v>1194126.8155092373</v>
      </c>
      <c r="AQ113" s="70">
        <f t="shared" si="15"/>
        <v>0.26477007704328848</v>
      </c>
      <c r="AR113" s="71"/>
      <c r="AS113" s="60"/>
      <c r="AT113" s="60"/>
      <c r="AU113" s="72"/>
      <c r="AV113" s="72"/>
      <c r="AW113" s="72">
        <f t="shared" si="16"/>
        <v>1200000</v>
      </c>
      <c r="AX113" s="72">
        <f t="shared" si="17"/>
        <v>1200000</v>
      </c>
      <c r="AY113" s="73">
        <f t="shared" si="18"/>
        <v>0.26607232023045413</v>
      </c>
    </row>
    <row r="114" spans="1:51" s="2" customFormat="1" ht="12">
      <c r="A114" s="75" t="s">
        <v>573</v>
      </c>
      <c r="B114" s="74" t="s">
        <v>317</v>
      </c>
      <c r="C114" s="74" t="s">
        <v>574</v>
      </c>
      <c r="D114" s="74" t="s">
        <v>575</v>
      </c>
      <c r="E114" s="58" t="s">
        <v>46</v>
      </c>
      <c r="F114" s="58" t="s">
        <v>208</v>
      </c>
      <c r="G114" s="46">
        <v>4510052</v>
      </c>
      <c r="H114" s="76">
        <v>1194126.8155092373</v>
      </c>
      <c r="I114" s="76"/>
      <c r="J114" s="76"/>
      <c r="K114" s="46">
        <v>1500000</v>
      </c>
      <c r="L114" s="64">
        <v>1300000</v>
      </c>
      <c r="M114" s="60" t="s">
        <v>576</v>
      </c>
      <c r="N114" s="61" t="s">
        <v>399</v>
      </c>
      <c r="O114" s="62">
        <f t="shared" si="20"/>
        <v>1120689.6551724139</v>
      </c>
      <c r="P114" s="77">
        <v>2.5000000000000001E-2</v>
      </c>
      <c r="Q114" s="64">
        <f t="shared" si="13"/>
        <v>28017.241379310348</v>
      </c>
      <c r="R114" s="65"/>
      <c r="S114" s="66"/>
      <c r="T114" s="67"/>
      <c r="U114" s="64">
        <f t="shared" si="22"/>
        <v>1</v>
      </c>
      <c r="V114" s="64">
        <v>60</v>
      </c>
      <c r="W114" s="79">
        <f t="shared" si="21"/>
        <v>60</v>
      </c>
      <c r="X114" s="81" t="s">
        <v>577</v>
      </c>
      <c r="Y114" s="81" t="s">
        <v>50</v>
      </c>
      <c r="AA114" s="9" t="s">
        <v>27</v>
      </c>
      <c r="AB114" s="9" t="s">
        <v>27</v>
      </c>
      <c r="AC114" s="9" t="s">
        <v>28</v>
      </c>
      <c r="AD114" s="9" t="s">
        <v>27</v>
      </c>
      <c r="AE114" s="9" t="s">
        <v>27</v>
      </c>
      <c r="AP114" s="69">
        <f t="shared" si="14"/>
        <v>1194126.8155092373</v>
      </c>
      <c r="AQ114" s="70">
        <f t="shared" si="15"/>
        <v>0.26477007704328848</v>
      </c>
      <c r="AR114" s="71"/>
      <c r="AS114" s="60"/>
      <c r="AT114" s="60"/>
      <c r="AU114" s="72"/>
      <c r="AV114" s="72"/>
      <c r="AW114" s="72">
        <f t="shared" si="16"/>
        <v>1300000</v>
      </c>
      <c r="AX114" s="72">
        <f t="shared" si="17"/>
        <v>1300000</v>
      </c>
      <c r="AY114" s="73">
        <f t="shared" si="18"/>
        <v>0.28824501358299193</v>
      </c>
    </row>
    <row r="115" spans="1:51" s="2" customFormat="1" ht="12">
      <c r="A115" s="75" t="s">
        <v>578</v>
      </c>
      <c r="B115" s="74" t="s">
        <v>317</v>
      </c>
      <c r="C115" s="74" t="s">
        <v>579</v>
      </c>
      <c r="D115" s="74" t="s">
        <v>580</v>
      </c>
      <c r="E115" s="58" t="s">
        <v>359</v>
      </c>
      <c r="F115" s="58" t="s">
        <v>208</v>
      </c>
      <c r="G115" s="46">
        <v>4510052</v>
      </c>
      <c r="H115" s="76">
        <v>1194126.8155092373</v>
      </c>
      <c r="I115" s="76"/>
      <c r="J115" s="76"/>
      <c r="K115" s="46">
        <v>1500000</v>
      </c>
      <c r="L115" s="64">
        <v>1200000</v>
      </c>
      <c r="M115" s="60" t="s">
        <v>581</v>
      </c>
      <c r="N115" s="61" t="s">
        <v>582</v>
      </c>
      <c r="O115" s="62">
        <f t="shared" si="20"/>
        <v>1034482.7586206897</v>
      </c>
      <c r="P115" s="77">
        <v>2.5000000000000001E-2</v>
      </c>
      <c r="Q115" s="64">
        <f t="shared" si="13"/>
        <v>25862.068965517246</v>
      </c>
      <c r="R115" s="65"/>
      <c r="S115" s="66"/>
      <c r="T115" s="67"/>
      <c r="U115" s="64">
        <f t="shared" si="22"/>
        <v>1</v>
      </c>
      <c r="V115" s="64">
        <v>0</v>
      </c>
      <c r="W115" s="79">
        <f t="shared" si="21"/>
        <v>0</v>
      </c>
      <c r="X115" s="81" t="s">
        <v>583</v>
      </c>
      <c r="Y115" s="81" t="s">
        <v>50</v>
      </c>
      <c r="AA115" s="9" t="s">
        <v>27</v>
      </c>
      <c r="AB115" s="9" t="s">
        <v>27</v>
      </c>
      <c r="AC115" s="9" t="s">
        <v>28</v>
      </c>
      <c r="AD115" s="9" t="s">
        <v>27</v>
      </c>
      <c r="AE115" s="9" t="s">
        <v>27</v>
      </c>
      <c r="AP115" s="69">
        <f t="shared" si="14"/>
        <v>1194126.8155092373</v>
      </c>
      <c r="AQ115" s="70">
        <f t="shared" si="15"/>
        <v>0.26477007704328848</v>
      </c>
      <c r="AR115" s="71"/>
      <c r="AS115" s="60"/>
      <c r="AT115" s="60"/>
      <c r="AU115" s="72"/>
      <c r="AV115" s="72"/>
      <c r="AW115" s="72">
        <f t="shared" si="16"/>
        <v>1200000</v>
      </c>
      <c r="AX115" s="72">
        <f t="shared" si="17"/>
        <v>1200000</v>
      </c>
      <c r="AY115" s="73">
        <f t="shared" si="18"/>
        <v>0.26607232023045413</v>
      </c>
    </row>
    <row r="116" spans="1:51" s="2" customFormat="1" ht="12">
      <c r="A116" s="75" t="s">
        <v>584</v>
      </c>
      <c r="B116" s="74" t="s">
        <v>337</v>
      </c>
      <c r="C116" s="74" t="s">
        <v>585</v>
      </c>
      <c r="D116" s="74" t="s">
        <v>586</v>
      </c>
      <c r="E116" s="58" t="s">
        <v>46</v>
      </c>
      <c r="F116" s="58" t="s">
        <v>208</v>
      </c>
      <c r="G116" s="46">
        <v>3638252</v>
      </c>
      <c r="H116" s="76">
        <v>893757.19527536328</v>
      </c>
      <c r="I116" s="76"/>
      <c r="J116" s="76"/>
      <c r="K116" s="46">
        <v>1300000</v>
      </c>
      <c r="L116" s="64">
        <v>1000000</v>
      </c>
      <c r="M116" s="60" t="s">
        <v>587</v>
      </c>
      <c r="N116" s="61" t="s">
        <v>263</v>
      </c>
      <c r="O116" s="62">
        <f t="shared" si="20"/>
        <v>862068.96551724139</v>
      </c>
      <c r="P116" s="77">
        <v>2.5000000000000001E-2</v>
      </c>
      <c r="Q116" s="64">
        <f t="shared" si="13"/>
        <v>21551.724137931036</v>
      </c>
      <c r="R116" s="65" t="s">
        <v>27</v>
      </c>
      <c r="S116" s="66"/>
      <c r="T116" s="67"/>
      <c r="U116" s="64">
        <f t="shared" si="22"/>
        <v>1</v>
      </c>
      <c r="V116" s="64">
        <v>60</v>
      </c>
      <c r="W116" s="79">
        <f t="shared" si="21"/>
        <v>60</v>
      </c>
      <c r="X116" s="81" t="s">
        <v>588</v>
      </c>
      <c r="Y116" s="81" t="s">
        <v>50</v>
      </c>
      <c r="AA116" s="9" t="s">
        <v>27</v>
      </c>
      <c r="AB116" s="9" t="s">
        <v>27</v>
      </c>
      <c r="AC116" s="9" t="s">
        <v>28</v>
      </c>
      <c r="AD116" s="9" t="s">
        <v>27</v>
      </c>
      <c r="AE116" s="9" t="s">
        <v>27</v>
      </c>
      <c r="AP116" s="69">
        <f t="shared" si="14"/>
        <v>893757.19527536328</v>
      </c>
      <c r="AQ116" s="70">
        <f t="shared" si="15"/>
        <v>0.24565565971663406</v>
      </c>
      <c r="AR116" s="71"/>
      <c r="AS116" s="60"/>
      <c r="AT116" s="60"/>
      <c r="AU116" s="72"/>
      <c r="AV116" s="72"/>
      <c r="AW116" s="72">
        <f t="shared" si="16"/>
        <v>1000000</v>
      </c>
      <c r="AX116" s="72">
        <f t="shared" si="17"/>
        <v>1000000</v>
      </c>
      <c r="AY116" s="73">
        <f t="shared" si="18"/>
        <v>0.2748572666214435</v>
      </c>
    </row>
    <row r="117" spans="1:51" s="2" customFormat="1" ht="12">
      <c r="A117" s="75" t="s">
        <v>589</v>
      </c>
      <c r="B117" s="74" t="s">
        <v>337</v>
      </c>
      <c r="C117" s="74" t="s">
        <v>590</v>
      </c>
      <c r="D117" s="74" t="s">
        <v>591</v>
      </c>
      <c r="E117" s="58" t="s">
        <v>359</v>
      </c>
      <c r="F117" s="58" t="s">
        <v>208</v>
      </c>
      <c r="G117" s="46">
        <v>3638252</v>
      </c>
      <c r="H117" s="76">
        <v>893757.19527536328</v>
      </c>
      <c r="I117" s="76"/>
      <c r="J117" s="76"/>
      <c r="K117" s="46">
        <v>1300000</v>
      </c>
      <c r="L117" s="64">
        <v>1000000</v>
      </c>
      <c r="M117" s="60" t="s">
        <v>372</v>
      </c>
      <c r="N117" s="61" t="s">
        <v>263</v>
      </c>
      <c r="O117" s="62">
        <f t="shared" si="20"/>
        <v>862068.96551724139</v>
      </c>
      <c r="P117" s="77">
        <v>2.5000000000000001E-2</v>
      </c>
      <c r="Q117" s="64">
        <f t="shared" si="13"/>
        <v>21551.724137931036</v>
      </c>
      <c r="R117" s="65" t="s">
        <v>27</v>
      </c>
      <c r="S117" s="66">
        <v>44664</v>
      </c>
      <c r="T117" s="67"/>
      <c r="U117" s="64">
        <f t="shared" si="22"/>
        <v>-44663</v>
      </c>
      <c r="V117" s="64">
        <v>0</v>
      </c>
      <c r="W117" s="79">
        <f t="shared" si="21"/>
        <v>0</v>
      </c>
      <c r="X117" s="68" t="s">
        <v>592</v>
      </c>
      <c r="Y117" s="68" t="s">
        <v>50</v>
      </c>
      <c r="Z117" s="84" t="s">
        <v>375</v>
      </c>
      <c r="AA117" s="9" t="s">
        <v>27</v>
      </c>
      <c r="AB117" s="9" t="s">
        <v>27</v>
      </c>
      <c r="AC117" s="9" t="s">
        <v>28</v>
      </c>
      <c r="AD117" s="9" t="s">
        <v>27</v>
      </c>
      <c r="AE117" s="9" t="s">
        <v>27</v>
      </c>
      <c r="AP117" s="69">
        <f t="shared" si="14"/>
        <v>893757.19527536328</v>
      </c>
      <c r="AQ117" s="70">
        <f t="shared" si="15"/>
        <v>0.24565565971663406</v>
      </c>
      <c r="AR117" s="71"/>
      <c r="AS117" s="60"/>
      <c r="AT117" s="60"/>
      <c r="AU117" s="72"/>
      <c r="AV117" s="72"/>
      <c r="AW117" s="72">
        <f t="shared" si="16"/>
        <v>1000000</v>
      </c>
      <c r="AX117" s="72">
        <f t="shared" si="17"/>
        <v>1000000</v>
      </c>
      <c r="AY117" s="73">
        <f t="shared" si="18"/>
        <v>0.2748572666214435</v>
      </c>
    </row>
    <row r="118" spans="1:51" s="2" customFormat="1" ht="12">
      <c r="A118" s="75" t="s">
        <v>593</v>
      </c>
      <c r="B118" s="74" t="s">
        <v>337</v>
      </c>
      <c r="C118" s="74" t="s">
        <v>594</v>
      </c>
      <c r="D118" s="74" t="s">
        <v>595</v>
      </c>
      <c r="E118" s="58" t="s">
        <v>46</v>
      </c>
      <c r="F118" s="58" t="s">
        <v>208</v>
      </c>
      <c r="G118" s="46">
        <v>3638252</v>
      </c>
      <c r="H118" s="76">
        <v>893757.19527536328</v>
      </c>
      <c r="I118" s="76"/>
      <c r="J118" s="76"/>
      <c r="K118" s="46">
        <v>1300000</v>
      </c>
      <c r="L118" s="64">
        <v>1000000</v>
      </c>
      <c r="M118" s="60" t="s">
        <v>372</v>
      </c>
      <c r="N118" s="61" t="s">
        <v>263</v>
      </c>
      <c r="O118" s="62">
        <f t="shared" si="20"/>
        <v>862068.96551724139</v>
      </c>
      <c r="P118" s="77">
        <v>2.5000000000000001E-2</v>
      </c>
      <c r="Q118" s="64">
        <f t="shared" si="13"/>
        <v>21551.724137931036</v>
      </c>
      <c r="R118" s="65" t="s">
        <v>27</v>
      </c>
      <c r="S118" s="66">
        <v>44664</v>
      </c>
      <c r="T118" s="67">
        <v>44671</v>
      </c>
      <c r="U118" s="64">
        <f t="shared" si="22"/>
        <v>8</v>
      </c>
      <c r="V118" s="64">
        <v>60</v>
      </c>
      <c r="W118" s="79">
        <f t="shared" si="21"/>
        <v>480</v>
      </c>
      <c r="X118" s="81" t="s">
        <v>596</v>
      </c>
      <c r="Y118" s="81" t="s">
        <v>50</v>
      </c>
      <c r="Z118" s="84" t="s">
        <v>375</v>
      </c>
      <c r="AA118" s="9" t="s">
        <v>27</v>
      </c>
      <c r="AB118" s="9" t="s">
        <v>27</v>
      </c>
      <c r="AC118" s="9" t="s">
        <v>28</v>
      </c>
      <c r="AD118" s="9" t="s">
        <v>27</v>
      </c>
      <c r="AE118" s="9" t="s">
        <v>27</v>
      </c>
      <c r="AP118" s="69">
        <f t="shared" si="14"/>
        <v>893757.19527536328</v>
      </c>
      <c r="AQ118" s="70">
        <f t="shared" si="15"/>
        <v>0.24565565971663406</v>
      </c>
      <c r="AR118" s="71"/>
      <c r="AS118" s="60"/>
      <c r="AT118" s="60"/>
      <c r="AU118" s="72"/>
      <c r="AV118" s="72"/>
      <c r="AW118" s="72">
        <f t="shared" si="16"/>
        <v>1000000</v>
      </c>
      <c r="AX118" s="72">
        <f t="shared" si="17"/>
        <v>1000000</v>
      </c>
      <c r="AY118" s="73">
        <f t="shared" si="18"/>
        <v>0.2748572666214435</v>
      </c>
    </row>
    <row r="119" spans="1:51" s="2" customFormat="1" ht="12">
      <c r="A119" s="75" t="s">
        <v>597</v>
      </c>
      <c r="B119" s="74" t="s">
        <v>337</v>
      </c>
      <c r="C119" s="74" t="s">
        <v>598</v>
      </c>
      <c r="D119" s="74" t="s">
        <v>599</v>
      </c>
      <c r="E119" s="58" t="s">
        <v>46</v>
      </c>
      <c r="F119" s="58" t="s">
        <v>208</v>
      </c>
      <c r="G119" s="46">
        <v>3638252</v>
      </c>
      <c r="H119" s="76">
        <v>893757.19527536328</v>
      </c>
      <c r="I119" s="76"/>
      <c r="J119" s="76"/>
      <c r="K119" s="46">
        <v>1300000</v>
      </c>
      <c r="L119" s="64">
        <v>1000000</v>
      </c>
      <c r="M119" s="60" t="s">
        <v>372</v>
      </c>
      <c r="N119" s="61" t="s">
        <v>263</v>
      </c>
      <c r="O119" s="62">
        <f t="shared" si="20"/>
        <v>862068.96551724139</v>
      </c>
      <c r="P119" s="77">
        <v>2.5000000000000001E-2</v>
      </c>
      <c r="Q119" s="64">
        <f t="shared" si="13"/>
        <v>21551.724137931036</v>
      </c>
      <c r="R119" s="65" t="s">
        <v>27</v>
      </c>
      <c r="S119" s="66"/>
      <c r="T119" s="67"/>
      <c r="U119" s="64">
        <f t="shared" si="22"/>
        <v>1</v>
      </c>
      <c r="V119" s="64">
        <v>60</v>
      </c>
      <c r="W119" s="79">
        <f t="shared" si="21"/>
        <v>60</v>
      </c>
      <c r="X119" s="81" t="s">
        <v>600</v>
      </c>
      <c r="Y119" s="81" t="s">
        <v>50</v>
      </c>
      <c r="Z119" s="84" t="s">
        <v>375</v>
      </c>
      <c r="AA119" s="9" t="s">
        <v>27</v>
      </c>
      <c r="AB119" s="9" t="s">
        <v>27</v>
      </c>
      <c r="AC119" s="9" t="s">
        <v>28</v>
      </c>
      <c r="AD119" s="9" t="s">
        <v>27</v>
      </c>
      <c r="AE119" s="9" t="s">
        <v>27</v>
      </c>
      <c r="AP119" s="69">
        <f t="shared" si="14"/>
        <v>893757.19527536328</v>
      </c>
      <c r="AQ119" s="70">
        <f t="shared" si="15"/>
        <v>0.24565565971663406</v>
      </c>
      <c r="AR119" s="71"/>
      <c r="AS119" s="60"/>
      <c r="AT119" s="60"/>
      <c r="AU119" s="72"/>
      <c r="AV119" s="72"/>
      <c r="AW119" s="72">
        <f t="shared" si="16"/>
        <v>1000000</v>
      </c>
      <c r="AX119" s="72">
        <f t="shared" si="17"/>
        <v>1000000</v>
      </c>
      <c r="AY119" s="73">
        <f t="shared" si="18"/>
        <v>0.2748572666214435</v>
      </c>
    </row>
    <row r="120" spans="1:51" s="2" customFormat="1" ht="12">
      <c r="A120" s="75" t="s">
        <v>601</v>
      </c>
      <c r="B120" s="74" t="s">
        <v>317</v>
      </c>
      <c r="C120" s="74" t="s">
        <v>602</v>
      </c>
      <c r="D120" s="74" t="s">
        <v>603</v>
      </c>
      <c r="E120" s="58" t="s">
        <v>46</v>
      </c>
      <c r="F120" s="58" t="s">
        <v>208</v>
      </c>
      <c r="G120" s="46">
        <v>4510052</v>
      </c>
      <c r="H120" s="76">
        <v>1194126.8155092373</v>
      </c>
      <c r="I120" s="76"/>
      <c r="J120" s="76"/>
      <c r="K120" s="46">
        <v>1500000</v>
      </c>
      <c r="L120" s="64">
        <v>1200000</v>
      </c>
      <c r="M120" s="60" t="s">
        <v>372</v>
      </c>
      <c r="N120" s="61" t="s">
        <v>263</v>
      </c>
      <c r="O120" s="62">
        <f t="shared" si="20"/>
        <v>1034482.7586206897</v>
      </c>
      <c r="P120" s="77">
        <v>2.5000000000000001E-2</v>
      </c>
      <c r="Q120" s="64">
        <f t="shared" si="13"/>
        <v>25862.068965517246</v>
      </c>
      <c r="R120" s="65" t="s">
        <v>27</v>
      </c>
      <c r="S120" s="66"/>
      <c r="T120" s="67"/>
      <c r="U120" s="64">
        <f t="shared" si="22"/>
        <v>1</v>
      </c>
      <c r="V120" s="64">
        <v>60</v>
      </c>
      <c r="W120" s="79">
        <f t="shared" si="21"/>
        <v>60</v>
      </c>
      <c r="X120" s="81" t="s">
        <v>604</v>
      </c>
      <c r="Y120" s="81" t="s">
        <v>50</v>
      </c>
      <c r="Z120" s="84" t="s">
        <v>375</v>
      </c>
      <c r="AA120" s="9" t="s">
        <v>27</v>
      </c>
      <c r="AB120" s="9" t="s">
        <v>27</v>
      </c>
      <c r="AC120" s="9" t="s">
        <v>28</v>
      </c>
      <c r="AD120" s="9" t="s">
        <v>27</v>
      </c>
      <c r="AE120" s="9" t="s">
        <v>27</v>
      </c>
      <c r="AP120" s="69">
        <f t="shared" si="14"/>
        <v>1194126.8155092373</v>
      </c>
      <c r="AQ120" s="70">
        <f t="shared" si="15"/>
        <v>0.26477007704328848</v>
      </c>
      <c r="AR120" s="71"/>
      <c r="AS120" s="60"/>
      <c r="AT120" s="60"/>
      <c r="AU120" s="72"/>
      <c r="AV120" s="72"/>
      <c r="AW120" s="72">
        <f t="shared" si="16"/>
        <v>1200000</v>
      </c>
      <c r="AX120" s="72">
        <f t="shared" si="17"/>
        <v>1200000</v>
      </c>
      <c r="AY120" s="73">
        <f t="shared" si="18"/>
        <v>0.26607232023045413</v>
      </c>
    </row>
    <row r="121" spans="1:51" s="2" customFormat="1" ht="12">
      <c r="A121" s="75" t="s">
        <v>605</v>
      </c>
      <c r="B121" s="74" t="s">
        <v>337</v>
      </c>
      <c r="C121" s="74" t="s">
        <v>606</v>
      </c>
      <c r="D121" s="74" t="s">
        <v>607</v>
      </c>
      <c r="E121" s="58" t="s">
        <v>221</v>
      </c>
      <c r="F121" s="58" t="s">
        <v>208</v>
      </c>
      <c r="G121" s="46">
        <v>3638252</v>
      </c>
      <c r="H121" s="76">
        <v>893757.19527536328</v>
      </c>
      <c r="I121" s="76"/>
      <c r="J121" s="76"/>
      <c r="K121" s="46">
        <v>1300000</v>
      </c>
      <c r="L121" s="64">
        <v>1000000</v>
      </c>
      <c r="M121" s="60" t="s">
        <v>372</v>
      </c>
      <c r="N121" s="61" t="s">
        <v>263</v>
      </c>
      <c r="O121" s="62">
        <f t="shared" si="20"/>
        <v>862068.96551724139</v>
      </c>
      <c r="P121" s="77">
        <v>2.5000000000000001E-2</v>
      </c>
      <c r="Q121" s="64">
        <f t="shared" si="13"/>
        <v>21551.724137931036</v>
      </c>
      <c r="R121" s="65" t="s">
        <v>27</v>
      </c>
      <c r="S121" s="66">
        <v>44658</v>
      </c>
      <c r="T121" s="67">
        <v>44785</v>
      </c>
      <c r="U121" s="64">
        <f t="shared" si="22"/>
        <v>128</v>
      </c>
      <c r="V121" s="64">
        <v>60</v>
      </c>
      <c r="W121" s="79">
        <f t="shared" si="21"/>
        <v>7680</v>
      </c>
      <c r="X121" s="81" t="s">
        <v>608</v>
      </c>
      <c r="Y121" s="81" t="s">
        <v>50</v>
      </c>
      <c r="Z121" s="84" t="s">
        <v>375</v>
      </c>
      <c r="AA121" s="9" t="s">
        <v>27</v>
      </c>
      <c r="AB121" s="9" t="s">
        <v>27</v>
      </c>
      <c r="AC121" s="9" t="s">
        <v>28</v>
      </c>
      <c r="AD121" s="9" t="s">
        <v>27</v>
      </c>
      <c r="AE121" s="9" t="s">
        <v>27</v>
      </c>
      <c r="AP121" s="69">
        <f t="shared" si="14"/>
        <v>893757.19527536328</v>
      </c>
      <c r="AQ121" s="70">
        <f t="shared" si="15"/>
        <v>0.24565565971663406</v>
      </c>
      <c r="AR121" s="71"/>
      <c r="AS121" s="60"/>
      <c r="AT121" s="60"/>
      <c r="AU121" s="72"/>
      <c r="AV121" s="72"/>
      <c r="AW121" s="72">
        <f t="shared" si="16"/>
        <v>1000000</v>
      </c>
      <c r="AX121" s="72">
        <f t="shared" si="17"/>
        <v>1000000</v>
      </c>
      <c r="AY121" s="73">
        <f t="shared" si="18"/>
        <v>0.2748572666214435</v>
      </c>
    </row>
    <row r="122" spans="1:51" s="2" customFormat="1" ht="12">
      <c r="A122" s="75" t="s">
        <v>609</v>
      </c>
      <c r="B122" s="74" t="s">
        <v>317</v>
      </c>
      <c r="C122" s="74" t="s">
        <v>610</v>
      </c>
      <c r="D122" s="74" t="s">
        <v>611</v>
      </c>
      <c r="E122" s="58" t="s">
        <v>46</v>
      </c>
      <c r="F122" s="58" t="s">
        <v>208</v>
      </c>
      <c r="G122" s="46">
        <v>4510052</v>
      </c>
      <c r="H122" s="76">
        <v>1194126.8155092373</v>
      </c>
      <c r="I122" s="76"/>
      <c r="J122" s="76"/>
      <c r="K122" s="46">
        <v>1500000</v>
      </c>
      <c r="L122" s="64">
        <v>1200000</v>
      </c>
      <c r="M122" s="60" t="s">
        <v>372</v>
      </c>
      <c r="N122" s="61" t="s">
        <v>263</v>
      </c>
      <c r="O122" s="62">
        <f t="shared" si="20"/>
        <v>1034482.7586206897</v>
      </c>
      <c r="P122" s="77">
        <v>2.5000000000000001E-2</v>
      </c>
      <c r="Q122" s="64">
        <f t="shared" si="13"/>
        <v>25862.068965517246</v>
      </c>
      <c r="R122" s="65" t="s">
        <v>27</v>
      </c>
      <c r="S122" s="66"/>
      <c r="T122" s="67"/>
      <c r="U122" s="64">
        <f t="shared" si="22"/>
        <v>1</v>
      </c>
      <c r="V122" s="64">
        <v>60</v>
      </c>
      <c r="W122" s="79">
        <f t="shared" si="21"/>
        <v>60</v>
      </c>
      <c r="X122" s="81" t="s">
        <v>612</v>
      </c>
      <c r="Y122" s="81" t="s">
        <v>50</v>
      </c>
      <c r="Z122" s="84" t="s">
        <v>375</v>
      </c>
      <c r="AA122" s="9" t="s">
        <v>27</v>
      </c>
      <c r="AB122" s="9" t="s">
        <v>27</v>
      </c>
      <c r="AC122" s="9" t="s">
        <v>28</v>
      </c>
      <c r="AD122" s="9" t="s">
        <v>27</v>
      </c>
      <c r="AE122" s="9" t="s">
        <v>27</v>
      </c>
      <c r="AP122" s="69">
        <f t="shared" si="14"/>
        <v>1194126.8155092373</v>
      </c>
      <c r="AQ122" s="70">
        <f t="shared" si="15"/>
        <v>0.26477007704328848</v>
      </c>
      <c r="AR122" s="71"/>
      <c r="AS122" s="60"/>
      <c r="AT122" s="60"/>
      <c r="AU122" s="72"/>
      <c r="AV122" s="72"/>
      <c r="AW122" s="72">
        <f t="shared" si="16"/>
        <v>1200000</v>
      </c>
      <c r="AX122" s="72">
        <f t="shared" si="17"/>
        <v>1200000</v>
      </c>
      <c r="AY122" s="73">
        <f t="shared" si="18"/>
        <v>0.26607232023045413</v>
      </c>
    </row>
    <row r="123" spans="1:51" s="2" customFormat="1" ht="12">
      <c r="A123" s="75" t="s">
        <v>613</v>
      </c>
      <c r="B123" s="74" t="s">
        <v>337</v>
      </c>
      <c r="C123" s="74" t="s">
        <v>614</v>
      </c>
      <c r="D123" s="74" t="s">
        <v>615</v>
      </c>
      <c r="E123" s="58" t="s">
        <v>46</v>
      </c>
      <c r="F123" s="58" t="s">
        <v>208</v>
      </c>
      <c r="G123" s="46">
        <v>3638252</v>
      </c>
      <c r="H123" s="76">
        <v>893757.19527536328</v>
      </c>
      <c r="I123" s="76"/>
      <c r="J123" s="76"/>
      <c r="K123" s="46">
        <v>1300000</v>
      </c>
      <c r="L123" s="64">
        <v>1000000</v>
      </c>
      <c r="M123" s="60" t="s">
        <v>616</v>
      </c>
      <c r="N123" s="61" t="s">
        <v>263</v>
      </c>
      <c r="O123" s="62">
        <f t="shared" si="20"/>
        <v>862068.96551724139</v>
      </c>
      <c r="P123" s="77">
        <v>2.5000000000000001E-2</v>
      </c>
      <c r="Q123" s="64">
        <f t="shared" si="13"/>
        <v>21551.724137931036</v>
      </c>
      <c r="R123" s="65" t="s">
        <v>27</v>
      </c>
      <c r="S123" s="66"/>
      <c r="T123" s="67"/>
      <c r="U123" s="64">
        <f t="shared" si="22"/>
        <v>1</v>
      </c>
      <c r="V123" s="64">
        <v>60</v>
      </c>
      <c r="W123" s="79">
        <f t="shared" si="21"/>
        <v>60</v>
      </c>
      <c r="X123" s="81" t="s">
        <v>617</v>
      </c>
      <c r="Y123" s="81" t="s">
        <v>50</v>
      </c>
      <c r="AA123" s="9" t="s">
        <v>27</v>
      </c>
      <c r="AB123" s="9" t="s">
        <v>27</v>
      </c>
      <c r="AC123" s="9" t="s">
        <v>27</v>
      </c>
      <c r="AD123" s="9" t="s">
        <v>27</v>
      </c>
      <c r="AE123" s="9" t="s">
        <v>27</v>
      </c>
      <c r="AP123" s="69">
        <f t="shared" si="14"/>
        <v>893757.19527536328</v>
      </c>
      <c r="AQ123" s="70">
        <f t="shared" si="15"/>
        <v>0.24565565971663406</v>
      </c>
      <c r="AR123" s="71"/>
      <c r="AS123" s="60"/>
      <c r="AT123" s="60"/>
      <c r="AU123" s="72"/>
      <c r="AV123" s="72"/>
      <c r="AW123" s="72">
        <f t="shared" si="16"/>
        <v>1000000</v>
      </c>
      <c r="AX123" s="72">
        <f t="shared" si="17"/>
        <v>1000000</v>
      </c>
      <c r="AY123" s="73">
        <f t="shared" si="18"/>
        <v>0.2748572666214435</v>
      </c>
    </row>
    <row r="124" spans="1:51" s="2" customFormat="1" ht="12">
      <c r="A124" s="75" t="s">
        <v>618</v>
      </c>
      <c r="B124" s="74" t="s">
        <v>337</v>
      </c>
      <c r="C124" s="74" t="s">
        <v>619</v>
      </c>
      <c r="D124" s="74" t="s">
        <v>620</v>
      </c>
      <c r="E124" s="58" t="s">
        <v>46</v>
      </c>
      <c r="F124" s="58" t="s">
        <v>208</v>
      </c>
      <c r="G124" s="46">
        <v>3638252</v>
      </c>
      <c r="H124" s="76">
        <v>893757.19527536328</v>
      </c>
      <c r="I124" s="76"/>
      <c r="J124" s="76"/>
      <c r="K124" s="46">
        <v>1300000</v>
      </c>
      <c r="L124" s="64">
        <v>1000000</v>
      </c>
      <c r="M124" s="60" t="s">
        <v>621</v>
      </c>
      <c r="N124" s="61" t="s">
        <v>229</v>
      </c>
      <c r="O124" s="62">
        <f t="shared" si="20"/>
        <v>862068.96551724139</v>
      </c>
      <c r="P124" s="77">
        <v>2.5000000000000001E-2</v>
      </c>
      <c r="Q124" s="64">
        <f t="shared" si="13"/>
        <v>21551.724137931036</v>
      </c>
      <c r="R124" s="65" t="s">
        <v>27</v>
      </c>
      <c r="S124" s="66">
        <v>44658</v>
      </c>
      <c r="T124" s="67">
        <v>44804</v>
      </c>
      <c r="U124" s="64">
        <f t="shared" si="22"/>
        <v>147</v>
      </c>
      <c r="V124" s="64">
        <v>60</v>
      </c>
      <c r="W124" s="79">
        <f t="shared" si="21"/>
        <v>8820</v>
      </c>
      <c r="X124" s="81" t="s">
        <v>622</v>
      </c>
      <c r="Y124" s="81" t="s">
        <v>50</v>
      </c>
      <c r="AA124" s="9" t="s">
        <v>27</v>
      </c>
      <c r="AB124" s="9" t="s">
        <v>27</v>
      </c>
      <c r="AC124" s="9" t="s">
        <v>28</v>
      </c>
      <c r="AD124" s="9" t="s">
        <v>27</v>
      </c>
      <c r="AE124" s="9" t="s">
        <v>27</v>
      </c>
      <c r="AP124" s="69">
        <f t="shared" si="14"/>
        <v>893757.19527536328</v>
      </c>
      <c r="AQ124" s="70">
        <f t="shared" si="15"/>
        <v>0.24565565971663406</v>
      </c>
      <c r="AR124" s="71"/>
      <c r="AS124" s="60"/>
      <c r="AT124" s="60"/>
      <c r="AU124" s="72"/>
      <c r="AV124" s="72"/>
      <c r="AW124" s="72">
        <f t="shared" si="16"/>
        <v>1000000</v>
      </c>
      <c r="AX124" s="72">
        <f t="shared" si="17"/>
        <v>1000000</v>
      </c>
      <c r="AY124" s="73">
        <f t="shared" si="18"/>
        <v>0.2748572666214435</v>
      </c>
    </row>
    <row r="125" spans="1:51" s="2" customFormat="1" ht="12">
      <c r="A125" s="75" t="s">
        <v>623</v>
      </c>
      <c r="B125" s="74" t="s">
        <v>337</v>
      </c>
      <c r="C125" s="74" t="s">
        <v>624</v>
      </c>
      <c r="D125" s="74" t="s">
        <v>625</v>
      </c>
      <c r="E125" s="58" t="s">
        <v>46</v>
      </c>
      <c r="F125" s="58" t="s">
        <v>208</v>
      </c>
      <c r="G125" s="46">
        <v>3638252</v>
      </c>
      <c r="H125" s="76">
        <v>893757.19527536328</v>
      </c>
      <c r="I125" s="76"/>
      <c r="J125" s="76"/>
      <c r="K125" s="46">
        <v>1300000</v>
      </c>
      <c r="L125" s="64">
        <v>1100000</v>
      </c>
      <c r="M125" s="60" t="s">
        <v>626</v>
      </c>
      <c r="N125" s="61" t="s">
        <v>399</v>
      </c>
      <c r="O125" s="62">
        <f t="shared" si="20"/>
        <v>948275.86206896557</v>
      </c>
      <c r="P125" s="77">
        <v>2.5000000000000001E-2</v>
      </c>
      <c r="Q125" s="64">
        <f t="shared" si="13"/>
        <v>23706.896551724141</v>
      </c>
      <c r="R125" s="65"/>
      <c r="S125" s="66">
        <v>44658</v>
      </c>
      <c r="T125" s="67"/>
      <c r="U125" s="64">
        <f t="shared" si="22"/>
        <v>-44657</v>
      </c>
      <c r="V125" s="64">
        <v>60</v>
      </c>
      <c r="W125" s="79">
        <f t="shared" si="21"/>
        <v>-2679420</v>
      </c>
      <c r="X125" s="81" t="s">
        <v>627</v>
      </c>
      <c r="Y125" s="81" t="s">
        <v>50</v>
      </c>
      <c r="AA125" s="9" t="s">
        <v>27</v>
      </c>
      <c r="AB125" s="9" t="s">
        <v>27</v>
      </c>
      <c r="AC125" s="9" t="s">
        <v>28</v>
      </c>
      <c r="AD125" s="9" t="s">
        <v>27</v>
      </c>
      <c r="AE125" s="9" t="s">
        <v>27</v>
      </c>
      <c r="AP125" s="69">
        <f t="shared" si="14"/>
        <v>893757.19527536328</v>
      </c>
      <c r="AQ125" s="70">
        <f t="shared" si="15"/>
        <v>0.24565565971663406</v>
      </c>
      <c r="AR125" s="71"/>
      <c r="AS125" s="60"/>
      <c r="AT125" s="60"/>
      <c r="AU125" s="72"/>
      <c r="AV125" s="72"/>
      <c r="AW125" s="72">
        <f t="shared" si="16"/>
        <v>1100000</v>
      </c>
      <c r="AX125" s="72">
        <f t="shared" si="17"/>
        <v>1100000</v>
      </c>
      <c r="AY125" s="73">
        <f t="shared" si="18"/>
        <v>0.30234299328358782</v>
      </c>
    </row>
    <row r="126" spans="1:51" s="2" customFormat="1" ht="12">
      <c r="A126" s="75" t="s">
        <v>628</v>
      </c>
      <c r="B126" s="74" t="s">
        <v>337</v>
      </c>
      <c r="C126" s="74" t="s">
        <v>629</v>
      </c>
      <c r="D126" s="74" t="s">
        <v>630</v>
      </c>
      <c r="E126" s="58" t="s">
        <v>221</v>
      </c>
      <c r="F126" s="58" t="s">
        <v>208</v>
      </c>
      <c r="G126" s="46">
        <v>3638252</v>
      </c>
      <c r="H126" s="76">
        <v>893757.19527536328</v>
      </c>
      <c r="I126" s="76"/>
      <c r="J126" s="76"/>
      <c r="K126" s="46">
        <v>1300000</v>
      </c>
      <c r="L126" s="64">
        <v>1050000</v>
      </c>
      <c r="M126" s="60" t="s">
        <v>631</v>
      </c>
      <c r="N126" s="61" t="s">
        <v>632</v>
      </c>
      <c r="O126" s="62">
        <f t="shared" si="20"/>
        <v>905172.41379310354</v>
      </c>
      <c r="P126" s="77">
        <v>2.5000000000000001E-2</v>
      </c>
      <c r="Q126" s="64">
        <f t="shared" si="13"/>
        <v>22629.310344827591</v>
      </c>
      <c r="R126" s="65"/>
      <c r="S126" s="66">
        <v>44722</v>
      </c>
      <c r="T126" s="67">
        <v>44789</v>
      </c>
      <c r="U126" s="64">
        <f t="shared" si="22"/>
        <v>68</v>
      </c>
      <c r="V126" s="64">
        <v>250</v>
      </c>
      <c r="W126" s="79">
        <f>(V126*U126)+500</f>
        <v>17500</v>
      </c>
      <c r="X126" s="81" t="s">
        <v>633</v>
      </c>
      <c r="Y126" s="81" t="s">
        <v>50</v>
      </c>
      <c r="Z126" s="110"/>
      <c r="AA126" s="9" t="s">
        <v>27</v>
      </c>
      <c r="AB126" s="9" t="s">
        <v>27</v>
      </c>
      <c r="AC126" s="9" t="s">
        <v>28</v>
      </c>
      <c r="AD126" s="9" t="s">
        <v>27</v>
      </c>
      <c r="AE126" s="9" t="s">
        <v>27</v>
      </c>
      <c r="AP126" s="69">
        <f t="shared" si="14"/>
        <v>893757.19527536328</v>
      </c>
      <c r="AQ126" s="70">
        <f t="shared" si="15"/>
        <v>0.24565565971663406</v>
      </c>
      <c r="AR126" s="71"/>
      <c r="AS126" s="60"/>
      <c r="AT126" s="60"/>
      <c r="AU126" s="72"/>
      <c r="AV126" s="72"/>
      <c r="AW126" s="72">
        <f t="shared" si="16"/>
        <v>1050000</v>
      </c>
      <c r="AX126" s="72">
        <f t="shared" si="17"/>
        <v>1050000</v>
      </c>
      <c r="AY126" s="73">
        <f t="shared" si="18"/>
        <v>0.28860012995251566</v>
      </c>
    </row>
    <row r="127" spans="1:51" s="2" customFormat="1" ht="12">
      <c r="A127" s="75" t="s">
        <v>634</v>
      </c>
      <c r="B127" s="74" t="s">
        <v>317</v>
      </c>
      <c r="C127" s="74" t="s">
        <v>635</v>
      </c>
      <c r="D127" s="74" t="s">
        <v>636</v>
      </c>
      <c r="E127" s="58" t="s">
        <v>46</v>
      </c>
      <c r="F127" s="58" t="s">
        <v>208</v>
      </c>
      <c r="G127" s="46">
        <v>4510052</v>
      </c>
      <c r="H127" s="76">
        <v>1194126.8155092373</v>
      </c>
      <c r="I127" s="76"/>
      <c r="J127" s="76"/>
      <c r="K127" s="46">
        <v>1500000</v>
      </c>
      <c r="L127" s="64">
        <v>1300000</v>
      </c>
      <c r="M127" s="60" t="s">
        <v>637</v>
      </c>
      <c r="N127" s="61" t="s">
        <v>263</v>
      </c>
      <c r="O127" s="62">
        <f t="shared" si="20"/>
        <v>1120689.6551724139</v>
      </c>
      <c r="P127" s="77">
        <v>2.5000000000000001E-2</v>
      </c>
      <c r="Q127" s="64">
        <f t="shared" si="13"/>
        <v>28017.241379310348</v>
      </c>
      <c r="R127" s="65" t="s">
        <v>27</v>
      </c>
      <c r="S127" s="66"/>
      <c r="T127" s="67"/>
      <c r="U127" s="64">
        <f t="shared" si="22"/>
        <v>1</v>
      </c>
      <c r="V127" s="64">
        <v>60</v>
      </c>
      <c r="W127" s="79">
        <f t="shared" ref="W127:W134" si="23">V127*U127</f>
        <v>60</v>
      </c>
      <c r="X127" s="81" t="s">
        <v>638</v>
      </c>
      <c r="Y127" s="81" t="s">
        <v>50</v>
      </c>
      <c r="AA127" s="9" t="s">
        <v>27</v>
      </c>
      <c r="AB127" s="9" t="s">
        <v>27</v>
      </c>
      <c r="AC127" s="9" t="s">
        <v>28</v>
      </c>
      <c r="AD127" s="9" t="s">
        <v>27</v>
      </c>
      <c r="AE127" s="9" t="s">
        <v>27</v>
      </c>
      <c r="AP127" s="69">
        <f t="shared" si="14"/>
        <v>1194126.8155092373</v>
      </c>
      <c r="AQ127" s="70">
        <f t="shared" si="15"/>
        <v>0.26477007704328848</v>
      </c>
      <c r="AR127" s="71"/>
      <c r="AS127" s="60"/>
      <c r="AT127" s="60"/>
      <c r="AU127" s="72"/>
      <c r="AV127" s="72"/>
      <c r="AW127" s="72">
        <f t="shared" si="16"/>
        <v>1300000</v>
      </c>
      <c r="AX127" s="72">
        <f t="shared" si="17"/>
        <v>1300000</v>
      </c>
      <c r="AY127" s="73">
        <f t="shared" si="18"/>
        <v>0.28824501358299193</v>
      </c>
    </row>
    <row r="128" spans="1:51" s="2" customFormat="1" ht="12">
      <c r="A128" s="75" t="s">
        <v>639</v>
      </c>
      <c r="B128" s="74" t="s">
        <v>317</v>
      </c>
      <c r="C128" s="74" t="s">
        <v>640</v>
      </c>
      <c r="D128" s="74" t="s">
        <v>641</v>
      </c>
      <c r="E128" s="58" t="s">
        <v>46</v>
      </c>
      <c r="F128" s="58" t="s">
        <v>208</v>
      </c>
      <c r="G128" s="46">
        <v>4510052</v>
      </c>
      <c r="H128" s="76">
        <v>1194126.8155092373</v>
      </c>
      <c r="I128" s="76"/>
      <c r="J128" s="76"/>
      <c r="K128" s="46">
        <v>1500000</v>
      </c>
      <c r="L128" s="64">
        <v>1200000</v>
      </c>
      <c r="M128" s="60" t="s">
        <v>642</v>
      </c>
      <c r="N128" s="61" t="s">
        <v>263</v>
      </c>
      <c r="O128" s="62">
        <f t="shared" si="20"/>
        <v>1034482.7586206897</v>
      </c>
      <c r="P128" s="77">
        <v>2.5000000000000001E-2</v>
      </c>
      <c r="Q128" s="64">
        <f t="shared" si="13"/>
        <v>25862.068965517246</v>
      </c>
      <c r="R128" s="65" t="s">
        <v>27</v>
      </c>
      <c r="S128" s="66"/>
      <c r="T128" s="67"/>
      <c r="U128" s="64">
        <f t="shared" si="22"/>
        <v>1</v>
      </c>
      <c r="V128" s="64">
        <v>60</v>
      </c>
      <c r="W128" s="79">
        <f t="shared" si="23"/>
        <v>60</v>
      </c>
      <c r="X128" s="81" t="s">
        <v>643</v>
      </c>
      <c r="Y128" s="81" t="s">
        <v>50</v>
      </c>
      <c r="AA128" s="9" t="s">
        <v>27</v>
      </c>
      <c r="AB128" s="9" t="s">
        <v>27</v>
      </c>
      <c r="AC128" s="9" t="s">
        <v>28</v>
      </c>
      <c r="AD128" s="9" t="s">
        <v>27</v>
      </c>
      <c r="AE128" s="9" t="s">
        <v>27</v>
      </c>
      <c r="AP128" s="69">
        <f t="shared" si="14"/>
        <v>1194126.8155092373</v>
      </c>
      <c r="AQ128" s="70">
        <f t="shared" si="15"/>
        <v>0.26477007704328848</v>
      </c>
      <c r="AR128" s="71"/>
      <c r="AS128" s="60"/>
      <c r="AT128" s="60"/>
      <c r="AU128" s="72"/>
      <c r="AV128" s="72"/>
      <c r="AW128" s="72">
        <f t="shared" si="16"/>
        <v>1200000</v>
      </c>
      <c r="AX128" s="72">
        <f t="shared" si="17"/>
        <v>1200000</v>
      </c>
      <c r="AY128" s="73">
        <f t="shared" si="18"/>
        <v>0.26607232023045413</v>
      </c>
    </row>
    <row r="129" spans="1:51" s="2" customFormat="1" ht="12">
      <c r="A129" s="75" t="s">
        <v>644</v>
      </c>
      <c r="B129" s="74" t="s">
        <v>317</v>
      </c>
      <c r="C129" s="74" t="s">
        <v>645</v>
      </c>
      <c r="D129" s="74" t="s">
        <v>646</v>
      </c>
      <c r="E129" s="58" t="s">
        <v>221</v>
      </c>
      <c r="F129" s="58" t="s">
        <v>208</v>
      </c>
      <c r="G129" s="46">
        <v>4510052</v>
      </c>
      <c r="H129" s="76">
        <v>1194126.8155092373</v>
      </c>
      <c r="I129" s="76"/>
      <c r="J129" s="76"/>
      <c r="K129" s="46">
        <v>1500000</v>
      </c>
      <c r="L129" s="64">
        <v>1300000</v>
      </c>
      <c r="M129" s="60" t="s">
        <v>647</v>
      </c>
      <c r="N129" s="61" t="s">
        <v>263</v>
      </c>
      <c r="O129" s="62">
        <f t="shared" si="20"/>
        <v>1120689.6551724139</v>
      </c>
      <c r="P129" s="77">
        <v>2.5000000000000001E-2</v>
      </c>
      <c r="Q129" s="64">
        <f t="shared" si="13"/>
        <v>28017.241379310348</v>
      </c>
      <c r="R129" s="65" t="s">
        <v>27</v>
      </c>
      <c r="S129" s="66"/>
      <c r="T129" s="67"/>
      <c r="U129" s="64">
        <f t="shared" si="22"/>
        <v>1</v>
      </c>
      <c r="V129" s="64">
        <v>60</v>
      </c>
      <c r="W129" s="79">
        <f t="shared" si="23"/>
        <v>60</v>
      </c>
      <c r="X129" s="81" t="s">
        <v>648</v>
      </c>
      <c r="Y129" s="81" t="s">
        <v>50</v>
      </c>
      <c r="AA129" s="9" t="s">
        <v>27</v>
      </c>
      <c r="AB129" s="9" t="s">
        <v>27</v>
      </c>
      <c r="AC129" s="9" t="s">
        <v>28</v>
      </c>
      <c r="AD129" s="9" t="s">
        <v>27</v>
      </c>
      <c r="AE129" s="9" t="s">
        <v>27</v>
      </c>
      <c r="AP129" s="69">
        <f t="shared" si="14"/>
        <v>1194126.8155092373</v>
      </c>
      <c r="AQ129" s="70">
        <f t="shared" si="15"/>
        <v>0.26477007704328848</v>
      </c>
      <c r="AR129" s="71"/>
      <c r="AS129" s="60"/>
      <c r="AT129" s="60"/>
      <c r="AU129" s="72"/>
      <c r="AV129" s="72"/>
      <c r="AW129" s="72">
        <f t="shared" si="16"/>
        <v>1300000</v>
      </c>
      <c r="AX129" s="72">
        <f t="shared" si="17"/>
        <v>1300000</v>
      </c>
      <c r="AY129" s="73">
        <f t="shared" si="18"/>
        <v>0.28824501358299193</v>
      </c>
    </row>
    <row r="130" spans="1:51" s="2" customFormat="1" ht="12">
      <c r="A130" s="75" t="s">
        <v>649</v>
      </c>
      <c r="B130" s="74" t="s">
        <v>337</v>
      </c>
      <c r="C130" s="74" t="s">
        <v>650</v>
      </c>
      <c r="D130" s="74" t="s">
        <v>651</v>
      </c>
      <c r="E130" s="58" t="s">
        <v>46</v>
      </c>
      <c r="F130" s="58" t="s">
        <v>208</v>
      </c>
      <c r="G130" s="46">
        <v>3638252</v>
      </c>
      <c r="H130" s="76">
        <v>893757.19527536328</v>
      </c>
      <c r="I130" s="76"/>
      <c r="J130" s="76"/>
      <c r="K130" s="46">
        <v>1300000</v>
      </c>
      <c r="L130" s="64">
        <v>1000000</v>
      </c>
      <c r="M130" s="60" t="s">
        <v>652</v>
      </c>
      <c r="N130" s="61" t="s">
        <v>653</v>
      </c>
      <c r="O130" s="62">
        <f t="shared" si="20"/>
        <v>862068.96551724139</v>
      </c>
      <c r="P130" s="77">
        <v>2.5000000000000001E-2</v>
      </c>
      <c r="Q130" s="64">
        <f t="shared" si="13"/>
        <v>21551.724137931036</v>
      </c>
      <c r="R130" s="65"/>
      <c r="S130" s="66"/>
      <c r="T130" s="67"/>
      <c r="U130" s="64">
        <f t="shared" si="22"/>
        <v>1</v>
      </c>
      <c r="V130" s="64">
        <v>60</v>
      </c>
      <c r="W130" s="79">
        <f t="shared" si="23"/>
        <v>60</v>
      </c>
      <c r="X130" s="81" t="s">
        <v>654</v>
      </c>
      <c r="Y130" s="81" t="s">
        <v>50</v>
      </c>
      <c r="AA130" s="9" t="s">
        <v>27</v>
      </c>
      <c r="AB130" s="9" t="s">
        <v>27</v>
      </c>
      <c r="AC130" s="9" t="s">
        <v>28</v>
      </c>
      <c r="AD130" s="9" t="s">
        <v>27</v>
      </c>
      <c r="AE130" s="9" t="s">
        <v>27</v>
      </c>
      <c r="AP130" s="69">
        <f t="shared" si="14"/>
        <v>893757.19527536328</v>
      </c>
      <c r="AQ130" s="70">
        <f t="shared" si="15"/>
        <v>0.24565565971663406</v>
      </c>
      <c r="AR130" s="71"/>
      <c r="AS130" s="60"/>
      <c r="AT130" s="60"/>
      <c r="AU130" s="72"/>
      <c r="AV130" s="72"/>
      <c r="AW130" s="72">
        <f t="shared" si="16"/>
        <v>1000000</v>
      </c>
      <c r="AX130" s="72">
        <f t="shared" si="17"/>
        <v>1000000</v>
      </c>
      <c r="AY130" s="73">
        <f t="shared" si="18"/>
        <v>0.2748572666214435</v>
      </c>
    </row>
    <row r="131" spans="1:51" s="2" customFormat="1" ht="12">
      <c r="A131" s="75" t="s">
        <v>655</v>
      </c>
      <c r="B131" s="74" t="s">
        <v>337</v>
      </c>
      <c r="C131" s="74" t="s">
        <v>656</v>
      </c>
      <c r="D131" s="74" t="s">
        <v>657</v>
      </c>
      <c r="E131" s="58" t="s">
        <v>46</v>
      </c>
      <c r="F131" s="58" t="s">
        <v>208</v>
      </c>
      <c r="G131" s="46">
        <v>3638252</v>
      </c>
      <c r="H131" s="76">
        <v>893757.19527536328</v>
      </c>
      <c r="I131" s="76"/>
      <c r="J131" s="76"/>
      <c r="K131" s="46">
        <v>1300000</v>
      </c>
      <c r="L131" s="64">
        <v>1100000</v>
      </c>
      <c r="M131" s="60" t="s">
        <v>658</v>
      </c>
      <c r="N131" s="61" t="s">
        <v>495</v>
      </c>
      <c r="O131" s="62">
        <f t="shared" si="20"/>
        <v>948275.86206896557</v>
      </c>
      <c r="P131" s="77">
        <v>2.5000000000000001E-2</v>
      </c>
      <c r="Q131" s="64">
        <f t="shared" ref="Q131:Q186" si="24">P131*O131</f>
        <v>23706.896551724141</v>
      </c>
      <c r="R131" s="65" t="s">
        <v>27</v>
      </c>
      <c r="S131" s="66">
        <v>44658</v>
      </c>
      <c r="T131" s="67">
        <v>44697</v>
      </c>
      <c r="U131" s="64">
        <f t="shared" si="22"/>
        <v>40</v>
      </c>
      <c r="V131" s="64">
        <v>60</v>
      </c>
      <c r="W131" s="79">
        <f t="shared" si="23"/>
        <v>2400</v>
      </c>
      <c r="X131" s="81" t="s">
        <v>659</v>
      </c>
      <c r="Y131" s="81" t="s">
        <v>50</v>
      </c>
      <c r="AA131" s="9" t="s">
        <v>27</v>
      </c>
      <c r="AB131" s="9" t="s">
        <v>27</v>
      </c>
      <c r="AC131" s="9" t="s">
        <v>27</v>
      </c>
      <c r="AD131" s="9" t="s">
        <v>27</v>
      </c>
      <c r="AE131" s="9" t="s">
        <v>27</v>
      </c>
      <c r="AP131" s="69">
        <f t="shared" si="14"/>
        <v>893757.19527536328</v>
      </c>
      <c r="AQ131" s="70">
        <f t="shared" si="15"/>
        <v>0.24565565971663406</v>
      </c>
      <c r="AR131" s="71"/>
      <c r="AS131" s="60"/>
      <c r="AT131" s="60"/>
      <c r="AU131" s="72"/>
      <c r="AV131" s="72"/>
      <c r="AW131" s="72">
        <f t="shared" si="16"/>
        <v>1100000</v>
      </c>
      <c r="AX131" s="72">
        <f t="shared" si="17"/>
        <v>1100000</v>
      </c>
      <c r="AY131" s="73">
        <f t="shared" si="18"/>
        <v>0.30234299328358782</v>
      </c>
    </row>
    <row r="132" spans="1:51" s="2" customFormat="1" ht="12">
      <c r="A132" s="75" t="s">
        <v>660</v>
      </c>
      <c r="B132" s="74" t="s">
        <v>337</v>
      </c>
      <c r="C132" s="74" t="s">
        <v>661</v>
      </c>
      <c r="D132" s="74" t="s">
        <v>662</v>
      </c>
      <c r="E132" s="58" t="s">
        <v>46</v>
      </c>
      <c r="F132" s="58" t="s">
        <v>208</v>
      </c>
      <c r="G132" s="46">
        <v>3638252</v>
      </c>
      <c r="H132" s="76">
        <v>893757.19527536328</v>
      </c>
      <c r="I132" s="76"/>
      <c r="J132" s="76"/>
      <c r="K132" s="46">
        <v>1300000</v>
      </c>
      <c r="L132" s="64">
        <v>1000000</v>
      </c>
      <c r="M132" s="60" t="s">
        <v>663</v>
      </c>
      <c r="N132" s="61" t="s">
        <v>263</v>
      </c>
      <c r="O132" s="62">
        <f t="shared" si="20"/>
        <v>862068.96551724139</v>
      </c>
      <c r="P132" s="77">
        <v>2.5000000000000001E-2</v>
      </c>
      <c r="Q132" s="64">
        <f t="shared" si="24"/>
        <v>21551.724137931036</v>
      </c>
      <c r="R132" s="65"/>
      <c r="S132" s="66">
        <v>44658</v>
      </c>
      <c r="T132" s="67"/>
      <c r="U132" s="64">
        <f t="shared" si="22"/>
        <v>-44657</v>
      </c>
      <c r="V132" s="64">
        <v>60</v>
      </c>
      <c r="W132" s="79">
        <f t="shared" si="23"/>
        <v>-2679420</v>
      </c>
      <c r="X132" s="81" t="s">
        <v>664</v>
      </c>
      <c r="Y132" s="81" t="s">
        <v>50</v>
      </c>
      <c r="AA132" s="9" t="s">
        <v>27</v>
      </c>
      <c r="AB132" s="9" t="s">
        <v>27</v>
      </c>
      <c r="AC132" s="9" t="s">
        <v>27</v>
      </c>
      <c r="AD132" s="9" t="s">
        <v>27</v>
      </c>
      <c r="AE132" s="9" t="s">
        <v>27</v>
      </c>
      <c r="AP132" s="69">
        <f t="shared" si="14"/>
        <v>893757.19527536328</v>
      </c>
      <c r="AQ132" s="70">
        <f t="shared" si="15"/>
        <v>0.24565565971663406</v>
      </c>
      <c r="AR132" s="71"/>
      <c r="AS132" s="60"/>
      <c r="AT132" s="60"/>
      <c r="AU132" s="72"/>
      <c r="AV132" s="72"/>
      <c r="AW132" s="72">
        <f t="shared" si="16"/>
        <v>1000000</v>
      </c>
      <c r="AX132" s="72">
        <f t="shared" si="17"/>
        <v>1000000</v>
      </c>
      <c r="AY132" s="73">
        <f t="shared" si="18"/>
        <v>0.2748572666214435</v>
      </c>
    </row>
    <row r="133" spans="1:51" s="2" customFormat="1" ht="12">
      <c r="A133" s="75" t="s">
        <v>665</v>
      </c>
      <c r="B133" s="74" t="s">
        <v>337</v>
      </c>
      <c r="C133" s="74" t="s">
        <v>666</v>
      </c>
      <c r="D133" s="74" t="s">
        <v>667</v>
      </c>
      <c r="E133" s="58" t="s">
        <v>46</v>
      </c>
      <c r="F133" s="58" t="s">
        <v>208</v>
      </c>
      <c r="G133" s="46">
        <v>3638252</v>
      </c>
      <c r="H133" s="76">
        <v>893757.19527536328</v>
      </c>
      <c r="I133" s="76"/>
      <c r="J133" s="76"/>
      <c r="K133" s="46">
        <v>1300000</v>
      </c>
      <c r="L133" s="64">
        <v>1100000</v>
      </c>
      <c r="M133" s="60" t="s">
        <v>668</v>
      </c>
      <c r="N133" s="61" t="s">
        <v>263</v>
      </c>
      <c r="O133" s="62">
        <f t="shared" si="20"/>
        <v>948275.86206896557</v>
      </c>
      <c r="P133" s="77">
        <v>2.5000000000000001E-2</v>
      </c>
      <c r="Q133" s="64">
        <f t="shared" si="24"/>
        <v>23706.896551724141</v>
      </c>
      <c r="R133" s="65"/>
      <c r="S133" s="66"/>
      <c r="T133" s="67"/>
      <c r="U133" s="64">
        <f t="shared" si="22"/>
        <v>1</v>
      </c>
      <c r="V133" s="64">
        <v>60</v>
      </c>
      <c r="W133" s="79">
        <f t="shared" si="23"/>
        <v>60</v>
      </c>
      <c r="X133" s="81" t="s">
        <v>669</v>
      </c>
      <c r="Y133" s="81" t="s">
        <v>50</v>
      </c>
      <c r="AA133" s="9" t="s">
        <v>27</v>
      </c>
      <c r="AB133" s="9" t="s">
        <v>27</v>
      </c>
      <c r="AC133" s="9" t="s">
        <v>28</v>
      </c>
      <c r="AD133" s="9" t="s">
        <v>27</v>
      </c>
      <c r="AE133" s="9" t="s">
        <v>27</v>
      </c>
      <c r="AP133" s="69">
        <f t="shared" si="14"/>
        <v>893757.19527536328</v>
      </c>
      <c r="AQ133" s="70">
        <f t="shared" si="15"/>
        <v>0.24565565971663406</v>
      </c>
      <c r="AR133" s="71"/>
      <c r="AS133" s="60"/>
      <c r="AT133" s="60"/>
      <c r="AU133" s="72"/>
      <c r="AV133" s="72"/>
      <c r="AW133" s="72">
        <f t="shared" si="16"/>
        <v>1100000</v>
      </c>
      <c r="AX133" s="72">
        <f t="shared" si="17"/>
        <v>1100000</v>
      </c>
      <c r="AY133" s="73">
        <f t="shared" si="18"/>
        <v>0.30234299328358782</v>
      </c>
    </row>
    <row r="134" spans="1:51" s="2" customFormat="1" ht="12">
      <c r="A134" s="75" t="s">
        <v>670</v>
      </c>
      <c r="B134" s="74" t="s">
        <v>317</v>
      </c>
      <c r="C134" s="74" t="s">
        <v>671</v>
      </c>
      <c r="D134" s="74" t="s">
        <v>672</v>
      </c>
      <c r="E134" s="58"/>
      <c r="F134" s="58" t="s">
        <v>208</v>
      </c>
      <c r="G134" s="46">
        <v>4510052</v>
      </c>
      <c r="H134" s="76">
        <v>1194126.8155092373</v>
      </c>
      <c r="I134" s="76"/>
      <c r="J134" s="76"/>
      <c r="K134" s="46">
        <v>1500000</v>
      </c>
      <c r="L134" s="64">
        <v>1300000</v>
      </c>
      <c r="M134" s="60" t="s">
        <v>673</v>
      </c>
      <c r="N134" s="61" t="s">
        <v>674</v>
      </c>
      <c r="O134" s="62">
        <f t="shared" si="20"/>
        <v>1120689.6551724139</v>
      </c>
      <c r="P134" s="77">
        <v>0</v>
      </c>
      <c r="Q134" s="64">
        <f t="shared" si="24"/>
        <v>0</v>
      </c>
      <c r="R134" s="65"/>
      <c r="S134" s="66">
        <v>44664</v>
      </c>
      <c r="T134" s="67">
        <v>44832</v>
      </c>
      <c r="U134" s="64">
        <f t="shared" si="22"/>
        <v>169</v>
      </c>
      <c r="V134" s="64">
        <v>60</v>
      </c>
      <c r="W134" s="79">
        <f t="shared" si="23"/>
        <v>10140</v>
      </c>
      <c r="X134" s="81"/>
      <c r="Y134" s="81" t="s">
        <v>291</v>
      </c>
      <c r="Z134" s="111"/>
      <c r="AA134" s="9" t="s">
        <v>27</v>
      </c>
      <c r="AB134" s="9" t="s">
        <v>27</v>
      </c>
      <c r="AC134" s="9" t="s">
        <v>28</v>
      </c>
      <c r="AD134" s="9" t="s">
        <v>27</v>
      </c>
      <c r="AE134" s="9" t="s">
        <v>27</v>
      </c>
      <c r="AF134" s="2" t="s">
        <v>675</v>
      </c>
      <c r="AP134" s="69">
        <f t="shared" ref="AP134:AP197" si="25">H134</f>
        <v>1194126.8155092373</v>
      </c>
      <c r="AQ134" s="70">
        <f t="shared" ref="AQ134:AQ197" si="26">AP134/G134</f>
        <v>0.26477007704328848</v>
      </c>
      <c r="AR134" s="71"/>
      <c r="AS134" s="60"/>
      <c r="AT134" s="60"/>
      <c r="AU134" s="72"/>
      <c r="AV134" s="72"/>
      <c r="AW134" s="72">
        <f t="shared" ref="AW134:AW197" si="27">L134</f>
        <v>1300000</v>
      </c>
      <c r="AX134" s="72">
        <f t="shared" ref="AX134:AX197" si="28">SUM(AV134:AW134)+BE134</f>
        <v>1300000</v>
      </c>
      <c r="AY134" s="73">
        <f t="shared" ref="AY134:AY197" si="29">AX134/G134</f>
        <v>0.28824501358299193</v>
      </c>
    </row>
    <row r="135" spans="1:51" s="2" customFormat="1" ht="12">
      <c r="A135" s="75" t="s">
        <v>676</v>
      </c>
      <c r="B135" s="74" t="s">
        <v>337</v>
      </c>
      <c r="C135" s="74" t="s">
        <v>677</v>
      </c>
      <c r="D135" s="74" t="s">
        <v>678</v>
      </c>
      <c r="E135" s="58"/>
      <c r="F135" s="58" t="s">
        <v>208</v>
      </c>
      <c r="G135" s="46">
        <v>3638252</v>
      </c>
      <c r="H135" s="76">
        <v>893757.19527536328</v>
      </c>
      <c r="I135" s="76"/>
      <c r="J135" s="76"/>
      <c r="K135" s="46">
        <v>1300000</v>
      </c>
      <c r="L135" s="64">
        <v>1000000</v>
      </c>
      <c r="M135" s="60" t="s">
        <v>679</v>
      </c>
      <c r="N135" s="61" t="s">
        <v>632</v>
      </c>
      <c r="O135" s="62">
        <f t="shared" si="20"/>
        <v>862068.96551724139</v>
      </c>
      <c r="P135" s="77">
        <v>2.5000000000000001E-2</v>
      </c>
      <c r="Q135" s="64">
        <f t="shared" si="24"/>
        <v>21551.724137931036</v>
      </c>
      <c r="R135" s="65"/>
      <c r="S135" s="66">
        <v>44705</v>
      </c>
      <c r="T135" s="67">
        <v>44834</v>
      </c>
      <c r="U135" s="64">
        <f t="shared" si="22"/>
        <v>130</v>
      </c>
      <c r="V135" s="64">
        <v>250</v>
      </c>
      <c r="W135" s="79">
        <f>(V135*U135)+500</f>
        <v>33000</v>
      </c>
      <c r="X135" s="81" t="s">
        <v>680</v>
      </c>
      <c r="Y135" s="81" t="s">
        <v>50</v>
      </c>
      <c r="Z135" s="110"/>
      <c r="AA135" s="9" t="s">
        <v>27</v>
      </c>
      <c r="AB135" s="9" t="s">
        <v>27</v>
      </c>
      <c r="AC135" s="9" t="s">
        <v>28</v>
      </c>
      <c r="AD135" s="9" t="s">
        <v>27</v>
      </c>
      <c r="AE135" s="9" t="s">
        <v>27</v>
      </c>
      <c r="AP135" s="69">
        <f t="shared" si="25"/>
        <v>893757.19527536328</v>
      </c>
      <c r="AQ135" s="70">
        <f t="shared" si="26"/>
        <v>0.24565565971663406</v>
      </c>
      <c r="AR135" s="71"/>
      <c r="AS135" s="60"/>
      <c r="AT135" s="60"/>
      <c r="AU135" s="72"/>
      <c r="AV135" s="72"/>
      <c r="AW135" s="72">
        <f t="shared" si="27"/>
        <v>1000000</v>
      </c>
      <c r="AX135" s="72">
        <f t="shared" si="28"/>
        <v>1000000</v>
      </c>
      <c r="AY135" s="73">
        <f t="shared" si="29"/>
        <v>0.2748572666214435</v>
      </c>
    </row>
    <row r="136" spans="1:51" s="2" customFormat="1" ht="12">
      <c r="A136" s="75" t="s">
        <v>681</v>
      </c>
      <c r="B136" s="74" t="s">
        <v>337</v>
      </c>
      <c r="C136" s="74" t="s">
        <v>682</v>
      </c>
      <c r="D136" s="74" t="s">
        <v>683</v>
      </c>
      <c r="E136" s="58"/>
      <c r="F136" s="58" t="s">
        <v>208</v>
      </c>
      <c r="G136" s="46">
        <v>3638252</v>
      </c>
      <c r="H136" s="76">
        <v>893757.19527536328</v>
      </c>
      <c r="I136" s="76"/>
      <c r="J136" s="76"/>
      <c r="K136" s="46">
        <v>1300000</v>
      </c>
      <c r="L136" s="64">
        <v>1000000</v>
      </c>
      <c r="M136" s="60" t="s">
        <v>684</v>
      </c>
      <c r="N136" s="61" t="s">
        <v>263</v>
      </c>
      <c r="O136" s="62">
        <f t="shared" si="20"/>
        <v>862068.96551724139</v>
      </c>
      <c r="P136" s="77">
        <v>2.5000000000000001E-2</v>
      </c>
      <c r="Q136" s="64">
        <f t="shared" si="24"/>
        <v>21551.724137931036</v>
      </c>
      <c r="R136" s="65" t="s">
        <v>27</v>
      </c>
      <c r="S136" s="66"/>
      <c r="T136" s="67"/>
      <c r="U136" s="64">
        <f t="shared" si="22"/>
        <v>1</v>
      </c>
      <c r="V136" s="64">
        <v>60</v>
      </c>
      <c r="W136" s="79">
        <f t="shared" ref="W136:W142" si="30">V136*U136</f>
        <v>60</v>
      </c>
      <c r="X136" s="81" t="s">
        <v>685</v>
      </c>
      <c r="Y136" s="81" t="s">
        <v>50</v>
      </c>
      <c r="AA136" s="9" t="s">
        <v>27</v>
      </c>
      <c r="AB136" s="9" t="s">
        <v>27</v>
      </c>
      <c r="AC136" s="9" t="s">
        <v>28</v>
      </c>
      <c r="AD136" s="9" t="s">
        <v>27</v>
      </c>
      <c r="AE136" s="9" t="s">
        <v>27</v>
      </c>
      <c r="AP136" s="69">
        <f t="shared" si="25"/>
        <v>893757.19527536328</v>
      </c>
      <c r="AQ136" s="70">
        <f t="shared" si="26"/>
        <v>0.24565565971663406</v>
      </c>
      <c r="AR136" s="71"/>
      <c r="AS136" s="60"/>
      <c r="AT136" s="60"/>
      <c r="AU136" s="72"/>
      <c r="AV136" s="72"/>
      <c r="AW136" s="72">
        <f t="shared" si="27"/>
        <v>1000000</v>
      </c>
      <c r="AX136" s="72">
        <f t="shared" si="28"/>
        <v>1000000</v>
      </c>
      <c r="AY136" s="73">
        <f t="shared" si="29"/>
        <v>0.2748572666214435</v>
      </c>
    </row>
    <row r="137" spans="1:51" s="2" customFormat="1" ht="12">
      <c r="A137" s="75" t="s">
        <v>686</v>
      </c>
      <c r="B137" s="74" t="s">
        <v>317</v>
      </c>
      <c r="C137" s="74" t="s">
        <v>687</v>
      </c>
      <c r="D137" s="74" t="s">
        <v>688</v>
      </c>
      <c r="E137" s="58"/>
      <c r="F137" s="58" t="s">
        <v>208</v>
      </c>
      <c r="G137" s="46">
        <v>4510052</v>
      </c>
      <c r="H137" s="76">
        <v>1194126.8155092373</v>
      </c>
      <c r="I137" s="76"/>
      <c r="J137" s="76"/>
      <c r="K137" s="46">
        <v>1500000</v>
      </c>
      <c r="L137" s="64">
        <v>1200000</v>
      </c>
      <c r="M137" s="60" t="s">
        <v>288</v>
      </c>
      <c r="N137" s="61" t="s">
        <v>263</v>
      </c>
      <c r="O137" s="62">
        <f t="shared" si="20"/>
        <v>1034482.7586206897</v>
      </c>
      <c r="P137" s="77">
        <v>2.5000000000000001E-2</v>
      </c>
      <c r="Q137" s="64">
        <f t="shared" si="24"/>
        <v>25862.068965517246</v>
      </c>
      <c r="R137" s="65" t="s">
        <v>27</v>
      </c>
      <c r="S137" s="66"/>
      <c r="T137" s="67"/>
      <c r="U137" s="64">
        <f t="shared" si="22"/>
        <v>1</v>
      </c>
      <c r="V137" s="64">
        <v>60</v>
      </c>
      <c r="W137" s="79">
        <f t="shared" si="30"/>
        <v>60</v>
      </c>
      <c r="X137" s="81" t="s">
        <v>689</v>
      </c>
      <c r="Y137" s="81" t="s">
        <v>50</v>
      </c>
      <c r="AA137" s="9" t="s">
        <v>27</v>
      </c>
      <c r="AB137" s="9" t="s">
        <v>27</v>
      </c>
      <c r="AC137" s="9" t="s">
        <v>28</v>
      </c>
      <c r="AD137" s="9" t="s">
        <v>27</v>
      </c>
      <c r="AE137" s="9" t="s">
        <v>27</v>
      </c>
      <c r="AP137" s="69">
        <f t="shared" si="25"/>
        <v>1194126.8155092373</v>
      </c>
      <c r="AQ137" s="70">
        <f t="shared" si="26"/>
        <v>0.26477007704328848</v>
      </c>
      <c r="AR137" s="71"/>
      <c r="AS137" s="60"/>
      <c r="AT137" s="60"/>
      <c r="AU137" s="72"/>
      <c r="AV137" s="72"/>
      <c r="AW137" s="72">
        <f t="shared" si="27"/>
        <v>1200000</v>
      </c>
      <c r="AX137" s="72">
        <f t="shared" si="28"/>
        <v>1200000</v>
      </c>
      <c r="AY137" s="73">
        <f t="shared" si="29"/>
        <v>0.26607232023045413</v>
      </c>
    </row>
    <row r="138" spans="1:51" s="2" customFormat="1" ht="12">
      <c r="A138" s="112" t="s">
        <v>690</v>
      </c>
      <c r="B138" s="74" t="s">
        <v>337</v>
      </c>
      <c r="C138" s="74" t="s">
        <v>691</v>
      </c>
      <c r="D138" s="74" t="s">
        <v>692</v>
      </c>
      <c r="E138" s="58"/>
      <c r="F138" s="58" t="s">
        <v>208</v>
      </c>
      <c r="G138" s="46">
        <v>3638252</v>
      </c>
      <c r="H138" s="76">
        <v>893757.19527536328</v>
      </c>
      <c r="I138" s="76"/>
      <c r="J138" s="76"/>
      <c r="K138" s="46">
        <v>1300000</v>
      </c>
      <c r="L138" s="64">
        <v>1000000</v>
      </c>
      <c r="M138" s="60" t="s">
        <v>693</v>
      </c>
      <c r="N138" s="61" t="s">
        <v>263</v>
      </c>
      <c r="O138" s="62">
        <f t="shared" si="20"/>
        <v>862068.96551724139</v>
      </c>
      <c r="P138" s="77">
        <v>2.5000000000000001E-2</v>
      </c>
      <c r="Q138" s="64">
        <f t="shared" si="24"/>
        <v>21551.724137931036</v>
      </c>
      <c r="R138" s="65" t="s">
        <v>27</v>
      </c>
      <c r="S138" s="66">
        <v>44658</v>
      </c>
      <c r="T138" s="67">
        <v>44723</v>
      </c>
      <c r="U138" s="64">
        <f t="shared" si="22"/>
        <v>66</v>
      </c>
      <c r="V138" s="64">
        <v>60</v>
      </c>
      <c r="W138" s="79">
        <f t="shared" si="30"/>
        <v>3960</v>
      </c>
      <c r="X138" s="81" t="s">
        <v>694</v>
      </c>
      <c r="Y138" s="81" t="s">
        <v>50</v>
      </c>
      <c r="AA138" s="9" t="s">
        <v>27</v>
      </c>
      <c r="AB138" s="9" t="s">
        <v>27</v>
      </c>
      <c r="AC138" s="9" t="s">
        <v>28</v>
      </c>
      <c r="AD138" s="9" t="s">
        <v>27</v>
      </c>
      <c r="AE138" s="9" t="s">
        <v>27</v>
      </c>
      <c r="AF138" s="8" t="s">
        <v>695</v>
      </c>
      <c r="AP138" s="69">
        <f t="shared" si="25"/>
        <v>893757.19527536328</v>
      </c>
      <c r="AQ138" s="70">
        <f t="shared" si="26"/>
        <v>0.24565565971663406</v>
      </c>
      <c r="AR138" s="71"/>
      <c r="AS138" s="60"/>
      <c r="AT138" s="60"/>
      <c r="AU138" s="72"/>
      <c r="AV138" s="72"/>
      <c r="AW138" s="72">
        <f t="shared" si="27"/>
        <v>1000000</v>
      </c>
      <c r="AX138" s="72">
        <f t="shared" si="28"/>
        <v>1000000</v>
      </c>
      <c r="AY138" s="73">
        <f t="shared" si="29"/>
        <v>0.2748572666214435</v>
      </c>
    </row>
    <row r="139" spans="1:51" s="2" customFormat="1" ht="12">
      <c r="A139" s="113" t="s">
        <v>696</v>
      </c>
      <c r="B139" s="74" t="s">
        <v>317</v>
      </c>
      <c r="C139" s="74" t="s">
        <v>697</v>
      </c>
      <c r="D139" s="74" t="s">
        <v>698</v>
      </c>
      <c r="E139" s="114" t="s">
        <v>207</v>
      </c>
      <c r="F139" s="58" t="s">
        <v>208</v>
      </c>
      <c r="G139" s="46">
        <v>4510052</v>
      </c>
      <c r="H139" s="76">
        <v>1194126.8155092373</v>
      </c>
      <c r="I139" s="76"/>
      <c r="J139" s="76"/>
      <c r="K139" s="46">
        <v>1500000</v>
      </c>
      <c r="L139" s="64">
        <v>1200000</v>
      </c>
      <c r="M139" s="60" t="s">
        <v>699</v>
      </c>
      <c r="N139" s="61" t="s">
        <v>263</v>
      </c>
      <c r="O139" s="62">
        <f t="shared" si="20"/>
        <v>1034482.7586206897</v>
      </c>
      <c r="P139" s="77">
        <v>2.5000000000000001E-2</v>
      </c>
      <c r="Q139" s="64">
        <f t="shared" si="24"/>
        <v>25862.068965517246</v>
      </c>
      <c r="R139" s="65"/>
      <c r="S139" s="66">
        <v>44807</v>
      </c>
      <c r="T139" s="78">
        <v>45046</v>
      </c>
      <c r="U139" s="64">
        <f t="shared" si="22"/>
        <v>240</v>
      </c>
      <c r="V139" s="64">
        <v>60</v>
      </c>
      <c r="W139" s="79">
        <f t="shared" si="30"/>
        <v>14400</v>
      </c>
      <c r="X139" s="81" t="s">
        <v>700</v>
      </c>
      <c r="Y139" s="81" t="s">
        <v>50</v>
      </c>
      <c r="AA139" s="9" t="s">
        <v>27</v>
      </c>
      <c r="AB139" s="9" t="s">
        <v>27</v>
      </c>
      <c r="AC139" s="9" t="s">
        <v>27</v>
      </c>
      <c r="AD139" s="9" t="s">
        <v>27</v>
      </c>
      <c r="AE139" s="9" t="s">
        <v>27</v>
      </c>
      <c r="AP139" s="69">
        <f t="shared" si="25"/>
        <v>1194126.8155092373</v>
      </c>
      <c r="AQ139" s="70">
        <f t="shared" si="26"/>
        <v>0.26477007704328848</v>
      </c>
      <c r="AR139" s="71"/>
      <c r="AS139" s="60"/>
      <c r="AT139" s="60"/>
      <c r="AU139" s="72"/>
      <c r="AV139" s="72"/>
      <c r="AW139" s="72">
        <f t="shared" si="27"/>
        <v>1200000</v>
      </c>
      <c r="AX139" s="72">
        <f t="shared" si="28"/>
        <v>1200000</v>
      </c>
      <c r="AY139" s="73">
        <f t="shared" si="29"/>
        <v>0.26607232023045413</v>
      </c>
    </row>
    <row r="140" spans="1:51" s="2" customFormat="1" ht="12">
      <c r="A140" s="75" t="s">
        <v>701</v>
      </c>
      <c r="B140" s="74" t="s">
        <v>317</v>
      </c>
      <c r="C140" s="74" t="s">
        <v>702</v>
      </c>
      <c r="D140" s="74" t="s">
        <v>703</v>
      </c>
      <c r="E140" s="58"/>
      <c r="F140" s="58" t="s">
        <v>208</v>
      </c>
      <c r="G140" s="46">
        <v>4510052</v>
      </c>
      <c r="H140" s="76">
        <v>1194126.8155092373</v>
      </c>
      <c r="I140" s="76"/>
      <c r="J140" s="76"/>
      <c r="K140" s="46">
        <v>1500000</v>
      </c>
      <c r="L140" s="64">
        <v>1200000</v>
      </c>
      <c r="M140" s="60" t="s">
        <v>704</v>
      </c>
      <c r="N140" s="61" t="s">
        <v>705</v>
      </c>
      <c r="O140" s="62">
        <f t="shared" si="20"/>
        <v>1034482.7586206897</v>
      </c>
      <c r="P140" s="77">
        <v>2.5000000000000001E-2</v>
      </c>
      <c r="Q140" s="64">
        <f t="shared" si="24"/>
        <v>25862.068965517246</v>
      </c>
      <c r="R140" s="65"/>
      <c r="S140" s="66"/>
      <c r="T140" s="67"/>
      <c r="U140" s="64">
        <f t="shared" si="22"/>
        <v>1</v>
      </c>
      <c r="V140" s="64">
        <v>60</v>
      </c>
      <c r="W140" s="79">
        <f t="shared" si="30"/>
        <v>60</v>
      </c>
      <c r="X140" s="81" t="s">
        <v>706</v>
      </c>
      <c r="Y140" s="81" t="s">
        <v>50</v>
      </c>
      <c r="AA140" s="9" t="s">
        <v>27</v>
      </c>
      <c r="AB140" s="9" t="s">
        <v>27</v>
      </c>
      <c r="AC140" s="9" t="s">
        <v>28</v>
      </c>
      <c r="AD140" s="9" t="s">
        <v>27</v>
      </c>
      <c r="AE140" s="9" t="s">
        <v>27</v>
      </c>
      <c r="AP140" s="69">
        <f t="shared" si="25"/>
        <v>1194126.8155092373</v>
      </c>
      <c r="AQ140" s="70">
        <f t="shared" si="26"/>
        <v>0.26477007704328848</v>
      </c>
      <c r="AR140" s="71"/>
      <c r="AS140" s="60"/>
      <c r="AT140" s="60"/>
      <c r="AU140" s="72"/>
      <c r="AV140" s="72"/>
      <c r="AW140" s="72">
        <f t="shared" si="27"/>
        <v>1200000</v>
      </c>
      <c r="AX140" s="72">
        <f t="shared" si="28"/>
        <v>1200000</v>
      </c>
      <c r="AY140" s="73">
        <f t="shared" si="29"/>
        <v>0.26607232023045413</v>
      </c>
    </row>
    <row r="141" spans="1:51" s="2" customFormat="1" ht="12">
      <c r="A141" s="75" t="s">
        <v>707</v>
      </c>
      <c r="B141" s="74" t="s">
        <v>317</v>
      </c>
      <c r="C141" s="74" t="s">
        <v>708</v>
      </c>
      <c r="D141" s="74" t="s">
        <v>709</v>
      </c>
      <c r="E141" s="58"/>
      <c r="F141" s="58" t="s">
        <v>208</v>
      </c>
      <c r="G141" s="46">
        <v>4510052</v>
      </c>
      <c r="H141" s="76">
        <v>1194126.8155092373</v>
      </c>
      <c r="I141" s="76"/>
      <c r="J141" s="76"/>
      <c r="K141" s="46">
        <v>1500000</v>
      </c>
      <c r="L141" s="64">
        <v>1200000</v>
      </c>
      <c r="M141" s="60" t="s">
        <v>710</v>
      </c>
      <c r="N141" s="61" t="s">
        <v>705</v>
      </c>
      <c r="O141" s="62">
        <f t="shared" si="20"/>
        <v>1034482.7586206897</v>
      </c>
      <c r="P141" s="77">
        <v>2.5000000000000001E-2</v>
      </c>
      <c r="Q141" s="64">
        <f t="shared" si="24"/>
        <v>25862.068965517246</v>
      </c>
      <c r="R141" s="65"/>
      <c r="S141" s="66"/>
      <c r="T141" s="67"/>
      <c r="U141" s="64">
        <f t="shared" si="22"/>
        <v>1</v>
      </c>
      <c r="V141" s="64">
        <v>60</v>
      </c>
      <c r="W141" s="79">
        <f t="shared" si="30"/>
        <v>60</v>
      </c>
      <c r="X141" s="81" t="s">
        <v>711</v>
      </c>
      <c r="Y141" s="81" t="s">
        <v>50</v>
      </c>
      <c r="AA141" s="9" t="s">
        <v>27</v>
      </c>
      <c r="AB141" s="9" t="s">
        <v>27</v>
      </c>
      <c r="AC141" s="9" t="s">
        <v>28</v>
      </c>
      <c r="AD141" s="9" t="s">
        <v>27</v>
      </c>
      <c r="AE141" s="9" t="s">
        <v>27</v>
      </c>
      <c r="AP141" s="69">
        <f t="shared" si="25"/>
        <v>1194126.8155092373</v>
      </c>
      <c r="AQ141" s="70">
        <f t="shared" si="26"/>
        <v>0.26477007704328848</v>
      </c>
      <c r="AR141" s="71"/>
      <c r="AS141" s="60"/>
      <c r="AT141" s="60"/>
      <c r="AU141" s="72"/>
      <c r="AV141" s="72"/>
      <c r="AW141" s="72">
        <f t="shared" si="27"/>
        <v>1200000</v>
      </c>
      <c r="AX141" s="72">
        <f t="shared" si="28"/>
        <v>1200000</v>
      </c>
      <c r="AY141" s="73">
        <f t="shared" si="29"/>
        <v>0.26607232023045413</v>
      </c>
    </row>
    <row r="142" spans="1:51" s="2" customFormat="1" ht="12">
      <c r="A142" s="75" t="s">
        <v>712</v>
      </c>
      <c r="B142" s="74" t="s">
        <v>337</v>
      </c>
      <c r="C142" s="74" t="s">
        <v>713</v>
      </c>
      <c r="D142" s="74" t="s">
        <v>714</v>
      </c>
      <c r="E142" s="58"/>
      <c r="F142" s="58" t="s">
        <v>208</v>
      </c>
      <c r="G142" s="46">
        <v>3638252</v>
      </c>
      <c r="H142" s="76">
        <v>893757.19527536328</v>
      </c>
      <c r="I142" s="76"/>
      <c r="J142" s="76"/>
      <c r="K142" s="46">
        <v>1300000</v>
      </c>
      <c r="L142" s="64">
        <v>1050000</v>
      </c>
      <c r="M142" s="60" t="s">
        <v>715</v>
      </c>
      <c r="N142" s="61" t="s">
        <v>705</v>
      </c>
      <c r="O142" s="62">
        <f t="shared" si="20"/>
        <v>905172.41379310354</v>
      </c>
      <c r="P142" s="77">
        <v>2.5000000000000001E-2</v>
      </c>
      <c r="Q142" s="64">
        <f t="shared" si="24"/>
        <v>22629.310344827591</v>
      </c>
      <c r="R142" s="65"/>
      <c r="S142" s="66"/>
      <c r="T142" s="67"/>
      <c r="U142" s="64">
        <f t="shared" si="22"/>
        <v>1</v>
      </c>
      <c r="V142" s="64">
        <v>60</v>
      </c>
      <c r="W142" s="79">
        <f t="shared" si="30"/>
        <v>60</v>
      </c>
      <c r="X142" s="81" t="s">
        <v>716</v>
      </c>
      <c r="Y142" s="81" t="s">
        <v>50</v>
      </c>
      <c r="AA142" s="9" t="s">
        <v>27</v>
      </c>
      <c r="AB142" s="9" t="s">
        <v>27</v>
      </c>
      <c r="AC142" s="9" t="s">
        <v>28</v>
      </c>
      <c r="AD142" s="9" t="s">
        <v>27</v>
      </c>
      <c r="AE142" s="9" t="s">
        <v>27</v>
      </c>
      <c r="AP142" s="69">
        <f t="shared" si="25"/>
        <v>893757.19527536328</v>
      </c>
      <c r="AQ142" s="70">
        <f t="shared" si="26"/>
        <v>0.24565565971663406</v>
      </c>
      <c r="AR142" s="71"/>
      <c r="AS142" s="60"/>
      <c r="AT142" s="60"/>
      <c r="AU142" s="72"/>
      <c r="AV142" s="72"/>
      <c r="AW142" s="72">
        <f t="shared" si="27"/>
        <v>1050000</v>
      </c>
      <c r="AX142" s="72">
        <f t="shared" si="28"/>
        <v>1050000</v>
      </c>
      <c r="AY142" s="73">
        <f t="shared" si="29"/>
        <v>0.28860012995251566</v>
      </c>
    </row>
    <row r="143" spans="1:51" s="2" customFormat="1" ht="12">
      <c r="A143" s="75" t="s">
        <v>717</v>
      </c>
      <c r="B143" s="74" t="s">
        <v>337</v>
      </c>
      <c r="C143" s="74" t="s">
        <v>718</v>
      </c>
      <c r="D143" s="74" t="s">
        <v>719</v>
      </c>
      <c r="E143" s="58"/>
      <c r="F143" s="58" t="s">
        <v>208</v>
      </c>
      <c r="G143" s="46">
        <v>3638252</v>
      </c>
      <c r="H143" s="76">
        <v>893757.19527536328</v>
      </c>
      <c r="I143" s="76"/>
      <c r="J143" s="76"/>
      <c r="K143" s="46">
        <v>1300000</v>
      </c>
      <c r="L143" s="64">
        <v>851000</v>
      </c>
      <c r="M143" s="60" t="s">
        <v>720</v>
      </c>
      <c r="N143" s="61" t="s">
        <v>221</v>
      </c>
      <c r="O143" s="62">
        <f t="shared" si="20"/>
        <v>733620.68965517252</v>
      </c>
      <c r="P143" s="77">
        <v>0</v>
      </c>
      <c r="Q143" s="64">
        <f t="shared" si="24"/>
        <v>0</v>
      </c>
      <c r="R143" s="65"/>
      <c r="S143" s="66">
        <v>44722</v>
      </c>
      <c r="T143" s="67">
        <v>45002</v>
      </c>
      <c r="U143" s="64">
        <f t="shared" si="22"/>
        <v>281</v>
      </c>
      <c r="V143" s="64">
        <v>250</v>
      </c>
      <c r="W143" s="79">
        <f>(V143*U143)+500</f>
        <v>70750</v>
      </c>
      <c r="X143" s="81" t="s">
        <v>721</v>
      </c>
      <c r="Y143" s="81" t="s">
        <v>50</v>
      </c>
      <c r="Z143" s="110"/>
      <c r="AA143" s="9" t="s">
        <v>27</v>
      </c>
      <c r="AB143" s="9" t="s">
        <v>27</v>
      </c>
      <c r="AC143" s="9" t="s">
        <v>28</v>
      </c>
      <c r="AD143" s="9" t="s">
        <v>27</v>
      </c>
      <c r="AE143" s="9" t="s">
        <v>27</v>
      </c>
      <c r="AP143" s="69">
        <f t="shared" si="25"/>
        <v>893757.19527536328</v>
      </c>
      <c r="AQ143" s="70">
        <f t="shared" si="26"/>
        <v>0.24565565971663406</v>
      </c>
      <c r="AR143" s="71"/>
      <c r="AS143" s="60"/>
      <c r="AT143" s="60"/>
      <c r="AU143" s="72"/>
      <c r="AV143" s="72"/>
      <c r="AW143" s="72">
        <f t="shared" si="27"/>
        <v>851000</v>
      </c>
      <c r="AX143" s="72">
        <f t="shared" si="28"/>
        <v>851000</v>
      </c>
      <c r="AY143" s="73">
        <f t="shared" si="29"/>
        <v>0.23390353389484841</v>
      </c>
    </row>
    <row r="144" spans="1:51" s="2" customFormat="1" ht="12">
      <c r="A144" s="75" t="s">
        <v>722</v>
      </c>
      <c r="B144" s="74" t="s">
        <v>317</v>
      </c>
      <c r="C144" s="74" t="s">
        <v>723</v>
      </c>
      <c r="D144" s="74" t="s">
        <v>724</v>
      </c>
      <c r="E144" s="58"/>
      <c r="F144" s="58" t="s">
        <v>208</v>
      </c>
      <c r="G144" s="46">
        <v>4510052</v>
      </c>
      <c r="H144" s="76">
        <v>1194126.8155092373</v>
      </c>
      <c r="I144" s="76"/>
      <c r="J144" s="76"/>
      <c r="K144" s="46">
        <v>1500000</v>
      </c>
      <c r="L144" s="64">
        <v>825000</v>
      </c>
      <c r="M144" s="60" t="s">
        <v>725</v>
      </c>
      <c r="N144" s="61" t="s">
        <v>208</v>
      </c>
      <c r="O144" s="62">
        <f t="shared" si="20"/>
        <v>711206.89655172417</v>
      </c>
      <c r="P144" s="77">
        <v>0</v>
      </c>
      <c r="Q144" s="64">
        <f t="shared" si="24"/>
        <v>0</v>
      </c>
      <c r="R144" s="65"/>
      <c r="S144" s="66"/>
      <c r="T144" s="67"/>
      <c r="U144" s="64">
        <f t="shared" si="22"/>
        <v>1</v>
      </c>
      <c r="V144" s="64">
        <v>60</v>
      </c>
      <c r="W144" s="79">
        <f t="shared" ref="W144:W207" si="31">V144*U144</f>
        <v>60</v>
      </c>
      <c r="X144" s="81" t="s">
        <v>726</v>
      </c>
      <c r="Y144" s="81" t="s">
        <v>50</v>
      </c>
      <c r="AA144" s="9" t="s">
        <v>27</v>
      </c>
      <c r="AB144" s="9" t="s">
        <v>27</v>
      </c>
      <c r="AC144" s="9" t="s">
        <v>28</v>
      </c>
      <c r="AD144" s="9" t="s">
        <v>27</v>
      </c>
      <c r="AE144" s="9" t="s">
        <v>27</v>
      </c>
      <c r="AP144" s="69">
        <f t="shared" si="25"/>
        <v>1194126.8155092373</v>
      </c>
      <c r="AQ144" s="70">
        <f t="shared" si="26"/>
        <v>0.26477007704328848</v>
      </c>
      <c r="AR144" s="71"/>
      <c r="AS144" s="60"/>
      <c r="AT144" s="60"/>
      <c r="AU144" s="72"/>
      <c r="AV144" s="72"/>
      <c r="AW144" s="72">
        <f t="shared" si="27"/>
        <v>825000</v>
      </c>
      <c r="AX144" s="72">
        <f t="shared" si="28"/>
        <v>825000</v>
      </c>
      <c r="AY144" s="73">
        <f t="shared" si="29"/>
        <v>0.18292472015843719</v>
      </c>
    </row>
    <row r="145" spans="1:51" s="2" customFormat="1" ht="12">
      <c r="A145" s="75" t="s">
        <v>727</v>
      </c>
      <c r="B145" s="74" t="s">
        <v>317</v>
      </c>
      <c r="C145" s="74" t="s">
        <v>728</v>
      </c>
      <c r="D145" s="74" t="s">
        <v>729</v>
      </c>
      <c r="E145" s="58"/>
      <c r="F145" s="58" t="s">
        <v>208</v>
      </c>
      <c r="G145" s="46">
        <v>4510052</v>
      </c>
      <c r="H145" s="76">
        <v>1194126.8155092373</v>
      </c>
      <c r="I145" s="76"/>
      <c r="J145" s="76"/>
      <c r="K145" s="46">
        <v>1500000</v>
      </c>
      <c r="L145" s="64">
        <v>825000</v>
      </c>
      <c r="M145" s="60" t="s">
        <v>730</v>
      </c>
      <c r="N145" s="61" t="s">
        <v>208</v>
      </c>
      <c r="O145" s="62">
        <f t="shared" si="20"/>
        <v>711206.89655172417</v>
      </c>
      <c r="P145" s="77">
        <v>0</v>
      </c>
      <c r="Q145" s="64">
        <f t="shared" si="24"/>
        <v>0</v>
      </c>
      <c r="R145" s="65"/>
      <c r="S145" s="66"/>
      <c r="T145" s="67"/>
      <c r="U145" s="64">
        <f t="shared" si="22"/>
        <v>1</v>
      </c>
      <c r="V145" s="64">
        <v>60</v>
      </c>
      <c r="W145" s="79">
        <f t="shared" si="31"/>
        <v>60</v>
      </c>
      <c r="X145" s="81" t="s">
        <v>731</v>
      </c>
      <c r="Y145" s="81" t="s">
        <v>50</v>
      </c>
      <c r="AA145" s="9" t="s">
        <v>27</v>
      </c>
      <c r="AB145" s="9" t="s">
        <v>27</v>
      </c>
      <c r="AC145" s="9" t="s">
        <v>28</v>
      </c>
      <c r="AD145" s="9" t="s">
        <v>27</v>
      </c>
      <c r="AE145" s="9" t="s">
        <v>27</v>
      </c>
      <c r="AP145" s="69">
        <f t="shared" si="25"/>
        <v>1194126.8155092373</v>
      </c>
      <c r="AQ145" s="70">
        <f t="shared" si="26"/>
        <v>0.26477007704328848</v>
      </c>
      <c r="AR145" s="71"/>
      <c r="AS145" s="60"/>
      <c r="AT145" s="60"/>
      <c r="AU145" s="72"/>
      <c r="AV145" s="72"/>
      <c r="AW145" s="72">
        <f t="shared" si="27"/>
        <v>825000</v>
      </c>
      <c r="AX145" s="72">
        <f t="shared" si="28"/>
        <v>825000</v>
      </c>
      <c r="AY145" s="73">
        <f t="shared" si="29"/>
        <v>0.18292472015843719</v>
      </c>
    </row>
    <row r="146" spans="1:51" s="2" customFormat="1" ht="12">
      <c r="A146" s="75" t="s">
        <v>732</v>
      </c>
      <c r="B146" s="74" t="s">
        <v>317</v>
      </c>
      <c r="C146" s="74" t="s">
        <v>733</v>
      </c>
      <c r="D146" s="74" t="s">
        <v>734</v>
      </c>
      <c r="E146" s="58"/>
      <c r="F146" s="58" t="s">
        <v>208</v>
      </c>
      <c r="G146" s="46">
        <v>4510052</v>
      </c>
      <c r="H146" s="76">
        <v>1194126.8155092373</v>
      </c>
      <c r="I146" s="76"/>
      <c r="J146" s="76"/>
      <c r="K146" s="46">
        <v>1500000</v>
      </c>
      <c r="L146" s="64">
        <v>825000</v>
      </c>
      <c r="M146" s="60" t="s">
        <v>735</v>
      </c>
      <c r="N146" s="61" t="s">
        <v>208</v>
      </c>
      <c r="O146" s="62">
        <f t="shared" si="20"/>
        <v>711206.89655172417</v>
      </c>
      <c r="P146" s="77">
        <v>0</v>
      </c>
      <c r="Q146" s="64">
        <f t="shared" si="24"/>
        <v>0</v>
      </c>
      <c r="R146" s="65"/>
      <c r="S146" s="66"/>
      <c r="T146" s="67"/>
      <c r="U146" s="64">
        <f t="shared" si="22"/>
        <v>1</v>
      </c>
      <c r="V146" s="64">
        <v>60</v>
      </c>
      <c r="W146" s="79">
        <f t="shared" si="31"/>
        <v>60</v>
      </c>
      <c r="X146" s="81" t="s">
        <v>736</v>
      </c>
      <c r="Y146" s="81" t="s">
        <v>50</v>
      </c>
      <c r="AA146" s="9" t="s">
        <v>27</v>
      </c>
      <c r="AB146" s="9" t="s">
        <v>27</v>
      </c>
      <c r="AC146" s="9" t="s">
        <v>28</v>
      </c>
      <c r="AD146" s="9" t="s">
        <v>27</v>
      </c>
      <c r="AE146" s="9" t="s">
        <v>27</v>
      </c>
      <c r="AP146" s="69">
        <f t="shared" si="25"/>
        <v>1194126.8155092373</v>
      </c>
      <c r="AQ146" s="70">
        <f t="shared" si="26"/>
        <v>0.26477007704328848</v>
      </c>
      <c r="AR146" s="71"/>
      <c r="AS146" s="60"/>
      <c r="AT146" s="60"/>
      <c r="AU146" s="72"/>
      <c r="AV146" s="72"/>
      <c r="AW146" s="72">
        <f t="shared" si="27"/>
        <v>825000</v>
      </c>
      <c r="AX146" s="72">
        <f t="shared" si="28"/>
        <v>825000</v>
      </c>
      <c r="AY146" s="73">
        <f t="shared" si="29"/>
        <v>0.18292472015843719</v>
      </c>
    </row>
    <row r="147" spans="1:51" s="2" customFormat="1" ht="12">
      <c r="A147" s="75" t="s">
        <v>737</v>
      </c>
      <c r="B147" s="74" t="s">
        <v>337</v>
      </c>
      <c r="C147" s="74" t="s">
        <v>738</v>
      </c>
      <c r="D147" s="74" t="s">
        <v>739</v>
      </c>
      <c r="E147" s="58"/>
      <c r="F147" s="58" t="s">
        <v>208</v>
      </c>
      <c r="G147" s="46">
        <v>3638252</v>
      </c>
      <c r="H147" s="76">
        <v>893757.19527536328</v>
      </c>
      <c r="I147" s="76"/>
      <c r="J147" s="76"/>
      <c r="K147" s="46">
        <v>1300000</v>
      </c>
      <c r="L147" s="64">
        <v>750000</v>
      </c>
      <c r="M147" s="60" t="s">
        <v>740</v>
      </c>
      <c r="N147" s="61" t="s">
        <v>48</v>
      </c>
      <c r="O147" s="62">
        <f t="shared" si="20"/>
        <v>646551.72413793113</v>
      </c>
      <c r="P147" s="77">
        <v>0</v>
      </c>
      <c r="Q147" s="64">
        <f t="shared" si="24"/>
        <v>0</v>
      </c>
      <c r="R147" s="65"/>
      <c r="S147" s="66"/>
      <c r="T147" s="67"/>
      <c r="U147" s="64">
        <f t="shared" si="22"/>
        <v>1</v>
      </c>
      <c r="V147" s="64">
        <v>60</v>
      </c>
      <c r="W147" s="79">
        <f t="shared" si="31"/>
        <v>60</v>
      </c>
      <c r="X147" s="81" t="s">
        <v>741</v>
      </c>
      <c r="Y147" s="81" t="s">
        <v>50</v>
      </c>
      <c r="AA147" s="9" t="s">
        <v>27</v>
      </c>
      <c r="AB147" s="9" t="s">
        <v>27</v>
      </c>
      <c r="AC147" s="9" t="s">
        <v>28</v>
      </c>
      <c r="AD147" s="9" t="s">
        <v>28</v>
      </c>
      <c r="AE147" s="9" t="s">
        <v>27</v>
      </c>
      <c r="AP147" s="69">
        <f t="shared" si="25"/>
        <v>893757.19527536328</v>
      </c>
      <c r="AQ147" s="70">
        <f t="shared" si="26"/>
        <v>0.24565565971663406</v>
      </c>
      <c r="AR147" s="71"/>
      <c r="AS147" s="60"/>
      <c r="AT147" s="60"/>
      <c r="AU147" s="72"/>
      <c r="AV147" s="72"/>
      <c r="AW147" s="72">
        <f t="shared" si="27"/>
        <v>750000</v>
      </c>
      <c r="AX147" s="72">
        <f t="shared" si="28"/>
        <v>750000</v>
      </c>
      <c r="AY147" s="73">
        <f t="shared" si="29"/>
        <v>0.20614294996608262</v>
      </c>
    </row>
    <row r="148" spans="1:51" s="2" customFormat="1" ht="12">
      <c r="A148" s="75" t="s">
        <v>742</v>
      </c>
      <c r="B148" s="74" t="s">
        <v>337</v>
      </c>
      <c r="C148" s="74" t="s">
        <v>743</v>
      </c>
      <c r="D148" s="74" t="s">
        <v>744</v>
      </c>
      <c r="E148" s="58"/>
      <c r="F148" s="58" t="s">
        <v>208</v>
      </c>
      <c r="G148" s="46">
        <v>3638252</v>
      </c>
      <c r="H148" s="76">
        <v>893757.19527536328</v>
      </c>
      <c r="I148" s="76"/>
      <c r="J148" s="76"/>
      <c r="K148" s="46">
        <v>1300000</v>
      </c>
      <c r="L148" s="64">
        <v>750000</v>
      </c>
      <c r="M148" s="60" t="s">
        <v>745</v>
      </c>
      <c r="N148" s="61" t="s">
        <v>208</v>
      </c>
      <c r="O148" s="62">
        <f t="shared" si="20"/>
        <v>646551.72413793113</v>
      </c>
      <c r="P148" s="77">
        <v>0</v>
      </c>
      <c r="Q148" s="64">
        <f t="shared" si="24"/>
        <v>0</v>
      </c>
      <c r="R148" s="65"/>
      <c r="S148" s="66"/>
      <c r="T148" s="67"/>
      <c r="U148" s="64">
        <f t="shared" si="22"/>
        <v>1</v>
      </c>
      <c r="V148" s="64">
        <v>60</v>
      </c>
      <c r="W148" s="79">
        <f t="shared" si="31"/>
        <v>60</v>
      </c>
      <c r="X148" s="81" t="s">
        <v>746</v>
      </c>
      <c r="Y148" s="81" t="s">
        <v>50</v>
      </c>
      <c r="AA148" s="9" t="s">
        <v>27</v>
      </c>
      <c r="AB148" s="9" t="s">
        <v>27</v>
      </c>
      <c r="AC148" s="9" t="s">
        <v>28</v>
      </c>
      <c r="AD148" s="9" t="s">
        <v>27</v>
      </c>
      <c r="AE148" s="9" t="s">
        <v>27</v>
      </c>
      <c r="AP148" s="69">
        <f t="shared" si="25"/>
        <v>893757.19527536328</v>
      </c>
      <c r="AQ148" s="70">
        <f t="shared" si="26"/>
        <v>0.24565565971663406</v>
      </c>
      <c r="AR148" s="71"/>
      <c r="AS148" s="60"/>
      <c r="AT148" s="60"/>
      <c r="AU148" s="72"/>
      <c r="AV148" s="72"/>
      <c r="AW148" s="72">
        <f t="shared" si="27"/>
        <v>750000</v>
      </c>
      <c r="AX148" s="72">
        <f t="shared" si="28"/>
        <v>750000</v>
      </c>
      <c r="AY148" s="73">
        <f t="shared" si="29"/>
        <v>0.20614294996608262</v>
      </c>
    </row>
    <row r="149" spans="1:51" s="2" customFormat="1" ht="12">
      <c r="A149" s="115" t="s">
        <v>747</v>
      </c>
      <c r="B149" s="74" t="s">
        <v>337</v>
      </c>
      <c r="C149" s="74" t="s">
        <v>748</v>
      </c>
      <c r="D149" s="74" t="s">
        <v>749</v>
      </c>
      <c r="E149" s="58"/>
      <c r="F149" s="58" t="s">
        <v>208</v>
      </c>
      <c r="G149" s="46">
        <v>3638252</v>
      </c>
      <c r="H149" s="76">
        <v>893757.19527536328</v>
      </c>
      <c r="I149" s="76"/>
      <c r="J149" s="76"/>
      <c r="K149" s="46">
        <v>1300000</v>
      </c>
      <c r="L149" s="64">
        <v>750000</v>
      </c>
      <c r="M149" s="60" t="s">
        <v>750</v>
      </c>
      <c r="N149" s="61" t="s">
        <v>208</v>
      </c>
      <c r="O149" s="62">
        <f t="shared" si="20"/>
        <v>646551.72413793113</v>
      </c>
      <c r="P149" s="77">
        <v>0</v>
      </c>
      <c r="Q149" s="64">
        <f t="shared" si="24"/>
        <v>0</v>
      </c>
      <c r="R149" s="65"/>
      <c r="S149" s="66"/>
      <c r="T149" s="67"/>
      <c r="U149" s="64">
        <f t="shared" si="22"/>
        <v>1</v>
      </c>
      <c r="V149" s="64">
        <v>60</v>
      </c>
      <c r="W149" s="79">
        <f t="shared" si="31"/>
        <v>60</v>
      </c>
      <c r="X149" s="81" t="s">
        <v>751</v>
      </c>
      <c r="Y149" s="81" t="s">
        <v>50</v>
      </c>
      <c r="AA149" s="9" t="s">
        <v>27</v>
      </c>
      <c r="AB149" s="9" t="s">
        <v>27</v>
      </c>
      <c r="AC149" s="9" t="s">
        <v>28</v>
      </c>
      <c r="AD149" s="9" t="s">
        <v>27</v>
      </c>
      <c r="AE149" s="9" t="s">
        <v>27</v>
      </c>
      <c r="AF149" s="2" t="s">
        <v>752</v>
      </c>
      <c r="AP149" s="69">
        <f t="shared" si="25"/>
        <v>893757.19527536328</v>
      </c>
      <c r="AQ149" s="70">
        <f t="shared" si="26"/>
        <v>0.24565565971663406</v>
      </c>
      <c r="AR149" s="71"/>
      <c r="AS149" s="60"/>
      <c r="AT149" s="60"/>
      <c r="AU149" s="72"/>
      <c r="AV149" s="72"/>
      <c r="AW149" s="72">
        <f t="shared" si="27"/>
        <v>750000</v>
      </c>
      <c r="AX149" s="72">
        <f t="shared" si="28"/>
        <v>750000</v>
      </c>
      <c r="AY149" s="73">
        <f t="shared" si="29"/>
        <v>0.20614294996608262</v>
      </c>
    </row>
    <row r="150" spans="1:51" s="2" customFormat="1" ht="12">
      <c r="A150" s="75" t="s">
        <v>753</v>
      </c>
      <c r="B150" s="74" t="s">
        <v>337</v>
      </c>
      <c r="C150" s="74" t="s">
        <v>754</v>
      </c>
      <c r="D150" s="74" t="s">
        <v>755</v>
      </c>
      <c r="E150" s="58"/>
      <c r="F150" s="58" t="s">
        <v>208</v>
      </c>
      <c r="G150" s="46">
        <v>3638252</v>
      </c>
      <c r="H150" s="76">
        <v>893757.19527536328</v>
      </c>
      <c r="I150" s="76"/>
      <c r="J150" s="76"/>
      <c r="K150" s="46">
        <v>1300000</v>
      </c>
      <c r="L150" s="64">
        <v>750000</v>
      </c>
      <c r="M150" s="60" t="s">
        <v>209</v>
      </c>
      <c r="N150" s="61" t="s">
        <v>208</v>
      </c>
      <c r="O150" s="62">
        <f t="shared" si="20"/>
        <v>646551.72413793113</v>
      </c>
      <c r="P150" s="77">
        <v>0</v>
      </c>
      <c r="Q150" s="64">
        <f t="shared" si="24"/>
        <v>0</v>
      </c>
      <c r="R150" s="65"/>
      <c r="S150" s="66"/>
      <c r="T150" s="67"/>
      <c r="U150" s="64">
        <f t="shared" si="22"/>
        <v>1</v>
      </c>
      <c r="V150" s="64">
        <v>60</v>
      </c>
      <c r="W150" s="79">
        <f t="shared" si="31"/>
        <v>60</v>
      </c>
      <c r="X150" s="81" t="s">
        <v>756</v>
      </c>
      <c r="Y150" s="81" t="s">
        <v>50</v>
      </c>
      <c r="AA150" s="9" t="s">
        <v>27</v>
      </c>
      <c r="AB150" s="9" t="s">
        <v>27</v>
      </c>
      <c r="AC150" s="9" t="s">
        <v>28</v>
      </c>
      <c r="AD150" s="9" t="s">
        <v>27</v>
      </c>
      <c r="AE150" s="9" t="s">
        <v>27</v>
      </c>
      <c r="AP150" s="69">
        <f t="shared" si="25"/>
        <v>893757.19527536328</v>
      </c>
      <c r="AQ150" s="70">
        <f t="shared" si="26"/>
        <v>0.24565565971663406</v>
      </c>
      <c r="AR150" s="71"/>
      <c r="AS150" s="60"/>
      <c r="AT150" s="60"/>
      <c r="AU150" s="72"/>
      <c r="AV150" s="72"/>
      <c r="AW150" s="72">
        <f t="shared" si="27"/>
        <v>750000</v>
      </c>
      <c r="AX150" s="72">
        <f t="shared" si="28"/>
        <v>750000</v>
      </c>
      <c r="AY150" s="73">
        <f t="shared" si="29"/>
        <v>0.20614294996608262</v>
      </c>
    </row>
    <row r="151" spans="1:51" s="2" customFormat="1" ht="12">
      <c r="A151" s="75" t="s">
        <v>757</v>
      </c>
      <c r="B151" s="74" t="s">
        <v>337</v>
      </c>
      <c r="C151" s="74" t="s">
        <v>758</v>
      </c>
      <c r="D151" s="74" t="s">
        <v>759</v>
      </c>
      <c r="E151" s="58"/>
      <c r="F151" s="58" t="s">
        <v>208</v>
      </c>
      <c r="G151" s="46">
        <v>3638252</v>
      </c>
      <c r="H151" s="76">
        <v>893757.19527536328</v>
      </c>
      <c r="I151" s="76"/>
      <c r="J151" s="76"/>
      <c r="K151" s="46">
        <v>1300000</v>
      </c>
      <c r="L151" s="64">
        <v>750000</v>
      </c>
      <c r="M151" s="60" t="s">
        <v>760</v>
      </c>
      <c r="N151" s="61" t="s">
        <v>48</v>
      </c>
      <c r="O151" s="62">
        <f t="shared" si="20"/>
        <v>646551.72413793113</v>
      </c>
      <c r="P151" s="77">
        <v>0</v>
      </c>
      <c r="Q151" s="64">
        <f t="shared" si="24"/>
        <v>0</v>
      </c>
      <c r="R151" s="65"/>
      <c r="S151" s="66"/>
      <c r="T151" s="67"/>
      <c r="U151" s="64">
        <f t="shared" si="22"/>
        <v>1</v>
      </c>
      <c r="V151" s="64">
        <v>60</v>
      </c>
      <c r="W151" s="79">
        <f t="shared" si="31"/>
        <v>60</v>
      </c>
      <c r="X151" s="81" t="s">
        <v>761</v>
      </c>
      <c r="Y151" s="81" t="s">
        <v>50</v>
      </c>
      <c r="AA151" s="9" t="s">
        <v>27</v>
      </c>
      <c r="AB151" s="9" t="s">
        <v>27</v>
      </c>
      <c r="AC151" s="9" t="s">
        <v>28</v>
      </c>
      <c r="AD151" s="9" t="s">
        <v>28</v>
      </c>
      <c r="AE151" s="9" t="s">
        <v>27</v>
      </c>
      <c r="AP151" s="69">
        <f t="shared" si="25"/>
        <v>893757.19527536328</v>
      </c>
      <c r="AQ151" s="70">
        <f t="shared" si="26"/>
        <v>0.24565565971663406</v>
      </c>
      <c r="AR151" s="71"/>
      <c r="AS151" s="60"/>
      <c r="AT151" s="60"/>
      <c r="AU151" s="72"/>
      <c r="AV151" s="72"/>
      <c r="AW151" s="72">
        <f t="shared" si="27"/>
        <v>750000</v>
      </c>
      <c r="AX151" s="72">
        <f t="shared" si="28"/>
        <v>750000</v>
      </c>
      <c r="AY151" s="73">
        <f t="shared" si="29"/>
        <v>0.20614294996608262</v>
      </c>
    </row>
    <row r="152" spans="1:51" s="2" customFormat="1" ht="12">
      <c r="A152" s="75" t="s">
        <v>762</v>
      </c>
      <c r="B152" s="74" t="s">
        <v>337</v>
      </c>
      <c r="C152" s="74" t="s">
        <v>763</v>
      </c>
      <c r="D152" s="74" t="s">
        <v>764</v>
      </c>
      <c r="E152" s="58"/>
      <c r="F152" s="58" t="s">
        <v>208</v>
      </c>
      <c r="G152" s="46">
        <v>3638252</v>
      </c>
      <c r="H152" s="76">
        <v>893757.19527536328</v>
      </c>
      <c r="I152" s="76"/>
      <c r="J152" s="76"/>
      <c r="K152" s="46">
        <v>1300000</v>
      </c>
      <c r="L152" s="64">
        <v>750000</v>
      </c>
      <c r="M152" s="60" t="s">
        <v>765</v>
      </c>
      <c r="N152" s="61" t="s">
        <v>208</v>
      </c>
      <c r="O152" s="62">
        <f t="shared" si="20"/>
        <v>646551.72413793113</v>
      </c>
      <c r="P152" s="77">
        <v>0</v>
      </c>
      <c r="Q152" s="64">
        <f t="shared" si="24"/>
        <v>0</v>
      </c>
      <c r="R152" s="65"/>
      <c r="S152" s="66"/>
      <c r="T152" s="67"/>
      <c r="U152" s="64">
        <f t="shared" si="22"/>
        <v>1</v>
      </c>
      <c r="V152" s="64">
        <v>60</v>
      </c>
      <c r="W152" s="79">
        <f t="shared" si="31"/>
        <v>60</v>
      </c>
      <c r="X152" s="81" t="s">
        <v>766</v>
      </c>
      <c r="Y152" s="81" t="s">
        <v>50</v>
      </c>
      <c r="AA152" s="9" t="s">
        <v>27</v>
      </c>
      <c r="AB152" s="9" t="s">
        <v>27</v>
      </c>
      <c r="AC152" s="9" t="s">
        <v>28</v>
      </c>
      <c r="AD152" s="9" t="s">
        <v>27</v>
      </c>
      <c r="AE152" s="9" t="s">
        <v>27</v>
      </c>
      <c r="AP152" s="69">
        <f t="shared" si="25"/>
        <v>893757.19527536328</v>
      </c>
      <c r="AQ152" s="70">
        <f t="shared" si="26"/>
        <v>0.24565565971663406</v>
      </c>
      <c r="AR152" s="71"/>
      <c r="AS152" s="60"/>
      <c r="AT152" s="60"/>
      <c r="AU152" s="72"/>
      <c r="AV152" s="72"/>
      <c r="AW152" s="72">
        <f t="shared" si="27"/>
        <v>750000</v>
      </c>
      <c r="AX152" s="72">
        <f t="shared" si="28"/>
        <v>750000</v>
      </c>
      <c r="AY152" s="73">
        <f t="shared" si="29"/>
        <v>0.20614294996608262</v>
      </c>
    </row>
    <row r="153" spans="1:51" s="2" customFormat="1" ht="12">
      <c r="A153" s="75" t="s">
        <v>767</v>
      </c>
      <c r="B153" s="74" t="s">
        <v>337</v>
      </c>
      <c r="C153" s="74" t="s">
        <v>768</v>
      </c>
      <c r="D153" s="74" t="s">
        <v>769</v>
      </c>
      <c r="E153" s="58"/>
      <c r="F153" s="58" t="s">
        <v>208</v>
      </c>
      <c r="G153" s="46">
        <v>3638252</v>
      </c>
      <c r="H153" s="76">
        <v>893757.19527536328</v>
      </c>
      <c r="I153" s="76"/>
      <c r="J153" s="76"/>
      <c r="K153" s="46">
        <v>1300000</v>
      </c>
      <c r="L153" s="64">
        <v>750000</v>
      </c>
      <c r="M153" s="60" t="s">
        <v>770</v>
      </c>
      <c r="N153" s="61" t="s">
        <v>208</v>
      </c>
      <c r="O153" s="62">
        <f t="shared" si="20"/>
        <v>646551.72413793113</v>
      </c>
      <c r="P153" s="77">
        <v>0</v>
      </c>
      <c r="Q153" s="64">
        <f t="shared" si="24"/>
        <v>0</v>
      </c>
      <c r="R153" s="65"/>
      <c r="S153" s="66"/>
      <c r="T153" s="67"/>
      <c r="U153" s="64">
        <f t="shared" si="22"/>
        <v>1</v>
      </c>
      <c r="V153" s="64">
        <v>60</v>
      </c>
      <c r="W153" s="79">
        <f t="shared" si="31"/>
        <v>60</v>
      </c>
      <c r="X153" s="81" t="s">
        <v>771</v>
      </c>
      <c r="Y153" s="81" t="s">
        <v>50</v>
      </c>
      <c r="AA153" s="9" t="s">
        <v>27</v>
      </c>
      <c r="AB153" s="9" t="s">
        <v>27</v>
      </c>
      <c r="AC153" s="9" t="s">
        <v>28</v>
      </c>
      <c r="AD153" s="9" t="s">
        <v>27</v>
      </c>
      <c r="AE153" s="9" t="s">
        <v>27</v>
      </c>
      <c r="AP153" s="69">
        <f t="shared" si="25"/>
        <v>893757.19527536328</v>
      </c>
      <c r="AQ153" s="70">
        <f t="shared" si="26"/>
        <v>0.24565565971663406</v>
      </c>
      <c r="AR153" s="71"/>
      <c r="AS153" s="60"/>
      <c r="AT153" s="60"/>
      <c r="AU153" s="72"/>
      <c r="AV153" s="72"/>
      <c r="AW153" s="72">
        <f t="shared" si="27"/>
        <v>750000</v>
      </c>
      <c r="AX153" s="72">
        <f t="shared" si="28"/>
        <v>750000</v>
      </c>
      <c r="AY153" s="73">
        <f t="shared" si="29"/>
        <v>0.20614294996608262</v>
      </c>
    </row>
    <row r="154" spans="1:51" s="2" customFormat="1" ht="12">
      <c r="A154" s="75" t="s">
        <v>772</v>
      </c>
      <c r="B154" s="74" t="s">
        <v>317</v>
      </c>
      <c r="C154" s="74" t="s">
        <v>773</v>
      </c>
      <c r="D154" s="74" t="s">
        <v>774</v>
      </c>
      <c r="E154" s="58"/>
      <c r="F154" s="58" t="s">
        <v>208</v>
      </c>
      <c r="G154" s="46">
        <v>4510052</v>
      </c>
      <c r="H154" s="76">
        <v>1194126.8155092373</v>
      </c>
      <c r="I154" s="76"/>
      <c r="J154" s="76"/>
      <c r="K154" s="46">
        <v>1500000</v>
      </c>
      <c r="L154" s="64">
        <v>1200000</v>
      </c>
      <c r="M154" s="60" t="s">
        <v>775</v>
      </c>
      <c r="N154" s="61" t="s">
        <v>263</v>
      </c>
      <c r="O154" s="62">
        <f t="shared" si="20"/>
        <v>1034482.7586206897</v>
      </c>
      <c r="P154" s="77">
        <v>2.5000000000000001E-2</v>
      </c>
      <c r="Q154" s="64">
        <f t="shared" si="24"/>
        <v>25862.068965517246</v>
      </c>
      <c r="R154" s="85" t="s">
        <v>27</v>
      </c>
      <c r="S154" s="66"/>
      <c r="T154" s="67"/>
      <c r="U154" s="64">
        <f t="shared" si="22"/>
        <v>1</v>
      </c>
      <c r="V154" s="64">
        <v>60</v>
      </c>
      <c r="W154" s="79">
        <f t="shared" si="31"/>
        <v>60</v>
      </c>
      <c r="X154" s="81" t="s">
        <v>776</v>
      </c>
      <c r="Y154" s="81" t="s">
        <v>50</v>
      </c>
      <c r="AA154" s="9" t="s">
        <v>27</v>
      </c>
      <c r="AB154" s="9" t="s">
        <v>27</v>
      </c>
      <c r="AC154" s="9" t="s">
        <v>28</v>
      </c>
      <c r="AD154" s="9" t="s">
        <v>28</v>
      </c>
      <c r="AE154" s="9" t="s">
        <v>27</v>
      </c>
      <c r="AP154" s="69">
        <f t="shared" si="25"/>
        <v>1194126.8155092373</v>
      </c>
      <c r="AQ154" s="70">
        <f t="shared" si="26"/>
        <v>0.26477007704328848</v>
      </c>
      <c r="AR154" s="71"/>
      <c r="AS154" s="60"/>
      <c r="AT154" s="60"/>
      <c r="AU154" s="72"/>
      <c r="AV154" s="72"/>
      <c r="AW154" s="72">
        <f t="shared" si="27"/>
        <v>1200000</v>
      </c>
      <c r="AX154" s="72">
        <f t="shared" si="28"/>
        <v>1200000</v>
      </c>
      <c r="AY154" s="73">
        <f t="shared" si="29"/>
        <v>0.26607232023045413</v>
      </c>
    </row>
    <row r="155" spans="1:51" s="2" customFormat="1" ht="12" customHeight="1">
      <c r="A155" s="75" t="s">
        <v>777</v>
      </c>
      <c r="B155" s="74" t="s">
        <v>778</v>
      </c>
      <c r="C155" s="74" t="s">
        <v>779</v>
      </c>
      <c r="D155" s="74">
        <v>1561148</v>
      </c>
      <c r="E155" s="58"/>
      <c r="F155" s="58" t="s">
        <v>208</v>
      </c>
      <c r="G155" s="46">
        <v>5129995.5999999996</v>
      </c>
      <c r="H155" s="76">
        <v>1280956.6739464356</v>
      </c>
      <c r="I155" s="76">
        <v>1380000</v>
      </c>
      <c r="J155" s="76">
        <v>1170000</v>
      </c>
      <c r="K155" s="46">
        <v>1400000</v>
      </c>
      <c r="L155" s="64">
        <v>1225000</v>
      </c>
      <c r="M155" s="60" t="s">
        <v>780</v>
      </c>
      <c r="N155" s="61" t="s">
        <v>781</v>
      </c>
      <c r="O155" s="62">
        <f t="shared" si="20"/>
        <v>1056034.4827586208</v>
      </c>
      <c r="P155" s="77">
        <v>2.5000000000000001E-2</v>
      </c>
      <c r="Q155" s="64">
        <f t="shared" si="24"/>
        <v>26400.862068965522</v>
      </c>
      <c r="R155" s="65" t="s">
        <v>27</v>
      </c>
      <c r="S155" s="66"/>
      <c r="T155" s="67"/>
      <c r="U155" s="64">
        <f t="shared" si="22"/>
        <v>1</v>
      </c>
      <c r="V155" s="64">
        <v>0</v>
      </c>
      <c r="W155" s="79">
        <f t="shared" si="31"/>
        <v>0</v>
      </c>
      <c r="X155" s="81" t="s">
        <v>782</v>
      </c>
      <c r="Y155" s="81" t="s">
        <v>50</v>
      </c>
      <c r="AA155" s="9" t="s">
        <v>27</v>
      </c>
      <c r="AB155" s="9" t="s">
        <v>27</v>
      </c>
      <c r="AC155" s="9" t="s">
        <v>27</v>
      </c>
      <c r="AD155" s="9" t="s">
        <v>27</v>
      </c>
      <c r="AE155" s="9" t="s">
        <v>27</v>
      </c>
      <c r="AP155" s="69">
        <f t="shared" si="25"/>
        <v>1280956.6739464356</v>
      </c>
      <c r="AQ155" s="70">
        <f t="shared" si="26"/>
        <v>0.24969937088180655</v>
      </c>
      <c r="AR155" s="71"/>
      <c r="AS155" s="60"/>
      <c r="AT155" s="60"/>
      <c r="AU155" s="72"/>
      <c r="AV155" s="72"/>
      <c r="AW155" s="72">
        <f t="shared" si="27"/>
        <v>1225000</v>
      </c>
      <c r="AX155" s="72">
        <f t="shared" si="28"/>
        <v>1225000</v>
      </c>
      <c r="AY155" s="73">
        <f t="shared" si="29"/>
        <v>0.23879162781348195</v>
      </c>
    </row>
    <row r="156" spans="1:51" s="2" customFormat="1" ht="12" customHeight="1">
      <c r="A156" s="75" t="s">
        <v>783</v>
      </c>
      <c r="B156" s="74" t="s">
        <v>778</v>
      </c>
      <c r="C156" s="74" t="s">
        <v>784</v>
      </c>
      <c r="D156" s="74">
        <v>1532203</v>
      </c>
      <c r="E156" s="58"/>
      <c r="F156" s="58" t="s">
        <v>208</v>
      </c>
      <c r="G156" s="46">
        <v>5129995.5999999996</v>
      </c>
      <c r="H156" s="76">
        <v>1280956.6739464356</v>
      </c>
      <c r="I156" s="76"/>
      <c r="J156" s="76"/>
      <c r="K156" s="46">
        <v>1400000</v>
      </c>
      <c r="L156" s="64">
        <v>1100000</v>
      </c>
      <c r="M156" s="60" t="s">
        <v>785</v>
      </c>
      <c r="N156" s="61" t="s">
        <v>781</v>
      </c>
      <c r="O156" s="62">
        <f t="shared" si="20"/>
        <v>948275.86206896557</v>
      </c>
      <c r="P156" s="77">
        <v>2.5000000000000001E-2</v>
      </c>
      <c r="Q156" s="64">
        <f t="shared" si="24"/>
        <v>23706.896551724141</v>
      </c>
      <c r="R156" s="65" t="s">
        <v>27</v>
      </c>
      <c r="S156" s="66">
        <v>44539</v>
      </c>
      <c r="T156" s="67">
        <v>44631</v>
      </c>
      <c r="U156" s="64">
        <f t="shared" si="22"/>
        <v>93</v>
      </c>
      <c r="V156" s="64">
        <v>0</v>
      </c>
      <c r="W156" s="79">
        <f t="shared" si="31"/>
        <v>0</v>
      </c>
      <c r="X156" s="81" t="s">
        <v>786</v>
      </c>
      <c r="Y156" s="81" t="s">
        <v>50</v>
      </c>
      <c r="AA156" s="9" t="s">
        <v>27</v>
      </c>
      <c r="AB156" s="9" t="s">
        <v>27</v>
      </c>
      <c r="AC156" s="9" t="s">
        <v>27</v>
      </c>
      <c r="AD156" s="9" t="s">
        <v>27</v>
      </c>
      <c r="AE156" s="9" t="s">
        <v>27</v>
      </c>
      <c r="AP156" s="69">
        <f t="shared" si="25"/>
        <v>1280956.6739464356</v>
      </c>
      <c r="AQ156" s="70">
        <f t="shared" si="26"/>
        <v>0.24969937088180655</v>
      </c>
      <c r="AR156" s="71"/>
      <c r="AS156" s="60"/>
      <c r="AT156" s="60"/>
      <c r="AU156" s="72"/>
      <c r="AV156" s="72"/>
      <c r="AW156" s="72">
        <f t="shared" si="27"/>
        <v>1100000</v>
      </c>
      <c r="AX156" s="72">
        <f t="shared" si="28"/>
        <v>1100000</v>
      </c>
      <c r="AY156" s="73">
        <f t="shared" si="29"/>
        <v>0.21442513517945319</v>
      </c>
    </row>
    <row r="157" spans="1:51" s="2" customFormat="1" ht="12" customHeight="1">
      <c r="A157" s="75" t="s">
        <v>787</v>
      </c>
      <c r="B157" s="74" t="s">
        <v>778</v>
      </c>
      <c r="C157" s="74" t="s">
        <v>788</v>
      </c>
      <c r="D157" s="74">
        <v>1537170</v>
      </c>
      <c r="E157" s="58"/>
      <c r="F157" s="58" t="s">
        <v>208</v>
      </c>
      <c r="G157" s="46">
        <v>5129995.5999999996</v>
      </c>
      <c r="H157" s="76">
        <v>1280956.6739464356</v>
      </c>
      <c r="I157" s="76"/>
      <c r="J157" s="76"/>
      <c r="K157" s="46">
        <v>1400000</v>
      </c>
      <c r="L157" s="64">
        <v>1000000</v>
      </c>
      <c r="M157" s="60" t="s">
        <v>789</v>
      </c>
      <c r="N157" s="61" t="s">
        <v>781</v>
      </c>
      <c r="O157" s="62">
        <f t="shared" si="20"/>
        <v>862068.96551724139</v>
      </c>
      <c r="P157" s="77">
        <v>2.5000000000000001E-2</v>
      </c>
      <c r="Q157" s="64">
        <f t="shared" si="24"/>
        <v>21551.724137931036</v>
      </c>
      <c r="R157" s="65" t="s">
        <v>27</v>
      </c>
      <c r="S157" s="66">
        <v>44509</v>
      </c>
      <c r="T157" s="67">
        <v>44662</v>
      </c>
      <c r="U157" s="64">
        <f t="shared" si="22"/>
        <v>154</v>
      </c>
      <c r="V157" s="64">
        <v>0</v>
      </c>
      <c r="W157" s="79">
        <f t="shared" si="31"/>
        <v>0</v>
      </c>
      <c r="X157" s="81" t="s">
        <v>790</v>
      </c>
      <c r="Y157" s="81" t="s">
        <v>50</v>
      </c>
      <c r="AA157" s="9" t="s">
        <v>27</v>
      </c>
      <c r="AB157" s="9" t="s">
        <v>27</v>
      </c>
      <c r="AC157" s="9" t="s">
        <v>28</v>
      </c>
      <c r="AD157" s="9" t="s">
        <v>27</v>
      </c>
      <c r="AE157" s="9" t="s">
        <v>27</v>
      </c>
      <c r="AP157" s="69">
        <f t="shared" si="25"/>
        <v>1280956.6739464356</v>
      </c>
      <c r="AQ157" s="70">
        <f t="shared" si="26"/>
        <v>0.24969937088180655</v>
      </c>
      <c r="AR157" s="71"/>
      <c r="AS157" s="60"/>
      <c r="AT157" s="60"/>
      <c r="AU157" s="72"/>
      <c r="AV157" s="72"/>
      <c r="AW157" s="72">
        <f t="shared" si="27"/>
        <v>1000000</v>
      </c>
      <c r="AX157" s="72">
        <f t="shared" si="28"/>
        <v>1000000</v>
      </c>
      <c r="AY157" s="73">
        <f t="shared" si="29"/>
        <v>0.19493194107223016</v>
      </c>
    </row>
    <row r="158" spans="1:51" s="2" customFormat="1" ht="12" customHeight="1">
      <c r="A158" s="75" t="s">
        <v>791</v>
      </c>
      <c r="B158" s="74" t="s">
        <v>778</v>
      </c>
      <c r="C158" s="74" t="s">
        <v>792</v>
      </c>
      <c r="D158" s="74">
        <v>1541293</v>
      </c>
      <c r="E158" s="58"/>
      <c r="F158" s="58" t="s">
        <v>208</v>
      </c>
      <c r="G158" s="46">
        <v>5129995.5999999996</v>
      </c>
      <c r="H158" s="76">
        <v>1280956.6739464356</v>
      </c>
      <c r="I158" s="76"/>
      <c r="J158" s="76"/>
      <c r="K158" s="46">
        <v>1400000</v>
      </c>
      <c r="L158" s="64">
        <v>1000000</v>
      </c>
      <c r="M158" s="60" t="s">
        <v>789</v>
      </c>
      <c r="N158" s="61" t="s">
        <v>781</v>
      </c>
      <c r="O158" s="62">
        <f t="shared" si="20"/>
        <v>862068.96551724139</v>
      </c>
      <c r="P158" s="77">
        <v>2.5000000000000001E-2</v>
      </c>
      <c r="Q158" s="64">
        <f t="shared" si="24"/>
        <v>21551.724137931036</v>
      </c>
      <c r="R158" s="65" t="s">
        <v>27</v>
      </c>
      <c r="S158" s="66">
        <v>44509</v>
      </c>
      <c r="T158" s="67">
        <v>44662</v>
      </c>
      <c r="U158" s="64">
        <f t="shared" si="22"/>
        <v>154</v>
      </c>
      <c r="V158" s="64">
        <v>0</v>
      </c>
      <c r="W158" s="79">
        <f t="shared" si="31"/>
        <v>0</v>
      </c>
      <c r="X158" s="81" t="s">
        <v>793</v>
      </c>
      <c r="Y158" s="81" t="s">
        <v>50</v>
      </c>
      <c r="AA158" s="9" t="s">
        <v>27</v>
      </c>
      <c r="AB158" s="9" t="s">
        <v>27</v>
      </c>
      <c r="AC158" s="9" t="s">
        <v>28</v>
      </c>
      <c r="AD158" s="9" t="s">
        <v>27</v>
      </c>
      <c r="AE158" s="9" t="s">
        <v>27</v>
      </c>
      <c r="AP158" s="69">
        <f t="shared" si="25"/>
        <v>1280956.6739464356</v>
      </c>
      <c r="AQ158" s="70">
        <f t="shared" si="26"/>
        <v>0.24969937088180655</v>
      </c>
      <c r="AR158" s="71"/>
      <c r="AS158" s="60"/>
      <c r="AT158" s="60"/>
      <c r="AU158" s="72"/>
      <c r="AV158" s="72"/>
      <c r="AW158" s="72">
        <f t="shared" si="27"/>
        <v>1000000</v>
      </c>
      <c r="AX158" s="72">
        <f t="shared" si="28"/>
        <v>1000000</v>
      </c>
      <c r="AY158" s="73">
        <f t="shared" si="29"/>
        <v>0.19493194107223016</v>
      </c>
    </row>
    <row r="159" spans="1:51" s="2" customFormat="1" ht="12" customHeight="1">
      <c r="A159" s="75" t="s">
        <v>794</v>
      </c>
      <c r="B159" s="74" t="s">
        <v>795</v>
      </c>
      <c r="C159" s="74" t="s">
        <v>796</v>
      </c>
      <c r="D159" s="74" t="s">
        <v>797</v>
      </c>
      <c r="E159" s="58"/>
      <c r="F159" s="58" t="s">
        <v>208</v>
      </c>
      <c r="G159" s="46">
        <v>6156120</v>
      </c>
      <c r="H159" s="76">
        <v>1537179.2910729072</v>
      </c>
      <c r="I159" s="76">
        <v>1480000</v>
      </c>
      <c r="J159" s="76">
        <v>1260000</v>
      </c>
      <c r="K159" s="46">
        <v>1600000</v>
      </c>
      <c r="L159" s="64">
        <v>1200000</v>
      </c>
      <c r="M159" s="60" t="s">
        <v>798</v>
      </c>
      <c r="N159" s="61" t="s">
        <v>781</v>
      </c>
      <c r="O159" s="62">
        <f t="shared" si="20"/>
        <v>1034482.7586206897</v>
      </c>
      <c r="P159" s="77">
        <v>2.5000000000000001E-2</v>
      </c>
      <c r="Q159" s="64">
        <f t="shared" si="24"/>
        <v>25862.068965517246</v>
      </c>
      <c r="R159" s="65" t="s">
        <v>27</v>
      </c>
      <c r="S159" s="66"/>
      <c r="T159" s="67"/>
      <c r="U159" s="64">
        <f t="shared" si="22"/>
        <v>1</v>
      </c>
      <c r="V159" s="64">
        <v>0</v>
      </c>
      <c r="W159" s="79">
        <f t="shared" si="31"/>
        <v>0</v>
      </c>
      <c r="X159" s="116" t="s">
        <v>799</v>
      </c>
      <c r="Y159" s="81" t="s">
        <v>50</v>
      </c>
      <c r="AA159" s="9" t="s">
        <v>27</v>
      </c>
      <c r="AB159" s="117" t="s">
        <v>27</v>
      </c>
      <c r="AC159" s="9" t="s">
        <v>27</v>
      </c>
      <c r="AD159" s="9" t="s">
        <v>27</v>
      </c>
      <c r="AE159" s="9" t="s">
        <v>27</v>
      </c>
      <c r="AF159" s="2" t="s">
        <v>800</v>
      </c>
      <c r="AP159" s="69">
        <f t="shared" si="25"/>
        <v>1537179.2910729072</v>
      </c>
      <c r="AQ159" s="70">
        <f t="shared" si="26"/>
        <v>0.24969937088180658</v>
      </c>
      <c r="AR159" s="71"/>
      <c r="AS159" s="60"/>
      <c r="AT159" s="60"/>
      <c r="AU159" s="72"/>
      <c r="AV159" s="72"/>
      <c r="AW159" s="72">
        <f t="shared" si="27"/>
        <v>1200000</v>
      </c>
      <c r="AX159" s="72">
        <f t="shared" si="28"/>
        <v>1200000</v>
      </c>
      <c r="AY159" s="73">
        <f t="shared" si="29"/>
        <v>0.19492797411356505</v>
      </c>
    </row>
    <row r="160" spans="1:51" s="2" customFormat="1" ht="12" customHeight="1">
      <c r="A160" s="75" t="s">
        <v>801</v>
      </c>
      <c r="B160" s="74" t="s">
        <v>778</v>
      </c>
      <c r="C160" s="74" t="s">
        <v>802</v>
      </c>
      <c r="D160" s="74">
        <v>1526327</v>
      </c>
      <c r="E160" s="58"/>
      <c r="F160" s="58" t="s">
        <v>208</v>
      </c>
      <c r="G160" s="46">
        <v>5129995.5999999996</v>
      </c>
      <c r="H160" s="76">
        <v>1280956.6739464356</v>
      </c>
      <c r="I160" s="76"/>
      <c r="J160" s="76"/>
      <c r="K160" s="46">
        <v>1400000</v>
      </c>
      <c r="L160" s="64">
        <v>1400000</v>
      </c>
      <c r="M160" s="60" t="s">
        <v>803</v>
      </c>
      <c r="N160" s="61" t="s">
        <v>781</v>
      </c>
      <c r="O160" s="62">
        <f t="shared" si="20"/>
        <v>1206896.551724138</v>
      </c>
      <c r="P160" s="77">
        <v>2.5000000000000001E-2</v>
      </c>
      <c r="Q160" s="64">
        <f t="shared" si="24"/>
        <v>30172.413793103449</v>
      </c>
      <c r="R160" s="65" t="s">
        <v>27</v>
      </c>
      <c r="S160" s="66">
        <v>44509</v>
      </c>
      <c r="T160" s="67">
        <v>44651</v>
      </c>
      <c r="U160" s="64">
        <f t="shared" si="22"/>
        <v>143</v>
      </c>
      <c r="V160" s="64">
        <v>0</v>
      </c>
      <c r="W160" s="79">
        <f t="shared" si="31"/>
        <v>0</v>
      </c>
      <c r="X160" s="81" t="s">
        <v>804</v>
      </c>
      <c r="Y160" s="81" t="s">
        <v>50</v>
      </c>
      <c r="AA160" s="9" t="s">
        <v>27</v>
      </c>
      <c r="AB160" s="9" t="s">
        <v>27</v>
      </c>
      <c r="AC160" s="9" t="s">
        <v>28</v>
      </c>
      <c r="AD160" s="9" t="s">
        <v>27</v>
      </c>
      <c r="AE160" s="9" t="s">
        <v>27</v>
      </c>
      <c r="AP160" s="69">
        <f t="shared" si="25"/>
        <v>1280956.6739464356</v>
      </c>
      <c r="AQ160" s="70">
        <f t="shared" si="26"/>
        <v>0.24969937088180655</v>
      </c>
      <c r="AR160" s="71"/>
      <c r="AS160" s="60"/>
      <c r="AT160" s="60"/>
      <c r="AU160" s="72"/>
      <c r="AV160" s="72"/>
      <c r="AW160" s="72">
        <f t="shared" si="27"/>
        <v>1400000</v>
      </c>
      <c r="AX160" s="72">
        <f t="shared" si="28"/>
        <v>1400000</v>
      </c>
      <c r="AY160" s="73">
        <f t="shared" si="29"/>
        <v>0.27290471750112222</v>
      </c>
    </row>
    <row r="161" spans="1:51" s="2" customFormat="1" ht="12" customHeight="1">
      <c r="A161" s="75" t="s">
        <v>805</v>
      </c>
      <c r="B161" s="74" t="s">
        <v>778</v>
      </c>
      <c r="C161" s="74" t="s">
        <v>806</v>
      </c>
      <c r="D161" s="74">
        <v>1551891</v>
      </c>
      <c r="E161" s="58"/>
      <c r="F161" s="58" t="s">
        <v>208</v>
      </c>
      <c r="G161" s="46">
        <v>5129995.5999999996</v>
      </c>
      <c r="H161" s="76">
        <v>1280956.6739464356</v>
      </c>
      <c r="I161" s="76">
        <v>1450000</v>
      </c>
      <c r="J161" s="76">
        <v>1230000</v>
      </c>
      <c r="K161" s="46">
        <v>1400000</v>
      </c>
      <c r="L161" s="64">
        <v>1400000</v>
      </c>
      <c r="M161" s="60" t="s">
        <v>807</v>
      </c>
      <c r="N161" s="61" t="s">
        <v>781</v>
      </c>
      <c r="O161" s="62">
        <f t="shared" si="20"/>
        <v>1206896.551724138</v>
      </c>
      <c r="P161" s="77">
        <v>2.5000000000000001E-2</v>
      </c>
      <c r="Q161" s="64">
        <f t="shared" si="24"/>
        <v>30172.413793103449</v>
      </c>
      <c r="R161" s="65" t="s">
        <v>27</v>
      </c>
      <c r="S161" s="66"/>
      <c r="T161" s="67"/>
      <c r="U161" s="64">
        <f t="shared" si="22"/>
        <v>1</v>
      </c>
      <c r="V161" s="64">
        <v>0</v>
      </c>
      <c r="W161" s="79">
        <f t="shared" si="31"/>
        <v>0</v>
      </c>
      <c r="X161" s="81" t="s">
        <v>808</v>
      </c>
      <c r="Y161" s="81" t="s">
        <v>50</v>
      </c>
      <c r="AA161" s="9" t="s">
        <v>27</v>
      </c>
      <c r="AB161" s="9" t="s">
        <v>27</v>
      </c>
      <c r="AC161" s="9" t="s">
        <v>28</v>
      </c>
      <c r="AD161" s="9" t="s">
        <v>27</v>
      </c>
      <c r="AE161" s="9" t="s">
        <v>27</v>
      </c>
      <c r="AP161" s="69">
        <f t="shared" si="25"/>
        <v>1280956.6739464356</v>
      </c>
      <c r="AQ161" s="70">
        <f t="shared" si="26"/>
        <v>0.24969937088180655</v>
      </c>
      <c r="AR161" s="71"/>
      <c r="AS161" s="60"/>
      <c r="AT161" s="60"/>
      <c r="AU161" s="72"/>
      <c r="AV161" s="72"/>
      <c r="AW161" s="72">
        <f t="shared" si="27"/>
        <v>1400000</v>
      </c>
      <c r="AX161" s="72">
        <f t="shared" si="28"/>
        <v>1400000</v>
      </c>
      <c r="AY161" s="73">
        <f t="shared" si="29"/>
        <v>0.27290471750112222</v>
      </c>
    </row>
    <row r="162" spans="1:51" s="2" customFormat="1" ht="12" customHeight="1">
      <c r="A162" s="75" t="s">
        <v>809</v>
      </c>
      <c r="B162" s="74" t="s">
        <v>778</v>
      </c>
      <c r="C162" s="74" t="s">
        <v>810</v>
      </c>
      <c r="D162" s="74">
        <v>1522089</v>
      </c>
      <c r="E162" s="58"/>
      <c r="F162" s="58" t="s">
        <v>208</v>
      </c>
      <c r="G162" s="46">
        <v>5129995.5999999996</v>
      </c>
      <c r="H162" s="76">
        <v>1280956.6739464356</v>
      </c>
      <c r="I162" s="76"/>
      <c r="J162" s="76"/>
      <c r="K162" s="46">
        <v>1400000</v>
      </c>
      <c r="L162" s="64">
        <v>1100000</v>
      </c>
      <c r="M162" s="60" t="s">
        <v>811</v>
      </c>
      <c r="N162" s="61" t="s">
        <v>781</v>
      </c>
      <c r="O162" s="62">
        <f t="shared" si="20"/>
        <v>948275.86206896557</v>
      </c>
      <c r="P162" s="77">
        <v>2.5000000000000001E-2</v>
      </c>
      <c r="Q162" s="64">
        <f t="shared" si="24"/>
        <v>23706.896551724141</v>
      </c>
      <c r="R162" s="65" t="s">
        <v>27</v>
      </c>
      <c r="S162" s="66"/>
      <c r="T162" s="67"/>
      <c r="U162" s="64">
        <f t="shared" si="22"/>
        <v>1</v>
      </c>
      <c r="V162" s="64">
        <v>0</v>
      </c>
      <c r="W162" s="79">
        <f t="shared" si="31"/>
        <v>0</v>
      </c>
      <c r="X162" s="81" t="s">
        <v>812</v>
      </c>
      <c r="Y162" s="81" t="s">
        <v>50</v>
      </c>
      <c r="AA162" s="9" t="s">
        <v>27</v>
      </c>
      <c r="AB162" s="9" t="s">
        <v>27</v>
      </c>
      <c r="AC162" s="9" t="s">
        <v>27</v>
      </c>
      <c r="AD162" s="9" t="s">
        <v>27</v>
      </c>
      <c r="AE162" s="9" t="s">
        <v>27</v>
      </c>
      <c r="AF162" s="2" t="s">
        <v>813</v>
      </c>
      <c r="AP162" s="69">
        <f t="shared" si="25"/>
        <v>1280956.6739464356</v>
      </c>
      <c r="AQ162" s="70">
        <f t="shared" si="26"/>
        <v>0.24969937088180655</v>
      </c>
      <c r="AR162" s="71"/>
      <c r="AS162" s="60"/>
      <c r="AT162" s="60"/>
      <c r="AU162" s="72"/>
      <c r="AV162" s="72"/>
      <c r="AW162" s="72">
        <f t="shared" si="27"/>
        <v>1100000</v>
      </c>
      <c r="AX162" s="72">
        <f t="shared" si="28"/>
        <v>1100000</v>
      </c>
      <c r="AY162" s="73">
        <f t="shared" si="29"/>
        <v>0.21442513517945319</v>
      </c>
    </row>
    <row r="163" spans="1:51" s="2" customFormat="1" ht="12" customHeight="1">
      <c r="A163" s="75" t="s">
        <v>814</v>
      </c>
      <c r="B163" s="74" t="s">
        <v>778</v>
      </c>
      <c r="C163" s="74" t="s">
        <v>815</v>
      </c>
      <c r="D163" s="74">
        <v>1539937</v>
      </c>
      <c r="E163" s="58"/>
      <c r="F163" s="58" t="s">
        <v>208</v>
      </c>
      <c r="G163" s="46">
        <v>5129995.5999999996</v>
      </c>
      <c r="H163" s="76">
        <v>1280956.6739464356</v>
      </c>
      <c r="I163" s="76">
        <v>1410000</v>
      </c>
      <c r="J163" s="76">
        <v>1200000</v>
      </c>
      <c r="K163" s="46">
        <v>1400000</v>
      </c>
      <c r="L163" s="64">
        <v>1100000</v>
      </c>
      <c r="M163" s="60" t="s">
        <v>816</v>
      </c>
      <c r="N163" s="61" t="s">
        <v>781</v>
      </c>
      <c r="O163" s="62">
        <f t="shared" si="20"/>
        <v>948275.86206896557</v>
      </c>
      <c r="P163" s="77">
        <v>2.5000000000000001E-2</v>
      </c>
      <c r="Q163" s="64">
        <f t="shared" si="24"/>
        <v>23706.896551724141</v>
      </c>
      <c r="R163" s="65" t="s">
        <v>27</v>
      </c>
      <c r="S163" s="66">
        <v>44539</v>
      </c>
      <c r="T163" s="67">
        <v>44665</v>
      </c>
      <c r="U163" s="64">
        <f t="shared" si="22"/>
        <v>127</v>
      </c>
      <c r="V163" s="64">
        <v>0</v>
      </c>
      <c r="W163" s="79">
        <f t="shared" si="31"/>
        <v>0</v>
      </c>
      <c r="X163" s="81" t="s">
        <v>817</v>
      </c>
      <c r="Y163" s="81" t="s">
        <v>50</v>
      </c>
      <c r="AA163" s="9" t="s">
        <v>27</v>
      </c>
      <c r="AB163" s="9" t="s">
        <v>27</v>
      </c>
      <c r="AC163" s="9" t="s">
        <v>28</v>
      </c>
      <c r="AD163" s="9" t="s">
        <v>27</v>
      </c>
      <c r="AE163" s="9" t="s">
        <v>27</v>
      </c>
      <c r="AP163" s="69">
        <f t="shared" si="25"/>
        <v>1280956.6739464356</v>
      </c>
      <c r="AQ163" s="70">
        <f t="shared" si="26"/>
        <v>0.24969937088180655</v>
      </c>
      <c r="AR163" s="71"/>
      <c r="AS163" s="60"/>
      <c r="AT163" s="60"/>
      <c r="AU163" s="72"/>
      <c r="AV163" s="72"/>
      <c r="AW163" s="72">
        <f t="shared" si="27"/>
        <v>1100000</v>
      </c>
      <c r="AX163" s="72">
        <f t="shared" si="28"/>
        <v>1100000</v>
      </c>
      <c r="AY163" s="73">
        <f t="shared" si="29"/>
        <v>0.21442513517945319</v>
      </c>
    </row>
    <row r="164" spans="1:51" s="2" customFormat="1" ht="12" customHeight="1">
      <c r="A164" s="75" t="s">
        <v>818</v>
      </c>
      <c r="B164" s="74" t="s">
        <v>795</v>
      </c>
      <c r="C164" s="74" t="s">
        <v>819</v>
      </c>
      <c r="D164" s="74" t="s">
        <v>820</v>
      </c>
      <c r="E164" s="58"/>
      <c r="F164" s="58" t="s">
        <v>208</v>
      </c>
      <c r="G164" s="46">
        <v>6156120</v>
      </c>
      <c r="H164" s="76">
        <v>1537179.2910729072</v>
      </c>
      <c r="I164" s="76">
        <v>1430000</v>
      </c>
      <c r="J164" s="76">
        <v>1220000</v>
      </c>
      <c r="K164" s="46">
        <v>1600000</v>
      </c>
      <c r="L164" s="64">
        <v>1300000</v>
      </c>
      <c r="M164" s="60" t="s">
        <v>821</v>
      </c>
      <c r="N164" s="61" t="s">
        <v>781</v>
      </c>
      <c r="O164" s="62">
        <f t="shared" si="20"/>
        <v>1120689.6551724139</v>
      </c>
      <c r="P164" s="77">
        <v>2.5000000000000001E-2</v>
      </c>
      <c r="Q164" s="64">
        <f t="shared" si="24"/>
        <v>28017.241379310348</v>
      </c>
      <c r="R164" s="65" t="s">
        <v>27</v>
      </c>
      <c r="S164" s="66"/>
      <c r="T164" s="67"/>
      <c r="U164" s="64">
        <f t="shared" si="22"/>
        <v>1</v>
      </c>
      <c r="V164" s="64">
        <v>0</v>
      </c>
      <c r="W164" s="79">
        <f t="shared" si="31"/>
        <v>0</v>
      </c>
      <c r="X164" s="81" t="s">
        <v>822</v>
      </c>
      <c r="Y164" s="81" t="s">
        <v>50</v>
      </c>
      <c r="AA164" s="9" t="s">
        <v>27</v>
      </c>
      <c r="AB164" s="9" t="s">
        <v>27</v>
      </c>
      <c r="AC164" s="9" t="s">
        <v>28</v>
      </c>
      <c r="AD164" s="9" t="s">
        <v>27</v>
      </c>
      <c r="AE164" s="9" t="s">
        <v>27</v>
      </c>
      <c r="AP164" s="69">
        <f t="shared" si="25"/>
        <v>1537179.2910729072</v>
      </c>
      <c r="AQ164" s="70">
        <f t="shared" si="26"/>
        <v>0.24969937088180658</v>
      </c>
      <c r="AR164" s="71"/>
      <c r="AS164" s="60"/>
      <c r="AT164" s="60"/>
      <c r="AU164" s="72"/>
      <c r="AV164" s="72"/>
      <c r="AW164" s="72">
        <f t="shared" si="27"/>
        <v>1300000</v>
      </c>
      <c r="AX164" s="72">
        <f t="shared" si="28"/>
        <v>1300000</v>
      </c>
      <c r="AY164" s="73">
        <f t="shared" si="29"/>
        <v>0.21117197195636211</v>
      </c>
    </row>
    <row r="165" spans="1:51" s="2" customFormat="1" ht="12" customHeight="1">
      <c r="A165" s="75" t="s">
        <v>823</v>
      </c>
      <c r="B165" s="74" t="s">
        <v>778</v>
      </c>
      <c r="C165" s="74" t="s">
        <v>824</v>
      </c>
      <c r="D165" s="74">
        <v>1530026</v>
      </c>
      <c r="E165" s="58"/>
      <c r="F165" s="58" t="s">
        <v>208</v>
      </c>
      <c r="G165" s="46">
        <v>5129995.5999999996</v>
      </c>
      <c r="H165" s="76">
        <v>1280956.6739464356</v>
      </c>
      <c r="I165" s="76">
        <v>1380000</v>
      </c>
      <c r="J165" s="76">
        <v>1170000</v>
      </c>
      <c r="K165" s="46">
        <v>1400000</v>
      </c>
      <c r="L165" s="64">
        <v>1000000</v>
      </c>
      <c r="M165" s="60" t="s">
        <v>825</v>
      </c>
      <c r="N165" s="61" t="s">
        <v>781</v>
      </c>
      <c r="O165" s="62">
        <f t="shared" si="20"/>
        <v>862068.96551724139</v>
      </c>
      <c r="P165" s="77">
        <v>2.5000000000000001E-2</v>
      </c>
      <c r="Q165" s="64">
        <f t="shared" si="24"/>
        <v>21551.724137931036</v>
      </c>
      <c r="R165" s="65" t="s">
        <v>27</v>
      </c>
      <c r="S165" s="66">
        <v>44509</v>
      </c>
      <c r="T165" s="67">
        <v>44652</v>
      </c>
      <c r="U165" s="64">
        <f t="shared" si="22"/>
        <v>144</v>
      </c>
      <c r="V165" s="64">
        <v>0</v>
      </c>
      <c r="W165" s="79">
        <f t="shared" si="31"/>
        <v>0</v>
      </c>
      <c r="X165" s="81" t="s">
        <v>826</v>
      </c>
      <c r="Y165" s="81" t="s">
        <v>50</v>
      </c>
      <c r="AA165" s="9" t="s">
        <v>27</v>
      </c>
      <c r="AB165" s="9" t="s">
        <v>27</v>
      </c>
      <c r="AC165" s="9" t="s">
        <v>28</v>
      </c>
      <c r="AD165" s="9" t="s">
        <v>27</v>
      </c>
      <c r="AE165" s="9" t="s">
        <v>27</v>
      </c>
      <c r="AP165" s="69">
        <f t="shared" si="25"/>
        <v>1280956.6739464356</v>
      </c>
      <c r="AQ165" s="70">
        <f t="shared" si="26"/>
        <v>0.24969937088180655</v>
      </c>
      <c r="AR165" s="71"/>
      <c r="AS165" s="60"/>
      <c r="AT165" s="60"/>
      <c r="AU165" s="72"/>
      <c r="AV165" s="72"/>
      <c r="AW165" s="72">
        <f t="shared" si="27"/>
        <v>1000000</v>
      </c>
      <c r="AX165" s="72">
        <f t="shared" si="28"/>
        <v>1000000</v>
      </c>
      <c r="AY165" s="73">
        <f t="shared" si="29"/>
        <v>0.19493194107223016</v>
      </c>
    </row>
    <row r="166" spans="1:51" s="2" customFormat="1" ht="12" customHeight="1">
      <c r="A166" s="75" t="s">
        <v>827</v>
      </c>
      <c r="B166" s="74" t="s">
        <v>795</v>
      </c>
      <c r="C166" s="74" t="s">
        <v>828</v>
      </c>
      <c r="D166" s="74" t="s">
        <v>829</v>
      </c>
      <c r="E166" s="58"/>
      <c r="F166" s="58" t="s">
        <v>208</v>
      </c>
      <c r="G166" s="46">
        <v>6156120</v>
      </c>
      <c r="H166" s="76">
        <v>1537179.2910729072</v>
      </c>
      <c r="I166" s="76"/>
      <c r="J166" s="76"/>
      <c r="K166" s="46">
        <v>1600000</v>
      </c>
      <c r="L166" s="64">
        <v>1200000</v>
      </c>
      <c r="M166" s="60" t="s">
        <v>830</v>
      </c>
      <c r="N166" s="61" t="s">
        <v>781</v>
      </c>
      <c r="O166" s="62">
        <f t="shared" si="20"/>
        <v>1034482.7586206897</v>
      </c>
      <c r="P166" s="77">
        <v>2.5000000000000001E-2</v>
      </c>
      <c r="Q166" s="64">
        <f t="shared" si="24"/>
        <v>25862.068965517246</v>
      </c>
      <c r="R166" s="65" t="s">
        <v>831</v>
      </c>
      <c r="S166" s="66">
        <v>44509</v>
      </c>
      <c r="T166" s="67">
        <v>44650</v>
      </c>
      <c r="U166" s="64">
        <f t="shared" si="22"/>
        <v>142</v>
      </c>
      <c r="V166" s="64">
        <v>0</v>
      </c>
      <c r="W166" s="79">
        <f t="shared" si="31"/>
        <v>0</v>
      </c>
      <c r="X166" s="81" t="s">
        <v>832</v>
      </c>
      <c r="Y166" s="81" t="s">
        <v>50</v>
      </c>
      <c r="AA166" s="9" t="s">
        <v>27</v>
      </c>
      <c r="AB166" s="9" t="s">
        <v>27</v>
      </c>
      <c r="AC166" s="9" t="s">
        <v>28</v>
      </c>
      <c r="AD166" s="9" t="s">
        <v>27</v>
      </c>
      <c r="AE166" s="9" t="s">
        <v>27</v>
      </c>
      <c r="AP166" s="69">
        <f t="shared" si="25"/>
        <v>1537179.2910729072</v>
      </c>
      <c r="AQ166" s="70">
        <f t="shared" si="26"/>
        <v>0.24969937088180658</v>
      </c>
      <c r="AR166" s="71"/>
      <c r="AS166" s="60"/>
      <c r="AT166" s="60"/>
      <c r="AU166" s="72"/>
      <c r="AV166" s="72"/>
      <c r="AW166" s="72">
        <f t="shared" si="27"/>
        <v>1200000</v>
      </c>
      <c r="AX166" s="72">
        <f t="shared" si="28"/>
        <v>1200000</v>
      </c>
      <c r="AY166" s="73">
        <f t="shared" si="29"/>
        <v>0.19492797411356505</v>
      </c>
    </row>
    <row r="167" spans="1:51" s="2" customFormat="1" ht="12" customHeight="1">
      <c r="A167" s="75" t="s">
        <v>833</v>
      </c>
      <c r="B167" s="74" t="s">
        <v>778</v>
      </c>
      <c r="C167" s="74" t="s">
        <v>834</v>
      </c>
      <c r="D167" s="74">
        <v>1530034</v>
      </c>
      <c r="E167" s="58"/>
      <c r="F167" s="58" t="s">
        <v>208</v>
      </c>
      <c r="G167" s="46">
        <v>5129995.5999999996</v>
      </c>
      <c r="H167" s="76">
        <v>1280956.6739464356</v>
      </c>
      <c r="I167" s="76"/>
      <c r="J167" s="76"/>
      <c r="K167" s="46">
        <v>1400000</v>
      </c>
      <c r="L167" s="64">
        <v>1100000</v>
      </c>
      <c r="M167" s="60" t="s">
        <v>835</v>
      </c>
      <c r="N167" s="61" t="s">
        <v>781</v>
      </c>
      <c r="O167" s="62">
        <f t="shared" si="20"/>
        <v>948275.86206896557</v>
      </c>
      <c r="P167" s="77">
        <v>2.5000000000000001E-2</v>
      </c>
      <c r="Q167" s="64">
        <f t="shared" si="24"/>
        <v>23706.896551724141</v>
      </c>
      <c r="R167" s="65" t="s">
        <v>27</v>
      </c>
      <c r="S167" s="66"/>
      <c r="T167" s="67"/>
      <c r="U167" s="64">
        <f t="shared" si="22"/>
        <v>1</v>
      </c>
      <c r="V167" s="64">
        <v>0</v>
      </c>
      <c r="W167" s="79">
        <f t="shared" si="31"/>
        <v>0</v>
      </c>
      <c r="X167" s="81" t="s">
        <v>836</v>
      </c>
      <c r="Y167" s="81" t="s">
        <v>50</v>
      </c>
      <c r="AA167" s="9" t="s">
        <v>27</v>
      </c>
      <c r="AB167" s="9" t="s">
        <v>27</v>
      </c>
      <c r="AC167" s="9" t="s">
        <v>27</v>
      </c>
      <c r="AD167" s="9" t="s">
        <v>27</v>
      </c>
      <c r="AE167" s="9" t="s">
        <v>27</v>
      </c>
      <c r="AP167" s="69">
        <f t="shared" si="25"/>
        <v>1280956.6739464356</v>
      </c>
      <c r="AQ167" s="70">
        <f t="shared" si="26"/>
        <v>0.24969937088180655</v>
      </c>
      <c r="AR167" s="71"/>
      <c r="AS167" s="60"/>
      <c r="AT167" s="60"/>
      <c r="AU167" s="72"/>
      <c r="AV167" s="72"/>
      <c r="AW167" s="72">
        <f t="shared" si="27"/>
        <v>1100000</v>
      </c>
      <c r="AX167" s="72">
        <f t="shared" si="28"/>
        <v>1100000</v>
      </c>
      <c r="AY167" s="73">
        <f t="shared" si="29"/>
        <v>0.21442513517945319</v>
      </c>
    </row>
    <row r="168" spans="1:51" s="2" customFormat="1" ht="12" customHeight="1">
      <c r="A168" s="75" t="s">
        <v>837</v>
      </c>
      <c r="B168" s="74" t="s">
        <v>795</v>
      </c>
      <c r="C168" s="74" t="s">
        <v>838</v>
      </c>
      <c r="D168" s="74" t="s">
        <v>839</v>
      </c>
      <c r="E168" s="58"/>
      <c r="F168" s="58" t="s">
        <v>208</v>
      </c>
      <c r="G168" s="46">
        <v>6156120</v>
      </c>
      <c r="H168" s="76">
        <v>1537179.2910729072</v>
      </c>
      <c r="I168" s="76"/>
      <c r="J168" s="76"/>
      <c r="K168" s="46">
        <v>1600000</v>
      </c>
      <c r="L168" s="64">
        <v>1400000</v>
      </c>
      <c r="M168" s="60" t="s">
        <v>840</v>
      </c>
      <c r="N168" s="61" t="s">
        <v>781</v>
      </c>
      <c r="O168" s="62">
        <f t="shared" si="20"/>
        <v>1206896.551724138</v>
      </c>
      <c r="P168" s="77">
        <v>2.5000000000000001E-2</v>
      </c>
      <c r="Q168" s="64">
        <f t="shared" si="24"/>
        <v>30172.413793103449</v>
      </c>
      <c r="R168" s="65" t="s">
        <v>27</v>
      </c>
      <c r="S168" s="66">
        <v>44539</v>
      </c>
      <c r="T168" s="67">
        <v>44693</v>
      </c>
      <c r="U168" s="64">
        <f t="shared" si="22"/>
        <v>155</v>
      </c>
      <c r="V168" s="64">
        <v>0</v>
      </c>
      <c r="W168" s="79">
        <f t="shared" si="31"/>
        <v>0</v>
      </c>
      <c r="X168" s="81" t="s">
        <v>841</v>
      </c>
      <c r="Y168" s="81" t="s">
        <v>50</v>
      </c>
      <c r="AA168" s="9" t="s">
        <v>27</v>
      </c>
      <c r="AB168" s="9" t="s">
        <v>27</v>
      </c>
      <c r="AC168" s="9" t="s">
        <v>28</v>
      </c>
      <c r="AD168" s="9" t="s">
        <v>27</v>
      </c>
      <c r="AE168" s="9" t="s">
        <v>27</v>
      </c>
      <c r="AP168" s="69">
        <f t="shared" si="25"/>
        <v>1537179.2910729072</v>
      </c>
      <c r="AQ168" s="70">
        <f t="shared" si="26"/>
        <v>0.24969937088180658</v>
      </c>
      <c r="AR168" s="71"/>
      <c r="AS168" s="60"/>
      <c r="AT168" s="60"/>
      <c r="AU168" s="72"/>
      <c r="AV168" s="72"/>
      <c r="AW168" s="72">
        <f t="shared" si="27"/>
        <v>1400000</v>
      </c>
      <c r="AX168" s="72">
        <f t="shared" si="28"/>
        <v>1400000</v>
      </c>
      <c r="AY168" s="73">
        <f t="shared" si="29"/>
        <v>0.22741596979915921</v>
      </c>
    </row>
    <row r="169" spans="1:51" s="2" customFormat="1" ht="12" customHeight="1">
      <c r="A169" s="75" t="s">
        <v>842</v>
      </c>
      <c r="B169" s="74" t="s">
        <v>778</v>
      </c>
      <c r="C169" s="74" t="s">
        <v>843</v>
      </c>
      <c r="D169" s="74">
        <v>1534683</v>
      </c>
      <c r="E169" s="58"/>
      <c r="F169" s="58" t="s">
        <v>208</v>
      </c>
      <c r="G169" s="46">
        <v>5129995.5999999996</v>
      </c>
      <c r="H169" s="76">
        <v>1280956.6739464356</v>
      </c>
      <c r="I169" s="76">
        <v>1500000</v>
      </c>
      <c r="J169" s="76">
        <v>1280000</v>
      </c>
      <c r="K169" s="46">
        <v>1400000</v>
      </c>
      <c r="L169" s="64">
        <v>1200000</v>
      </c>
      <c r="M169" s="60" t="s">
        <v>844</v>
      </c>
      <c r="N169" s="61" t="s">
        <v>495</v>
      </c>
      <c r="O169" s="62">
        <f t="shared" ref="O169:O186" si="32">L169/1.16</f>
        <v>1034482.7586206897</v>
      </c>
      <c r="P169" s="77">
        <v>2.5000000000000001E-2</v>
      </c>
      <c r="Q169" s="64">
        <f t="shared" si="24"/>
        <v>25862.068965517246</v>
      </c>
      <c r="R169" s="65" t="s">
        <v>831</v>
      </c>
      <c r="S169" s="66">
        <v>44509</v>
      </c>
      <c r="T169" s="67">
        <v>44631</v>
      </c>
      <c r="U169" s="64">
        <f t="shared" si="22"/>
        <v>123</v>
      </c>
      <c r="V169" s="64">
        <v>0</v>
      </c>
      <c r="W169" s="79">
        <f t="shared" si="31"/>
        <v>0</v>
      </c>
      <c r="X169" s="81" t="s">
        <v>845</v>
      </c>
      <c r="Y169" s="81" t="s">
        <v>50</v>
      </c>
      <c r="AA169" s="9" t="s">
        <v>27</v>
      </c>
      <c r="AB169" s="9" t="s">
        <v>27</v>
      </c>
      <c r="AC169" s="9" t="s">
        <v>27</v>
      </c>
      <c r="AD169" s="9" t="s">
        <v>27</v>
      </c>
      <c r="AE169" s="9" t="s">
        <v>27</v>
      </c>
      <c r="AP169" s="69">
        <f t="shared" si="25"/>
        <v>1280956.6739464356</v>
      </c>
      <c r="AQ169" s="70">
        <f t="shared" si="26"/>
        <v>0.24969937088180655</v>
      </c>
      <c r="AR169" s="71"/>
      <c r="AS169" s="60"/>
      <c r="AT169" s="60"/>
      <c r="AU169" s="72"/>
      <c r="AV169" s="72"/>
      <c r="AW169" s="72">
        <f t="shared" si="27"/>
        <v>1200000</v>
      </c>
      <c r="AX169" s="72">
        <f t="shared" si="28"/>
        <v>1200000</v>
      </c>
      <c r="AY169" s="73">
        <f t="shared" si="29"/>
        <v>0.23391832928667622</v>
      </c>
    </row>
    <row r="170" spans="1:51" s="2" customFormat="1" ht="12" customHeight="1">
      <c r="A170" s="75" t="s">
        <v>846</v>
      </c>
      <c r="B170" s="74" t="s">
        <v>795</v>
      </c>
      <c r="C170" s="74" t="s">
        <v>847</v>
      </c>
      <c r="D170" s="74" t="s">
        <v>848</v>
      </c>
      <c r="E170" s="58"/>
      <c r="F170" s="58" t="s">
        <v>208</v>
      </c>
      <c r="G170" s="46">
        <v>6156120</v>
      </c>
      <c r="H170" s="76">
        <v>1537179.2910729072</v>
      </c>
      <c r="I170" s="76">
        <v>1420000</v>
      </c>
      <c r="J170" s="76">
        <v>1210000</v>
      </c>
      <c r="K170" s="46">
        <v>1600000</v>
      </c>
      <c r="L170" s="64">
        <v>1200000</v>
      </c>
      <c r="M170" s="60" t="s">
        <v>849</v>
      </c>
      <c r="N170" s="61"/>
      <c r="O170" s="62">
        <f t="shared" si="32"/>
        <v>1034482.7586206897</v>
      </c>
      <c r="P170" s="77">
        <v>2.5000000000000001E-2</v>
      </c>
      <c r="Q170" s="64">
        <f t="shared" si="24"/>
        <v>25862.068965517246</v>
      </c>
      <c r="R170" s="65" t="s">
        <v>831</v>
      </c>
      <c r="S170" s="66">
        <v>44524</v>
      </c>
      <c r="T170" s="67">
        <v>44659</v>
      </c>
      <c r="U170" s="64">
        <f t="shared" si="22"/>
        <v>136</v>
      </c>
      <c r="V170" s="64">
        <v>0</v>
      </c>
      <c r="W170" s="79">
        <f t="shared" si="31"/>
        <v>0</v>
      </c>
      <c r="X170" s="81" t="s">
        <v>850</v>
      </c>
      <c r="Y170" s="81" t="s">
        <v>50</v>
      </c>
      <c r="AA170" s="9" t="s">
        <v>27</v>
      </c>
      <c r="AB170" s="9" t="s">
        <v>27</v>
      </c>
      <c r="AC170" s="9" t="s">
        <v>28</v>
      </c>
      <c r="AD170" s="9" t="s">
        <v>27</v>
      </c>
      <c r="AE170" s="9" t="s">
        <v>27</v>
      </c>
      <c r="AP170" s="69">
        <f t="shared" si="25"/>
        <v>1537179.2910729072</v>
      </c>
      <c r="AQ170" s="70">
        <f t="shared" si="26"/>
        <v>0.24969937088180658</v>
      </c>
      <c r="AR170" s="71"/>
      <c r="AS170" s="60"/>
      <c r="AT170" s="60"/>
      <c r="AU170" s="72"/>
      <c r="AV170" s="72"/>
      <c r="AW170" s="72">
        <f t="shared" si="27"/>
        <v>1200000</v>
      </c>
      <c r="AX170" s="72">
        <f t="shared" si="28"/>
        <v>1200000</v>
      </c>
      <c r="AY170" s="73">
        <f t="shared" si="29"/>
        <v>0.19492797411356505</v>
      </c>
    </row>
    <row r="171" spans="1:51" s="2" customFormat="1" ht="12" customHeight="1">
      <c r="A171" s="75" t="s">
        <v>851</v>
      </c>
      <c r="B171" s="74" t="s">
        <v>778</v>
      </c>
      <c r="C171" s="74" t="s">
        <v>852</v>
      </c>
      <c r="D171" s="74">
        <v>1534907</v>
      </c>
      <c r="E171" s="58"/>
      <c r="F171" s="58" t="s">
        <v>208</v>
      </c>
      <c r="G171" s="46">
        <v>5129995.5999999996</v>
      </c>
      <c r="H171" s="76">
        <v>1280956.6739464356</v>
      </c>
      <c r="I171" s="76"/>
      <c r="J171" s="76"/>
      <c r="K171" s="46">
        <v>1400000</v>
      </c>
      <c r="L171" s="64">
        <v>1100000</v>
      </c>
      <c r="M171" s="60" t="s">
        <v>853</v>
      </c>
      <c r="N171" s="61" t="s">
        <v>781</v>
      </c>
      <c r="O171" s="62">
        <f t="shared" si="32"/>
        <v>948275.86206896557</v>
      </c>
      <c r="P171" s="77">
        <v>2.5000000000000001E-2</v>
      </c>
      <c r="Q171" s="64">
        <f t="shared" si="24"/>
        <v>23706.896551724141</v>
      </c>
      <c r="R171" s="65" t="s">
        <v>27</v>
      </c>
      <c r="S171" s="66"/>
      <c r="T171" s="67"/>
      <c r="U171" s="64">
        <f t="shared" si="22"/>
        <v>1</v>
      </c>
      <c r="V171" s="64">
        <v>0</v>
      </c>
      <c r="W171" s="79">
        <f t="shared" si="31"/>
        <v>0</v>
      </c>
      <c r="X171" s="81" t="s">
        <v>854</v>
      </c>
      <c r="Y171" s="81" t="s">
        <v>50</v>
      </c>
      <c r="AA171" s="9" t="s">
        <v>27</v>
      </c>
      <c r="AB171" s="9" t="s">
        <v>27</v>
      </c>
      <c r="AC171" s="9" t="s">
        <v>27</v>
      </c>
      <c r="AD171" s="9" t="s">
        <v>27</v>
      </c>
      <c r="AE171" s="9" t="s">
        <v>27</v>
      </c>
      <c r="AP171" s="69">
        <f t="shared" si="25"/>
        <v>1280956.6739464356</v>
      </c>
      <c r="AQ171" s="70">
        <f t="shared" si="26"/>
        <v>0.24969937088180655</v>
      </c>
      <c r="AR171" s="71"/>
      <c r="AS171" s="60"/>
      <c r="AT171" s="60"/>
      <c r="AU171" s="72"/>
      <c r="AV171" s="72"/>
      <c r="AW171" s="72">
        <f t="shared" si="27"/>
        <v>1100000</v>
      </c>
      <c r="AX171" s="72">
        <f t="shared" si="28"/>
        <v>1100000</v>
      </c>
      <c r="AY171" s="73">
        <f t="shared" si="29"/>
        <v>0.21442513517945319</v>
      </c>
    </row>
    <row r="172" spans="1:51" s="2" customFormat="1" ht="12" customHeight="1">
      <c r="A172" s="75" t="s">
        <v>855</v>
      </c>
      <c r="B172" s="74" t="s">
        <v>778</v>
      </c>
      <c r="C172" s="74" t="s">
        <v>856</v>
      </c>
      <c r="D172" s="74">
        <v>1526703</v>
      </c>
      <c r="E172" s="58"/>
      <c r="F172" s="58" t="s">
        <v>208</v>
      </c>
      <c r="G172" s="46">
        <v>5129995.5999999996</v>
      </c>
      <c r="H172" s="76">
        <v>1280956.6739464356</v>
      </c>
      <c r="I172" s="76">
        <v>1450000</v>
      </c>
      <c r="J172" s="76">
        <v>1230000</v>
      </c>
      <c r="K172" s="46">
        <v>1400000</v>
      </c>
      <c r="L172" s="64">
        <v>1050000</v>
      </c>
      <c r="M172" s="60" t="s">
        <v>857</v>
      </c>
      <c r="N172" s="61" t="s">
        <v>781</v>
      </c>
      <c r="O172" s="62">
        <f t="shared" si="32"/>
        <v>905172.41379310354</v>
      </c>
      <c r="P172" s="77">
        <v>2.5000000000000001E-2</v>
      </c>
      <c r="Q172" s="64">
        <f t="shared" si="24"/>
        <v>22629.310344827591</v>
      </c>
      <c r="R172" s="65" t="s">
        <v>27</v>
      </c>
      <c r="S172" s="66"/>
      <c r="T172" s="67"/>
      <c r="U172" s="64">
        <f t="shared" si="22"/>
        <v>1</v>
      </c>
      <c r="V172" s="64">
        <v>0</v>
      </c>
      <c r="W172" s="79">
        <f t="shared" si="31"/>
        <v>0</v>
      </c>
      <c r="X172" s="81" t="s">
        <v>858</v>
      </c>
      <c r="Y172" s="81" t="s">
        <v>50</v>
      </c>
      <c r="AA172" s="9" t="s">
        <v>27</v>
      </c>
      <c r="AB172" s="9" t="s">
        <v>27</v>
      </c>
      <c r="AC172" s="9" t="s">
        <v>27</v>
      </c>
      <c r="AD172" s="9" t="s">
        <v>27</v>
      </c>
      <c r="AE172" s="9" t="s">
        <v>27</v>
      </c>
      <c r="AP172" s="69">
        <f t="shared" si="25"/>
        <v>1280956.6739464356</v>
      </c>
      <c r="AQ172" s="70">
        <f t="shared" si="26"/>
        <v>0.24969937088180655</v>
      </c>
      <c r="AR172" s="71"/>
      <c r="AS172" s="60"/>
      <c r="AT172" s="60"/>
      <c r="AU172" s="72"/>
      <c r="AV172" s="72"/>
      <c r="AW172" s="72">
        <f t="shared" si="27"/>
        <v>1050000</v>
      </c>
      <c r="AX172" s="72">
        <f t="shared" si="28"/>
        <v>1050000</v>
      </c>
      <c r="AY172" s="73">
        <f t="shared" si="29"/>
        <v>0.20467853812584169</v>
      </c>
    </row>
    <row r="173" spans="1:51" s="2" customFormat="1" ht="12" customHeight="1">
      <c r="A173" s="75" t="s">
        <v>859</v>
      </c>
      <c r="B173" s="74" t="s">
        <v>778</v>
      </c>
      <c r="C173" s="74" t="s">
        <v>860</v>
      </c>
      <c r="D173" s="74">
        <v>1522456</v>
      </c>
      <c r="E173" s="58"/>
      <c r="F173" s="58" t="s">
        <v>208</v>
      </c>
      <c r="G173" s="46">
        <v>5129995.5999999996</v>
      </c>
      <c r="H173" s="76">
        <v>1280956.6739464356</v>
      </c>
      <c r="I173" s="76">
        <v>1510000</v>
      </c>
      <c r="J173" s="76">
        <v>1280000</v>
      </c>
      <c r="K173" s="46">
        <v>1400000</v>
      </c>
      <c r="L173" s="64">
        <v>1100000</v>
      </c>
      <c r="M173" s="60" t="s">
        <v>857</v>
      </c>
      <c r="N173" s="61" t="s">
        <v>781</v>
      </c>
      <c r="O173" s="62">
        <f t="shared" si="32"/>
        <v>948275.86206896557</v>
      </c>
      <c r="P173" s="77">
        <v>2.5000000000000001E-2</v>
      </c>
      <c r="Q173" s="64">
        <f t="shared" si="24"/>
        <v>23706.896551724141</v>
      </c>
      <c r="R173" s="65" t="s">
        <v>27</v>
      </c>
      <c r="S173" s="66">
        <v>44509</v>
      </c>
      <c r="T173" s="67">
        <v>44638</v>
      </c>
      <c r="U173" s="64">
        <f t="shared" ref="U173:U236" si="33">(T173-S173)+1</f>
        <v>130</v>
      </c>
      <c r="V173" s="64">
        <v>0</v>
      </c>
      <c r="W173" s="79">
        <f t="shared" si="31"/>
        <v>0</v>
      </c>
      <c r="X173" s="81" t="s">
        <v>861</v>
      </c>
      <c r="Y173" s="81" t="s">
        <v>50</v>
      </c>
      <c r="AA173" s="9" t="s">
        <v>27</v>
      </c>
      <c r="AB173" s="9" t="s">
        <v>27</v>
      </c>
      <c r="AC173" s="9" t="s">
        <v>28</v>
      </c>
      <c r="AD173" s="9" t="s">
        <v>27</v>
      </c>
      <c r="AE173" s="9" t="s">
        <v>27</v>
      </c>
      <c r="AP173" s="69">
        <f t="shared" si="25"/>
        <v>1280956.6739464356</v>
      </c>
      <c r="AQ173" s="70">
        <f t="shared" si="26"/>
        <v>0.24969937088180655</v>
      </c>
      <c r="AR173" s="71"/>
      <c r="AS173" s="60"/>
      <c r="AT173" s="60"/>
      <c r="AU173" s="72"/>
      <c r="AV173" s="72"/>
      <c r="AW173" s="72">
        <f t="shared" si="27"/>
        <v>1100000</v>
      </c>
      <c r="AX173" s="72">
        <f t="shared" si="28"/>
        <v>1100000</v>
      </c>
      <c r="AY173" s="73">
        <f t="shared" si="29"/>
        <v>0.21442513517945319</v>
      </c>
    </row>
    <row r="174" spans="1:51" s="2" customFormat="1" ht="12" customHeight="1">
      <c r="A174" s="75" t="s">
        <v>862</v>
      </c>
      <c r="B174" s="74" t="s">
        <v>778</v>
      </c>
      <c r="C174" s="74" t="s">
        <v>863</v>
      </c>
      <c r="D174" s="74">
        <v>1531840</v>
      </c>
      <c r="E174" s="58"/>
      <c r="F174" s="58" t="s">
        <v>208</v>
      </c>
      <c r="G174" s="46">
        <v>5129995.5999999996</v>
      </c>
      <c r="H174" s="76">
        <v>1280956.6739464356</v>
      </c>
      <c r="I174" s="76">
        <v>1430000</v>
      </c>
      <c r="J174" s="76">
        <v>1220000</v>
      </c>
      <c r="K174" s="46">
        <v>1400000</v>
      </c>
      <c r="L174" s="64">
        <v>1100000</v>
      </c>
      <c r="M174" s="60" t="s">
        <v>864</v>
      </c>
      <c r="N174" s="61" t="s">
        <v>781</v>
      </c>
      <c r="O174" s="62">
        <f t="shared" si="32"/>
        <v>948275.86206896557</v>
      </c>
      <c r="P174" s="77">
        <v>2.5000000000000001E-2</v>
      </c>
      <c r="Q174" s="64">
        <f t="shared" si="24"/>
        <v>23706.896551724141</v>
      </c>
      <c r="R174" s="65" t="s">
        <v>27</v>
      </c>
      <c r="S174" s="66">
        <v>44526</v>
      </c>
      <c r="T174" s="67">
        <v>44631</v>
      </c>
      <c r="U174" s="64">
        <f t="shared" si="33"/>
        <v>106</v>
      </c>
      <c r="V174" s="64">
        <v>0</v>
      </c>
      <c r="W174" s="79">
        <f t="shared" si="31"/>
        <v>0</v>
      </c>
      <c r="X174" s="81" t="s">
        <v>865</v>
      </c>
      <c r="Y174" s="81" t="s">
        <v>50</v>
      </c>
      <c r="AA174" s="9" t="s">
        <v>27</v>
      </c>
      <c r="AB174" s="9" t="s">
        <v>27</v>
      </c>
      <c r="AC174" s="9" t="s">
        <v>27</v>
      </c>
      <c r="AD174" s="9" t="s">
        <v>27</v>
      </c>
      <c r="AE174" s="9" t="s">
        <v>27</v>
      </c>
      <c r="AP174" s="69">
        <f t="shared" si="25"/>
        <v>1280956.6739464356</v>
      </c>
      <c r="AQ174" s="70">
        <f t="shared" si="26"/>
        <v>0.24969937088180655</v>
      </c>
      <c r="AR174" s="71"/>
      <c r="AS174" s="60"/>
      <c r="AT174" s="60"/>
      <c r="AU174" s="72"/>
      <c r="AV174" s="72"/>
      <c r="AW174" s="72">
        <f t="shared" si="27"/>
        <v>1100000</v>
      </c>
      <c r="AX174" s="72">
        <f t="shared" si="28"/>
        <v>1100000</v>
      </c>
      <c r="AY174" s="73">
        <f t="shared" si="29"/>
        <v>0.21442513517945319</v>
      </c>
    </row>
    <row r="175" spans="1:51" s="2" customFormat="1" ht="12" customHeight="1">
      <c r="A175" s="75" t="s">
        <v>866</v>
      </c>
      <c r="B175" s="74" t="s">
        <v>778</v>
      </c>
      <c r="C175" s="74" t="s">
        <v>867</v>
      </c>
      <c r="D175" s="74">
        <v>1523995</v>
      </c>
      <c r="E175" s="58"/>
      <c r="F175" s="58" t="s">
        <v>208</v>
      </c>
      <c r="G175" s="46">
        <v>5129995.5999999996</v>
      </c>
      <c r="H175" s="76">
        <v>1280956.6739464356</v>
      </c>
      <c r="I175" s="76">
        <v>1410000</v>
      </c>
      <c r="J175" s="76">
        <v>1200000</v>
      </c>
      <c r="K175" s="46">
        <v>1400000</v>
      </c>
      <c r="L175" s="64">
        <v>1100000</v>
      </c>
      <c r="M175" s="60" t="s">
        <v>868</v>
      </c>
      <c r="N175" s="61" t="s">
        <v>781</v>
      </c>
      <c r="O175" s="62">
        <f t="shared" si="32"/>
        <v>948275.86206896557</v>
      </c>
      <c r="P175" s="77">
        <v>2.5000000000000001E-2</v>
      </c>
      <c r="Q175" s="64">
        <f t="shared" si="24"/>
        <v>23706.896551724141</v>
      </c>
      <c r="R175" s="65" t="s">
        <v>27</v>
      </c>
      <c r="S175" s="66">
        <v>44509</v>
      </c>
      <c r="T175" s="67">
        <v>44637</v>
      </c>
      <c r="U175" s="64">
        <f t="shared" si="33"/>
        <v>129</v>
      </c>
      <c r="V175" s="64">
        <v>0</v>
      </c>
      <c r="W175" s="79">
        <f t="shared" si="31"/>
        <v>0</v>
      </c>
      <c r="X175" s="81" t="s">
        <v>869</v>
      </c>
      <c r="Y175" s="81" t="s">
        <v>50</v>
      </c>
      <c r="AA175" s="9" t="s">
        <v>27</v>
      </c>
      <c r="AB175" s="9" t="s">
        <v>27</v>
      </c>
      <c r="AC175" s="9" t="s">
        <v>27</v>
      </c>
      <c r="AD175" s="9" t="s">
        <v>27</v>
      </c>
      <c r="AE175" s="9" t="s">
        <v>27</v>
      </c>
      <c r="AP175" s="69">
        <f t="shared" si="25"/>
        <v>1280956.6739464356</v>
      </c>
      <c r="AQ175" s="70">
        <f t="shared" si="26"/>
        <v>0.24969937088180655</v>
      </c>
      <c r="AR175" s="71"/>
      <c r="AS175" s="60"/>
      <c r="AT175" s="60"/>
      <c r="AU175" s="72"/>
      <c r="AV175" s="72"/>
      <c r="AW175" s="72">
        <f t="shared" si="27"/>
        <v>1100000</v>
      </c>
      <c r="AX175" s="72">
        <f t="shared" si="28"/>
        <v>1100000</v>
      </c>
      <c r="AY175" s="73">
        <f t="shared" si="29"/>
        <v>0.21442513517945319</v>
      </c>
    </row>
    <row r="176" spans="1:51" s="2" customFormat="1" ht="12" customHeight="1">
      <c r="A176" s="75" t="s">
        <v>870</v>
      </c>
      <c r="B176" s="74" t="s">
        <v>778</v>
      </c>
      <c r="C176" s="74" t="s">
        <v>871</v>
      </c>
      <c r="D176" s="74">
        <v>1536224</v>
      </c>
      <c r="E176" s="58"/>
      <c r="F176" s="58" t="s">
        <v>208</v>
      </c>
      <c r="G176" s="46">
        <v>5129995.5999999996</v>
      </c>
      <c r="H176" s="76">
        <v>1280956.6739464356</v>
      </c>
      <c r="I176" s="76"/>
      <c r="J176" s="76"/>
      <c r="K176" s="46">
        <v>1400000</v>
      </c>
      <c r="L176" s="64">
        <v>1000000</v>
      </c>
      <c r="M176" s="60" t="s">
        <v>872</v>
      </c>
      <c r="N176" s="61" t="s">
        <v>781</v>
      </c>
      <c r="O176" s="62">
        <f t="shared" si="32"/>
        <v>862068.96551724139</v>
      </c>
      <c r="P176" s="77">
        <v>2.5000000000000001E-2</v>
      </c>
      <c r="Q176" s="64">
        <f t="shared" si="24"/>
        <v>21551.724137931036</v>
      </c>
      <c r="R176" s="65" t="s">
        <v>27</v>
      </c>
      <c r="S176" s="66">
        <v>44539</v>
      </c>
      <c r="T176" s="67">
        <v>44631</v>
      </c>
      <c r="U176" s="64">
        <f t="shared" si="33"/>
        <v>93</v>
      </c>
      <c r="V176" s="64">
        <v>0</v>
      </c>
      <c r="W176" s="79">
        <f t="shared" si="31"/>
        <v>0</v>
      </c>
      <c r="X176" s="81" t="s">
        <v>873</v>
      </c>
      <c r="Y176" s="81" t="s">
        <v>50</v>
      </c>
      <c r="AA176" s="9" t="s">
        <v>27</v>
      </c>
      <c r="AB176" s="9" t="s">
        <v>27</v>
      </c>
      <c r="AC176" s="9" t="s">
        <v>27</v>
      </c>
      <c r="AD176" s="9" t="s">
        <v>27</v>
      </c>
      <c r="AE176" s="9" t="s">
        <v>27</v>
      </c>
      <c r="AP176" s="69">
        <f t="shared" si="25"/>
        <v>1280956.6739464356</v>
      </c>
      <c r="AQ176" s="70">
        <f t="shared" si="26"/>
        <v>0.24969937088180655</v>
      </c>
      <c r="AR176" s="71"/>
      <c r="AS176" s="60"/>
      <c r="AT176" s="60"/>
      <c r="AU176" s="72"/>
      <c r="AV176" s="72"/>
      <c r="AW176" s="72">
        <f t="shared" si="27"/>
        <v>1000000</v>
      </c>
      <c r="AX176" s="72">
        <f t="shared" si="28"/>
        <v>1000000</v>
      </c>
      <c r="AY176" s="73">
        <f t="shared" si="29"/>
        <v>0.19493194107223016</v>
      </c>
    </row>
    <row r="177" spans="1:51" s="2" customFormat="1" ht="12" customHeight="1">
      <c r="A177" s="109" t="s">
        <v>874</v>
      </c>
      <c r="B177" s="74" t="s">
        <v>795</v>
      </c>
      <c r="C177" s="74" t="s">
        <v>875</v>
      </c>
      <c r="D177" s="74" t="s">
        <v>876</v>
      </c>
      <c r="E177" s="58"/>
      <c r="F177" s="58" t="s">
        <v>208</v>
      </c>
      <c r="G177" s="46">
        <v>6156120</v>
      </c>
      <c r="H177" s="76">
        <v>1537179.2910729072</v>
      </c>
      <c r="I177" s="76"/>
      <c r="J177" s="76"/>
      <c r="K177" s="46">
        <v>1600000</v>
      </c>
      <c r="L177" s="64">
        <v>1200000</v>
      </c>
      <c r="M177" s="60" t="s">
        <v>877</v>
      </c>
      <c r="N177" s="61" t="s">
        <v>781</v>
      </c>
      <c r="O177" s="62">
        <f t="shared" si="32"/>
        <v>1034482.7586206897</v>
      </c>
      <c r="P177" s="77">
        <v>2.5000000000000001E-2</v>
      </c>
      <c r="Q177" s="64">
        <f t="shared" si="24"/>
        <v>25862.068965517246</v>
      </c>
      <c r="R177" s="65" t="s">
        <v>27</v>
      </c>
      <c r="S177" s="66">
        <v>44539</v>
      </c>
      <c r="T177" s="67">
        <v>44631</v>
      </c>
      <c r="U177" s="64">
        <f t="shared" si="33"/>
        <v>93</v>
      </c>
      <c r="V177" s="64">
        <v>0</v>
      </c>
      <c r="W177" s="79">
        <f t="shared" si="31"/>
        <v>0</v>
      </c>
      <c r="X177" s="81" t="s">
        <v>878</v>
      </c>
      <c r="Y177" s="81" t="s">
        <v>50</v>
      </c>
      <c r="AA177" s="9" t="s">
        <v>27</v>
      </c>
      <c r="AB177" s="9" t="s">
        <v>27</v>
      </c>
      <c r="AC177" s="9" t="s">
        <v>27</v>
      </c>
      <c r="AD177" s="9" t="s">
        <v>27</v>
      </c>
      <c r="AE177" s="9" t="s">
        <v>27</v>
      </c>
      <c r="AF177" s="8"/>
      <c r="AP177" s="69">
        <f t="shared" si="25"/>
        <v>1537179.2910729072</v>
      </c>
      <c r="AQ177" s="70">
        <f t="shared" si="26"/>
        <v>0.24969937088180658</v>
      </c>
      <c r="AR177" s="71"/>
      <c r="AS177" s="60"/>
      <c r="AT177" s="60"/>
      <c r="AU177" s="72"/>
      <c r="AV177" s="72"/>
      <c r="AW177" s="72">
        <f t="shared" si="27"/>
        <v>1200000</v>
      </c>
      <c r="AX177" s="72">
        <f t="shared" si="28"/>
        <v>1200000</v>
      </c>
      <c r="AY177" s="73">
        <f t="shared" si="29"/>
        <v>0.19492797411356505</v>
      </c>
    </row>
    <row r="178" spans="1:51" s="2" customFormat="1" ht="12" customHeight="1">
      <c r="A178" s="75" t="s">
        <v>879</v>
      </c>
      <c r="B178" s="74" t="s">
        <v>795</v>
      </c>
      <c r="C178" s="74" t="s">
        <v>880</v>
      </c>
      <c r="D178" s="74" t="s">
        <v>881</v>
      </c>
      <c r="E178" s="58"/>
      <c r="F178" s="58" t="s">
        <v>208</v>
      </c>
      <c r="G178" s="46">
        <v>6156120</v>
      </c>
      <c r="H178" s="76">
        <v>1537179.2910729072</v>
      </c>
      <c r="I178" s="76">
        <v>1480000</v>
      </c>
      <c r="J178" s="76">
        <v>1260000</v>
      </c>
      <c r="K178" s="46">
        <v>1600000</v>
      </c>
      <c r="L178" s="64">
        <v>1200000</v>
      </c>
      <c r="M178" s="60" t="s">
        <v>882</v>
      </c>
      <c r="N178" s="61" t="s">
        <v>781</v>
      </c>
      <c r="O178" s="62">
        <f t="shared" si="32"/>
        <v>1034482.7586206897</v>
      </c>
      <c r="P178" s="77">
        <v>2.5000000000000001E-2</v>
      </c>
      <c r="Q178" s="64">
        <f t="shared" si="24"/>
        <v>25862.068965517246</v>
      </c>
      <c r="R178" s="65" t="s">
        <v>27</v>
      </c>
      <c r="S178" s="66">
        <v>44539</v>
      </c>
      <c r="T178" s="67">
        <v>44631</v>
      </c>
      <c r="U178" s="64">
        <f t="shared" si="33"/>
        <v>93</v>
      </c>
      <c r="V178" s="64">
        <v>0</v>
      </c>
      <c r="W178" s="79">
        <f t="shared" si="31"/>
        <v>0</v>
      </c>
      <c r="X178" s="81" t="s">
        <v>883</v>
      </c>
      <c r="Y178" s="81" t="s">
        <v>50</v>
      </c>
      <c r="AA178" s="9" t="s">
        <v>27</v>
      </c>
      <c r="AB178" s="9" t="s">
        <v>27</v>
      </c>
      <c r="AC178" s="9" t="s">
        <v>27</v>
      </c>
      <c r="AD178" s="9" t="s">
        <v>27</v>
      </c>
      <c r="AE178" s="9" t="s">
        <v>27</v>
      </c>
      <c r="AP178" s="69">
        <f t="shared" si="25"/>
        <v>1537179.2910729072</v>
      </c>
      <c r="AQ178" s="70">
        <f t="shared" si="26"/>
        <v>0.24969937088180658</v>
      </c>
      <c r="AR178" s="71"/>
      <c r="AS178" s="60"/>
      <c r="AT178" s="60"/>
      <c r="AU178" s="72"/>
      <c r="AV178" s="72"/>
      <c r="AW178" s="72">
        <f t="shared" si="27"/>
        <v>1200000</v>
      </c>
      <c r="AX178" s="72">
        <f t="shared" si="28"/>
        <v>1200000</v>
      </c>
      <c r="AY178" s="73">
        <f t="shared" si="29"/>
        <v>0.19492797411356505</v>
      </c>
    </row>
    <row r="179" spans="1:51" s="2" customFormat="1" ht="12" customHeight="1">
      <c r="A179" s="75" t="s">
        <v>884</v>
      </c>
      <c r="B179" s="74" t="s">
        <v>795</v>
      </c>
      <c r="C179" s="74" t="s">
        <v>885</v>
      </c>
      <c r="D179" s="74" t="s">
        <v>886</v>
      </c>
      <c r="E179" s="58"/>
      <c r="F179" s="58" t="s">
        <v>208</v>
      </c>
      <c r="G179" s="46">
        <v>6156120</v>
      </c>
      <c r="H179" s="76">
        <v>1537179.2910729072</v>
      </c>
      <c r="I179" s="76">
        <v>1470000</v>
      </c>
      <c r="J179" s="76">
        <v>1250000</v>
      </c>
      <c r="K179" s="46">
        <v>1600000</v>
      </c>
      <c r="L179" s="64">
        <v>1200000</v>
      </c>
      <c r="M179" s="60" t="s">
        <v>887</v>
      </c>
      <c r="N179" s="61" t="s">
        <v>781</v>
      </c>
      <c r="O179" s="62">
        <f t="shared" si="32"/>
        <v>1034482.7586206897</v>
      </c>
      <c r="P179" s="77">
        <v>2.5000000000000001E-2</v>
      </c>
      <c r="Q179" s="64">
        <f t="shared" si="24"/>
        <v>25862.068965517246</v>
      </c>
      <c r="R179" s="65" t="s">
        <v>27</v>
      </c>
      <c r="S179" s="66"/>
      <c r="T179" s="67"/>
      <c r="U179" s="64">
        <f t="shared" si="33"/>
        <v>1</v>
      </c>
      <c r="V179" s="64">
        <v>0</v>
      </c>
      <c r="W179" s="79">
        <f t="shared" si="31"/>
        <v>0</v>
      </c>
      <c r="X179" s="81" t="s">
        <v>888</v>
      </c>
      <c r="Y179" s="81" t="s">
        <v>50</v>
      </c>
      <c r="AA179" s="9" t="s">
        <v>27</v>
      </c>
      <c r="AB179" s="9" t="s">
        <v>27</v>
      </c>
      <c r="AC179" s="9" t="s">
        <v>28</v>
      </c>
      <c r="AD179" s="9" t="s">
        <v>27</v>
      </c>
      <c r="AE179" s="9" t="s">
        <v>27</v>
      </c>
      <c r="AP179" s="69">
        <f t="shared" si="25"/>
        <v>1537179.2910729072</v>
      </c>
      <c r="AQ179" s="70">
        <f t="shared" si="26"/>
        <v>0.24969937088180658</v>
      </c>
      <c r="AR179" s="71"/>
      <c r="AS179" s="60"/>
      <c r="AT179" s="60"/>
      <c r="AU179" s="72"/>
      <c r="AV179" s="72"/>
      <c r="AW179" s="72">
        <f t="shared" si="27"/>
        <v>1200000</v>
      </c>
      <c r="AX179" s="72">
        <f t="shared" si="28"/>
        <v>1200000</v>
      </c>
      <c r="AY179" s="73">
        <f t="shared" si="29"/>
        <v>0.19492797411356505</v>
      </c>
    </row>
    <row r="180" spans="1:51" s="2" customFormat="1" ht="12" customHeight="1">
      <c r="A180" s="75" t="s">
        <v>889</v>
      </c>
      <c r="B180" s="74" t="s">
        <v>778</v>
      </c>
      <c r="C180" s="74" t="s">
        <v>890</v>
      </c>
      <c r="D180" s="74">
        <v>1530029</v>
      </c>
      <c r="E180" s="58"/>
      <c r="F180" s="58" t="s">
        <v>208</v>
      </c>
      <c r="G180" s="46">
        <v>5129995.5999999996</v>
      </c>
      <c r="H180" s="76">
        <v>1280956.6739464356</v>
      </c>
      <c r="I180" s="76"/>
      <c r="J180" s="76"/>
      <c r="K180" s="46">
        <v>1400000</v>
      </c>
      <c r="L180" s="64">
        <v>1000000</v>
      </c>
      <c r="M180" s="60" t="s">
        <v>891</v>
      </c>
      <c r="N180" s="61" t="s">
        <v>781</v>
      </c>
      <c r="O180" s="62">
        <f t="shared" si="32"/>
        <v>862068.96551724139</v>
      </c>
      <c r="P180" s="77">
        <v>2.5000000000000001E-2</v>
      </c>
      <c r="Q180" s="64">
        <f t="shared" si="24"/>
        <v>21551.724137931036</v>
      </c>
      <c r="R180" s="65" t="s">
        <v>27</v>
      </c>
      <c r="S180" s="66"/>
      <c r="T180" s="67"/>
      <c r="U180" s="64">
        <f t="shared" si="33"/>
        <v>1</v>
      </c>
      <c r="V180" s="64">
        <v>0</v>
      </c>
      <c r="W180" s="79">
        <f t="shared" si="31"/>
        <v>0</v>
      </c>
      <c r="X180" s="81" t="s">
        <v>892</v>
      </c>
      <c r="Y180" s="81" t="s">
        <v>50</v>
      </c>
      <c r="AA180" s="9" t="s">
        <v>27</v>
      </c>
      <c r="AB180" s="9" t="s">
        <v>27</v>
      </c>
      <c r="AC180" s="9" t="s">
        <v>27</v>
      </c>
      <c r="AD180" s="9" t="s">
        <v>27</v>
      </c>
      <c r="AE180" s="9" t="s">
        <v>27</v>
      </c>
      <c r="AP180" s="69">
        <f t="shared" si="25"/>
        <v>1280956.6739464356</v>
      </c>
      <c r="AQ180" s="70">
        <f t="shared" si="26"/>
        <v>0.24969937088180655</v>
      </c>
      <c r="AR180" s="71"/>
      <c r="AS180" s="60"/>
      <c r="AT180" s="60"/>
      <c r="AU180" s="72"/>
      <c r="AV180" s="72"/>
      <c r="AW180" s="72">
        <f t="shared" si="27"/>
        <v>1000000</v>
      </c>
      <c r="AX180" s="72">
        <f t="shared" si="28"/>
        <v>1000000</v>
      </c>
      <c r="AY180" s="73">
        <f t="shared" si="29"/>
        <v>0.19493194107223016</v>
      </c>
    </row>
    <row r="181" spans="1:51" s="2" customFormat="1" ht="12" customHeight="1">
      <c r="A181" s="109" t="s">
        <v>893</v>
      </c>
      <c r="B181" s="74" t="s">
        <v>778</v>
      </c>
      <c r="C181" s="74" t="s">
        <v>894</v>
      </c>
      <c r="D181" s="74">
        <v>1556929</v>
      </c>
      <c r="E181" s="58"/>
      <c r="F181" s="58" t="s">
        <v>208</v>
      </c>
      <c r="G181" s="46">
        <v>5129995.5999999996</v>
      </c>
      <c r="H181" s="76">
        <v>1280956.6739464356</v>
      </c>
      <c r="I181" s="76">
        <v>1510000</v>
      </c>
      <c r="J181" s="76">
        <v>1280000</v>
      </c>
      <c r="K181" s="46">
        <v>1400000</v>
      </c>
      <c r="L181" s="64">
        <v>1000000</v>
      </c>
      <c r="M181" s="60" t="s">
        <v>895</v>
      </c>
      <c r="N181" s="61" t="s">
        <v>781</v>
      </c>
      <c r="O181" s="62">
        <f t="shared" si="32"/>
        <v>862068.96551724139</v>
      </c>
      <c r="P181" s="77">
        <v>2.5000000000000001E-2</v>
      </c>
      <c r="Q181" s="64">
        <f t="shared" si="24"/>
        <v>21551.724137931036</v>
      </c>
      <c r="R181" s="65" t="s">
        <v>27</v>
      </c>
      <c r="S181" s="66">
        <v>44509</v>
      </c>
      <c r="T181" s="67">
        <v>44631</v>
      </c>
      <c r="U181" s="64">
        <f t="shared" si="33"/>
        <v>123</v>
      </c>
      <c r="V181" s="64">
        <v>0</v>
      </c>
      <c r="W181" s="79">
        <f t="shared" si="31"/>
        <v>0</v>
      </c>
      <c r="X181" s="81" t="s">
        <v>896</v>
      </c>
      <c r="Y181" s="81" t="s">
        <v>50</v>
      </c>
      <c r="AA181" s="9" t="s">
        <v>27</v>
      </c>
      <c r="AB181" s="9" t="s">
        <v>27</v>
      </c>
      <c r="AC181" s="9" t="s">
        <v>27</v>
      </c>
      <c r="AD181" s="9" t="s">
        <v>27</v>
      </c>
      <c r="AE181" s="9" t="s">
        <v>27</v>
      </c>
      <c r="AP181" s="69">
        <f t="shared" si="25"/>
        <v>1280956.6739464356</v>
      </c>
      <c r="AQ181" s="70">
        <f t="shared" si="26"/>
        <v>0.24969937088180655</v>
      </c>
      <c r="AR181" s="71"/>
      <c r="AS181" s="60"/>
      <c r="AT181" s="60"/>
      <c r="AU181" s="72"/>
      <c r="AV181" s="72"/>
      <c r="AW181" s="72">
        <f t="shared" si="27"/>
        <v>1000000</v>
      </c>
      <c r="AX181" s="72">
        <f t="shared" si="28"/>
        <v>1000000</v>
      </c>
      <c r="AY181" s="73">
        <f t="shared" si="29"/>
        <v>0.19493194107223016</v>
      </c>
    </row>
    <row r="182" spans="1:51" s="2" customFormat="1" ht="12" customHeight="1">
      <c r="A182" s="75" t="s">
        <v>897</v>
      </c>
      <c r="B182" s="74" t="s">
        <v>778</v>
      </c>
      <c r="C182" s="74" t="s">
        <v>898</v>
      </c>
      <c r="D182" s="74">
        <v>1523008</v>
      </c>
      <c r="E182" s="58"/>
      <c r="F182" s="58" t="s">
        <v>208</v>
      </c>
      <c r="G182" s="46">
        <v>5129995.5999999996</v>
      </c>
      <c r="H182" s="76">
        <v>1280956.6739464356</v>
      </c>
      <c r="I182" s="76"/>
      <c r="J182" s="76"/>
      <c r="K182" s="46">
        <v>1400000</v>
      </c>
      <c r="L182" s="64">
        <v>1000000</v>
      </c>
      <c r="M182" s="60" t="s">
        <v>899</v>
      </c>
      <c r="N182" s="61" t="s">
        <v>781</v>
      </c>
      <c r="O182" s="62">
        <f t="shared" si="32"/>
        <v>862068.96551724139</v>
      </c>
      <c r="P182" s="77">
        <v>2.5000000000000001E-2</v>
      </c>
      <c r="Q182" s="64">
        <f t="shared" si="24"/>
        <v>21551.724137931036</v>
      </c>
      <c r="R182" s="65" t="s">
        <v>27</v>
      </c>
      <c r="S182" s="66">
        <v>44546</v>
      </c>
      <c r="T182" s="67">
        <v>44648</v>
      </c>
      <c r="U182" s="64">
        <f t="shared" si="33"/>
        <v>103</v>
      </c>
      <c r="V182" s="64">
        <v>0</v>
      </c>
      <c r="W182" s="79">
        <f t="shared" si="31"/>
        <v>0</v>
      </c>
      <c r="X182" s="81" t="s">
        <v>900</v>
      </c>
      <c r="Y182" s="81" t="s">
        <v>50</v>
      </c>
      <c r="AA182" s="9" t="s">
        <v>27</v>
      </c>
      <c r="AB182" s="9" t="s">
        <v>27</v>
      </c>
      <c r="AC182" s="9" t="s">
        <v>28</v>
      </c>
      <c r="AD182" s="9" t="s">
        <v>27</v>
      </c>
      <c r="AE182" s="9" t="s">
        <v>27</v>
      </c>
      <c r="AP182" s="69">
        <f t="shared" si="25"/>
        <v>1280956.6739464356</v>
      </c>
      <c r="AQ182" s="70">
        <f t="shared" si="26"/>
        <v>0.24969937088180655</v>
      </c>
      <c r="AR182" s="71"/>
      <c r="AS182" s="60"/>
      <c r="AT182" s="60"/>
      <c r="AU182" s="72"/>
      <c r="AV182" s="72"/>
      <c r="AW182" s="72">
        <f t="shared" si="27"/>
        <v>1000000</v>
      </c>
      <c r="AX182" s="72">
        <f t="shared" si="28"/>
        <v>1000000</v>
      </c>
      <c r="AY182" s="73">
        <f t="shared" si="29"/>
        <v>0.19493194107223016</v>
      </c>
    </row>
    <row r="183" spans="1:51" s="2" customFormat="1" ht="12" customHeight="1">
      <c r="A183" s="75" t="s">
        <v>901</v>
      </c>
      <c r="B183" s="74" t="s">
        <v>778</v>
      </c>
      <c r="C183" s="74" t="s">
        <v>902</v>
      </c>
      <c r="D183" s="74">
        <v>1527480</v>
      </c>
      <c r="E183" s="58"/>
      <c r="F183" s="58" t="s">
        <v>208</v>
      </c>
      <c r="G183" s="46">
        <v>5129995.5999999996</v>
      </c>
      <c r="H183" s="76">
        <v>1280956.6739464356</v>
      </c>
      <c r="I183" s="76"/>
      <c r="J183" s="76"/>
      <c r="K183" s="46">
        <v>1400000</v>
      </c>
      <c r="L183" s="64">
        <v>1000000</v>
      </c>
      <c r="M183" s="60" t="s">
        <v>830</v>
      </c>
      <c r="N183" s="61" t="s">
        <v>781</v>
      </c>
      <c r="O183" s="62">
        <f t="shared" si="32"/>
        <v>862068.96551724139</v>
      </c>
      <c r="P183" s="77">
        <v>2.5000000000000001E-2</v>
      </c>
      <c r="Q183" s="64">
        <f t="shared" si="24"/>
        <v>21551.724137931036</v>
      </c>
      <c r="R183" s="65" t="s">
        <v>27</v>
      </c>
      <c r="S183" s="66">
        <v>44509</v>
      </c>
      <c r="T183" s="67">
        <v>44650</v>
      </c>
      <c r="U183" s="64">
        <f t="shared" si="33"/>
        <v>142</v>
      </c>
      <c r="V183" s="64">
        <v>0</v>
      </c>
      <c r="W183" s="79">
        <f t="shared" si="31"/>
        <v>0</v>
      </c>
      <c r="X183" s="81" t="s">
        <v>903</v>
      </c>
      <c r="Y183" s="81" t="s">
        <v>50</v>
      </c>
      <c r="AA183" s="9" t="s">
        <v>27</v>
      </c>
      <c r="AB183" s="9" t="s">
        <v>27</v>
      </c>
      <c r="AC183" s="9" t="s">
        <v>28</v>
      </c>
      <c r="AD183" s="9" t="s">
        <v>27</v>
      </c>
      <c r="AE183" s="9" t="s">
        <v>27</v>
      </c>
      <c r="AP183" s="69">
        <f t="shared" si="25"/>
        <v>1280956.6739464356</v>
      </c>
      <c r="AQ183" s="70">
        <f t="shared" si="26"/>
        <v>0.24969937088180655</v>
      </c>
      <c r="AR183" s="71"/>
      <c r="AS183" s="60"/>
      <c r="AT183" s="60"/>
      <c r="AU183" s="72"/>
      <c r="AV183" s="72"/>
      <c r="AW183" s="72">
        <f t="shared" si="27"/>
        <v>1000000</v>
      </c>
      <c r="AX183" s="72">
        <f t="shared" si="28"/>
        <v>1000000</v>
      </c>
      <c r="AY183" s="73">
        <f t="shared" si="29"/>
        <v>0.19493194107223016</v>
      </c>
    </row>
    <row r="184" spans="1:51" s="2" customFormat="1" ht="12" customHeight="1">
      <c r="A184" s="75" t="s">
        <v>904</v>
      </c>
      <c r="B184" s="74" t="s">
        <v>778</v>
      </c>
      <c r="C184" s="74" t="s">
        <v>905</v>
      </c>
      <c r="D184" s="74">
        <v>1538724</v>
      </c>
      <c r="E184" s="58"/>
      <c r="F184" s="58" t="s">
        <v>208</v>
      </c>
      <c r="G184" s="46">
        <v>5129995.5999999996</v>
      </c>
      <c r="H184" s="76">
        <v>1280956.6739464356</v>
      </c>
      <c r="I184" s="76">
        <v>1440000</v>
      </c>
      <c r="J184" s="76">
        <v>1220000</v>
      </c>
      <c r="K184" s="46">
        <v>1400000</v>
      </c>
      <c r="L184" s="64">
        <v>1000000</v>
      </c>
      <c r="M184" s="60" t="s">
        <v>906</v>
      </c>
      <c r="N184" s="61" t="s">
        <v>781</v>
      </c>
      <c r="O184" s="62">
        <f t="shared" si="32"/>
        <v>862068.96551724139</v>
      </c>
      <c r="P184" s="77">
        <v>2.5000000000000001E-2</v>
      </c>
      <c r="Q184" s="64">
        <f t="shared" si="24"/>
        <v>21551.724137931036</v>
      </c>
      <c r="R184" s="65" t="s">
        <v>27</v>
      </c>
      <c r="S184" s="66">
        <v>44509</v>
      </c>
      <c r="T184" s="67">
        <v>44662</v>
      </c>
      <c r="U184" s="64">
        <f t="shared" si="33"/>
        <v>154</v>
      </c>
      <c r="V184" s="64">
        <v>0</v>
      </c>
      <c r="W184" s="79">
        <f t="shared" si="31"/>
        <v>0</v>
      </c>
      <c r="X184" s="81" t="s">
        <v>907</v>
      </c>
      <c r="Y184" s="81" t="s">
        <v>50</v>
      </c>
      <c r="AA184" s="9" t="s">
        <v>27</v>
      </c>
      <c r="AB184" s="9" t="s">
        <v>27</v>
      </c>
      <c r="AC184" s="9" t="s">
        <v>28</v>
      </c>
      <c r="AD184" s="9" t="s">
        <v>27</v>
      </c>
      <c r="AE184" s="9" t="s">
        <v>27</v>
      </c>
      <c r="AP184" s="69">
        <f t="shared" si="25"/>
        <v>1280956.6739464356</v>
      </c>
      <c r="AQ184" s="70">
        <f t="shared" si="26"/>
        <v>0.24969937088180655</v>
      </c>
      <c r="AR184" s="71"/>
      <c r="AS184" s="60"/>
      <c r="AT184" s="60"/>
      <c r="AU184" s="72"/>
      <c r="AV184" s="72"/>
      <c r="AW184" s="72">
        <f t="shared" si="27"/>
        <v>1000000</v>
      </c>
      <c r="AX184" s="72">
        <f t="shared" si="28"/>
        <v>1000000</v>
      </c>
      <c r="AY184" s="73">
        <f t="shared" si="29"/>
        <v>0.19493194107223016</v>
      </c>
    </row>
    <row r="185" spans="1:51" s="2" customFormat="1" ht="12" customHeight="1">
      <c r="A185" s="109" t="s">
        <v>908</v>
      </c>
      <c r="B185" s="74" t="s">
        <v>778</v>
      </c>
      <c r="C185" s="74" t="s">
        <v>909</v>
      </c>
      <c r="D185" s="74">
        <v>1522637</v>
      </c>
      <c r="E185" s="58"/>
      <c r="F185" s="58" t="s">
        <v>208</v>
      </c>
      <c r="G185" s="46">
        <v>5129995.5999999996</v>
      </c>
      <c r="H185" s="76">
        <v>1280956.6739464356</v>
      </c>
      <c r="I185" s="76">
        <v>1400000</v>
      </c>
      <c r="J185" s="76">
        <v>1190000</v>
      </c>
      <c r="K185" s="46">
        <v>1400000</v>
      </c>
      <c r="L185" s="64">
        <v>1000000</v>
      </c>
      <c r="M185" s="60" t="s">
        <v>693</v>
      </c>
      <c r="N185" s="61" t="s">
        <v>781</v>
      </c>
      <c r="O185" s="62">
        <f t="shared" si="32"/>
        <v>862068.96551724139</v>
      </c>
      <c r="P185" s="77">
        <v>2.5000000000000001E-2</v>
      </c>
      <c r="Q185" s="64">
        <f t="shared" si="24"/>
        <v>21551.724137931036</v>
      </c>
      <c r="R185" s="65" t="s">
        <v>27</v>
      </c>
      <c r="S185" s="66">
        <v>44509</v>
      </c>
      <c r="T185" s="67">
        <v>44687</v>
      </c>
      <c r="U185" s="64">
        <f t="shared" si="33"/>
        <v>179</v>
      </c>
      <c r="V185" s="64">
        <v>0</v>
      </c>
      <c r="W185" s="79">
        <f t="shared" si="31"/>
        <v>0</v>
      </c>
      <c r="X185" s="81" t="s">
        <v>910</v>
      </c>
      <c r="Y185" s="81" t="s">
        <v>50</v>
      </c>
      <c r="AA185" s="9" t="s">
        <v>27</v>
      </c>
      <c r="AB185" s="9" t="s">
        <v>27</v>
      </c>
      <c r="AC185" s="9" t="s">
        <v>27</v>
      </c>
      <c r="AD185" s="9" t="s">
        <v>27</v>
      </c>
      <c r="AE185" s="9" t="s">
        <v>27</v>
      </c>
      <c r="AP185" s="69">
        <f t="shared" si="25"/>
        <v>1280956.6739464356</v>
      </c>
      <c r="AQ185" s="70">
        <f t="shared" si="26"/>
        <v>0.24969937088180655</v>
      </c>
      <c r="AR185" s="71"/>
      <c r="AS185" s="60"/>
      <c r="AT185" s="60"/>
      <c r="AU185" s="72"/>
      <c r="AV185" s="72"/>
      <c r="AW185" s="72">
        <f t="shared" si="27"/>
        <v>1000000</v>
      </c>
      <c r="AX185" s="72">
        <f t="shared" si="28"/>
        <v>1000000</v>
      </c>
      <c r="AY185" s="73">
        <f t="shared" si="29"/>
        <v>0.19493194107223016</v>
      </c>
    </row>
    <row r="186" spans="1:51" s="2" customFormat="1" ht="12" customHeight="1">
      <c r="A186" s="75" t="s">
        <v>911</v>
      </c>
      <c r="B186" s="74" t="s">
        <v>778</v>
      </c>
      <c r="C186" s="74" t="s">
        <v>912</v>
      </c>
      <c r="D186" s="74">
        <v>1531476</v>
      </c>
      <c r="E186" s="58"/>
      <c r="F186" s="58" t="s">
        <v>208</v>
      </c>
      <c r="G186" s="46">
        <v>5129995.5999999996</v>
      </c>
      <c r="H186" s="76">
        <v>1280956.6739464356</v>
      </c>
      <c r="I186" s="76">
        <v>1500000</v>
      </c>
      <c r="J186" s="76">
        <v>1280000</v>
      </c>
      <c r="K186" s="46">
        <v>1400000</v>
      </c>
      <c r="L186" s="64">
        <v>1100000</v>
      </c>
      <c r="M186" s="60" t="s">
        <v>913</v>
      </c>
      <c r="N186" s="61" t="s">
        <v>781</v>
      </c>
      <c r="O186" s="62">
        <f t="shared" si="32"/>
        <v>948275.86206896557</v>
      </c>
      <c r="P186" s="77">
        <v>2.5000000000000001E-2</v>
      </c>
      <c r="Q186" s="64">
        <f t="shared" si="24"/>
        <v>23706.896551724141</v>
      </c>
      <c r="R186" s="65" t="s">
        <v>27</v>
      </c>
      <c r="S186" s="66">
        <v>44509</v>
      </c>
      <c r="T186" s="67">
        <v>44679</v>
      </c>
      <c r="U186" s="64">
        <f t="shared" si="33"/>
        <v>171</v>
      </c>
      <c r="V186" s="64">
        <v>0</v>
      </c>
      <c r="W186" s="79">
        <f t="shared" si="31"/>
        <v>0</v>
      </c>
      <c r="X186" s="81" t="s">
        <v>914</v>
      </c>
      <c r="Y186" s="81" t="s">
        <v>50</v>
      </c>
      <c r="AA186" s="9" t="s">
        <v>27</v>
      </c>
      <c r="AB186" s="9" t="s">
        <v>27</v>
      </c>
      <c r="AC186" s="9" t="s">
        <v>28</v>
      </c>
      <c r="AD186" s="9" t="s">
        <v>27</v>
      </c>
      <c r="AE186" s="9" t="s">
        <v>27</v>
      </c>
      <c r="AP186" s="69">
        <f t="shared" si="25"/>
        <v>1280956.6739464356</v>
      </c>
      <c r="AQ186" s="70">
        <f t="shared" si="26"/>
        <v>0.24969937088180655</v>
      </c>
      <c r="AR186" s="71"/>
      <c r="AS186" s="60"/>
      <c r="AT186" s="60"/>
      <c r="AU186" s="72"/>
      <c r="AV186" s="72"/>
      <c r="AW186" s="72">
        <f t="shared" si="27"/>
        <v>1100000</v>
      </c>
      <c r="AX186" s="72">
        <f t="shared" si="28"/>
        <v>1100000</v>
      </c>
      <c r="AY186" s="73">
        <f t="shared" si="29"/>
        <v>0.21442513517945319</v>
      </c>
    </row>
    <row r="187" spans="1:51" s="2" customFormat="1" ht="12" customHeight="1">
      <c r="A187" s="75" t="s">
        <v>915</v>
      </c>
      <c r="B187" s="74" t="s">
        <v>795</v>
      </c>
      <c r="C187" s="74" t="s">
        <v>916</v>
      </c>
      <c r="D187" s="74" t="s">
        <v>917</v>
      </c>
      <c r="E187" s="58"/>
      <c r="F187" s="58" t="s">
        <v>208</v>
      </c>
      <c r="G187" s="46">
        <v>6156120</v>
      </c>
      <c r="H187" s="76">
        <v>1537179.2910729072</v>
      </c>
      <c r="I187" s="76">
        <v>1580000</v>
      </c>
      <c r="J187" s="76">
        <v>1340000</v>
      </c>
      <c r="K187" s="46">
        <v>1600000</v>
      </c>
      <c r="L187" s="64">
        <v>960000</v>
      </c>
      <c r="M187" s="60" t="s">
        <v>918</v>
      </c>
      <c r="N187" s="61" t="s">
        <v>48</v>
      </c>
      <c r="O187" s="62"/>
      <c r="P187" s="77">
        <v>0</v>
      </c>
      <c r="Q187" s="64">
        <f>P187*(L187/1.16)</f>
        <v>0</v>
      </c>
      <c r="R187" s="65" t="s">
        <v>48</v>
      </c>
      <c r="S187" s="66">
        <v>44539</v>
      </c>
      <c r="T187" s="67">
        <v>44673</v>
      </c>
      <c r="U187" s="64">
        <f t="shared" si="33"/>
        <v>135</v>
      </c>
      <c r="V187" s="64">
        <v>0</v>
      </c>
      <c r="W187" s="79">
        <f t="shared" si="31"/>
        <v>0</v>
      </c>
      <c r="X187" s="81" t="s">
        <v>480</v>
      </c>
      <c r="Y187" s="81" t="s">
        <v>50</v>
      </c>
      <c r="AA187" s="9" t="s">
        <v>27</v>
      </c>
      <c r="AB187" s="9" t="s">
        <v>27</v>
      </c>
      <c r="AC187" s="9" t="s">
        <v>27</v>
      </c>
      <c r="AD187" s="9" t="s">
        <v>27</v>
      </c>
      <c r="AE187" s="9" t="s">
        <v>27</v>
      </c>
      <c r="AP187" s="69">
        <f t="shared" si="25"/>
        <v>1537179.2910729072</v>
      </c>
      <c r="AQ187" s="70">
        <f t="shared" si="26"/>
        <v>0.24969937088180658</v>
      </c>
      <c r="AR187" s="71"/>
      <c r="AS187" s="60"/>
      <c r="AT187" s="60"/>
      <c r="AU187" s="72"/>
      <c r="AV187" s="72"/>
      <c r="AW187" s="72">
        <f t="shared" si="27"/>
        <v>960000</v>
      </c>
      <c r="AX187" s="72">
        <f t="shared" si="28"/>
        <v>960000</v>
      </c>
      <c r="AY187" s="73">
        <f t="shared" si="29"/>
        <v>0.15594237929085203</v>
      </c>
    </row>
    <row r="188" spans="1:51" s="2" customFormat="1" ht="12" customHeight="1">
      <c r="A188" s="75" t="s">
        <v>919</v>
      </c>
      <c r="B188" s="74" t="s">
        <v>778</v>
      </c>
      <c r="C188" s="74" t="s">
        <v>920</v>
      </c>
      <c r="D188" s="74">
        <v>1515744</v>
      </c>
      <c r="E188" s="58"/>
      <c r="F188" s="58" t="s">
        <v>208</v>
      </c>
      <c r="G188" s="46">
        <v>5129995.5999999996</v>
      </c>
      <c r="H188" s="76">
        <v>1280956.6739464356</v>
      </c>
      <c r="I188" s="76">
        <v>1520000</v>
      </c>
      <c r="J188" s="76">
        <v>1290000</v>
      </c>
      <c r="K188" s="46">
        <v>1400000</v>
      </c>
      <c r="L188" s="64">
        <v>1440354</v>
      </c>
      <c r="M188" s="60" t="s">
        <v>921</v>
      </c>
      <c r="N188" s="61" t="s">
        <v>922</v>
      </c>
      <c r="O188" s="62"/>
      <c r="P188" s="77">
        <v>0</v>
      </c>
      <c r="Q188" s="64">
        <f>P188*(L188/1.16)</f>
        <v>0</v>
      </c>
      <c r="R188" s="65" t="s">
        <v>48</v>
      </c>
      <c r="S188" s="66"/>
      <c r="T188" s="67"/>
      <c r="U188" s="64">
        <f t="shared" si="33"/>
        <v>1</v>
      </c>
      <c r="V188" s="64">
        <v>0</v>
      </c>
      <c r="W188" s="79">
        <f t="shared" si="31"/>
        <v>0</v>
      </c>
      <c r="X188" s="81"/>
      <c r="Y188" s="81" t="s">
        <v>922</v>
      </c>
      <c r="AA188" s="9" t="s">
        <v>27</v>
      </c>
      <c r="AB188" s="9" t="s">
        <v>28</v>
      </c>
      <c r="AC188" s="9" t="s">
        <v>28</v>
      </c>
      <c r="AD188" s="9" t="s">
        <v>27</v>
      </c>
      <c r="AE188" s="9" t="s">
        <v>923</v>
      </c>
      <c r="AP188" s="69">
        <f t="shared" si="25"/>
        <v>1280956.6739464356</v>
      </c>
      <c r="AQ188" s="70">
        <f t="shared" si="26"/>
        <v>0.24969937088180655</v>
      </c>
      <c r="AR188" s="71"/>
      <c r="AS188" s="60"/>
      <c r="AT188" s="60"/>
      <c r="AU188" s="72"/>
      <c r="AV188" s="72"/>
      <c r="AW188" s="72">
        <f t="shared" si="27"/>
        <v>1440354</v>
      </c>
      <c r="AX188" s="72">
        <f t="shared" si="28"/>
        <v>1440354</v>
      </c>
      <c r="AY188" s="73">
        <f t="shared" si="29"/>
        <v>0.28077100105115099</v>
      </c>
    </row>
    <row r="189" spans="1:51" s="2" customFormat="1" ht="12" customHeight="1">
      <c r="A189" s="75" t="s">
        <v>924</v>
      </c>
      <c r="B189" s="74" t="s">
        <v>778</v>
      </c>
      <c r="C189" s="74" t="s">
        <v>925</v>
      </c>
      <c r="D189" s="74">
        <v>1522271</v>
      </c>
      <c r="E189" s="58"/>
      <c r="F189" s="58" t="s">
        <v>208</v>
      </c>
      <c r="G189" s="46">
        <v>5129995.5999999996</v>
      </c>
      <c r="H189" s="76">
        <v>1280956.6739464356</v>
      </c>
      <c r="I189" s="76"/>
      <c r="J189" s="76"/>
      <c r="K189" s="46">
        <v>1400000</v>
      </c>
      <c r="L189" s="64">
        <v>1200000</v>
      </c>
      <c r="M189" s="60" t="s">
        <v>926</v>
      </c>
      <c r="N189" s="61" t="s">
        <v>781</v>
      </c>
      <c r="O189" s="62">
        <f t="shared" ref="O189:O252" si="34">L189/1.16</f>
        <v>1034482.7586206897</v>
      </c>
      <c r="P189" s="77">
        <v>2.5000000000000001E-2</v>
      </c>
      <c r="Q189" s="64">
        <f t="shared" ref="Q189:Q252" si="35">P189*O189</f>
        <v>25862.068965517246</v>
      </c>
      <c r="R189" s="65" t="s">
        <v>27</v>
      </c>
      <c r="S189" s="66">
        <v>44509</v>
      </c>
      <c r="T189" s="67">
        <v>44704</v>
      </c>
      <c r="U189" s="64">
        <f t="shared" si="33"/>
        <v>196</v>
      </c>
      <c r="V189" s="64">
        <v>0</v>
      </c>
      <c r="W189" s="79">
        <f t="shared" si="31"/>
        <v>0</v>
      </c>
      <c r="X189" s="81" t="s">
        <v>927</v>
      </c>
      <c r="Y189" s="81" t="s">
        <v>50</v>
      </c>
      <c r="AA189" s="9" t="s">
        <v>27</v>
      </c>
      <c r="AB189" s="9" t="s">
        <v>27</v>
      </c>
      <c r="AC189" s="9" t="s">
        <v>928</v>
      </c>
      <c r="AD189" s="9" t="s">
        <v>27</v>
      </c>
      <c r="AE189" s="9" t="s">
        <v>27</v>
      </c>
      <c r="AP189" s="69">
        <f t="shared" si="25"/>
        <v>1280956.6739464356</v>
      </c>
      <c r="AQ189" s="70">
        <f t="shared" si="26"/>
        <v>0.24969937088180655</v>
      </c>
      <c r="AR189" s="71"/>
      <c r="AS189" s="60"/>
      <c r="AT189" s="60"/>
      <c r="AU189" s="72"/>
      <c r="AV189" s="72"/>
      <c r="AW189" s="72">
        <f t="shared" si="27"/>
        <v>1200000</v>
      </c>
      <c r="AX189" s="72">
        <f t="shared" si="28"/>
        <v>1200000</v>
      </c>
      <c r="AY189" s="73">
        <f t="shared" si="29"/>
        <v>0.23391832928667622</v>
      </c>
    </row>
    <row r="190" spans="1:51" s="2" customFormat="1" ht="12" customHeight="1">
      <c r="A190" s="75" t="s">
        <v>929</v>
      </c>
      <c r="B190" s="74" t="s">
        <v>778</v>
      </c>
      <c r="C190" s="74" t="s">
        <v>930</v>
      </c>
      <c r="D190" s="74">
        <v>1532952</v>
      </c>
      <c r="E190" s="58"/>
      <c r="F190" s="58" t="s">
        <v>208</v>
      </c>
      <c r="G190" s="46">
        <v>5129995.5999999996</v>
      </c>
      <c r="H190" s="76">
        <v>1280956.6739464356</v>
      </c>
      <c r="I190" s="76"/>
      <c r="J190" s="76"/>
      <c r="K190" s="46">
        <v>1400000</v>
      </c>
      <c r="L190" s="64">
        <v>1100000</v>
      </c>
      <c r="M190" s="60" t="s">
        <v>931</v>
      </c>
      <c r="N190" s="61" t="s">
        <v>781</v>
      </c>
      <c r="O190" s="62">
        <f t="shared" si="34"/>
        <v>948275.86206896557</v>
      </c>
      <c r="P190" s="77">
        <v>2.5000000000000001E-2</v>
      </c>
      <c r="Q190" s="64">
        <f t="shared" si="35"/>
        <v>23706.896551724141</v>
      </c>
      <c r="R190" s="65" t="s">
        <v>27</v>
      </c>
      <c r="S190" s="66"/>
      <c r="T190" s="67"/>
      <c r="U190" s="64">
        <f t="shared" si="33"/>
        <v>1</v>
      </c>
      <c r="V190" s="64">
        <v>0</v>
      </c>
      <c r="W190" s="79">
        <f t="shared" si="31"/>
        <v>0</v>
      </c>
      <c r="X190" s="81" t="s">
        <v>932</v>
      </c>
      <c r="Y190" s="81" t="s">
        <v>50</v>
      </c>
      <c r="AA190" s="9" t="s">
        <v>27</v>
      </c>
      <c r="AB190" s="9" t="s">
        <v>27</v>
      </c>
      <c r="AC190" s="9" t="s">
        <v>27</v>
      </c>
      <c r="AD190" s="9" t="s">
        <v>27</v>
      </c>
      <c r="AE190" s="9" t="s">
        <v>27</v>
      </c>
      <c r="AP190" s="69">
        <f t="shared" si="25"/>
        <v>1280956.6739464356</v>
      </c>
      <c r="AQ190" s="70">
        <f t="shared" si="26"/>
        <v>0.24969937088180655</v>
      </c>
      <c r="AR190" s="71"/>
      <c r="AS190" s="60"/>
      <c r="AT190" s="60"/>
      <c r="AU190" s="72"/>
      <c r="AV190" s="72"/>
      <c r="AW190" s="72">
        <f t="shared" si="27"/>
        <v>1100000</v>
      </c>
      <c r="AX190" s="72">
        <f t="shared" si="28"/>
        <v>1100000</v>
      </c>
      <c r="AY190" s="73">
        <f t="shared" si="29"/>
        <v>0.21442513517945319</v>
      </c>
    </row>
    <row r="191" spans="1:51" s="2" customFormat="1" ht="12" customHeight="1">
      <c r="A191" s="75" t="s">
        <v>933</v>
      </c>
      <c r="B191" s="74" t="s">
        <v>795</v>
      </c>
      <c r="C191" s="74" t="s">
        <v>934</v>
      </c>
      <c r="D191" s="74" t="s">
        <v>935</v>
      </c>
      <c r="E191" s="58"/>
      <c r="F191" s="58" t="s">
        <v>208</v>
      </c>
      <c r="G191" s="46">
        <v>6156120</v>
      </c>
      <c r="H191" s="76">
        <v>1537179.2910729072</v>
      </c>
      <c r="I191" s="76">
        <v>1550000</v>
      </c>
      <c r="J191" s="76">
        <v>1320000</v>
      </c>
      <c r="K191" s="46">
        <v>1600000</v>
      </c>
      <c r="L191" s="64">
        <v>1300000</v>
      </c>
      <c r="M191" s="60" t="s">
        <v>936</v>
      </c>
      <c r="N191" s="61" t="s">
        <v>229</v>
      </c>
      <c r="O191" s="62">
        <f t="shared" si="34"/>
        <v>1120689.6551724139</v>
      </c>
      <c r="P191" s="77">
        <v>2.5000000000000001E-2</v>
      </c>
      <c r="Q191" s="64">
        <f t="shared" si="35"/>
        <v>28017.241379310348</v>
      </c>
      <c r="R191" s="65" t="s">
        <v>27</v>
      </c>
      <c r="S191" s="66">
        <v>44539</v>
      </c>
      <c r="T191" s="67">
        <v>44733</v>
      </c>
      <c r="U191" s="64">
        <f t="shared" si="33"/>
        <v>195</v>
      </c>
      <c r="V191" s="64">
        <v>0</v>
      </c>
      <c r="W191" s="79">
        <f t="shared" si="31"/>
        <v>0</v>
      </c>
      <c r="X191" s="81" t="s">
        <v>937</v>
      </c>
      <c r="Y191" s="81" t="s">
        <v>50</v>
      </c>
      <c r="AA191" s="9" t="s">
        <v>27</v>
      </c>
      <c r="AB191" s="9" t="s">
        <v>27</v>
      </c>
      <c r="AC191" s="9" t="s">
        <v>27</v>
      </c>
      <c r="AD191" s="9" t="s">
        <v>27</v>
      </c>
      <c r="AE191" s="9" t="s">
        <v>27</v>
      </c>
      <c r="AP191" s="69">
        <f t="shared" si="25"/>
        <v>1537179.2910729072</v>
      </c>
      <c r="AQ191" s="70">
        <f t="shared" si="26"/>
        <v>0.24969937088180658</v>
      </c>
      <c r="AR191" s="71"/>
      <c r="AS191" s="60"/>
      <c r="AT191" s="60"/>
      <c r="AU191" s="72"/>
      <c r="AV191" s="72"/>
      <c r="AW191" s="72">
        <f t="shared" si="27"/>
        <v>1300000</v>
      </c>
      <c r="AX191" s="72">
        <f t="shared" si="28"/>
        <v>1300000</v>
      </c>
      <c r="AY191" s="73">
        <f t="shared" si="29"/>
        <v>0.21117197195636211</v>
      </c>
    </row>
    <row r="192" spans="1:51" s="2" customFormat="1" ht="12" customHeight="1">
      <c r="A192" s="75" t="s">
        <v>938</v>
      </c>
      <c r="B192" s="74" t="s">
        <v>795</v>
      </c>
      <c r="C192" s="74" t="s">
        <v>939</v>
      </c>
      <c r="D192" s="74" t="s">
        <v>940</v>
      </c>
      <c r="E192" s="58"/>
      <c r="F192" s="58" t="s">
        <v>208</v>
      </c>
      <c r="G192" s="46">
        <v>6156120</v>
      </c>
      <c r="H192" s="76">
        <v>1537179.2910729072</v>
      </c>
      <c r="I192" s="76">
        <v>1490000</v>
      </c>
      <c r="J192" s="76">
        <v>1270000</v>
      </c>
      <c r="K192" s="46">
        <v>1600000</v>
      </c>
      <c r="L192" s="64">
        <v>1250000</v>
      </c>
      <c r="M192" s="60" t="s">
        <v>941</v>
      </c>
      <c r="N192" s="61" t="s">
        <v>781</v>
      </c>
      <c r="O192" s="62">
        <f t="shared" si="34"/>
        <v>1077586.2068965519</v>
      </c>
      <c r="P192" s="77">
        <v>2.5000000000000001E-2</v>
      </c>
      <c r="Q192" s="64">
        <f t="shared" si="35"/>
        <v>26939.655172413797</v>
      </c>
      <c r="R192" s="65" t="s">
        <v>831</v>
      </c>
      <c r="S192" s="66"/>
      <c r="T192" s="67"/>
      <c r="U192" s="64">
        <f t="shared" si="33"/>
        <v>1</v>
      </c>
      <c r="V192" s="64">
        <v>0</v>
      </c>
      <c r="W192" s="79">
        <f t="shared" si="31"/>
        <v>0</v>
      </c>
      <c r="X192" s="81" t="s">
        <v>942</v>
      </c>
      <c r="Y192" s="81" t="s">
        <v>50</v>
      </c>
      <c r="AA192" s="9" t="s">
        <v>27</v>
      </c>
      <c r="AB192" s="9" t="s">
        <v>27</v>
      </c>
      <c r="AC192" s="9" t="s">
        <v>28</v>
      </c>
      <c r="AD192" s="9" t="s">
        <v>27</v>
      </c>
      <c r="AE192" s="9" t="s">
        <v>27</v>
      </c>
      <c r="AP192" s="69">
        <f t="shared" si="25"/>
        <v>1537179.2910729072</v>
      </c>
      <c r="AQ192" s="70">
        <f t="shared" si="26"/>
        <v>0.24969937088180658</v>
      </c>
      <c r="AR192" s="71"/>
      <c r="AS192" s="60"/>
      <c r="AT192" s="60"/>
      <c r="AU192" s="72"/>
      <c r="AV192" s="72"/>
      <c r="AW192" s="72">
        <f t="shared" si="27"/>
        <v>1250000</v>
      </c>
      <c r="AX192" s="72">
        <f t="shared" si="28"/>
        <v>1250000</v>
      </c>
      <c r="AY192" s="73">
        <f t="shared" si="29"/>
        <v>0.20304997303496358</v>
      </c>
    </row>
    <row r="193" spans="1:51" s="2" customFormat="1" ht="12" customHeight="1">
      <c r="A193" s="75" t="s">
        <v>943</v>
      </c>
      <c r="B193" s="74" t="s">
        <v>778</v>
      </c>
      <c r="C193" s="74" t="s">
        <v>944</v>
      </c>
      <c r="D193" s="74">
        <v>1519421</v>
      </c>
      <c r="E193" s="58"/>
      <c r="F193" s="58" t="s">
        <v>208</v>
      </c>
      <c r="G193" s="46">
        <v>5129995.5999999996</v>
      </c>
      <c r="H193" s="76">
        <v>1280956.6739464356</v>
      </c>
      <c r="I193" s="76"/>
      <c r="J193" s="76"/>
      <c r="K193" s="46">
        <v>1400000</v>
      </c>
      <c r="L193" s="64">
        <v>1000000</v>
      </c>
      <c r="M193" s="60" t="s">
        <v>945</v>
      </c>
      <c r="N193" s="61" t="s">
        <v>781</v>
      </c>
      <c r="O193" s="62">
        <f t="shared" si="34"/>
        <v>862068.96551724139</v>
      </c>
      <c r="P193" s="77">
        <v>2.5000000000000001E-2</v>
      </c>
      <c r="Q193" s="64">
        <f t="shared" si="35"/>
        <v>21551.724137931036</v>
      </c>
      <c r="R193" s="65" t="s">
        <v>831</v>
      </c>
      <c r="S193" s="66">
        <v>44509</v>
      </c>
      <c r="T193" s="67">
        <v>44749</v>
      </c>
      <c r="U193" s="64">
        <f t="shared" si="33"/>
        <v>241</v>
      </c>
      <c r="V193" s="64">
        <v>0</v>
      </c>
      <c r="W193" s="79">
        <f t="shared" si="31"/>
        <v>0</v>
      </c>
      <c r="X193" s="81" t="s">
        <v>946</v>
      </c>
      <c r="Y193" s="81" t="s">
        <v>50</v>
      </c>
      <c r="AA193" s="9" t="s">
        <v>27</v>
      </c>
      <c r="AB193" s="9" t="s">
        <v>27</v>
      </c>
      <c r="AC193" s="9" t="s">
        <v>28</v>
      </c>
      <c r="AD193" s="9" t="s">
        <v>27</v>
      </c>
      <c r="AE193" s="9" t="s">
        <v>27</v>
      </c>
      <c r="AP193" s="69">
        <f t="shared" si="25"/>
        <v>1280956.6739464356</v>
      </c>
      <c r="AQ193" s="70">
        <f t="shared" si="26"/>
        <v>0.24969937088180655</v>
      </c>
      <c r="AR193" s="71"/>
      <c r="AS193" s="60"/>
      <c r="AT193" s="60"/>
      <c r="AU193" s="72"/>
      <c r="AV193" s="72"/>
      <c r="AW193" s="72">
        <f t="shared" si="27"/>
        <v>1000000</v>
      </c>
      <c r="AX193" s="72">
        <f t="shared" si="28"/>
        <v>1000000</v>
      </c>
      <c r="AY193" s="73">
        <f t="shared" si="29"/>
        <v>0.19493194107223016</v>
      </c>
    </row>
    <row r="194" spans="1:51" s="2" customFormat="1" ht="12" customHeight="1">
      <c r="A194" s="75" t="s">
        <v>947</v>
      </c>
      <c r="B194" s="74" t="s">
        <v>778</v>
      </c>
      <c r="C194" s="74" t="s">
        <v>948</v>
      </c>
      <c r="D194" s="74">
        <v>1530911</v>
      </c>
      <c r="E194" s="58"/>
      <c r="F194" s="58" t="s">
        <v>208</v>
      </c>
      <c r="G194" s="46">
        <v>5129995.5999999996</v>
      </c>
      <c r="H194" s="76">
        <v>1280956.6739464356</v>
      </c>
      <c r="I194" s="76">
        <v>1470000</v>
      </c>
      <c r="J194" s="76">
        <v>1250000</v>
      </c>
      <c r="K194" s="46">
        <v>1400000</v>
      </c>
      <c r="L194" s="64">
        <v>1100000</v>
      </c>
      <c r="M194" s="60" t="s">
        <v>949</v>
      </c>
      <c r="N194" s="61" t="s">
        <v>781</v>
      </c>
      <c r="O194" s="62">
        <f t="shared" si="34"/>
        <v>948275.86206896557</v>
      </c>
      <c r="P194" s="77">
        <v>2.5000000000000001E-2</v>
      </c>
      <c r="Q194" s="64">
        <f t="shared" si="35"/>
        <v>23706.896551724141</v>
      </c>
      <c r="R194" s="65" t="s">
        <v>831</v>
      </c>
      <c r="S194" s="66">
        <v>44539</v>
      </c>
      <c r="T194" s="67">
        <v>44798</v>
      </c>
      <c r="U194" s="64">
        <f t="shared" si="33"/>
        <v>260</v>
      </c>
      <c r="V194" s="64">
        <v>0</v>
      </c>
      <c r="W194" s="79">
        <f t="shared" si="31"/>
        <v>0</v>
      </c>
      <c r="X194" s="81" t="s">
        <v>950</v>
      </c>
      <c r="Y194" s="81" t="s">
        <v>50</v>
      </c>
      <c r="AA194" s="9" t="s">
        <v>27</v>
      </c>
      <c r="AB194" s="9" t="s">
        <v>27</v>
      </c>
      <c r="AC194" s="9" t="s">
        <v>28</v>
      </c>
      <c r="AD194" s="9" t="s">
        <v>27</v>
      </c>
      <c r="AE194" s="9" t="s">
        <v>27</v>
      </c>
      <c r="AP194" s="69">
        <f t="shared" si="25"/>
        <v>1280956.6739464356</v>
      </c>
      <c r="AQ194" s="70">
        <f t="shared" si="26"/>
        <v>0.24969937088180655</v>
      </c>
      <c r="AR194" s="71"/>
      <c r="AS194" s="60"/>
      <c r="AT194" s="60"/>
      <c r="AU194" s="72"/>
      <c r="AV194" s="72"/>
      <c r="AW194" s="72">
        <f t="shared" si="27"/>
        <v>1100000</v>
      </c>
      <c r="AX194" s="72">
        <f t="shared" si="28"/>
        <v>1100000</v>
      </c>
      <c r="AY194" s="73">
        <f t="shared" si="29"/>
        <v>0.21442513517945319</v>
      </c>
    </row>
    <row r="195" spans="1:51" s="2" customFormat="1" ht="12" customHeight="1">
      <c r="A195" s="109" t="s">
        <v>951</v>
      </c>
      <c r="B195" s="118" t="s">
        <v>778</v>
      </c>
      <c r="C195" s="74" t="s">
        <v>952</v>
      </c>
      <c r="D195" s="74">
        <v>1530199</v>
      </c>
      <c r="E195" s="58"/>
      <c r="F195" s="58" t="s">
        <v>208</v>
      </c>
      <c r="G195" s="46">
        <v>5129995.5999999996</v>
      </c>
      <c r="H195" s="76">
        <v>1280956.6739464356</v>
      </c>
      <c r="I195" s="76"/>
      <c r="J195" s="76"/>
      <c r="K195" s="46">
        <v>1400000</v>
      </c>
      <c r="L195" s="64">
        <v>1000000</v>
      </c>
      <c r="M195" s="60" t="s">
        <v>953</v>
      </c>
      <c r="N195" s="61" t="s">
        <v>781</v>
      </c>
      <c r="O195" s="62">
        <f t="shared" si="34"/>
        <v>862068.96551724139</v>
      </c>
      <c r="P195" s="77">
        <v>2.5000000000000001E-2</v>
      </c>
      <c r="Q195" s="64">
        <f t="shared" si="35"/>
        <v>21551.724137931036</v>
      </c>
      <c r="R195" s="65" t="s">
        <v>831</v>
      </c>
      <c r="S195" s="66"/>
      <c r="T195" s="67"/>
      <c r="U195" s="64">
        <f t="shared" si="33"/>
        <v>1</v>
      </c>
      <c r="V195" s="64">
        <v>0</v>
      </c>
      <c r="W195" s="79">
        <f t="shared" si="31"/>
        <v>0</v>
      </c>
      <c r="X195" s="81" t="s">
        <v>954</v>
      </c>
      <c r="Y195" s="81" t="s">
        <v>50</v>
      </c>
      <c r="AA195" s="9" t="s">
        <v>27</v>
      </c>
      <c r="AB195" s="9" t="s">
        <v>27</v>
      </c>
      <c r="AC195" s="9" t="s">
        <v>28</v>
      </c>
      <c r="AD195" s="9" t="s">
        <v>27</v>
      </c>
      <c r="AE195" s="9" t="s">
        <v>27</v>
      </c>
      <c r="AF195" s="8"/>
      <c r="AP195" s="69">
        <f t="shared" si="25"/>
        <v>1280956.6739464356</v>
      </c>
      <c r="AQ195" s="70">
        <f t="shared" si="26"/>
        <v>0.24969937088180655</v>
      </c>
      <c r="AR195" s="71"/>
      <c r="AS195" s="60"/>
      <c r="AT195" s="60"/>
      <c r="AU195" s="72"/>
      <c r="AV195" s="72"/>
      <c r="AW195" s="72">
        <f t="shared" si="27"/>
        <v>1000000</v>
      </c>
      <c r="AX195" s="72">
        <f t="shared" si="28"/>
        <v>1000000</v>
      </c>
      <c r="AY195" s="73">
        <f t="shared" si="29"/>
        <v>0.19493194107223016</v>
      </c>
    </row>
    <row r="196" spans="1:51" s="2" customFormat="1" ht="12" customHeight="1">
      <c r="A196" s="75" t="s">
        <v>955</v>
      </c>
      <c r="B196" s="74" t="s">
        <v>778</v>
      </c>
      <c r="C196" s="74" t="s">
        <v>956</v>
      </c>
      <c r="D196" s="74">
        <v>1553009</v>
      </c>
      <c r="E196" s="58"/>
      <c r="F196" s="58" t="s">
        <v>208</v>
      </c>
      <c r="G196" s="46">
        <v>5129995.5999999996</v>
      </c>
      <c r="H196" s="76">
        <v>1280956.6739464356</v>
      </c>
      <c r="I196" s="76">
        <v>1410000</v>
      </c>
      <c r="J196" s="76">
        <v>1200000</v>
      </c>
      <c r="K196" s="46">
        <v>1400000</v>
      </c>
      <c r="L196" s="64">
        <v>1000000</v>
      </c>
      <c r="M196" s="60" t="s">
        <v>957</v>
      </c>
      <c r="N196" s="61" t="s">
        <v>781</v>
      </c>
      <c r="O196" s="62">
        <f t="shared" si="34"/>
        <v>862068.96551724139</v>
      </c>
      <c r="P196" s="77">
        <v>2.5000000000000001E-2</v>
      </c>
      <c r="Q196" s="64">
        <f t="shared" si="35"/>
        <v>21551.724137931036</v>
      </c>
      <c r="R196" s="65" t="s">
        <v>831</v>
      </c>
      <c r="S196" s="66">
        <v>44539</v>
      </c>
      <c r="T196" s="67">
        <v>44697</v>
      </c>
      <c r="U196" s="64">
        <f t="shared" si="33"/>
        <v>159</v>
      </c>
      <c r="V196" s="64">
        <v>0</v>
      </c>
      <c r="W196" s="79">
        <f t="shared" si="31"/>
        <v>0</v>
      </c>
      <c r="X196" s="81" t="s">
        <v>958</v>
      </c>
      <c r="Y196" s="81" t="s">
        <v>50</v>
      </c>
      <c r="AA196" s="9" t="s">
        <v>27</v>
      </c>
      <c r="AB196" s="9" t="s">
        <v>27</v>
      </c>
      <c r="AC196" s="9" t="s">
        <v>28</v>
      </c>
      <c r="AD196" s="9" t="s">
        <v>27</v>
      </c>
      <c r="AE196" s="9" t="s">
        <v>27</v>
      </c>
      <c r="AP196" s="69">
        <f t="shared" si="25"/>
        <v>1280956.6739464356</v>
      </c>
      <c r="AQ196" s="70">
        <f t="shared" si="26"/>
        <v>0.24969937088180655</v>
      </c>
      <c r="AR196" s="71"/>
      <c r="AS196" s="60"/>
      <c r="AT196" s="60"/>
      <c r="AU196" s="72"/>
      <c r="AV196" s="72"/>
      <c r="AW196" s="72">
        <f t="shared" si="27"/>
        <v>1000000</v>
      </c>
      <c r="AX196" s="72">
        <f t="shared" si="28"/>
        <v>1000000</v>
      </c>
      <c r="AY196" s="73">
        <f t="shared" si="29"/>
        <v>0.19493194107223016</v>
      </c>
    </row>
    <row r="197" spans="1:51" s="2" customFormat="1" ht="12" customHeight="1">
      <c r="A197" s="75" t="s">
        <v>959</v>
      </c>
      <c r="B197" s="74" t="s">
        <v>795</v>
      </c>
      <c r="C197" s="74" t="s">
        <v>960</v>
      </c>
      <c r="D197" s="74" t="s">
        <v>961</v>
      </c>
      <c r="E197" s="58"/>
      <c r="F197" s="58" t="s">
        <v>208</v>
      </c>
      <c r="G197" s="46">
        <v>6156120</v>
      </c>
      <c r="H197" s="76">
        <v>1537179.2910729072</v>
      </c>
      <c r="I197" s="76"/>
      <c r="J197" s="76"/>
      <c r="K197" s="46">
        <v>1600000</v>
      </c>
      <c r="L197" s="64">
        <v>1300000</v>
      </c>
      <c r="M197" s="60" t="s">
        <v>962</v>
      </c>
      <c r="N197" s="61" t="s">
        <v>781</v>
      </c>
      <c r="O197" s="62">
        <f t="shared" si="34"/>
        <v>1120689.6551724139</v>
      </c>
      <c r="P197" s="77">
        <v>2.5000000000000001E-2</v>
      </c>
      <c r="Q197" s="64">
        <f t="shared" si="35"/>
        <v>28017.241379310348</v>
      </c>
      <c r="R197" s="65" t="s">
        <v>831</v>
      </c>
      <c r="S197" s="66">
        <v>44553</v>
      </c>
      <c r="T197" s="67">
        <v>44764</v>
      </c>
      <c r="U197" s="64">
        <f t="shared" si="33"/>
        <v>212</v>
      </c>
      <c r="V197" s="64">
        <v>0</v>
      </c>
      <c r="W197" s="79">
        <f t="shared" si="31"/>
        <v>0</v>
      </c>
      <c r="X197" s="81" t="s">
        <v>963</v>
      </c>
      <c r="Y197" s="81" t="s">
        <v>50</v>
      </c>
      <c r="AA197" s="9" t="s">
        <v>27</v>
      </c>
      <c r="AB197" s="9" t="s">
        <v>27</v>
      </c>
      <c r="AC197" s="9" t="s">
        <v>28</v>
      </c>
      <c r="AD197" s="9" t="s">
        <v>27</v>
      </c>
      <c r="AE197" s="9" t="s">
        <v>27</v>
      </c>
      <c r="AP197" s="69">
        <f t="shared" si="25"/>
        <v>1537179.2910729072</v>
      </c>
      <c r="AQ197" s="70">
        <f t="shared" si="26"/>
        <v>0.24969937088180658</v>
      </c>
      <c r="AR197" s="71"/>
      <c r="AS197" s="60"/>
      <c r="AT197" s="60"/>
      <c r="AU197" s="72"/>
      <c r="AV197" s="72"/>
      <c r="AW197" s="72">
        <f t="shared" si="27"/>
        <v>1300000</v>
      </c>
      <c r="AX197" s="72">
        <f t="shared" si="28"/>
        <v>1300000</v>
      </c>
      <c r="AY197" s="73">
        <f t="shared" si="29"/>
        <v>0.21117197195636211</v>
      </c>
    </row>
    <row r="198" spans="1:51" s="2" customFormat="1" ht="12" customHeight="1">
      <c r="A198" s="75" t="s">
        <v>964</v>
      </c>
      <c r="B198" s="74" t="s">
        <v>778</v>
      </c>
      <c r="C198" s="74" t="s">
        <v>965</v>
      </c>
      <c r="D198" s="74">
        <v>1536432</v>
      </c>
      <c r="E198" s="58"/>
      <c r="F198" s="58" t="s">
        <v>208</v>
      </c>
      <c r="G198" s="46">
        <v>5129995.5999999996</v>
      </c>
      <c r="H198" s="76">
        <v>1280956.6739464356</v>
      </c>
      <c r="I198" s="76"/>
      <c r="J198" s="76"/>
      <c r="K198" s="46">
        <v>1400000</v>
      </c>
      <c r="L198" s="64">
        <v>1000000</v>
      </c>
      <c r="M198" s="60" t="s">
        <v>966</v>
      </c>
      <c r="N198" s="61"/>
      <c r="O198" s="62">
        <f t="shared" si="34"/>
        <v>862068.96551724139</v>
      </c>
      <c r="P198" s="77">
        <v>2.5000000000000001E-2</v>
      </c>
      <c r="Q198" s="64">
        <f t="shared" si="35"/>
        <v>21551.724137931036</v>
      </c>
      <c r="R198" s="65" t="s">
        <v>831</v>
      </c>
      <c r="S198" s="66"/>
      <c r="T198" s="67"/>
      <c r="U198" s="64">
        <f t="shared" si="33"/>
        <v>1</v>
      </c>
      <c r="V198" s="64">
        <v>0</v>
      </c>
      <c r="W198" s="79">
        <f t="shared" si="31"/>
        <v>0</v>
      </c>
      <c r="X198" s="81" t="s">
        <v>967</v>
      </c>
      <c r="Y198" s="81" t="s">
        <v>50</v>
      </c>
      <c r="AA198" s="9" t="s">
        <v>27</v>
      </c>
      <c r="AB198" s="9" t="s">
        <v>27</v>
      </c>
      <c r="AC198" s="9" t="s">
        <v>28</v>
      </c>
      <c r="AD198" s="9" t="s">
        <v>27</v>
      </c>
      <c r="AE198" s="9" t="s">
        <v>27</v>
      </c>
      <c r="AP198" s="69">
        <f t="shared" ref="AP198:AP260" si="36">H198</f>
        <v>1280956.6739464356</v>
      </c>
      <c r="AQ198" s="70">
        <f t="shared" ref="AQ198:AQ260" si="37">AP198/G198</f>
        <v>0.24969937088180655</v>
      </c>
      <c r="AR198" s="71"/>
      <c r="AS198" s="60"/>
      <c r="AT198" s="60"/>
      <c r="AU198" s="72"/>
      <c r="AV198" s="72"/>
      <c r="AW198" s="72">
        <f t="shared" ref="AW198:AW260" si="38">L198</f>
        <v>1000000</v>
      </c>
      <c r="AX198" s="72">
        <f t="shared" ref="AX198:AX260" si="39">SUM(AV198:AW198)+BE198</f>
        <v>1000000</v>
      </c>
      <c r="AY198" s="73">
        <f t="shared" ref="AY198:AY260" si="40">AX198/G198</f>
        <v>0.19493194107223016</v>
      </c>
    </row>
    <row r="199" spans="1:51" s="2" customFormat="1" ht="12" customHeight="1">
      <c r="A199" s="75" t="s">
        <v>968</v>
      </c>
      <c r="B199" s="74" t="s">
        <v>778</v>
      </c>
      <c r="C199" s="74" t="s">
        <v>969</v>
      </c>
      <c r="D199" s="74">
        <v>1515747</v>
      </c>
      <c r="E199" s="58"/>
      <c r="F199" s="58" t="s">
        <v>208</v>
      </c>
      <c r="G199" s="46">
        <v>5129995.5999999996</v>
      </c>
      <c r="H199" s="76">
        <v>1280956.6739464356</v>
      </c>
      <c r="I199" s="76"/>
      <c r="J199" s="76"/>
      <c r="K199" s="46">
        <v>1400000</v>
      </c>
      <c r="L199" s="64">
        <v>1100000</v>
      </c>
      <c r="M199" s="60" t="s">
        <v>970</v>
      </c>
      <c r="N199" s="61" t="s">
        <v>229</v>
      </c>
      <c r="O199" s="62">
        <f t="shared" si="34"/>
        <v>948275.86206896557</v>
      </c>
      <c r="P199" s="77">
        <v>2.5000000000000001E-2</v>
      </c>
      <c r="Q199" s="64">
        <f t="shared" si="35"/>
        <v>23706.896551724141</v>
      </c>
      <c r="R199" s="65" t="s">
        <v>27</v>
      </c>
      <c r="S199" s="66">
        <v>44670</v>
      </c>
      <c r="T199" s="67">
        <v>44760</v>
      </c>
      <c r="U199" s="64">
        <f t="shared" si="33"/>
        <v>91</v>
      </c>
      <c r="V199" s="64">
        <v>0</v>
      </c>
      <c r="W199" s="79">
        <f t="shared" si="31"/>
        <v>0</v>
      </c>
      <c r="X199" s="81" t="s">
        <v>971</v>
      </c>
      <c r="Y199" s="81" t="s">
        <v>50</v>
      </c>
      <c r="AA199" s="9" t="s">
        <v>27</v>
      </c>
      <c r="AB199" s="9" t="s">
        <v>27</v>
      </c>
      <c r="AC199" s="9" t="s">
        <v>28</v>
      </c>
      <c r="AD199" s="9" t="s">
        <v>27</v>
      </c>
      <c r="AE199" s="9" t="s">
        <v>27</v>
      </c>
      <c r="AP199" s="69">
        <f t="shared" si="36"/>
        <v>1280956.6739464356</v>
      </c>
      <c r="AQ199" s="70">
        <f t="shared" si="37"/>
        <v>0.24969937088180655</v>
      </c>
      <c r="AR199" s="71"/>
      <c r="AS199" s="60"/>
      <c r="AT199" s="60"/>
      <c r="AU199" s="72"/>
      <c r="AV199" s="72"/>
      <c r="AW199" s="72">
        <f t="shared" si="38"/>
        <v>1100000</v>
      </c>
      <c r="AX199" s="72">
        <f t="shared" si="39"/>
        <v>1100000</v>
      </c>
      <c r="AY199" s="73">
        <f t="shared" si="40"/>
        <v>0.21442513517945319</v>
      </c>
    </row>
    <row r="200" spans="1:51" s="2" customFormat="1" ht="12" customHeight="1">
      <c r="A200" s="75" t="s">
        <v>972</v>
      </c>
      <c r="B200" s="74" t="s">
        <v>778</v>
      </c>
      <c r="C200" s="74" t="s">
        <v>973</v>
      </c>
      <c r="D200" s="74">
        <v>1538106</v>
      </c>
      <c r="E200" s="58"/>
      <c r="F200" s="58" t="s">
        <v>208</v>
      </c>
      <c r="G200" s="46">
        <v>5129995.5999999996</v>
      </c>
      <c r="H200" s="76">
        <v>1280956.6739464356</v>
      </c>
      <c r="I200" s="76">
        <v>1470000</v>
      </c>
      <c r="J200" s="76">
        <v>1250000</v>
      </c>
      <c r="K200" s="46">
        <v>1400000</v>
      </c>
      <c r="L200" s="64">
        <v>1000000</v>
      </c>
      <c r="M200" s="60" t="s">
        <v>974</v>
      </c>
      <c r="N200" s="61"/>
      <c r="O200" s="62">
        <f t="shared" si="34"/>
        <v>862068.96551724139</v>
      </c>
      <c r="P200" s="77">
        <v>2.5000000000000001E-2</v>
      </c>
      <c r="Q200" s="64">
        <f t="shared" si="35"/>
        <v>21551.724137931036</v>
      </c>
      <c r="R200" s="65" t="s">
        <v>831</v>
      </c>
      <c r="S200" s="66">
        <v>44509</v>
      </c>
      <c r="T200" s="67">
        <v>44733</v>
      </c>
      <c r="U200" s="64">
        <f t="shared" si="33"/>
        <v>225</v>
      </c>
      <c r="V200" s="64">
        <v>0</v>
      </c>
      <c r="W200" s="79">
        <f t="shared" si="31"/>
        <v>0</v>
      </c>
      <c r="X200" s="81" t="s">
        <v>975</v>
      </c>
      <c r="Y200" s="81" t="s">
        <v>50</v>
      </c>
      <c r="AA200" s="9" t="s">
        <v>27</v>
      </c>
      <c r="AB200" s="9" t="s">
        <v>27</v>
      </c>
      <c r="AC200" s="9" t="s">
        <v>27</v>
      </c>
      <c r="AD200" s="9" t="s">
        <v>27</v>
      </c>
      <c r="AE200" s="9" t="s">
        <v>27</v>
      </c>
      <c r="AP200" s="69">
        <f t="shared" si="36"/>
        <v>1280956.6739464356</v>
      </c>
      <c r="AQ200" s="70">
        <f t="shared" si="37"/>
        <v>0.24969937088180655</v>
      </c>
      <c r="AR200" s="71"/>
      <c r="AS200" s="60"/>
      <c r="AT200" s="60"/>
      <c r="AU200" s="72"/>
      <c r="AV200" s="72"/>
      <c r="AW200" s="72">
        <f t="shared" si="38"/>
        <v>1000000</v>
      </c>
      <c r="AX200" s="72">
        <f t="shared" si="39"/>
        <v>1000000</v>
      </c>
      <c r="AY200" s="73">
        <f t="shared" si="40"/>
        <v>0.19493194107223016</v>
      </c>
    </row>
    <row r="201" spans="1:51" s="2" customFormat="1" ht="12" customHeight="1">
      <c r="A201" s="75" t="s">
        <v>976</v>
      </c>
      <c r="B201" s="74" t="s">
        <v>778</v>
      </c>
      <c r="C201" s="74" t="s">
        <v>977</v>
      </c>
      <c r="D201" s="74">
        <v>1530032</v>
      </c>
      <c r="E201" s="58"/>
      <c r="F201" s="58" t="s">
        <v>208</v>
      </c>
      <c r="G201" s="46">
        <v>5129995.5999999996</v>
      </c>
      <c r="H201" s="76">
        <v>1280956.6739464356</v>
      </c>
      <c r="I201" s="76"/>
      <c r="J201" s="76"/>
      <c r="K201" s="46">
        <v>1400000</v>
      </c>
      <c r="L201" s="64">
        <v>1000000</v>
      </c>
      <c r="M201" s="60" t="s">
        <v>864</v>
      </c>
      <c r="N201" s="61" t="s">
        <v>781</v>
      </c>
      <c r="O201" s="62">
        <f t="shared" si="34"/>
        <v>862068.96551724139</v>
      </c>
      <c r="P201" s="77">
        <v>2.5000000000000001E-2</v>
      </c>
      <c r="Q201" s="64">
        <f t="shared" si="35"/>
        <v>21551.724137931036</v>
      </c>
      <c r="R201" s="65" t="s">
        <v>831</v>
      </c>
      <c r="S201" s="66"/>
      <c r="T201" s="67"/>
      <c r="U201" s="64">
        <f t="shared" si="33"/>
        <v>1</v>
      </c>
      <c r="V201" s="64">
        <v>0</v>
      </c>
      <c r="W201" s="79">
        <f t="shared" si="31"/>
        <v>0</v>
      </c>
      <c r="X201" s="81" t="s">
        <v>978</v>
      </c>
      <c r="Y201" s="81" t="s">
        <v>50</v>
      </c>
      <c r="AA201" s="9" t="s">
        <v>27</v>
      </c>
      <c r="AB201" s="9" t="s">
        <v>27</v>
      </c>
      <c r="AC201" s="9" t="s">
        <v>28</v>
      </c>
      <c r="AD201" s="9" t="s">
        <v>27</v>
      </c>
      <c r="AE201" s="9" t="s">
        <v>27</v>
      </c>
      <c r="AP201" s="69">
        <f t="shared" si="36"/>
        <v>1280956.6739464356</v>
      </c>
      <c r="AQ201" s="70">
        <f t="shared" si="37"/>
        <v>0.24969937088180655</v>
      </c>
      <c r="AR201" s="71"/>
      <c r="AS201" s="60"/>
      <c r="AT201" s="60"/>
      <c r="AU201" s="72"/>
      <c r="AV201" s="72"/>
      <c r="AW201" s="72">
        <f t="shared" si="38"/>
        <v>1000000</v>
      </c>
      <c r="AX201" s="72">
        <f t="shared" si="39"/>
        <v>1000000</v>
      </c>
      <c r="AY201" s="73">
        <f t="shared" si="40"/>
        <v>0.19493194107223016</v>
      </c>
    </row>
    <row r="202" spans="1:51" s="2" customFormat="1" ht="12" customHeight="1">
      <c r="A202" s="75" t="s">
        <v>979</v>
      </c>
      <c r="B202" s="74" t="s">
        <v>778</v>
      </c>
      <c r="C202" s="74" t="s">
        <v>980</v>
      </c>
      <c r="D202" s="74">
        <v>1530027</v>
      </c>
      <c r="E202" s="58"/>
      <c r="F202" s="58" t="s">
        <v>208</v>
      </c>
      <c r="G202" s="46">
        <v>5129995.5999999996</v>
      </c>
      <c r="H202" s="76">
        <v>1280956.6739464356</v>
      </c>
      <c r="I202" s="76">
        <v>1480000</v>
      </c>
      <c r="J202" s="76">
        <v>1260000</v>
      </c>
      <c r="K202" s="46">
        <v>1400000</v>
      </c>
      <c r="L202" s="64">
        <v>1000000</v>
      </c>
      <c r="M202" s="60" t="s">
        <v>981</v>
      </c>
      <c r="N202" s="61" t="s">
        <v>781</v>
      </c>
      <c r="O202" s="62">
        <f t="shared" si="34"/>
        <v>862068.96551724139</v>
      </c>
      <c r="P202" s="77">
        <v>2.5000000000000001E-2</v>
      </c>
      <c r="Q202" s="64">
        <f t="shared" si="35"/>
        <v>21551.724137931036</v>
      </c>
      <c r="R202" s="65" t="s">
        <v>831</v>
      </c>
      <c r="S202" s="66">
        <v>44509</v>
      </c>
      <c r="T202" s="67">
        <v>44733</v>
      </c>
      <c r="U202" s="64">
        <f t="shared" si="33"/>
        <v>225</v>
      </c>
      <c r="V202" s="64">
        <v>0</v>
      </c>
      <c r="W202" s="79">
        <f t="shared" si="31"/>
        <v>0</v>
      </c>
      <c r="X202" s="81" t="s">
        <v>982</v>
      </c>
      <c r="Y202" s="81" t="s">
        <v>50</v>
      </c>
      <c r="AA202" s="9" t="s">
        <v>27</v>
      </c>
      <c r="AB202" s="9" t="s">
        <v>27</v>
      </c>
      <c r="AC202" s="9" t="s">
        <v>28</v>
      </c>
      <c r="AD202" s="9" t="s">
        <v>27</v>
      </c>
      <c r="AE202" s="9" t="s">
        <v>27</v>
      </c>
      <c r="AP202" s="69">
        <f t="shared" si="36"/>
        <v>1280956.6739464356</v>
      </c>
      <c r="AQ202" s="70">
        <f t="shared" si="37"/>
        <v>0.24969937088180655</v>
      </c>
      <c r="AR202" s="71"/>
      <c r="AS202" s="60"/>
      <c r="AT202" s="60"/>
      <c r="AU202" s="72"/>
      <c r="AV202" s="72"/>
      <c r="AW202" s="72">
        <f t="shared" si="38"/>
        <v>1000000</v>
      </c>
      <c r="AX202" s="72">
        <f t="shared" si="39"/>
        <v>1000000</v>
      </c>
      <c r="AY202" s="73">
        <f t="shared" si="40"/>
        <v>0.19493194107223016</v>
      </c>
    </row>
    <row r="203" spans="1:51" s="2" customFormat="1" ht="12" customHeight="1">
      <c r="A203" s="75" t="s">
        <v>983</v>
      </c>
      <c r="B203" s="74" t="s">
        <v>778</v>
      </c>
      <c r="C203" s="74" t="s">
        <v>984</v>
      </c>
      <c r="D203" s="74">
        <v>1538726</v>
      </c>
      <c r="E203" s="58"/>
      <c r="F203" s="58" t="s">
        <v>208</v>
      </c>
      <c r="G203" s="46">
        <v>5129995.5999999996</v>
      </c>
      <c r="H203" s="76">
        <v>1280956.6739464356</v>
      </c>
      <c r="I203" s="76"/>
      <c r="J203" s="76"/>
      <c r="K203" s="46">
        <v>1400000</v>
      </c>
      <c r="L203" s="64">
        <v>1000000</v>
      </c>
      <c r="M203" s="60" t="s">
        <v>985</v>
      </c>
      <c r="N203" s="61" t="s">
        <v>781</v>
      </c>
      <c r="O203" s="62">
        <f t="shared" si="34"/>
        <v>862068.96551724139</v>
      </c>
      <c r="P203" s="77">
        <v>2.5000000000000001E-2</v>
      </c>
      <c r="Q203" s="64">
        <f t="shared" si="35"/>
        <v>21551.724137931036</v>
      </c>
      <c r="R203" s="65" t="s">
        <v>831</v>
      </c>
      <c r="S203" s="66"/>
      <c r="T203" s="67"/>
      <c r="U203" s="64">
        <f t="shared" si="33"/>
        <v>1</v>
      </c>
      <c r="V203" s="64">
        <v>0</v>
      </c>
      <c r="W203" s="79">
        <f t="shared" si="31"/>
        <v>0</v>
      </c>
      <c r="X203" s="81" t="s">
        <v>986</v>
      </c>
      <c r="Y203" s="81" t="s">
        <v>50</v>
      </c>
      <c r="AA203" s="9" t="s">
        <v>27</v>
      </c>
      <c r="AB203" s="9" t="s">
        <v>27</v>
      </c>
      <c r="AC203" s="9" t="s">
        <v>28</v>
      </c>
      <c r="AD203" s="9" t="s">
        <v>27</v>
      </c>
      <c r="AE203" s="9" t="s">
        <v>27</v>
      </c>
      <c r="AP203" s="69">
        <f t="shared" si="36"/>
        <v>1280956.6739464356</v>
      </c>
      <c r="AQ203" s="70">
        <f t="shared" si="37"/>
        <v>0.24969937088180655</v>
      </c>
      <c r="AR203" s="71"/>
      <c r="AS203" s="60"/>
      <c r="AT203" s="60"/>
      <c r="AU203" s="72"/>
      <c r="AV203" s="72"/>
      <c r="AW203" s="72">
        <f t="shared" si="38"/>
        <v>1000000</v>
      </c>
      <c r="AX203" s="72">
        <f t="shared" si="39"/>
        <v>1000000</v>
      </c>
      <c r="AY203" s="73">
        <f t="shared" si="40"/>
        <v>0.19493194107223016</v>
      </c>
    </row>
    <row r="204" spans="1:51" s="2" customFormat="1" ht="12" customHeight="1">
      <c r="A204" s="75" t="s">
        <v>987</v>
      </c>
      <c r="B204" s="74" t="s">
        <v>778</v>
      </c>
      <c r="C204" s="74" t="s">
        <v>988</v>
      </c>
      <c r="D204" s="74">
        <v>1518259</v>
      </c>
      <c r="E204" s="58"/>
      <c r="F204" s="58" t="s">
        <v>208</v>
      </c>
      <c r="G204" s="46">
        <v>5129995.5999999996</v>
      </c>
      <c r="H204" s="76">
        <v>1280956.6739464356</v>
      </c>
      <c r="I204" s="76"/>
      <c r="J204" s="76"/>
      <c r="K204" s="46">
        <v>1400000</v>
      </c>
      <c r="L204" s="64">
        <v>1000000</v>
      </c>
      <c r="M204" s="60" t="s">
        <v>989</v>
      </c>
      <c r="N204" s="61"/>
      <c r="O204" s="62">
        <f t="shared" si="34"/>
        <v>862068.96551724139</v>
      </c>
      <c r="P204" s="77">
        <v>2.5000000000000001E-2</v>
      </c>
      <c r="Q204" s="64">
        <f t="shared" si="35"/>
        <v>21551.724137931036</v>
      </c>
      <c r="R204" s="65"/>
      <c r="S204" s="66"/>
      <c r="T204" s="67"/>
      <c r="U204" s="64">
        <f t="shared" si="33"/>
        <v>1</v>
      </c>
      <c r="V204" s="64">
        <v>0</v>
      </c>
      <c r="W204" s="79">
        <f t="shared" si="31"/>
        <v>0</v>
      </c>
      <c r="X204" s="81" t="s">
        <v>990</v>
      </c>
      <c r="Y204" s="81" t="s">
        <v>50</v>
      </c>
      <c r="AA204" s="9" t="s">
        <v>27</v>
      </c>
      <c r="AB204" s="9" t="s">
        <v>27</v>
      </c>
      <c r="AC204" s="9" t="s">
        <v>28</v>
      </c>
      <c r="AD204" s="9" t="s">
        <v>27</v>
      </c>
      <c r="AE204" s="9" t="s">
        <v>27</v>
      </c>
      <c r="AP204" s="69">
        <f t="shared" si="36"/>
        <v>1280956.6739464356</v>
      </c>
      <c r="AQ204" s="70">
        <f t="shared" si="37"/>
        <v>0.24969937088180655</v>
      </c>
      <c r="AR204" s="71"/>
      <c r="AS204" s="60"/>
      <c r="AT204" s="60"/>
      <c r="AU204" s="72"/>
      <c r="AV204" s="72"/>
      <c r="AW204" s="72">
        <f t="shared" si="38"/>
        <v>1000000</v>
      </c>
      <c r="AX204" s="72">
        <f t="shared" si="39"/>
        <v>1000000</v>
      </c>
      <c r="AY204" s="73">
        <f t="shared" si="40"/>
        <v>0.19493194107223016</v>
      </c>
    </row>
    <row r="205" spans="1:51" s="2" customFormat="1" ht="12" customHeight="1">
      <c r="A205" s="75" t="s">
        <v>991</v>
      </c>
      <c r="B205" s="74" t="s">
        <v>778</v>
      </c>
      <c r="C205" s="74" t="s">
        <v>992</v>
      </c>
      <c r="D205" s="74">
        <v>1523207</v>
      </c>
      <c r="E205" s="58"/>
      <c r="F205" s="58" t="s">
        <v>208</v>
      </c>
      <c r="G205" s="46">
        <v>5129995.5999999996</v>
      </c>
      <c r="H205" s="76">
        <v>1280956.6739464356</v>
      </c>
      <c r="I205" s="76"/>
      <c r="J205" s="76"/>
      <c r="K205" s="46">
        <v>1400000</v>
      </c>
      <c r="L205" s="64">
        <v>1000000</v>
      </c>
      <c r="M205" s="60" t="s">
        <v>993</v>
      </c>
      <c r="N205" s="61" t="s">
        <v>48</v>
      </c>
      <c r="O205" s="62">
        <f t="shared" si="34"/>
        <v>862068.96551724139</v>
      </c>
      <c r="P205" s="77">
        <v>0</v>
      </c>
      <c r="Q205" s="64">
        <f t="shared" si="35"/>
        <v>0</v>
      </c>
      <c r="R205" s="65"/>
      <c r="S205" s="66"/>
      <c r="T205" s="67"/>
      <c r="U205" s="64">
        <f t="shared" si="33"/>
        <v>1</v>
      </c>
      <c r="V205" s="64">
        <v>0</v>
      </c>
      <c r="W205" s="79">
        <f t="shared" si="31"/>
        <v>0</v>
      </c>
      <c r="X205" s="81" t="s">
        <v>994</v>
      </c>
      <c r="Y205" s="81" t="s">
        <v>50</v>
      </c>
      <c r="AA205" s="9" t="s">
        <v>27</v>
      </c>
      <c r="AB205" s="9" t="s">
        <v>27</v>
      </c>
      <c r="AC205" s="9" t="s">
        <v>28</v>
      </c>
      <c r="AD205" s="9" t="s">
        <v>27</v>
      </c>
      <c r="AE205" s="9" t="s">
        <v>27</v>
      </c>
      <c r="AP205" s="69">
        <f t="shared" si="36"/>
        <v>1280956.6739464356</v>
      </c>
      <c r="AQ205" s="70">
        <f t="shared" si="37"/>
        <v>0.24969937088180655</v>
      </c>
      <c r="AR205" s="71"/>
      <c r="AS205" s="60"/>
      <c r="AT205" s="60"/>
      <c r="AU205" s="72"/>
      <c r="AV205" s="72"/>
      <c r="AW205" s="72">
        <f t="shared" si="38"/>
        <v>1000000</v>
      </c>
      <c r="AX205" s="72">
        <f t="shared" si="39"/>
        <v>1000000</v>
      </c>
      <c r="AY205" s="73">
        <f t="shared" si="40"/>
        <v>0.19493194107223016</v>
      </c>
    </row>
    <row r="206" spans="1:51" s="2" customFormat="1" ht="12" customHeight="1">
      <c r="A206" s="75" t="s">
        <v>995</v>
      </c>
      <c r="B206" s="74" t="s">
        <v>795</v>
      </c>
      <c r="C206" s="74" t="s">
        <v>996</v>
      </c>
      <c r="D206" s="74" t="s">
        <v>997</v>
      </c>
      <c r="E206" s="58"/>
      <c r="F206" s="58" t="s">
        <v>208</v>
      </c>
      <c r="G206" s="46">
        <v>6156120</v>
      </c>
      <c r="H206" s="76">
        <v>1537179.2910729072</v>
      </c>
      <c r="I206" s="76"/>
      <c r="J206" s="76"/>
      <c r="K206" s="46">
        <v>1600000</v>
      </c>
      <c r="L206" s="64">
        <v>1300000</v>
      </c>
      <c r="M206" s="60" t="s">
        <v>998</v>
      </c>
      <c r="N206" s="61"/>
      <c r="O206" s="62">
        <f t="shared" si="34"/>
        <v>1120689.6551724139</v>
      </c>
      <c r="P206" s="77">
        <v>2.5000000000000001E-2</v>
      </c>
      <c r="Q206" s="64">
        <f t="shared" si="35"/>
        <v>28017.241379310348</v>
      </c>
      <c r="R206" s="65"/>
      <c r="S206" s="66"/>
      <c r="T206" s="67"/>
      <c r="U206" s="64">
        <f t="shared" si="33"/>
        <v>1</v>
      </c>
      <c r="V206" s="64">
        <v>0</v>
      </c>
      <c r="W206" s="79">
        <f t="shared" si="31"/>
        <v>0</v>
      </c>
      <c r="X206" s="81" t="s">
        <v>999</v>
      </c>
      <c r="Y206" s="81" t="s">
        <v>50</v>
      </c>
      <c r="AA206" s="9" t="s">
        <v>27</v>
      </c>
      <c r="AB206" s="9" t="s">
        <v>27</v>
      </c>
      <c r="AC206" s="9" t="s">
        <v>27</v>
      </c>
      <c r="AD206" s="9" t="s">
        <v>27</v>
      </c>
      <c r="AE206" s="9" t="s">
        <v>27</v>
      </c>
      <c r="AP206" s="69">
        <f t="shared" si="36"/>
        <v>1537179.2910729072</v>
      </c>
      <c r="AQ206" s="70">
        <f t="shared" si="37"/>
        <v>0.24969937088180658</v>
      </c>
      <c r="AR206" s="71"/>
      <c r="AS206" s="60"/>
      <c r="AT206" s="60"/>
      <c r="AU206" s="72"/>
      <c r="AV206" s="72"/>
      <c r="AW206" s="72">
        <f t="shared" si="38"/>
        <v>1300000</v>
      </c>
      <c r="AX206" s="72">
        <f t="shared" si="39"/>
        <v>1300000</v>
      </c>
      <c r="AY206" s="73">
        <f t="shared" si="40"/>
        <v>0.21117197195636211</v>
      </c>
    </row>
    <row r="207" spans="1:51" s="2" customFormat="1" ht="12" customHeight="1">
      <c r="A207" s="75" t="s">
        <v>1000</v>
      </c>
      <c r="B207" s="74" t="s">
        <v>778</v>
      </c>
      <c r="C207" s="74" t="s">
        <v>1001</v>
      </c>
      <c r="D207" s="74">
        <v>1517294</v>
      </c>
      <c r="E207" s="58"/>
      <c r="F207" s="58" t="s">
        <v>208</v>
      </c>
      <c r="G207" s="46">
        <v>5129995.5999999996</v>
      </c>
      <c r="H207" s="76">
        <v>1280956.6739464356</v>
      </c>
      <c r="I207" s="76">
        <v>1430000</v>
      </c>
      <c r="J207" s="76">
        <v>1220000</v>
      </c>
      <c r="K207" s="46">
        <v>1400000</v>
      </c>
      <c r="L207" s="64">
        <v>1000000</v>
      </c>
      <c r="M207" s="60" t="s">
        <v>1002</v>
      </c>
      <c r="N207" s="61" t="s">
        <v>781</v>
      </c>
      <c r="O207" s="62">
        <f t="shared" si="34"/>
        <v>862068.96551724139</v>
      </c>
      <c r="P207" s="77">
        <v>2.5000000000000001E-2</v>
      </c>
      <c r="Q207" s="64">
        <f t="shared" si="35"/>
        <v>21551.724137931036</v>
      </c>
      <c r="R207" s="65"/>
      <c r="S207" s="66">
        <v>44539</v>
      </c>
      <c r="T207" s="67">
        <v>44798</v>
      </c>
      <c r="U207" s="64">
        <f t="shared" si="33"/>
        <v>260</v>
      </c>
      <c r="V207" s="64">
        <v>0</v>
      </c>
      <c r="W207" s="79">
        <f t="shared" si="31"/>
        <v>0</v>
      </c>
      <c r="X207" s="81" t="s">
        <v>1003</v>
      </c>
      <c r="Y207" s="81" t="s">
        <v>50</v>
      </c>
      <c r="AA207" s="9" t="s">
        <v>27</v>
      </c>
      <c r="AB207" s="9" t="s">
        <v>27</v>
      </c>
      <c r="AC207" s="9" t="s">
        <v>27</v>
      </c>
      <c r="AD207" s="9" t="s">
        <v>27</v>
      </c>
      <c r="AE207" s="9" t="s">
        <v>27</v>
      </c>
      <c r="AP207" s="69">
        <f t="shared" si="36"/>
        <v>1280956.6739464356</v>
      </c>
      <c r="AQ207" s="70">
        <f t="shared" si="37"/>
        <v>0.24969937088180655</v>
      </c>
      <c r="AR207" s="71"/>
      <c r="AS207" s="60"/>
      <c r="AT207" s="60"/>
      <c r="AU207" s="72"/>
      <c r="AV207" s="72"/>
      <c r="AW207" s="72">
        <f t="shared" si="38"/>
        <v>1000000</v>
      </c>
      <c r="AX207" s="72">
        <f t="shared" si="39"/>
        <v>1000000</v>
      </c>
      <c r="AY207" s="73">
        <f t="shared" si="40"/>
        <v>0.19493194107223016</v>
      </c>
    </row>
    <row r="208" spans="1:51" s="2" customFormat="1" ht="12" customHeight="1">
      <c r="A208" s="75" t="s">
        <v>1004</v>
      </c>
      <c r="B208" s="74" t="s">
        <v>778</v>
      </c>
      <c r="C208" s="74" t="s">
        <v>1005</v>
      </c>
      <c r="D208" s="74">
        <v>1518842</v>
      </c>
      <c r="E208" s="58"/>
      <c r="F208" s="58" t="s">
        <v>208</v>
      </c>
      <c r="G208" s="46">
        <v>5129995.5999999996</v>
      </c>
      <c r="H208" s="76">
        <v>1280956.6739464356</v>
      </c>
      <c r="I208" s="76"/>
      <c r="J208" s="76"/>
      <c r="K208" s="46">
        <v>1400000</v>
      </c>
      <c r="L208" s="64">
        <v>1000000</v>
      </c>
      <c r="M208" s="60" t="s">
        <v>1006</v>
      </c>
      <c r="N208" s="61"/>
      <c r="O208" s="62">
        <f t="shared" si="34"/>
        <v>862068.96551724139</v>
      </c>
      <c r="P208" s="77">
        <v>2.5000000000000001E-2</v>
      </c>
      <c r="Q208" s="64">
        <f t="shared" si="35"/>
        <v>21551.724137931036</v>
      </c>
      <c r="R208" s="65"/>
      <c r="S208" s="66"/>
      <c r="T208" s="67"/>
      <c r="U208" s="64">
        <f t="shared" si="33"/>
        <v>1</v>
      </c>
      <c r="V208" s="64">
        <v>0</v>
      </c>
      <c r="W208" s="79">
        <f t="shared" ref="W208:W260" si="41">V208*U208</f>
        <v>0</v>
      </c>
      <c r="X208" s="81" t="s">
        <v>1007</v>
      </c>
      <c r="Y208" s="81" t="s">
        <v>50</v>
      </c>
      <c r="AA208" s="9" t="s">
        <v>27</v>
      </c>
      <c r="AB208" s="9" t="s">
        <v>27</v>
      </c>
      <c r="AC208" s="9" t="s">
        <v>27</v>
      </c>
      <c r="AD208" s="9" t="s">
        <v>27</v>
      </c>
      <c r="AE208" s="9" t="s">
        <v>27</v>
      </c>
      <c r="AP208" s="69">
        <f t="shared" si="36"/>
        <v>1280956.6739464356</v>
      </c>
      <c r="AQ208" s="70">
        <f t="shared" si="37"/>
        <v>0.24969937088180655</v>
      </c>
      <c r="AR208" s="71"/>
      <c r="AS208" s="60"/>
      <c r="AT208" s="60"/>
      <c r="AU208" s="72"/>
      <c r="AV208" s="72"/>
      <c r="AW208" s="72">
        <f t="shared" si="38"/>
        <v>1000000</v>
      </c>
      <c r="AX208" s="72">
        <f t="shared" si="39"/>
        <v>1000000</v>
      </c>
      <c r="AY208" s="73">
        <f t="shared" si="40"/>
        <v>0.19493194107223016</v>
      </c>
    </row>
    <row r="209" spans="1:51" s="2" customFormat="1" ht="12" customHeight="1">
      <c r="A209" s="75" t="s">
        <v>1008</v>
      </c>
      <c r="B209" s="74" t="s">
        <v>778</v>
      </c>
      <c r="C209" s="74" t="s">
        <v>1009</v>
      </c>
      <c r="D209" s="74">
        <v>1525748</v>
      </c>
      <c r="E209" s="58"/>
      <c r="F209" s="58" t="s">
        <v>208</v>
      </c>
      <c r="G209" s="46">
        <v>5129995.5999999996</v>
      </c>
      <c r="H209" s="76">
        <v>1280956.6739464356</v>
      </c>
      <c r="I209" s="76"/>
      <c r="J209" s="76"/>
      <c r="K209" s="46">
        <v>1400000</v>
      </c>
      <c r="L209" s="64">
        <v>1000000</v>
      </c>
      <c r="M209" s="60" t="s">
        <v>1010</v>
      </c>
      <c r="N209" s="61" t="s">
        <v>781</v>
      </c>
      <c r="O209" s="62">
        <f t="shared" si="34"/>
        <v>862068.96551724139</v>
      </c>
      <c r="P209" s="77">
        <v>2.5000000000000001E-2</v>
      </c>
      <c r="Q209" s="64">
        <f t="shared" si="35"/>
        <v>21551.724137931036</v>
      </c>
      <c r="R209" s="65"/>
      <c r="S209" s="66"/>
      <c r="T209" s="67"/>
      <c r="U209" s="64">
        <f t="shared" si="33"/>
        <v>1</v>
      </c>
      <c r="V209" s="64">
        <v>0</v>
      </c>
      <c r="W209" s="79">
        <f t="shared" si="41"/>
        <v>0</v>
      </c>
      <c r="X209" s="81" t="s">
        <v>1011</v>
      </c>
      <c r="Y209" s="81" t="s">
        <v>50</v>
      </c>
      <c r="AA209" s="9" t="s">
        <v>27</v>
      </c>
      <c r="AB209" s="9" t="s">
        <v>27</v>
      </c>
      <c r="AC209" s="9" t="s">
        <v>28</v>
      </c>
      <c r="AD209" s="9" t="s">
        <v>27</v>
      </c>
      <c r="AE209" s="9" t="s">
        <v>27</v>
      </c>
      <c r="AP209" s="69">
        <f t="shared" si="36"/>
        <v>1280956.6739464356</v>
      </c>
      <c r="AQ209" s="70">
        <f t="shared" si="37"/>
        <v>0.24969937088180655</v>
      </c>
      <c r="AR209" s="71"/>
      <c r="AS209" s="60"/>
      <c r="AT209" s="60"/>
      <c r="AU209" s="72"/>
      <c r="AV209" s="72"/>
      <c r="AW209" s="72">
        <f t="shared" si="38"/>
        <v>1000000</v>
      </c>
      <c r="AX209" s="72">
        <f t="shared" si="39"/>
        <v>1000000</v>
      </c>
      <c r="AY209" s="73">
        <f t="shared" si="40"/>
        <v>0.19493194107223016</v>
      </c>
    </row>
    <row r="210" spans="1:51" s="2" customFormat="1" ht="12" customHeight="1">
      <c r="A210" s="75" t="s">
        <v>1012</v>
      </c>
      <c r="B210" s="74" t="s">
        <v>778</v>
      </c>
      <c r="C210" s="74" t="s">
        <v>1013</v>
      </c>
      <c r="D210" s="74">
        <v>1536220</v>
      </c>
      <c r="E210" s="58"/>
      <c r="F210" s="58" t="s">
        <v>208</v>
      </c>
      <c r="G210" s="46">
        <v>5129995.5999999996</v>
      </c>
      <c r="H210" s="76">
        <v>1280956.6739464356</v>
      </c>
      <c r="I210" s="76">
        <v>1380000</v>
      </c>
      <c r="J210" s="76">
        <v>1170000</v>
      </c>
      <c r="K210" s="46">
        <v>1400000</v>
      </c>
      <c r="L210" s="64">
        <v>1000000</v>
      </c>
      <c r="M210" s="60" t="s">
        <v>1014</v>
      </c>
      <c r="N210" s="61" t="s">
        <v>781</v>
      </c>
      <c r="O210" s="62">
        <f t="shared" si="34"/>
        <v>862068.96551724139</v>
      </c>
      <c r="P210" s="77">
        <v>2.5000000000000001E-2</v>
      </c>
      <c r="Q210" s="64">
        <f t="shared" si="35"/>
        <v>21551.724137931036</v>
      </c>
      <c r="R210" s="65" t="s">
        <v>27</v>
      </c>
      <c r="S210" s="66">
        <v>44539</v>
      </c>
      <c r="T210" s="67">
        <v>44774</v>
      </c>
      <c r="U210" s="64">
        <f t="shared" si="33"/>
        <v>236</v>
      </c>
      <c r="V210" s="64">
        <v>0</v>
      </c>
      <c r="W210" s="79">
        <f t="shared" si="41"/>
        <v>0</v>
      </c>
      <c r="X210" s="81" t="s">
        <v>1015</v>
      </c>
      <c r="Y210" s="81" t="s">
        <v>50</v>
      </c>
      <c r="AA210" s="9" t="s">
        <v>27</v>
      </c>
      <c r="AB210" s="9" t="s">
        <v>27</v>
      </c>
      <c r="AC210" s="9" t="s">
        <v>27</v>
      </c>
      <c r="AD210" s="9" t="s">
        <v>27</v>
      </c>
      <c r="AE210" s="9" t="s">
        <v>27</v>
      </c>
      <c r="AP210" s="69">
        <f t="shared" si="36"/>
        <v>1280956.6739464356</v>
      </c>
      <c r="AQ210" s="70">
        <f t="shared" si="37"/>
        <v>0.24969937088180655</v>
      </c>
      <c r="AR210" s="71"/>
      <c r="AS210" s="60"/>
      <c r="AT210" s="60"/>
      <c r="AU210" s="72"/>
      <c r="AV210" s="72"/>
      <c r="AW210" s="72">
        <f t="shared" si="38"/>
        <v>1000000</v>
      </c>
      <c r="AX210" s="72">
        <f t="shared" si="39"/>
        <v>1000000</v>
      </c>
      <c r="AY210" s="73">
        <f t="shared" si="40"/>
        <v>0.19493194107223016</v>
      </c>
    </row>
    <row r="211" spans="1:51" s="2" customFormat="1" ht="12" customHeight="1">
      <c r="A211" s="75" t="s">
        <v>1016</v>
      </c>
      <c r="B211" s="74" t="s">
        <v>778</v>
      </c>
      <c r="C211" s="74" t="s">
        <v>1017</v>
      </c>
      <c r="D211" s="74">
        <v>1546337</v>
      </c>
      <c r="E211" s="58"/>
      <c r="F211" s="58" t="s">
        <v>208</v>
      </c>
      <c r="G211" s="46">
        <v>5129995.5999999996</v>
      </c>
      <c r="H211" s="76">
        <v>1280956.6739464356</v>
      </c>
      <c r="I211" s="76">
        <v>1420000</v>
      </c>
      <c r="J211" s="76">
        <v>1210000</v>
      </c>
      <c r="K211" s="46">
        <v>1400000</v>
      </c>
      <c r="L211" s="64">
        <v>1100000</v>
      </c>
      <c r="M211" s="60" t="s">
        <v>1018</v>
      </c>
      <c r="N211" s="61" t="s">
        <v>781</v>
      </c>
      <c r="O211" s="62">
        <f t="shared" si="34"/>
        <v>948275.86206896557</v>
      </c>
      <c r="P211" s="77">
        <v>2.5000000000000001E-2</v>
      </c>
      <c r="Q211" s="64">
        <f t="shared" si="35"/>
        <v>23706.896551724141</v>
      </c>
      <c r="R211" s="65"/>
      <c r="S211" s="66">
        <v>44509</v>
      </c>
      <c r="T211" s="67">
        <v>44847</v>
      </c>
      <c r="U211" s="64">
        <f t="shared" si="33"/>
        <v>339</v>
      </c>
      <c r="V211" s="64">
        <v>0</v>
      </c>
      <c r="W211" s="79">
        <f t="shared" si="41"/>
        <v>0</v>
      </c>
      <c r="X211" s="81"/>
      <c r="Y211" s="81" t="s">
        <v>50</v>
      </c>
      <c r="AA211" s="9" t="s">
        <v>27</v>
      </c>
      <c r="AB211" s="9" t="s">
        <v>27</v>
      </c>
      <c r="AC211" s="9" t="s">
        <v>28</v>
      </c>
      <c r="AD211" s="9" t="s">
        <v>27</v>
      </c>
      <c r="AE211" s="9" t="s">
        <v>27</v>
      </c>
      <c r="AP211" s="69">
        <f t="shared" si="36"/>
        <v>1280956.6739464356</v>
      </c>
      <c r="AQ211" s="70">
        <f t="shared" si="37"/>
        <v>0.24969937088180655</v>
      </c>
      <c r="AR211" s="71"/>
      <c r="AS211" s="60"/>
      <c r="AT211" s="60"/>
      <c r="AU211" s="72"/>
      <c r="AV211" s="72"/>
      <c r="AW211" s="72">
        <f t="shared" si="38"/>
        <v>1100000</v>
      </c>
      <c r="AX211" s="72">
        <f t="shared" si="39"/>
        <v>1100000</v>
      </c>
      <c r="AY211" s="73">
        <f t="shared" si="40"/>
        <v>0.21442513517945319</v>
      </c>
    </row>
    <row r="212" spans="1:51" s="2" customFormat="1" ht="12" customHeight="1">
      <c r="A212" s="112" t="s">
        <v>1019</v>
      </c>
      <c r="B212" s="74" t="s">
        <v>778</v>
      </c>
      <c r="C212" s="74" t="s">
        <v>1020</v>
      </c>
      <c r="D212" s="74">
        <v>1524193</v>
      </c>
      <c r="E212" s="58"/>
      <c r="F212" s="58" t="s">
        <v>208</v>
      </c>
      <c r="G212" s="46">
        <v>5129995.5999999996</v>
      </c>
      <c r="H212" s="76">
        <v>1280956.6739464356</v>
      </c>
      <c r="I212" s="76"/>
      <c r="J212" s="76"/>
      <c r="K212" s="46">
        <v>1400000</v>
      </c>
      <c r="L212" s="64">
        <v>1000000</v>
      </c>
      <c r="M212" s="60" t="s">
        <v>1021</v>
      </c>
      <c r="N212" s="61"/>
      <c r="O212" s="62">
        <f t="shared" si="34"/>
        <v>862068.96551724139</v>
      </c>
      <c r="P212" s="77">
        <v>2.5000000000000001E-2</v>
      </c>
      <c r="Q212" s="64">
        <f t="shared" si="35"/>
        <v>21551.724137931036</v>
      </c>
      <c r="R212" s="65"/>
      <c r="S212" s="66"/>
      <c r="T212" s="67"/>
      <c r="U212" s="64">
        <f t="shared" si="33"/>
        <v>1</v>
      </c>
      <c r="V212" s="64">
        <v>0</v>
      </c>
      <c r="W212" s="79">
        <f t="shared" si="41"/>
        <v>0</v>
      </c>
      <c r="X212" s="81" t="s">
        <v>1022</v>
      </c>
      <c r="Y212" s="81" t="s">
        <v>50</v>
      </c>
      <c r="AA212" s="9" t="s">
        <v>27</v>
      </c>
      <c r="AB212" s="9" t="s">
        <v>27</v>
      </c>
      <c r="AC212" s="9" t="s">
        <v>27</v>
      </c>
      <c r="AD212" s="9" t="s">
        <v>27</v>
      </c>
      <c r="AE212" s="9" t="s">
        <v>27</v>
      </c>
      <c r="AF212" s="8" t="s">
        <v>1023</v>
      </c>
      <c r="AP212" s="69">
        <f t="shared" si="36"/>
        <v>1280956.6739464356</v>
      </c>
      <c r="AQ212" s="70">
        <f t="shared" si="37"/>
        <v>0.24969937088180655</v>
      </c>
      <c r="AR212" s="71"/>
      <c r="AS212" s="60"/>
      <c r="AT212" s="60"/>
      <c r="AU212" s="72"/>
      <c r="AV212" s="72"/>
      <c r="AW212" s="72">
        <f t="shared" si="38"/>
        <v>1000000</v>
      </c>
      <c r="AX212" s="72">
        <f t="shared" si="39"/>
        <v>1000000</v>
      </c>
      <c r="AY212" s="73">
        <f t="shared" si="40"/>
        <v>0.19493194107223016</v>
      </c>
    </row>
    <row r="213" spans="1:51" s="2" customFormat="1" ht="12" customHeight="1">
      <c r="A213" s="75" t="s">
        <v>1024</v>
      </c>
      <c r="B213" s="74" t="s">
        <v>778</v>
      </c>
      <c r="C213" s="74" t="s">
        <v>1025</v>
      </c>
      <c r="D213" s="74">
        <v>487266</v>
      </c>
      <c r="E213" s="58"/>
      <c r="F213" s="58" t="s">
        <v>208</v>
      </c>
      <c r="G213" s="46">
        <v>5129995.5999999996</v>
      </c>
      <c r="H213" s="76">
        <v>1280956.6739464356</v>
      </c>
      <c r="I213" s="76"/>
      <c r="J213" s="76"/>
      <c r="K213" s="46">
        <v>1400000</v>
      </c>
      <c r="L213" s="64">
        <v>1000000</v>
      </c>
      <c r="M213" s="60" t="s">
        <v>1026</v>
      </c>
      <c r="N213" s="61"/>
      <c r="O213" s="62">
        <f t="shared" si="34"/>
        <v>862068.96551724139</v>
      </c>
      <c r="P213" s="77">
        <v>2.5000000000000001E-2</v>
      </c>
      <c r="Q213" s="64">
        <f t="shared" si="35"/>
        <v>21551.724137931036</v>
      </c>
      <c r="R213" s="65"/>
      <c r="S213" s="66">
        <v>44938</v>
      </c>
      <c r="T213" s="67"/>
      <c r="U213" s="64">
        <f t="shared" si="33"/>
        <v>-44937</v>
      </c>
      <c r="V213" s="64">
        <v>0</v>
      </c>
      <c r="W213" s="79">
        <f t="shared" si="41"/>
        <v>0</v>
      </c>
      <c r="X213" s="81" t="s">
        <v>1027</v>
      </c>
      <c r="Y213" s="81" t="s">
        <v>50</v>
      </c>
      <c r="AA213" s="9" t="s">
        <v>27</v>
      </c>
      <c r="AB213" s="9" t="s">
        <v>27</v>
      </c>
      <c r="AC213" s="9" t="s">
        <v>28</v>
      </c>
      <c r="AD213" s="9" t="s">
        <v>27</v>
      </c>
      <c r="AE213" s="9" t="s">
        <v>27</v>
      </c>
      <c r="AP213" s="69">
        <f t="shared" si="36"/>
        <v>1280956.6739464356</v>
      </c>
      <c r="AQ213" s="70">
        <f t="shared" si="37"/>
        <v>0.24969937088180655</v>
      </c>
      <c r="AR213" s="71"/>
      <c r="AS213" s="60"/>
      <c r="AT213" s="60"/>
      <c r="AU213" s="72"/>
      <c r="AV213" s="72"/>
      <c r="AW213" s="72">
        <f t="shared" si="38"/>
        <v>1000000</v>
      </c>
      <c r="AX213" s="72">
        <f t="shared" si="39"/>
        <v>1000000</v>
      </c>
      <c r="AY213" s="73">
        <f t="shared" si="40"/>
        <v>0.19493194107223016</v>
      </c>
    </row>
    <row r="214" spans="1:51" s="2" customFormat="1" ht="12" customHeight="1">
      <c r="A214" s="109" t="s">
        <v>1028</v>
      </c>
      <c r="B214" s="118" t="s">
        <v>795</v>
      </c>
      <c r="C214" s="74" t="s">
        <v>1029</v>
      </c>
      <c r="D214" s="74" t="s">
        <v>1030</v>
      </c>
      <c r="E214" s="58"/>
      <c r="F214" s="58" t="s">
        <v>208</v>
      </c>
      <c r="G214" s="46">
        <v>6156120</v>
      </c>
      <c r="H214" s="76">
        <v>1537179.2910729072</v>
      </c>
      <c r="I214" s="76"/>
      <c r="J214" s="76"/>
      <c r="K214" s="46">
        <v>1600000</v>
      </c>
      <c r="L214" s="64">
        <v>1200000</v>
      </c>
      <c r="M214" s="60" t="s">
        <v>1031</v>
      </c>
      <c r="N214" s="61"/>
      <c r="O214" s="62">
        <f t="shared" si="34"/>
        <v>1034482.7586206897</v>
      </c>
      <c r="P214" s="77">
        <v>2.5000000000000001E-2</v>
      </c>
      <c r="Q214" s="64">
        <f t="shared" si="35"/>
        <v>25862.068965517246</v>
      </c>
      <c r="R214" s="65"/>
      <c r="S214" s="66">
        <v>44938</v>
      </c>
      <c r="T214" s="67"/>
      <c r="U214" s="64">
        <f t="shared" si="33"/>
        <v>-44937</v>
      </c>
      <c r="V214" s="64">
        <v>0</v>
      </c>
      <c r="W214" s="79">
        <f t="shared" si="41"/>
        <v>0</v>
      </c>
      <c r="X214" s="81" t="s">
        <v>1032</v>
      </c>
      <c r="Y214" s="81" t="s">
        <v>50</v>
      </c>
      <c r="AA214" s="9" t="s">
        <v>27</v>
      </c>
      <c r="AB214" s="9" t="s">
        <v>27</v>
      </c>
      <c r="AC214" s="9" t="s">
        <v>28</v>
      </c>
      <c r="AD214" s="9" t="s">
        <v>27</v>
      </c>
      <c r="AE214" s="9" t="s">
        <v>27</v>
      </c>
      <c r="AP214" s="69">
        <f t="shared" si="36"/>
        <v>1537179.2910729072</v>
      </c>
      <c r="AQ214" s="70">
        <f t="shared" si="37"/>
        <v>0.24969937088180658</v>
      </c>
      <c r="AR214" s="71"/>
      <c r="AS214" s="60"/>
      <c r="AT214" s="60"/>
      <c r="AU214" s="72"/>
      <c r="AV214" s="72"/>
      <c r="AW214" s="72">
        <f t="shared" si="38"/>
        <v>1200000</v>
      </c>
      <c r="AX214" s="72">
        <f t="shared" si="39"/>
        <v>1200000</v>
      </c>
      <c r="AY214" s="73">
        <f t="shared" si="40"/>
        <v>0.19492797411356505</v>
      </c>
    </row>
    <row r="215" spans="1:51" s="2" customFormat="1" ht="12" customHeight="1">
      <c r="A215" s="75" t="s">
        <v>1033</v>
      </c>
      <c r="B215" s="74" t="s">
        <v>778</v>
      </c>
      <c r="C215" s="74" t="s">
        <v>1034</v>
      </c>
      <c r="D215" s="74">
        <v>485044</v>
      </c>
      <c r="E215" s="58"/>
      <c r="F215" s="58" t="s">
        <v>208</v>
      </c>
      <c r="G215" s="46">
        <v>5129995.5999999996</v>
      </c>
      <c r="H215" s="76">
        <v>1280956.6739464356</v>
      </c>
      <c r="I215" s="76"/>
      <c r="J215" s="76"/>
      <c r="K215" s="46">
        <v>1400000</v>
      </c>
      <c r="L215" s="64">
        <v>1000000</v>
      </c>
      <c r="M215" s="60" t="s">
        <v>1035</v>
      </c>
      <c r="N215" s="61"/>
      <c r="O215" s="62">
        <f t="shared" si="34"/>
        <v>862068.96551724139</v>
      </c>
      <c r="P215" s="77">
        <v>2.5000000000000001E-2</v>
      </c>
      <c r="Q215" s="64">
        <f t="shared" si="35"/>
        <v>21551.724137931036</v>
      </c>
      <c r="R215" s="65"/>
      <c r="S215" s="66">
        <v>44938</v>
      </c>
      <c r="T215" s="67"/>
      <c r="U215" s="64">
        <f t="shared" si="33"/>
        <v>-44937</v>
      </c>
      <c r="V215" s="64">
        <v>0</v>
      </c>
      <c r="W215" s="79">
        <f t="shared" si="41"/>
        <v>0</v>
      </c>
      <c r="X215" s="81" t="s">
        <v>1036</v>
      </c>
      <c r="Y215" s="81" t="s">
        <v>50</v>
      </c>
      <c r="AA215" s="9" t="s">
        <v>27</v>
      </c>
      <c r="AB215" s="9" t="s">
        <v>27</v>
      </c>
      <c r="AC215" s="9" t="s">
        <v>28</v>
      </c>
      <c r="AD215" s="9" t="s">
        <v>27</v>
      </c>
      <c r="AE215" s="9" t="s">
        <v>27</v>
      </c>
      <c r="AP215" s="69">
        <f t="shared" si="36"/>
        <v>1280956.6739464356</v>
      </c>
      <c r="AQ215" s="70">
        <f t="shared" si="37"/>
        <v>0.24969937088180655</v>
      </c>
      <c r="AR215" s="71"/>
      <c r="AS215" s="60"/>
      <c r="AT215" s="60"/>
      <c r="AU215" s="72"/>
      <c r="AV215" s="72"/>
      <c r="AW215" s="72">
        <f t="shared" si="38"/>
        <v>1000000</v>
      </c>
      <c r="AX215" s="72">
        <f t="shared" si="39"/>
        <v>1000000</v>
      </c>
      <c r="AY215" s="73">
        <f t="shared" si="40"/>
        <v>0.19493194107223016</v>
      </c>
    </row>
    <row r="216" spans="1:51" s="2" customFormat="1" ht="12" customHeight="1">
      <c r="A216" s="109" t="s">
        <v>1037</v>
      </c>
      <c r="B216" s="74" t="s">
        <v>778</v>
      </c>
      <c r="C216" s="74" t="s">
        <v>1038</v>
      </c>
      <c r="D216" s="74">
        <v>1516129</v>
      </c>
      <c r="E216" s="58"/>
      <c r="F216" s="58" t="s">
        <v>208</v>
      </c>
      <c r="G216" s="46">
        <v>5129995.5999999996</v>
      </c>
      <c r="H216" s="76">
        <v>1280956.6739464356</v>
      </c>
      <c r="I216" s="76"/>
      <c r="J216" s="76"/>
      <c r="K216" s="46">
        <v>1400000</v>
      </c>
      <c r="L216" s="64">
        <v>1000000</v>
      </c>
      <c r="M216" s="60" t="s">
        <v>1039</v>
      </c>
      <c r="N216" s="61"/>
      <c r="O216" s="62">
        <f t="shared" si="34"/>
        <v>862068.96551724139</v>
      </c>
      <c r="P216" s="77">
        <v>2.5000000000000001E-2</v>
      </c>
      <c r="Q216" s="64">
        <f t="shared" si="35"/>
        <v>21551.724137931036</v>
      </c>
      <c r="R216" s="65"/>
      <c r="S216" s="66">
        <v>44938</v>
      </c>
      <c r="T216" s="67"/>
      <c r="U216" s="64">
        <f t="shared" si="33"/>
        <v>-44937</v>
      </c>
      <c r="V216" s="64">
        <v>0</v>
      </c>
      <c r="W216" s="79">
        <f t="shared" si="41"/>
        <v>0</v>
      </c>
      <c r="X216" s="81" t="s">
        <v>1040</v>
      </c>
      <c r="Y216" s="81" t="s">
        <v>50</v>
      </c>
      <c r="AA216" s="9" t="s">
        <v>27</v>
      </c>
      <c r="AB216" s="9" t="s">
        <v>27</v>
      </c>
      <c r="AC216" s="9" t="s">
        <v>27</v>
      </c>
      <c r="AD216" s="9" t="s">
        <v>27</v>
      </c>
      <c r="AE216" s="9" t="s">
        <v>27</v>
      </c>
      <c r="AF216" s="2" t="s">
        <v>1041</v>
      </c>
      <c r="AP216" s="69">
        <f t="shared" si="36"/>
        <v>1280956.6739464356</v>
      </c>
      <c r="AQ216" s="70">
        <f t="shared" si="37"/>
        <v>0.24969937088180655</v>
      </c>
      <c r="AR216" s="71"/>
      <c r="AS216" s="60"/>
      <c r="AT216" s="60"/>
      <c r="AU216" s="72"/>
      <c r="AV216" s="72"/>
      <c r="AW216" s="72">
        <f t="shared" si="38"/>
        <v>1000000</v>
      </c>
      <c r="AX216" s="72">
        <f t="shared" si="39"/>
        <v>1000000</v>
      </c>
      <c r="AY216" s="73">
        <f t="shared" si="40"/>
        <v>0.19493194107223016</v>
      </c>
    </row>
    <row r="217" spans="1:51" s="2" customFormat="1" ht="12" customHeight="1">
      <c r="A217" s="75" t="s">
        <v>1042</v>
      </c>
      <c r="B217" s="74" t="s">
        <v>795</v>
      </c>
      <c r="C217" s="74" t="s">
        <v>1043</v>
      </c>
      <c r="D217" s="74" t="s">
        <v>1044</v>
      </c>
      <c r="E217" s="58"/>
      <c r="F217" s="58" t="s">
        <v>208</v>
      </c>
      <c r="G217" s="46">
        <v>6156120</v>
      </c>
      <c r="H217" s="76">
        <v>1537179.2910729072</v>
      </c>
      <c r="I217" s="76"/>
      <c r="J217" s="76">
        <v>1600000</v>
      </c>
      <c r="K217" s="46">
        <v>1600000</v>
      </c>
      <c r="L217" s="64">
        <v>850000</v>
      </c>
      <c r="M217" s="60" t="s">
        <v>1045</v>
      </c>
      <c r="N217" s="61" t="s">
        <v>48</v>
      </c>
      <c r="O217" s="62">
        <f t="shared" si="34"/>
        <v>732758.62068965519</v>
      </c>
      <c r="P217" s="77">
        <v>0</v>
      </c>
      <c r="Q217" s="64">
        <f t="shared" si="35"/>
        <v>0</v>
      </c>
      <c r="R217" s="65" t="s">
        <v>1046</v>
      </c>
      <c r="S217" s="66">
        <v>44939</v>
      </c>
      <c r="T217" s="67">
        <v>44998</v>
      </c>
      <c r="U217" s="64">
        <f t="shared" si="33"/>
        <v>60</v>
      </c>
      <c r="V217" s="64">
        <v>0</v>
      </c>
      <c r="W217" s="79">
        <f t="shared" si="41"/>
        <v>0</v>
      </c>
      <c r="X217" s="81" t="s">
        <v>1047</v>
      </c>
      <c r="Y217" s="81" t="s">
        <v>50</v>
      </c>
      <c r="AA217" s="9" t="s">
        <v>27</v>
      </c>
      <c r="AB217" s="9" t="s">
        <v>27</v>
      </c>
      <c r="AC217" s="9" t="s">
        <v>28</v>
      </c>
      <c r="AD217" s="9" t="s">
        <v>27</v>
      </c>
      <c r="AE217" s="9" t="s">
        <v>27</v>
      </c>
      <c r="AP217" s="69">
        <f t="shared" si="36"/>
        <v>1537179.2910729072</v>
      </c>
      <c r="AQ217" s="70">
        <f t="shared" si="37"/>
        <v>0.24969937088180658</v>
      </c>
      <c r="AR217" s="71"/>
      <c r="AS217" s="60"/>
      <c r="AT217" s="60"/>
      <c r="AU217" s="72"/>
      <c r="AV217" s="72"/>
      <c r="AW217" s="72">
        <f t="shared" si="38"/>
        <v>850000</v>
      </c>
      <c r="AX217" s="72">
        <f t="shared" si="39"/>
        <v>850000</v>
      </c>
      <c r="AY217" s="73">
        <f t="shared" si="40"/>
        <v>0.13807398166377524</v>
      </c>
    </row>
    <row r="218" spans="1:51" s="2" customFormat="1" ht="12" customHeight="1">
      <c r="A218" s="75" t="s">
        <v>1048</v>
      </c>
      <c r="B218" s="74" t="s">
        <v>795</v>
      </c>
      <c r="C218" s="74" t="s">
        <v>1049</v>
      </c>
      <c r="D218" s="74" t="s">
        <v>1050</v>
      </c>
      <c r="E218" s="58"/>
      <c r="F218" s="58" t="s">
        <v>208</v>
      </c>
      <c r="G218" s="46">
        <v>6156120</v>
      </c>
      <c r="H218" s="76">
        <v>1537179.2910729072</v>
      </c>
      <c r="I218" s="76"/>
      <c r="J218" s="76">
        <v>1600000</v>
      </c>
      <c r="K218" s="46">
        <v>1600000</v>
      </c>
      <c r="L218" s="64">
        <v>850000</v>
      </c>
      <c r="M218" s="60" t="s">
        <v>1051</v>
      </c>
      <c r="N218" s="61" t="s">
        <v>48</v>
      </c>
      <c r="O218" s="62">
        <f t="shared" si="34"/>
        <v>732758.62068965519</v>
      </c>
      <c r="P218" s="77">
        <v>0</v>
      </c>
      <c r="Q218" s="64">
        <f t="shared" si="35"/>
        <v>0</v>
      </c>
      <c r="R218" s="65" t="s">
        <v>1046</v>
      </c>
      <c r="S218" s="66">
        <v>44940</v>
      </c>
      <c r="T218" s="67">
        <v>44998</v>
      </c>
      <c r="U218" s="64">
        <f t="shared" si="33"/>
        <v>59</v>
      </c>
      <c r="V218" s="64">
        <v>0</v>
      </c>
      <c r="W218" s="79">
        <f t="shared" si="41"/>
        <v>0</v>
      </c>
      <c r="X218" s="81" t="s">
        <v>1052</v>
      </c>
      <c r="Y218" s="81" t="s">
        <v>50</v>
      </c>
      <c r="AA218" s="9" t="s">
        <v>27</v>
      </c>
      <c r="AB218" s="9" t="s">
        <v>27</v>
      </c>
      <c r="AC218" s="9" t="s">
        <v>28</v>
      </c>
      <c r="AD218" s="9" t="s">
        <v>27</v>
      </c>
      <c r="AE218" s="9" t="s">
        <v>27</v>
      </c>
      <c r="AP218" s="69">
        <f t="shared" si="36"/>
        <v>1537179.2910729072</v>
      </c>
      <c r="AQ218" s="70">
        <f t="shared" si="37"/>
        <v>0.24969937088180658</v>
      </c>
      <c r="AR218" s="71"/>
      <c r="AS218" s="60"/>
      <c r="AT218" s="60"/>
      <c r="AU218" s="72"/>
      <c r="AV218" s="72"/>
      <c r="AW218" s="72">
        <f t="shared" si="38"/>
        <v>850000</v>
      </c>
      <c r="AX218" s="72">
        <f t="shared" si="39"/>
        <v>850000</v>
      </c>
      <c r="AY218" s="73">
        <f t="shared" si="40"/>
        <v>0.13807398166377524</v>
      </c>
    </row>
    <row r="219" spans="1:51" s="2" customFormat="1" ht="12" customHeight="1">
      <c r="A219" s="75" t="s">
        <v>1053</v>
      </c>
      <c r="B219" s="74" t="s">
        <v>795</v>
      </c>
      <c r="C219" s="74" t="s">
        <v>1054</v>
      </c>
      <c r="D219" s="74" t="s">
        <v>1055</v>
      </c>
      <c r="E219" s="58"/>
      <c r="F219" s="58" t="s">
        <v>208</v>
      </c>
      <c r="G219" s="46">
        <v>6156120</v>
      </c>
      <c r="H219" s="76">
        <v>1537179.2910729072</v>
      </c>
      <c r="I219" s="76"/>
      <c r="J219" s="76">
        <v>1600000</v>
      </c>
      <c r="K219" s="46">
        <v>1600000</v>
      </c>
      <c r="L219" s="64">
        <v>850000</v>
      </c>
      <c r="M219" s="60" t="s">
        <v>1056</v>
      </c>
      <c r="N219" s="61" t="s">
        <v>48</v>
      </c>
      <c r="O219" s="62">
        <f t="shared" si="34"/>
        <v>732758.62068965519</v>
      </c>
      <c r="P219" s="77">
        <v>0</v>
      </c>
      <c r="Q219" s="64">
        <f t="shared" si="35"/>
        <v>0</v>
      </c>
      <c r="R219" s="65" t="s">
        <v>1046</v>
      </c>
      <c r="S219" s="66">
        <v>44941</v>
      </c>
      <c r="T219" s="67">
        <v>44999</v>
      </c>
      <c r="U219" s="64">
        <f t="shared" si="33"/>
        <v>59</v>
      </c>
      <c r="V219" s="64">
        <v>0</v>
      </c>
      <c r="W219" s="79">
        <f t="shared" si="41"/>
        <v>0</v>
      </c>
      <c r="X219" s="81" t="s">
        <v>1057</v>
      </c>
      <c r="Y219" s="81" t="s">
        <v>50</v>
      </c>
      <c r="AA219" s="9" t="s">
        <v>27</v>
      </c>
      <c r="AB219" s="9" t="s">
        <v>27</v>
      </c>
      <c r="AC219" s="9" t="s">
        <v>28</v>
      </c>
      <c r="AD219" s="9" t="s">
        <v>27</v>
      </c>
      <c r="AE219" s="9" t="s">
        <v>27</v>
      </c>
      <c r="AP219" s="69">
        <f t="shared" si="36"/>
        <v>1537179.2910729072</v>
      </c>
      <c r="AQ219" s="70">
        <f t="shared" si="37"/>
        <v>0.24969937088180658</v>
      </c>
      <c r="AR219" s="71"/>
      <c r="AS219" s="60"/>
      <c r="AT219" s="60"/>
      <c r="AU219" s="72"/>
      <c r="AV219" s="72"/>
      <c r="AW219" s="72">
        <f t="shared" si="38"/>
        <v>850000</v>
      </c>
      <c r="AX219" s="72">
        <f t="shared" si="39"/>
        <v>850000</v>
      </c>
      <c r="AY219" s="73">
        <f t="shared" si="40"/>
        <v>0.13807398166377524</v>
      </c>
    </row>
    <row r="220" spans="1:51" s="2" customFormat="1" ht="12" customHeight="1">
      <c r="A220" s="75" t="s">
        <v>1058</v>
      </c>
      <c r="B220" s="74" t="s">
        <v>795</v>
      </c>
      <c r="C220" s="74" t="s">
        <v>1059</v>
      </c>
      <c r="D220" s="74" t="s">
        <v>1060</v>
      </c>
      <c r="E220" s="58"/>
      <c r="F220" s="58" t="s">
        <v>208</v>
      </c>
      <c r="G220" s="46">
        <v>6156120</v>
      </c>
      <c r="H220" s="76">
        <v>1537179.2910729072</v>
      </c>
      <c r="I220" s="76"/>
      <c r="J220" s="76"/>
      <c r="K220" s="46">
        <v>1600000</v>
      </c>
      <c r="L220" s="64">
        <v>850000</v>
      </c>
      <c r="M220" s="60" t="s">
        <v>1061</v>
      </c>
      <c r="N220" s="61" t="s">
        <v>48</v>
      </c>
      <c r="O220" s="62">
        <f t="shared" si="34"/>
        <v>732758.62068965519</v>
      </c>
      <c r="P220" s="77">
        <v>0</v>
      </c>
      <c r="Q220" s="64">
        <f t="shared" si="35"/>
        <v>0</v>
      </c>
      <c r="R220" s="65" t="s">
        <v>1046</v>
      </c>
      <c r="S220" s="66"/>
      <c r="T220" s="67">
        <v>45008</v>
      </c>
      <c r="U220" s="64">
        <f t="shared" si="33"/>
        <v>45009</v>
      </c>
      <c r="V220" s="64">
        <v>0</v>
      </c>
      <c r="W220" s="79">
        <f t="shared" si="41"/>
        <v>0</v>
      </c>
      <c r="X220" s="81" t="s">
        <v>1062</v>
      </c>
      <c r="Y220" s="81" t="s">
        <v>50</v>
      </c>
      <c r="AA220" s="9" t="s">
        <v>27</v>
      </c>
      <c r="AB220" s="9" t="s">
        <v>27</v>
      </c>
      <c r="AC220" s="9" t="s">
        <v>28</v>
      </c>
      <c r="AD220" s="9" t="s">
        <v>27</v>
      </c>
      <c r="AE220" s="9" t="s">
        <v>27</v>
      </c>
      <c r="AP220" s="69">
        <f t="shared" si="36"/>
        <v>1537179.2910729072</v>
      </c>
      <c r="AQ220" s="70">
        <f t="shared" si="37"/>
        <v>0.24969937088180658</v>
      </c>
      <c r="AR220" s="71"/>
      <c r="AS220" s="60"/>
      <c r="AT220" s="60"/>
      <c r="AU220" s="72"/>
      <c r="AV220" s="72"/>
      <c r="AW220" s="72">
        <f t="shared" si="38"/>
        <v>850000</v>
      </c>
      <c r="AX220" s="72">
        <f t="shared" si="39"/>
        <v>850000</v>
      </c>
      <c r="AY220" s="73">
        <f t="shared" si="40"/>
        <v>0.13807398166377524</v>
      </c>
    </row>
    <row r="221" spans="1:51" s="103" customFormat="1" ht="12" customHeight="1">
      <c r="A221" s="109" t="s">
        <v>1063</v>
      </c>
      <c r="B221" s="118" t="s">
        <v>778</v>
      </c>
      <c r="C221" s="118" t="s">
        <v>1064</v>
      </c>
      <c r="D221" s="118">
        <v>1532953</v>
      </c>
      <c r="E221" s="58"/>
      <c r="F221" s="58" t="s">
        <v>208</v>
      </c>
      <c r="G221" s="119">
        <v>5129995.5999999996</v>
      </c>
      <c r="H221" s="120">
        <v>1280956.6739464356</v>
      </c>
      <c r="I221" s="120"/>
      <c r="J221" s="120"/>
      <c r="K221" s="119">
        <v>1400000</v>
      </c>
      <c r="L221" s="121">
        <v>1000000</v>
      </c>
      <c r="M221" s="55" t="s">
        <v>1065</v>
      </c>
      <c r="N221" s="122" t="s">
        <v>263</v>
      </c>
      <c r="O221" s="123">
        <f t="shared" si="34"/>
        <v>862068.96551724139</v>
      </c>
      <c r="P221" s="124">
        <v>2.5000000000000001E-2</v>
      </c>
      <c r="Q221" s="121">
        <f t="shared" si="35"/>
        <v>21551.724137931036</v>
      </c>
      <c r="R221" s="125"/>
      <c r="S221" s="126">
        <v>44938</v>
      </c>
      <c r="T221" s="127">
        <v>44963</v>
      </c>
      <c r="U221" s="121">
        <f t="shared" si="33"/>
        <v>26</v>
      </c>
      <c r="V221" s="121">
        <v>0</v>
      </c>
      <c r="W221" s="128">
        <f t="shared" si="41"/>
        <v>0</v>
      </c>
      <c r="X221" s="129" t="s">
        <v>1066</v>
      </c>
      <c r="Y221" s="129" t="s">
        <v>50</v>
      </c>
      <c r="AA221" s="9" t="s">
        <v>27</v>
      </c>
      <c r="AB221" s="9" t="s">
        <v>27</v>
      </c>
      <c r="AC221" s="9" t="s">
        <v>28</v>
      </c>
      <c r="AD221" s="9" t="s">
        <v>27</v>
      </c>
      <c r="AE221" s="9" t="s">
        <v>27</v>
      </c>
      <c r="AP221" s="104">
        <f t="shared" si="36"/>
        <v>1280956.6739464356</v>
      </c>
      <c r="AQ221" s="105">
        <f t="shared" si="37"/>
        <v>0.24969937088180655</v>
      </c>
      <c r="AR221" s="106"/>
      <c r="AS221" s="55"/>
      <c r="AT221" s="55"/>
      <c r="AU221" s="107"/>
      <c r="AV221" s="107"/>
      <c r="AW221" s="107">
        <f t="shared" si="38"/>
        <v>1000000</v>
      </c>
      <c r="AX221" s="107">
        <f t="shared" si="39"/>
        <v>1000000</v>
      </c>
      <c r="AY221" s="108">
        <f t="shared" si="40"/>
        <v>0.19493194107223016</v>
      </c>
    </row>
    <row r="222" spans="1:51" s="2" customFormat="1" ht="12" customHeight="1">
      <c r="A222" s="60" t="s">
        <v>1067</v>
      </c>
      <c r="B222" s="55" t="s">
        <v>1068</v>
      </c>
      <c r="C222" s="58" t="s">
        <v>1069</v>
      </c>
      <c r="D222" s="58" t="s">
        <v>1070</v>
      </c>
      <c r="E222" s="58" t="s">
        <v>46</v>
      </c>
      <c r="F222" s="58" t="s">
        <v>1071</v>
      </c>
      <c r="G222" s="46">
        <v>3120258.62</v>
      </c>
      <c r="H222" s="46">
        <v>555589.85</v>
      </c>
      <c r="I222" s="46"/>
      <c r="J222" s="46"/>
      <c r="K222" s="46">
        <v>1200000</v>
      </c>
      <c r="L222" s="64">
        <v>800000</v>
      </c>
      <c r="M222" s="60" t="s">
        <v>46</v>
      </c>
      <c r="N222" s="61" t="s">
        <v>48</v>
      </c>
      <c r="O222" s="62">
        <f t="shared" si="34"/>
        <v>689655.17241379316</v>
      </c>
      <c r="P222" s="63">
        <v>0</v>
      </c>
      <c r="Q222" s="64">
        <f t="shared" si="35"/>
        <v>0</v>
      </c>
      <c r="R222" s="65" t="s">
        <v>48</v>
      </c>
      <c r="S222" s="66"/>
      <c r="T222" s="67"/>
      <c r="U222" s="64">
        <f t="shared" si="33"/>
        <v>1</v>
      </c>
      <c r="V222" s="64">
        <v>0</v>
      </c>
      <c r="W222" s="61">
        <f t="shared" si="41"/>
        <v>0</v>
      </c>
      <c r="X222" s="68" t="s">
        <v>1072</v>
      </c>
      <c r="Y222" s="68" t="s">
        <v>50</v>
      </c>
      <c r="AA222" s="9" t="s">
        <v>27</v>
      </c>
      <c r="AB222" s="9" t="s">
        <v>28</v>
      </c>
      <c r="AC222" s="9" t="s">
        <v>28</v>
      </c>
      <c r="AD222" s="9" t="s">
        <v>28</v>
      </c>
      <c r="AE222" s="9" t="s">
        <v>27</v>
      </c>
      <c r="AF222" s="2" t="s">
        <v>284</v>
      </c>
      <c r="AP222" s="69">
        <f t="shared" si="36"/>
        <v>555589.85</v>
      </c>
      <c r="AQ222" s="70">
        <f t="shared" si="37"/>
        <v>0.17805891038608843</v>
      </c>
      <c r="AR222" s="71"/>
      <c r="AS222" s="60"/>
      <c r="AT222" s="60"/>
      <c r="AU222" s="72"/>
      <c r="AV222" s="72"/>
      <c r="AW222" s="72">
        <f t="shared" si="38"/>
        <v>800000</v>
      </c>
      <c r="AX222" s="72">
        <f t="shared" si="39"/>
        <v>800000</v>
      </c>
      <c r="AY222" s="73">
        <f t="shared" si="40"/>
        <v>0.25638900406274656</v>
      </c>
    </row>
    <row r="223" spans="1:51" s="2" customFormat="1" ht="12" customHeight="1">
      <c r="A223" s="75" t="s">
        <v>1073</v>
      </c>
      <c r="B223" s="74" t="s">
        <v>1074</v>
      </c>
      <c r="C223" s="74" t="s">
        <v>1075</v>
      </c>
      <c r="D223" s="58">
        <v>362169</v>
      </c>
      <c r="E223" s="58" t="s">
        <v>359</v>
      </c>
      <c r="F223" s="58" t="s">
        <v>48</v>
      </c>
      <c r="G223" s="46">
        <v>0</v>
      </c>
      <c r="H223" s="76">
        <v>0</v>
      </c>
      <c r="I223" s="76">
        <v>0</v>
      </c>
      <c r="J223" s="76">
        <v>0</v>
      </c>
      <c r="K223" s="46">
        <v>6000000</v>
      </c>
      <c r="L223" s="64">
        <v>5700000</v>
      </c>
      <c r="M223" s="60" t="s">
        <v>1076</v>
      </c>
      <c r="N223" s="61"/>
      <c r="O223" s="62">
        <f t="shared" si="34"/>
        <v>4913793.1034482764</v>
      </c>
      <c r="P223" s="63">
        <v>0</v>
      </c>
      <c r="Q223" s="64">
        <f t="shared" si="35"/>
        <v>0</v>
      </c>
      <c r="R223" s="65"/>
      <c r="S223" s="66"/>
      <c r="T223" s="67"/>
      <c r="U223" s="64">
        <f t="shared" si="33"/>
        <v>1</v>
      </c>
      <c r="V223" s="64">
        <v>150</v>
      </c>
      <c r="W223" s="61">
        <f t="shared" si="41"/>
        <v>150</v>
      </c>
      <c r="X223" s="81" t="s">
        <v>1077</v>
      </c>
      <c r="Y223" s="81" t="s">
        <v>50</v>
      </c>
      <c r="AA223" s="9" t="s">
        <v>27</v>
      </c>
      <c r="AB223" s="9" t="s">
        <v>27</v>
      </c>
      <c r="AC223" s="9" t="s">
        <v>48</v>
      </c>
      <c r="AD223" s="9" t="s">
        <v>48</v>
      </c>
      <c r="AE223" s="9" t="s">
        <v>48</v>
      </c>
      <c r="AP223" s="69">
        <f t="shared" si="36"/>
        <v>0</v>
      </c>
      <c r="AQ223" s="70" t="e">
        <f t="shared" si="37"/>
        <v>#DIV/0!</v>
      </c>
      <c r="AR223" s="71"/>
      <c r="AS223" s="60"/>
      <c r="AT223" s="60"/>
      <c r="AU223" s="72"/>
      <c r="AV223" s="72"/>
      <c r="AW223" s="72">
        <f t="shared" si="38"/>
        <v>5700000</v>
      </c>
      <c r="AX223" s="72">
        <f t="shared" si="39"/>
        <v>5700000</v>
      </c>
      <c r="AY223" s="73" t="e">
        <f t="shared" si="40"/>
        <v>#DIV/0!</v>
      </c>
    </row>
    <row r="224" spans="1:51" s="2" customFormat="1" ht="12" customHeight="1">
      <c r="A224" s="75" t="s">
        <v>1078</v>
      </c>
      <c r="B224" s="74" t="s">
        <v>1074</v>
      </c>
      <c r="C224" s="74" t="s">
        <v>1079</v>
      </c>
      <c r="D224" s="58">
        <v>362232</v>
      </c>
      <c r="E224" s="58" t="s">
        <v>359</v>
      </c>
      <c r="F224" s="58" t="s">
        <v>48</v>
      </c>
      <c r="G224" s="46">
        <v>0</v>
      </c>
      <c r="H224" s="76">
        <v>0</v>
      </c>
      <c r="I224" s="76">
        <v>0</v>
      </c>
      <c r="J224" s="76">
        <v>0</v>
      </c>
      <c r="K224" s="46">
        <v>6000000</v>
      </c>
      <c r="L224" s="64">
        <v>5700000</v>
      </c>
      <c r="M224" s="60" t="s">
        <v>1076</v>
      </c>
      <c r="N224" s="61"/>
      <c r="O224" s="62">
        <f t="shared" si="34"/>
        <v>4913793.1034482764</v>
      </c>
      <c r="P224" s="63">
        <v>0</v>
      </c>
      <c r="Q224" s="64">
        <f t="shared" si="35"/>
        <v>0</v>
      </c>
      <c r="R224" s="65"/>
      <c r="S224" s="66"/>
      <c r="T224" s="67"/>
      <c r="U224" s="64">
        <f t="shared" si="33"/>
        <v>1</v>
      </c>
      <c r="V224" s="64">
        <v>150</v>
      </c>
      <c r="W224" s="61">
        <f t="shared" si="41"/>
        <v>150</v>
      </c>
      <c r="X224" s="81" t="s">
        <v>1077</v>
      </c>
      <c r="Y224" s="81" t="s">
        <v>50</v>
      </c>
      <c r="AA224" s="9" t="s">
        <v>27</v>
      </c>
      <c r="AB224" s="9" t="s">
        <v>27</v>
      </c>
      <c r="AC224" s="9" t="s">
        <v>48</v>
      </c>
      <c r="AD224" s="9" t="s">
        <v>48</v>
      </c>
      <c r="AE224" s="9" t="s">
        <v>48</v>
      </c>
      <c r="AP224" s="69">
        <f t="shared" si="36"/>
        <v>0</v>
      </c>
      <c r="AQ224" s="70" t="e">
        <f t="shared" si="37"/>
        <v>#DIV/0!</v>
      </c>
      <c r="AR224" s="71"/>
      <c r="AS224" s="60"/>
      <c r="AT224" s="60"/>
      <c r="AU224" s="72"/>
      <c r="AV224" s="72"/>
      <c r="AW224" s="72">
        <f t="shared" si="38"/>
        <v>5700000</v>
      </c>
      <c r="AX224" s="72">
        <f t="shared" si="39"/>
        <v>5700000</v>
      </c>
      <c r="AY224" s="73" t="e">
        <f t="shared" si="40"/>
        <v>#DIV/0!</v>
      </c>
    </row>
    <row r="225" spans="1:51" s="2" customFormat="1" ht="12" customHeight="1">
      <c r="A225" s="75" t="s">
        <v>1080</v>
      </c>
      <c r="B225" s="74" t="s">
        <v>1081</v>
      </c>
      <c r="C225" s="74" t="s">
        <v>1082</v>
      </c>
      <c r="D225" s="74" t="s">
        <v>1083</v>
      </c>
      <c r="E225" s="58"/>
      <c r="F225" s="58" t="s">
        <v>1084</v>
      </c>
      <c r="G225" s="46"/>
      <c r="H225" s="76"/>
      <c r="I225" s="76"/>
      <c r="J225" s="76"/>
      <c r="K225" s="46">
        <v>2200000</v>
      </c>
      <c r="L225" s="64">
        <v>2000000</v>
      </c>
      <c r="M225" s="60" t="s">
        <v>46</v>
      </c>
      <c r="N225" s="61" t="s">
        <v>48</v>
      </c>
      <c r="O225" s="62">
        <f t="shared" si="34"/>
        <v>1724137.9310344828</v>
      </c>
      <c r="P225" s="77">
        <v>0</v>
      </c>
      <c r="Q225" s="64">
        <f t="shared" si="35"/>
        <v>0</v>
      </c>
      <c r="R225" s="65" t="s">
        <v>48</v>
      </c>
      <c r="S225" s="66"/>
      <c r="T225" s="67"/>
      <c r="U225" s="64">
        <f t="shared" si="33"/>
        <v>1</v>
      </c>
      <c r="V225" s="64">
        <v>0</v>
      </c>
      <c r="W225" s="79">
        <f t="shared" si="41"/>
        <v>0</v>
      </c>
      <c r="X225" s="81" t="s">
        <v>1085</v>
      </c>
      <c r="Y225" s="81" t="s">
        <v>50</v>
      </c>
      <c r="AA225" s="9" t="s">
        <v>27</v>
      </c>
      <c r="AB225" s="9" t="s">
        <v>27</v>
      </c>
      <c r="AC225" s="9" t="s">
        <v>27</v>
      </c>
      <c r="AD225" s="9" t="s">
        <v>27</v>
      </c>
      <c r="AE225" s="9" t="s">
        <v>27</v>
      </c>
      <c r="AP225" s="69">
        <f t="shared" si="36"/>
        <v>0</v>
      </c>
      <c r="AQ225" s="70" t="e">
        <f t="shared" si="37"/>
        <v>#DIV/0!</v>
      </c>
      <c r="AR225" s="71"/>
      <c r="AS225" s="60"/>
      <c r="AT225" s="60"/>
      <c r="AU225" s="72"/>
      <c r="AV225" s="72"/>
      <c r="AW225" s="72">
        <f t="shared" si="38"/>
        <v>2000000</v>
      </c>
      <c r="AX225" s="72">
        <f t="shared" si="39"/>
        <v>2000000</v>
      </c>
      <c r="AY225" s="73" t="e">
        <f t="shared" si="40"/>
        <v>#DIV/0!</v>
      </c>
    </row>
    <row r="226" spans="1:51" s="2" customFormat="1" ht="12" customHeight="1">
      <c r="A226" s="75" t="s">
        <v>1086</v>
      </c>
      <c r="B226" s="74" t="s">
        <v>1081</v>
      </c>
      <c r="C226" s="74" t="s">
        <v>1087</v>
      </c>
      <c r="D226" s="74" t="s">
        <v>1088</v>
      </c>
      <c r="E226" s="58"/>
      <c r="F226" s="58" t="s">
        <v>1084</v>
      </c>
      <c r="G226" s="46"/>
      <c r="H226" s="76"/>
      <c r="I226" s="76"/>
      <c r="J226" s="76"/>
      <c r="K226" s="46">
        <v>2200000</v>
      </c>
      <c r="L226" s="64">
        <v>2000000</v>
      </c>
      <c r="M226" s="60" t="s">
        <v>1089</v>
      </c>
      <c r="N226" s="61"/>
      <c r="O226" s="62">
        <f t="shared" si="34"/>
        <v>1724137.9310344828</v>
      </c>
      <c r="P226" s="77">
        <v>2.5000000000000001E-2</v>
      </c>
      <c r="Q226" s="64">
        <f t="shared" si="35"/>
        <v>43103.448275862072</v>
      </c>
      <c r="R226" s="65"/>
      <c r="S226" s="66"/>
      <c r="T226" s="67"/>
      <c r="U226" s="64">
        <f t="shared" si="33"/>
        <v>1</v>
      </c>
      <c r="V226" s="64">
        <v>0</v>
      </c>
      <c r="W226" s="79">
        <f t="shared" si="41"/>
        <v>0</v>
      </c>
      <c r="X226" s="81" t="s">
        <v>1090</v>
      </c>
      <c r="Y226" s="81" t="s">
        <v>50</v>
      </c>
      <c r="AA226" s="9" t="s">
        <v>27</v>
      </c>
      <c r="AB226" s="9" t="s">
        <v>27</v>
      </c>
      <c r="AC226" s="9" t="s">
        <v>27</v>
      </c>
      <c r="AD226" s="9" t="s">
        <v>27</v>
      </c>
      <c r="AE226" s="9" t="s">
        <v>27</v>
      </c>
      <c r="AP226" s="69">
        <f t="shared" si="36"/>
        <v>0</v>
      </c>
      <c r="AQ226" s="70" t="e">
        <f t="shared" si="37"/>
        <v>#DIV/0!</v>
      </c>
      <c r="AR226" s="71"/>
      <c r="AS226" s="60"/>
      <c r="AT226" s="60"/>
      <c r="AU226" s="72"/>
      <c r="AV226" s="72"/>
      <c r="AW226" s="72">
        <f t="shared" si="38"/>
        <v>2000000</v>
      </c>
      <c r="AX226" s="72">
        <f t="shared" si="39"/>
        <v>2000000</v>
      </c>
      <c r="AY226" s="73" t="e">
        <f t="shared" si="40"/>
        <v>#DIV/0!</v>
      </c>
    </row>
    <row r="227" spans="1:51" s="2" customFormat="1" ht="12" customHeight="1">
      <c r="A227" s="75" t="s">
        <v>1091</v>
      </c>
      <c r="B227" s="74" t="s">
        <v>1081</v>
      </c>
      <c r="C227" s="74" t="s">
        <v>1092</v>
      </c>
      <c r="D227" s="74" t="s">
        <v>1093</v>
      </c>
      <c r="E227" s="58"/>
      <c r="F227" s="58" t="s">
        <v>1084</v>
      </c>
      <c r="G227" s="46"/>
      <c r="H227" s="76"/>
      <c r="I227" s="76"/>
      <c r="J227" s="76"/>
      <c r="K227" s="46">
        <v>2200000</v>
      </c>
      <c r="L227" s="64">
        <v>2000000</v>
      </c>
      <c r="M227" s="60" t="s">
        <v>46</v>
      </c>
      <c r="N227" s="61" t="s">
        <v>48</v>
      </c>
      <c r="O227" s="62">
        <f t="shared" si="34"/>
        <v>1724137.9310344828</v>
      </c>
      <c r="P227" s="77">
        <v>0</v>
      </c>
      <c r="Q227" s="64">
        <f t="shared" si="35"/>
        <v>0</v>
      </c>
      <c r="R227" s="65" t="s">
        <v>48</v>
      </c>
      <c r="S227" s="66"/>
      <c r="T227" s="67"/>
      <c r="U227" s="64">
        <f t="shared" si="33"/>
        <v>1</v>
      </c>
      <c r="V227" s="64">
        <v>0</v>
      </c>
      <c r="W227" s="79">
        <f t="shared" si="41"/>
        <v>0</v>
      </c>
      <c r="X227" s="81" t="s">
        <v>1094</v>
      </c>
      <c r="Y227" s="81" t="s">
        <v>50</v>
      </c>
      <c r="AA227" s="9" t="s">
        <v>27</v>
      </c>
      <c r="AB227" s="9" t="s">
        <v>27</v>
      </c>
      <c r="AC227" s="9" t="s">
        <v>27</v>
      </c>
      <c r="AD227" s="9" t="s">
        <v>27</v>
      </c>
      <c r="AE227" s="9" t="s">
        <v>27</v>
      </c>
      <c r="AP227" s="69">
        <f t="shared" si="36"/>
        <v>0</v>
      </c>
      <c r="AQ227" s="70" t="e">
        <f t="shared" si="37"/>
        <v>#DIV/0!</v>
      </c>
      <c r="AR227" s="71"/>
      <c r="AS227" s="60"/>
      <c r="AT227" s="60"/>
      <c r="AU227" s="72"/>
      <c r="AV227" s="72"/>
      <c r="AW227" s="72">
        <f t="shared" si="38"/>
        <v>2000000</v>
      </c>
      <c r="AX227" s="72">
        <f t="shared" si="39"/>
        <v>2000000</v>
      </c>
      <c r="AY227" s="73" t="e">
        <f t="shared" si="40"/>
        <v>#DIV/0!</v>
      </c>
    </row>
    <row r="228" spans="1:51" s="2" customFormat="1" ht="12" customHeight="1">
      <c r="A228" s="75" t="s">
        <v>1095</v>
      </c>
      <c r="B228" s="74" t="s">
        <v>1081</v>
      </c>
      <c r="C228" s="74" t="s">
        <v>1096</v>
      </c>
      <c r="D228" s="74" t="s">
        <v>1097</v>
      </c>
      <c r="E228" s="58"/>
      <c r="F228" s="58" t="s">
        <v>1084</v>
      </c>
      <c r="G228" s="46"/>
      <c r="H228" s="76"/>
      <c r="I228" s="76"/>
      <c r="J228" s="76"/>
      <c r="K228" s="46">
        <v>2200000</v>
      </c>
      <c r="L228" s="64">
        <v>2000000</v>
      </c>
      <c r="M228" s="60" t="s">
        <v>46</v>
      </c>
      <c r="N228" s="61" t="s">
        <v>48</v>
      </c>
      <c r="O228" s="62">
        <f t="shared" si="34"/>
        <v>1724137.9310344828</v>
      </c>
      <c r="P228" s="77">
        <v>0</v>
      </c>
      <c r="Q228" s="64">
        <f t="shared" si="35"/>
        <v>0</v>
      </c>
      <c r="R228" s="65" t="s">
        <v>48</v>
      </c>
      <c r="S228" s="66"/>
      <c r="T228" s="67"/>
      <c r="U228" s="64">
        <f t="shared" si="33"/>
        <v>1</v>
      </c>
      <c r="V228" s="64">
        <v>0</v>
      </c>
      <c r="W228" s="79">
        <f t="shared" si="41"/>
        <v>0</v>
      </c>
      <c r="X228" s="81" t="s">
        <v>1098</v>
      </c>
      <c r="Y228" s="81" t="s">
        <v>50</v>
      </c>
      <c r="AA228" s="9" t="s">
        <v>27</v>
      </c>
      <c r="AB228" s="9" t="s">
        <v>27</v>
      </c>
      <c r="AC228" s="9" t="s">
        <v>27</v>
      </c>
      <c r="AD228" s="9" t="s">
        <v>27</v>
      </c>
      <c r="AE228" s="9" t="s">
        <v>27</v>
      </c>
      <c r="AP228" s="69">
        <f t="shared" si="36"/>
        <v>0</v>
      </c>
      <c r="AQ228" s="70" t="e">
        <f t="shared" si="37"/>
        <v>#DIV/0!</v>
      </c>
      <c r="AR228" s="71"/>
      <c r="AS228" s="60"/>
      <c r="AT228" s="60"/>
      <c r="AU228" s="72"/>
      <c r="AV228" s="72"/>
      <c r="AW228" s="72">
        <f t="shared" si="38"/>
        <v>2000000</v>
      </c>
      <c r="AX228" s="72">
        <f t="shared" si="39"/>
        <v>2000000</v>
      </c>
      <c r="AY228" s="73" t="e">
        <f t="shared" si="40"/>
        <v>#DIV/0!</v>
      </c>
    </row>
    <row r="229" spans="1:51" s="2" customFormat="1" ht="12" customHeight="1">
      <c r="A229" s="75" t="s">
        <v>1099</v>
      </c>
      <c r="B229" s="74" t="s">
        <v>1081</v>
      </c>
      <c r="C229" s="74" t="s">
        <v>1100</v>
      </c>
      <c r="D229" s="74" t="s">
        <v>1101</v>
      </c>
      <c r="E229" s="58"/>
      <c r="F229" s="58" t="s">
        <v>1084</v>
      </c>
      <c r="G229" s="46"/>
      <c r="H229" s="76"/>
      <c r="I229" s="76"/>
      <c r="J229" s="76"/>
      <c r="K229" s="46">
        <v>2200000</v>
      </c>
      <c r="L229" s="64">
        <v>2000000</v>
      </c>
      <c r="M229" s="60" t="s">
        <v>46</v>
      </c>
      <c r="N229" s="61" t="s">
        <v>48</v>
      </c>
      <c r="O229" s="62">
        <f t="shared" si="34"/>
        <v>1724137.9310344828</v>
      </c>
      <c r="P229" s="77">
        <v>0</v>
      </c>
      <c r="Q229" s="64">
        <f t="shared" si="35"/>
        <v>0</v>
      </c>
      <c r="R229" s="65" t="s">
        <v>48</v>
      </c>
      <c r="S229" s="66"/>
      <c r="T229" s="67"/>
      <c r="U229" s="64">
        <f t="shared" si="33"/>
        <v>1</v>
      </c>
      <c r="V229" s="64">
        <v>0</v>
      </c>
      <c r="W229" s="79">
        <f t="shared" si="41"/>
        <v>0</v>
      </c>
      <c r="X229" s="81" t="s">
        <v>1102</v>
      </c>
      <c r="Y229" s="81" t="s">
        <v>50</v>
      </c>
      <c r="AA229" s="9" t="s">
        <v>27</v>
      </c>
      <c r="AB229" s="9" t="s">
        <v>27</v>
      </c>
      <c r="AC229" s="9" t="s">
        <v>27</v>
      </c>
      <c r="AD229" s="9" t="s">
        <v>27</v>
      </c>
      <c r="AE229" s="9" t="s">
        <v>27</v>
      </c>
      <c r="AP229" s="69">
        <f t="shared" si="36"/>
        <v>0</v>
      </c>
      <c r="AQ229" s="70" t="e">
        <f t="shared" si="37"/>
        <v>#DIV/0!</v>
      </c>
      <c r="AR229" s="71"/>
      <c r="AS229" s="60"/>
      <c r="AT229" s="60"/>
      <c r="AU229" s="72"/>
      <c r="AV229" s="72"/>
      <c r="AW229" s="72">
        <f t="shared" si="38"/>
        <v>2000000</v>
      </c>
      <c r="AX229" s="72">
        <f t="shared" si="39"/>
        <v>2000000</v>
      </c>
      <c r="AY229" s="73" t="e">
        <f t="shared" si="40"/>
        <v>#DIV/0!</v>
      </c>
    </row>
    <row r="230" spans="1:51" s="2" customFormat="1" ht="12" customHeight="1">
      <c r="A230" s="75" t="s">
        <v>1103</v>
      </c>
      <c r="B230" s="74" t="s">
        <v>1081</v>
      </c>
      <c r="C230" s="74" t="s">
        <v>1104</v>
      </c>
      <c r="D230" s="74" t="s">
        <v>1105</v>
      </c>
      <c r="E230" s="58"/>
      <c r="F230" s="58" t="s">
        <v>1084</v>
      </c>
      <c r="G230" s="46"/>
      <c r="H230" s="76"/>
      <c r="I230" s="76"/>
      <c r="J230" s="76"/>
      <c r="K230" s="46">
        <v>2200000</v>
      </c>
      <c r="L230" s="64">
        <v>1700000</v>
      </c>
      <c r="M230" s="60" t="s">
        <v>1106</v>
      </c>
      <c r="N230" s="61" t="s">
        <v>361</v>
      </c>
      <c r="O230" s="62">
        <f t="shared" si="34"/>
        <v>1465517.2413793104</v>
      </c>
      <c r="P230" s="77">
        <v>2.5000000000000001E-2</v>
      </c>
      <c r="Q230" s="64">
        <f t="shared" si="35"/>
        <v>36637.931034482761</v>
      </c>
      <c r="R230" s="65" t="s">
        <v>27</v>
      </c>
      <c r="S230" s="66"/>
      <c r="T230" s="67"/>
      <c r="U230" s="64">
        <f t="shared" si="33"/>
        <v>1</v>
      </c>
      <c r="V230" s="64">
        <v>0</v>
      </c>
      <c r="W230" s="79">
        <f t="shared" si="41"/>
        <v>0</v>
      </c>
      <c r="X230" s="81" t="s">
        <v>1107</v>
      </c>
      <c r="Y230" s="81" t="s">
        <v>50</v>
      </c>
      <c r="AA230" s="9" t="s">
        <v>27</v>
      </c>
      <c r="AB230" s="9" t="s">
        <v>27</v>
      </c>
      <c r="AC230" s="9" t="s">
        <v>27</v>
      </c>
      <c r="AD230" s="9" t="s">
        <v>27</v>
      </c>
      <c r="AE230" s="9" t="s">
        <v>27</v>
      </c>
      <c r="AP230" s="69">
        <f t="shared" si="36"/>
        <v>0</v>
      </c>
      <c r="AQ230" s="70" t="e">
        <f t="shared" si="37"/>
        <v>#DIV/0!</v>
      </c>
      <c r="AR230" s="71"/>
      <c r="AS230" s="60"/>
      <c r="AT230" s="60"/>
      <c r="AU230" s="72"/>
      <c r="AV230" s="72"/>
      <c r="AW230" s="72">
        <f t="shared" si="38"/>
        <v>1700000</v>
      </c>
      <c r="AX230" s="72">
        <f t="shared" si="39"/>
        <v>1700000</v>
      </c>
      <c r="AY230" s="73" t="e">
        <f t="shared" si="40"/>
        <v>#DIV/0!</v>
      </c>
    </row>
    <row r="231" spans="1:51" s="2" customFormat="1" ht="12" customHeight="1">
      <c r="A231" s="75" t="s">
        <v>1108</v>
      </c>
      <c r="B231" s="74" t="s">
        <v>1081</v>
      </c>
      <c r="C231" s="74" t="s">
        <v>1109</v>
      </c>
      <c r="D231" s="74" t="s">
        <v>1110</v>
      </c>
      <c r="E231" s="58"/>
      <c r="F231" s="58" t="s">
        <v>1084</v>
      </c>
      <c r="G231" s="46"/>
      <c r="H231" s="76"/>
      <c r="I231" s="76"/>
      <c r="J231" s="76"/>
      <c r="K231" s="46">
        <v>2200000</v>
      </c>
      <c r="L231" s="64">
        <v>2000000</v>
      </c>
      <c r="M231" s="60" t="s">
        <v>1006</v>
      </c>
      <c r="N231" s="61" t="s">
        <v>1111</v>
      </c>
      <c r="O231" s="62">
        <f t="shared" si="34"/>
        <v>1724137.9310344828</v>
      </c>
      <c r="P231" s="77">
        <v>2.5000000000000001E-2</v>
      </c>
      <c r="Q231" s="64">
        <f t="shared" si="35"/>
        <v>43103.448275862072</v>
      </c>
      <c r="R231" s="65"/>
      <c r="S231" s="66"/>
      <c r="T231" s="67"/>
      <c r="U231" s="64">
        <f t="shared" si="33"/>
        <v>1</v>
      </c>
      <c r="V231" s="64">
        <v>0</v>
      </c>
      <c r="W231" s="79">
        <f t="shared" si="41"/>
        <v>0</v>
      </c>
      <c r="X231" s="81" t="s">
        <v>1112</v>
      </c>
      <c r="Y231" s="81" t="s">
        <v>50</v>
      </c>
      <c r="AA231" s="9" t="s">
        <v>27</v>
      </c>
      <c r="AB231" s="9" t="s">
        <v>27</v>
      </c>
      <c r="AC231" s="9" t="s">
        <v>27</v>
      </c>
      <c r="AD231" s="9" t="s">
        <v>27</v>
      </c>
      <c r="AE231" s="9" t="s">
        <v>27</v>
      </c>
      <c r="AP231" s="69">
        <f t="shared" si="36"/>
        <v>0</v>
      </c>
      <c r="AQ231" s="70" t="e">
        <f t="shared" si="37"/>
        <v>#DIV/0!</v>
      </c>
      <c r="AR231" s="71"/>
      <c r="AS231" s="60"/>
      <c r="AT231" s="60"/>
      <c r="AU231" s="72"/>
      <c r="AV231" s="72"/>
      <c r="AW231" s="72">
        <f t="shared" si="38"/>
        <v>2000000</v>
      </c>
      <c r="AX231" s="72">
        <f t="shared" si="39"/>
        <v>2000000</v>
      </c>
      <c r="AY231" s="73" t="e">
        <f t="shared" si="40"/>
        <v>#DIV/0!</v>
      </c>
    </row>
    <row r="232" spans="1:51" s="2" customFormat="1" ht="12" customHeight="1">
      <c r="A232" s="75" t="s">
        <v>1113</v>
      </c>
      <c r="B232" s="74" t="s">
        <v>1081</v>
      </c>
      <c r="C232" s="74" t="s">
        <v>1114</v>
      </c>
      <c r="D232" s="74" t="s">
        <v>1115</v>
      </c>
      <c r="E232" s="58"/>
      <c r="F232" s="58" t="s">
        <v>1084</v>
      </c>
      <c r="G232" s="46"/>
      <c r="H232" s="76"/>
      <c r="I232" s="76"/>
      <c r="J232" s="76"/>
      <c r="K232" s="46">
        <v>2200000</v>
      </c>
      <c r="L232" s="64">
        <v>2100000</v>
      </c>
      <c r="M232" s="60" t="s">
        <v>1116</v>
      </c>
      <c r="N232" s="61" t="s">
        <v>361</v>
      </c>
      <c r="O232" s="62">
        <f t="shared" si="34"/>
        <v>1810344.8275862071</v>
      </c>
      <c r="P232" s="77">
        <v>2.5000000000000001E-2</v>
      </c>
      <c r="Q232" s="64">
        <f t="shared" si="35"/>
        <v>45258.620689655181</v>
      </c>
      <c r="R232" s="65" t="s">
        <v>27</v>
      </c>
      <c r="S232" s="66"/>
      <c r="T232" s="67"/>
      <c r="U232" s="64">
        <f t="shared" si="33"/>
        <v>1</v>
      </c>
      <c r="V232" s="64">
        <v>0</v>
      </c>
      <c r="W232" s="79">
        <f t="shared" si="41"/>
        <v>0</v>
      </c>
      <c r="X232" s="81" t="s">
        <v>1117</v>
      </c>
      <c r="Y232" s="81" t="s">
        <v>50</v>
      </c>
      <c r="AA232" s="9" t="s">
        <v>27</v>
      </c>
      <c r="AB232" s="9" t="s">
        <v>27</v>
      </c>
      <c r="AC232" s="9" t="s">
        <v>27</v>
      </c>
      <c r="AD232" s="9" t="s">
        <v>27</v>
      </c>
      <c r="AE232" s="9" t="s">
        <v>27</v>
      </c>
      <c r="AP232" s="69">
        <f t="shared" si="36"/>
        <v>0</v>
      </c>
      <c r="AQ232" s="70" t="e">
        <f t="shared" si="37"/>
        <v>#DIV/0!</v>
      </c>
      <c r="AR232" s="71"/>
      <c r="AS232" s="60"/>
      <c r="AT232" s="60"/>
      <c r="AU232" s="72"/>
      <c r="AV232" s="72"/>
      <c r="AW232" s="72">
        <f t="shared" si="38"/>
        <v>2100000</v>
      </c>
      <c r="AX232" s="72">
        <f t="shared" si="39"/>
        <v>2100000</v>
      </c>
      <c r="AY232" s="73" t="e">
        <f t="shared" si="40"/>
        <v>#DIV/0!</v>
      </c>
    </row>
    <row r="233" spans="1:51" s="2" customFormat="1" ht="12" customHeight="1">
      <c r="A233" s="75" t="s">
        <v>1118</v>
      </c>
      <c r="B233" s="74" t="s">
        <v>1081</v>
      </c>
      <c r="C233" s="74" t="s">
        <v>1119</v>
      </c>
      <c r="D233" s="74" t="s">
        <v>1120</v>
      </c>
      <c r="E233" s="58"/>
      <c r="F233" s="58" t="s">
        <v>1084</v>
      </c>
      <c r="G233" s="46"/>
      <c r="H233" s="76"/>
      <c r="I233" s="76"/>
      <c r="J233" s="76"/>
      <c r="K233" s="46">
        <v>2200000</v>
      </c>
      <c r="L233" s="64">
        <v>2100000</v>
      </c>
      <c r="M233" s="60" t="s">
        <v>1121</v>
      </c>
      <c r="N233" s="61" t="s">
        <v>361</v>
      </c>
      <c r="O233" s="62">
        <f t="shared" si="34"/>
        <v>1810344.8275862071</v>
      </c>
      <c r="P233" s="77">
        <v>2.5000000000000001E-2</v>
      </c>
      <c r="Q233" s="64">
        <f t="shared" si="35"/>
        <v>45258.620689655181</v>
      </c>
      <c r="R233" s="65" t="s">
        <v>27</v>
      </c>
      <c r="S233" s="66"/>
      <c r="T233" s="67"/>
      <c r="U233" s="64">
        <f t="shared" si="33"/>
        <v>1</v>
      </c>
      <c r="V233" s="64">
        <v>0</v>
      </c>
      <c r="W233" s="79">
        <f t="shared" si="41"/>
        <v>0</v>
      </c>
      <c r="X233" s="81" t="s">
        <v>1122</v>
      </c>
      <c r="Y233" s="81" t="s">
        <v>50</v>
      </c>
      <c r="AA233" s="9" t="s">
        <v>27</v>
      </c>
      <c r="AB233" s="9" t="s">
        <v>27</v>
      </c>
      <c r="AC233" s="9" t="s">
        <v>27</v>
      </c>
      <c r="AD233" s="9" t="s">
        <v>27</v>
      </c>
      <c r="AE233" s="9" t="s">
        <v>27</v>
      </c>
      <c r="AP233" s="69">
        <f t="shared" si="36"/>
        <v>0</v>
      </c>
      <c r="AQ233" s="70" t="e">
        <f t="shared" si="37"/>
        <v>#DIV/0!</v>
      </c>
      <c r="AR233" s="71"/>
      <c r="AS233" s="60"/>
      <c r="AT233" s="60"/>
      <c r="AU233" s="72"/>
      <c r="AV233" s="72"/>
      <c r="AW233" s="72">
        <f t="shared" si="38"/>
        <v>2100000</v>
      </c>
      <c r="AX233" s="72">
        <f t="shared" si="39"/>
        <v>2100000</v>
      </c>
      <c r="AY233" s="73" t="e">
        <f t="shared" si="40"/>
        <v>#DIV/0!</v>
      </c>
    </row>
    <row r="234" spans="1:51" s="2" customFormat="1" ht="12" customHeight="1">
      <c r="A234" s="75" t="s">
        <v>1123</v>
      </c>
      <c r="B234" s="74" t="s">
        <v>1081</v>
      </c>
      <c r="C234" s="74" t="s">
        <v>1124</v>
      </c>
      <c r="D234" s="74" t="s">
        <v>1125</v>
      </c>
      <c r="E234" s="58"/>
      <c r="F234" s="58" t="s">
        <v>1084</v>
      </c>
      <c r="G234" s="46"/>
      <c r="H234" s="76"/>
      <c r="I234" s="76"/>
      <c r="J234" s="76"/>
      <c r="K234" s="46">
        <v>2200000</v>
      </c>
      <c r="L234" s="64">
        <v>2000000</v>
      </c>
      <c r="M234" s="60" t="s">
        <v>1126</v>
      </c>
      <c r="N234" s="61" t="s">
        <v>361</v>
      </c>
      <c r="O234" s="62">
        <f t="shared" si="34"/>
        <v>1724137.9310344828</v>
      </c>
      <c r="P234" s="77">
        <v>2.5000000000000001E-2</v>
      </c>
      <c r="Q234" s="64">
        <f t="shared" si="35"/>
        <v>43103.448275862072</v>
      </c>
      <c r="R234" s="65" t="s">
        <v>27</v>
      </c>
      <c r="S234" s="66"/>
      <c r="T234" s="67"/>
      <c r="U234" s="64">
        <f t="shared" si="33"/>
        <v>1</v>
      </c>
      <c r="V234" s="64">
        <v>0</v>
      </c>
      <c r="W234" s="79">
        <f t="shared" si="41"/>
        <v>0</v>
      </c>
      <c r="X234" s="81" t="s">
        <v>1127</v>
      </c>
      <c r="Y234" s="81" t="s">
        <v>50</v>
      </c>
      <c r="AA234" s="9" t="s">
        <v>27</v>
      </c>
      <c r="AB234" s="9" t="s">
        <v>27</v>
      </c>
      <c r="AC234" s="9" t="s">
        <v>27</v>
      </c>
      <c r="AD234" s="9" t="s">
        <v>27</v>
      </c>
      <c r="AE234" s="9" t="s">
        <v>27</v>
      </c>
      <c r="AP234" s="69">
        <f t="shared" si="36"/>
        <v>0</v>
      </c>
      <c r="AQ234" s="70" t="e">
        <f t="shared" si="37"/>
        <v>#DIV/0!</v>
      </c>
      <c r="AR234" s="71"/>
      <c r="AS234" s="60"/>
      <c r="AT234" s="60"/>
      <c r="AU234" s="72"/>
      <c r="AV234" s="72"/>
      <c r="AW234" s="72">
        <f t="shared" si="38"/>
        <v>2000000</v>
      </c>
      <c r="AX234" s="72">
        <f t="shared" si="39"/>
        <v>2000000</v>
      </c>
      <c r="AY234" s="73" t="e">
        <f t="shared" si="40"/>
        <v>#DIV/0!</v>
      </c>
    </row>
    <row r="235" spans="1:51" s="2" customFormat="1" ht="12" customHeight="1">
      <c r="A235" s="75" t="s">
        <v>1128</v>
      </c>
      <c r="B235" s="74" t="s">
        <v>1081</v>
      </c>
      <c r="C235" s="74" t="s">
        <v>1129</v>
      </c>
      <c r="D235" s="74" t="s">
        <v>1130</v>
      </c>
      <c r="E235" s="58"/>
      <c r="F235" s="58" t="s">
        <v>1084</v>
      </c>
      <c r="G235" s="46"/>
      <c r="H235" s="76"/>
      <c r="I235" s="76"/>
      <c r="J235" s="76"/>
      <c r="K235" s="46">
        <v>2200000</v>
      </c>
      <c r="L235" s="64">
        <v>2100000</v>
      </c>
      <c r="M235" s="60" t="s">
        <v>1131</v>
      </c>
      <c r="N235" s="61" t="s">
        <v>361</v>
      </c>
      <c r="O235" s="62">
        <f t="shared" si="34"/>
        <v>1810344.8275862071</v>
      </c>
      <c r="P235" s="77">
        <v>2.5000000000000001E-2</v>
      </c>
      <c r="Q235" s="64">
        <f t="shared" si="35"/>
        <v>45258.620689655181</v>
      </c>
      <c r="R235" s="65" t="s">
        <v>27</v>
      </c>
      <c r="S235" s="66"/>
      <c r="T235" s="67"/>
      <c r="U235" s="64">
        <f t="shared" si="33"/>
        <v>1</v>
      </c>
      <c r="V235" s="64">
        <v>0</v>
      </c>
      <c r="W235" s="79">
        <f t="shared" si="41"/>
        <v>0</v>
      </c>
      <c r="X235" s="81" t="s">
        <v>1132</v>
      </c>
      <c r="Y235" s="81" t="s">
        <v>50</v>
      </c>
      <c r="AA235" s="9" t="s">
        <v>27</v>
      </c>
      <c r="AB235" s="9" t="s">
        <v>27</v>
      </c>
      <c r="AC235" s="9" t="s">
        <v>27</v>
      </c>
      <c r="AD235" s="9" t="s">
        <v>27</v>
      </c>
      <c r="AE235" s="9" t="s">
        <v>27</v>
      </c>
      <c r="AP235" s="69">
        <f t="shared" si="36"/>
        <v>0</v>
      </c>
      <c r="AQ235" s="70" t="e">
        <f t="shared" si="37"/>
        <v>#DIV/0!</v>
      </c>
      <c r="AR235" s="71"/>
      <c r="AS235" s="60"/>
      <c r="AT235" s="60"/>
      <c r="AU235" s="72"/>
      <c r="AV235" s="72"/>
      <c r="AW235" s="72">
        <f t="shared" si="38"/>
        <v>2100000</v>
      </c>
      <c r="AX235" s="72">
        <f t="shared" si="39"/>
        <v>2100000</v>
      </c>
      <c r="AY235" s="73" t="e">
        <f t="shared" si="40"/>
        <v>#DIV/0!</v>
      </c>
    </row>
    <row r="236" spans="1:51" s="2" customFormat="1" ht="12" customHeight="1">
      <c r="A236" s="75" t="s">
        <v>1133</v>
      </c>
      <c r="B236" s="74" t="s">
        <v>1081</v>
      </c>
      <c r="C236" s="74" t="s">
        <v>1134</v>
      </c>
      <c r="D236" s="74" t="s">
        <v>1135</v>
      </c>
      <c r="E236" s="58"/>
      <c r="F236" s="58" t="s">
        <v>1084</v>
      </c>
      <c r="G236" s="46"/>
      <c r="H236" s="76"/>
      <c r="I236" s="76"/>
      <c r="J236" s="76"/>
      <c r="K236" s="46">
        <v>2200000</v>
      </c>
      <c r="L236" s="64">
        <v>2100000</v>
      </c>
      <c r="M236" s="60" t="s">
        <v>1126</v>
      </c>
      <c r="N236" s="61" t="s">
        <v>361</v>
      </c>
      <c r="O236" s="62">
        <f t="shared" si="34"/>
        <v>1810344.8275862071</v>
      </c>
      <c r="P236" s="77">
        <v>2.5000000000000001E-2</v>
      </c>
      <c r="Q236" s="64">
        <f t="shared" si="35"/>
        <v>45258.620689655181</v>
      </c>
      <c r="R236" s="65" t="s">
        <v>27</v>
      </c>
      <c r="S236" s="66"/>
      <c r="T236" s="67"/>
      <c r="U236" s="64">
        <f t="shared" si="33"/>
        <v>1</v>
      </c>
      <c r="V236" s="64">
        <v>0</v>
      </c>
      <c r="W236" s="79">
        <f t="shared" si="41"/>
        <v>0</v>
      </c>
      <c r="X236" s="81" t="s">
        <v>1136</v>
      </c>
      <c r="Y236" s="81" t="s">
        <v>50</v>
      </c>
      <c r="AA236" s="9" t="s">
        <v>27</v>
      </c>
      <c r="AB236" s="9" t="s">
        <v>27</v>
      </c>
      <c r="AC236" s="9" t="s">
        <v>27</v>
      </c>
      <c r="AD236" s="9" t="s">
        <v>27</v>
      </c>
      <c r="AE236" s="9" t="s">
        <v>27</v>
      </c>
      <c r="AP236" s="69">
        <f t="shared" si="36"/>
        <v>0</v>
      </c>
      <c r="AQ236" s="70" t="e">
        <f t="shared" si="37"/>
        <v>#DIV/0!</v>
      </c>
      <c r="AR236" s="71"/>
      <c r="AS236" s="60"/>
      <c r="AT236" s="60"/>
      <c r="AU236" s="72"/>
      <c r="AV236" s="72"/>
      <c r="AW236" s="72">
        <f t="shared" si="38"/>
        <v>2100000</v>
      </c>
      <c r="AX236" s="72">
        <f t="shared" si="39"/>
        <v>2100000</v>
      </c>
      <c r="AY236" s="73" t="e">
        <f t="shared" si="40"/>
        <v>#DIV/0!</v>
      </c>
    </row>
    <row r="237" spans="1:51" s="2" customFormat="1" ht="12" customHeight="1">
      <c r="A237" s="75" t="s">
        <v>1137</v>
      </c>
      <c r="B237" s="74" t="s">
        <v>1081</v>
      </c>
      <c r="C237" s="74" t="s">
        <v>1138</v>
      </c>
      <c r="D237" s="74" t="s">
        <v>1139</v>
      </c>
      <c r="E237" s="58"/>
      <c r="F237" s="58" t="s">
        <v>1084</v>
      </c>
      <c r="G237" s="46"/>
      <c r="H237" s="76"/>
      <c r="I237" s="76"/>
      <c r="J237" s="76"/>
      <c r="K237" s="46">
        <v>2200000</v>
      </c>
      <c r="L237" s="64">
        <v>2100000</v>
      </c>
      <c r="M237" s="60" t="s">
        <v>1131</v>
      </c>
      <c r="N237" s="61" t="s">
        <v>361</v>
      </c>
      <c r="O237" s="62">
        <f t="shared" si="34"/>
        <v>1810344.8275862071</v>
      </c>
      <c r="P237" s="77">
        <v>2.5000000000000001E-2</v>
      </c>
      <c r="Q237" s="64">
        <f t="shared" si="35"/>
        <v>45258.620689655181</v>
      </c>
      <c r="R237" s="65" t="s">
        <v>27</v>
      </c>
      <c r="S237" s="66"/>
      <c r="T237" s="67"/>
      <c r="U237" s="64">
        <f t="shared" ref="U237:U260" si="42">(T237-S237)+1</f>
        <v>1</v>
      </c>
      <c r="V237" s="64">
        <v>0</v>
      </c>
      <c r="W237" s="79">
        <f t="shared" si="41"/>
        <v>0</v>
      </c>
      <c r="X237" s="81" t="s">
        <v>1140</v>
      </c>
      <c r="Y237" s="81" t="s">
        <v>50</v>
      </c>
      <c r="AA237" s="9" t="s">
        <v>27</v>
      </c>
      <c r="AB237" s="9" t="s">
        <v>27</v>
      </c>
      <c r="AC237" s="9" t="s">
        <v>27</v>
      </c>
      <c r="AD237" s="9" t="s">
        <v>27</v>
      </c>
      <c r="AE237" s="9" t="s">
        <v>27</v>
      </c>
      <c r="AP237" s="69">
        <f t="shared" si="36"/>
        <v>0</v>
      </c>
      <c r="AQ237" s="70" t="e">
        <f t="shared" si="37"/>
        <v>#DIV/0!</v>
      </c>
      <c r="AR237" s="71"/>
      <c r="AS237" s="60"/>
      <c r="AT237" s="60"/>
      <c r="AU237" s="72"/>
      <c r="AV237" s="72"/>
      <c r="AW237" s="72">
        <f t="shared" si="38"/>
        <v>2100000</v>
      </c>
      <c r="AX237" s="72">
        <f t="shared" si="39"/>
        <v>2100000</v>
      </c>
      <c r="AY237" s="73" t="e">
        <f t="shared" si="40"/>
        <v>#DIV/0!</v>
      </c>
    </row>
    <row r="238" spans="1:51" s="2" customFormat="1" ht="12" customHeight="1">
      <c r="A238" s="75" t="s">
        <v>1141</v>
      </c>
      <c r="B238" s="74" t="s">
        <v>1081</v>
      </c>
      <c r="C238" s="74" t="s">
        <v>1142</v>
      </c>
      <c r="D238" s="74" t="s">
        <v>1143</v>
      </c>
      <c r="E238" s="58"/>
      <c r="F238" s="58" t="s">
        <v>1084</v>
      </c>
      <c r="G238" s="46"/>
      <c r="H238" s="76"/>
      <c r="I238" s="76"/>
      <c r="J238" s="76"/>
      <c r="K238" s="46">
        <v>2200000</v>
      </c>
      <c r="L238" s="64">
        <v>2000000</v>
      </c>
      <c r="M238" s="60" t="s">
        <v>1144</v>
      </c>
      <c r="N238" s="61" t="s">
        <v>361</v>
      </c>
      <c r="O238" s="62">
        <f t="shared" si="34"/>
        <v>1724137.9310344828</v>
      </c>
      <c r="P238" s="77">
        <v>2.5000000000000001E-2</v>
      </c>
      <c r="Q238" s="64">
        <f t="shared" si="35"/>
        <v>43103.448275862072</v>
      </c>
      <c r="R238" s="65" t="s">
        <v>27</v>
      </c>
      <c r="S238" s="66"/>
      <c r="T238" s="67"/>
      <c r="U238" s="64">
        <f t="shared" si="42"/>
        <v>1</v>
      </c>
      <c r="V238" s="64">
        <v>0</v>
      </c>
      <c r="W238" s="79">
        <f t="shared" si="41"/>
        <v>0</v>
      </c>
      <c r="X238" s="81" t="s">
        <v>1145</v>
      </c>
      <c r="Y238" s="81" t="s">
        <v>50</v>
      </c>
      <c r="AA238" s="9" t="s">
        <v>27</v>
      </c>
      <c r="AB238" s="9" t="s">
        <v>27</v>
      </c>
      <c r="AC238" s="9" t="s">
        <v>27</v>
      </c>
      <c r="AD238" s="9" t="s">
        <v>28</v>
      </c>
      <c r="AE238" s="9" t="s">
        <v>27</v>
      </c>
      <c r="AP238" s="69">
        <f t="shared" si="36"/>
        <v>0</v>
      </c>
      <c r="AQ238" s="70" t="e">
        <f t="shared" si="37"/>
        <v>#DIV/0!</v>
      </c>
      <c r="AR238" s="71"/>
      <c r="AS238" s="60"/>
      <c r="AT238" s="60"/>
      <c r="AU238" s="72"/>
      <c r="AV238" s="72"/>
      <c r="AW238" s="72">
        <f t="shared" si="38"/>
        <v>2000000</v>
      </c>
      <c r="AX238" s="72">
        <f t="shared" si="39"/>
        <v>2000000</v>
      </c>
      <c r="AY238" s="73" t="e">
        <f t="shared" si="40"/>
        <v>#DIV/0!</v>
      </c>
    </row>
    <row r="239" spans="1:51" s="2" customFormat="1" ht="12" customHeight="1">
      <c r="A239" s="75" t="s">
        <v>1146</v>
      </c>
      <c r="B239" s="74" t="s">
        <v>1081</v>
      </c>
      <c r="C239" s="74" t="s">
        <v>1147</v>
      </c>
      <c r="D239" s="74" t="s">
        <v>1148</v>
      </c>
      <c r="E239" s="58"/>
      <c r="F239" s="58" t="s">
        <v>1084</v>
      </c>
      <c r="G239" s="46"/>
      <c r="H239" s="76"/>
      <c r="I239" s="76"/>
      <c r="J239" s="76"/>
      <c r="K239" s="46">
        <v>2200000</v>
      </c>
      <c r="L239" s="64">
        <v>2000000</v>
      </c>
      <c r="M239" s="60" t="s">
        <v>1149</v>
      </c>
      <c r="N239" s="61" t="s">
        <v>263</v>
      </c>
      <c r="O239" s="62">
        <f t="shared" si="34"/>
        <v>1724137.9310344828</v>
      </c>
      <c r="P239" s="77">
        <v>2.5000000000000001E-2</v>
      </c>
      <c r="Q239" s="64">
        <f t="shared" si="35"/>
        <v>43103.448275862072</v>
      </c>
      <c r="R239" s="65"/>
      <c r="S239" s="66"/>
      <c r="T239" s="67"/>
      <c r="U239" s="64">
        <f t="shared" si="42"/>
        <v>1</v>
      </c>
      <c r="V239" s="64">
        <v>0</v>
      </c>
      <c r="W239" s="79">
        <f t="shared" si="41"/>
        <v>0</v>
      </c>
      <c r="X239" s="81" t="s">
        <v>1150</v>
      </c>
      <c r="Y239" s="81" t="s">
        <v>50</v>
      </c>
      <c r="AA239" s="9" t="s">
        <v>27</v>
      </c>
      <c r="AB239" s="9" t="s">
        <v>27</v>
      </c>
      <c r="AC239" s="9" t="s">
        <v>27</v>
      </c>
      <c r="AD239" s="9" t="s">
        <v>28</v>
      </c>
      <c r="AE239" s="9" t="s">
        <v>27</v>
      </c>
      <c r="AP239" s="69">
        <f t="shared" si="36"/>
        <v>0</v>
      </c>
      <c r="AQ239" s="70" t="e">
        <f t="shared" si="37"/>
        <v>#DIV/0!</v>
      </c>
      <c r="AR239" s="71"/>
      <c r="AS239" s="60"/>
      <c r="AT239" s="60"/>
      <c r="AU239" s="72"/>
      <c r="AV239" s="72"/>
      <c r="AW239" s="72">
        <f t="shared" si="38"/>
        <v>2000000</v>
      </c>
      <c r="AX239" s="72">
        <f t="shared" si="39"/>
        <v>2000000</v>
      </c>
      <c r="AY239" s="73" t="e">
        <f t="shared" si="40"/>
        <v>#DIV/0!</v>
      </c>
    </row>
    <row r="240" spans="1:51" s="2" customFormat="1" ht="12" customHeight="1">
      <c r="A240" s="75" t="s">
        <v>1151</v>
      </c>
      <c r="B240" s="74" t="s">
        <v>1081</v>
      </c>
      <c r="C240" s="74" t="s">
        <v>1152</v>
      </c>
      <c r="D240" s="74" t="s">
        <v>1153</v>
      </c>
      <c r="E240" s="58"/>
      <c r="F240" s="58" t="s">
        <v>1084</v>
      </c>
      <c r="G240" s="46"/>
      <c r="H240" s="76"/>
      <c r="I240" s="76"/>
      <c r="J240" s="76"/>
      <c r="K240" s="46">
        <v>2200000</v>
      </c>
      <c r="L240" s="64">
        <v>2200000</v>
      </c>
      <c r="M240" s="60" t="s">
        <v>1154</v>
      </c>
      <c r="N240" s="61" t="s">
        <v>361</v>
      </c>
      <c r="O240" s="62">
        <f t="shared" si="34"/>
        <v>1896551.7241379311</v>
      </c>
      <c r="P240" s="77">
        <v>2.5000000000000001E-2</v>
      </c>
      <c r="Q240" s="64">
        <f t="shared" si="35"/>
        <v>47413.793103448283</v>
      </c>
      <c r="R240" s="65" t="s">
        <v>27</v>
      </c>
      <c r="S240" s="66"/>
      <c r="T240" s="67"/>
      <c r="U240" s="64">
        <f t="shared" si="42"/>
        <v>1</v>
      </c>
      <c r="V240" s="64">
        <v>0</v>
      </c>
      <c r="W240" s="79">
        <f t="shared" si="41"/>
        <v>0</v>
      </c>
      <c r="X240" s="81" t="s">
        <v>1155</v>
      </c>
      <c r="Y240" s="81" t="s">
        <v>50</v>
      </c>
      <c r="AA240" s="9" t="s">
        <v>27</v>
      </c>
      <c r="AB240" s="9" t="s">
        <v>27</v>
      </c>
      <c r="AC240" s="9" t="s">
        <v>27</v>
      </c>
      <c r="AD240" s="9" t="s">
        <v>27</v>
      </c>
      <c r="AE240" s="9" t="s">
        <v>27</v>
      </c>
      <c r="AP240" s="69">
        <f t="shared" si="36"/>
        <v>0</v>
      </c>
      <c r="AQ240" s="70" t="e">
        <f t="shared" si="37"/>
        <v>#DIV/0!</v>
      </c>
      <c r="AR240" s="71"/>
      <c r="AS240" s="60"/>
      <c r="AT240" s="60"/>
      <c r="AU240" s="72"/>
      <c r="AV240" s="72"/>
      <c r="AW240" s="72">
        <f t="shared" si="38"/>
        <v>2200000</v>
      </c>
      <c r="AX240" s="72">
        <f t="shared" si="39"/>
        <v>2200000</v>
      </c>
      <c r="AY240" s="73" t="e">
        <f t="shared" si="40"/>
        <v>#DIV/0!</v>
      </c>
    </row>
    <row r="241" spans="1:51" s="2" customFormat="1" ht="12" customHeight="1">
      <c r="A241" s="75" t="s">
        <v>1156</v>
      </c>
      <c r="B241" s="74" t="s">
        <v>1081</v>
      </c>
      <c r="C241" s="74" t="s">
        <v>1157</v>
      </c>
      <c r="D241" s="74" t="s">
        <v>1158</v>
      </c>
      <c r="E241" s="58"/>
      <c r="F241" s="58" t="s">
        <v>1084</v>
      </c>
      <c r="G241" s="46"/>
      <c r="H241" s="76"/>
      <c r="I241" s="76"/>
      <c r="J241" s="76"/>
      <c r="K241" s="46">
        <v>2200000</v>
      </c>
      <c r="L241" s="64">
        <v>2200000</v>
      </c>
      <c r="M241" s="60" t="s">
        <v>1159</v>
      </c>
      <c r="N241" s="61" t="s">
        <v>361</v>
      </c>
      <c r="O241" s="62">
        <f t="shared" si="34"/>
        <v>1896551.7241379311</v>
      </c>
      <c r="P241" s="77">
        <v>2.5000000000000001E-2</v>
      </c>
      <c r="Q241" s="64">
        <f t="shared" si="35"/>
        <v>47413.793103448283</v>
      </c>
      <c r="R241" s="65" t="s">
        <v>27</v>
      </c>
      <c r="S241" s="66"/>
      <c r="T241" s="67"/>
      <c r="U241" s="64">
        <f t="shared" si="42"/>
        <v>1</v>
      </c>
      <c r="V241" s="64">
        <v>0</v>
      </c>
      <c r="W241" s="79">
        <f t="shared" si="41"/>
        <v>0</v>
      </c>
      <c r="X241" s="81" t="s">
        <v>1160</v>
      </c>
      <c r="Y241" s="81" t="s">
        <v>50</v>
      </c>
      <c r="AA241" s="9" t="s">
        <v>27</v>
      </c>
      <c r="AB241" s="9" t="s">
        <v>27</v>
      </c>
      <c r="AC241" s="9" t="s">
        <v>27</v>
      </c>
      <c r="AD241" s="9" t="s">
        <v>27</v>
      </c>
      <c r="AE241" s="9" t="s">
        <v>27</v>
      </c>
      <c r="AP241" s="69">
        <f t="shared" si="36"/>
        <v>0</v>
      </c>
      <c r="AQ241" s="70" t="e">
        <f t="shared" si="37"/>
        <v>#DIV/0!</v>
      </c>
      <c r="AR241" s="71"/>
      <c r="AS241" s="60"/>
      <c r="AT241" s="60"/>
      <c r="AU241" s="72"/>
      <c r="AV241" s="72"/>
      <c r="AW241" s="72">
        <f t="shared" si="38"/>
        <v>2200000</v>
      </c>
      <c r="AX241" s="72">
        <f t="shared" si="39"/>
        <v>2200000</v>
      </c>
      <c r="AY241" s="73" t="e">
        <f t="shared" si="40"/>
        <v>#DIV/0!</v>
      </c>
    </row>
    <row r="242" spans="1:51" s="2" customFormat="1" ht="12" customHeight="1">
      <c r="A242" s="75" t="s">
        <v>1161</v>
      </c>
      <c r="B242" s="74" t="s">
        <v>1081</v>
      </c>
      <c r="C242" s="74" t="s">
        <v>1162</v>
      </c>
      <c r="D242" s="74" t="s">
        <v>1163</v>
      </c>
      <c r="E242" s="58"/>
      <c r="F242" s="58" t="s">
        <v>1084</v>
      </c>
      <c r="G242" s="46"/>
      <c r="H242" s="76"/>
      <c r="I242" s="76"/>
      <c r="J242" s="76"/>
      <c r="K242" s="46">
        <v>2200000</v>
      </c>
      <c r="L242" s="64">
        <v>2200000</v>
      </c>
      <c r="M242" s="60" t="s">
        <v>1164</v>
      </c>
      <c r="N242" s="61" t="s">
        <v>361</v>
      </c>
      <c r="O242" s="62">
        <f t="shared" si="34"/>
        <v>1896551.7241379311</v>
      </c>
      <c r="P242" s="77">
        <v>2.5000000000000001E-2</v>
      </c>
      <c r="Q242" s="64">
        <f t="shared" si="35"/>
        <v>47413.793103448283</v>
      </c>
      <c r="R242" s="65" t="s">
        <v>27</v>
      </c>
      <c r="S242" s="66"/>
      <c r="T242" s="67"/>
      <c r="U242" s="64">
        <f t="shared" si="42"/>
        <v>1</v>
      </c>
      <c r="V242" s="64">
        <v>0</v>
      </c>
      <c r="W242" s="79">
        <f t="shared" si="41"/>
        <v>0</v>
      </c>
      <c r="X242" s="81" t="s">
        <v>1165</v>
      </c>
      <c r="Y242" s="81" t="s">
        <v>50</v>
      </c>
      <c r="AA242" s="9" t="s">
        <v>27</v>
      </c>
      <c r="AB242" s="9" t="s">
        <v>27</v>
      </c>
      <c r="AC242" s="9" t="s">
        <v>27</v>
      </c>
      <c r="AD242" s="9" t="s">
        <v>27</v>
      </c>
      <c r="AE242" s="9" t="s">
        <v>27</v>
      </c>
      <c r="AP242" s="69">
        <f t="shared" si="36"/>
        <v>0</v>
      </c>
      <c r="AQ242" s="70" t="e">
        <f t="shared" si="37"/>
        <v>#DIV/0!</v>
      </c>
      <c r="AR242" s="71"/>
      <c r="AS242" s="60"/>
      <c r="AT242" s="60"/>
      <c r="AU242" s="72"/>
      <c r="AV242" s="72"/>
      <c r="AW242" s="72">
        <f t="shared" si="38"/>
        <v>2200000</v>
      </c>
      <c r="AX242" s="72">
        <f t="shared" si="39"/>
        <v>2200000</v>
      </c>
      <c r="AY242" s="73" t="e">
        <f t="shared" si="40"/>
        <v>#DIV/0!</v>
      </c>
    </row>
    <row r="243" spans="1:51" s="2" customFormat="1" ht="12" customHeight="1">
      <c r="A243" s="75" t="s">
        <v>1166</v>
      </c>
      <c r="B243" s="74" t="s">
        <v>1081</v>
      </c>
      <c r="C243" s="74" t="s">
        <v>1167</v>
      </c>
      <c r="D243" s="74" t="s">
        <v>1168</v>
      </c>
      <c r="E243" s="58"/>
      <c r="F243" s="58" t="s">
        <v>1084</v>
      </c>
      <c r="G243" s="46"/>
      <c r="H243" s="76"/>
      <c r="I243" s="76"/>
      <c r="J243" s="76"/>
      <c r="K243" s="46">
        <v>2200000</v>
      </c>
      <c r="L243" s="64">
        <v>2100000</v>
      </c>
      <c r="M243" s="60" t="s">
        <v>1116</v>
      </c>
      <c r="N243" s="61" t="s">
        <v>361</v>
      </c>
      <c r="O243" s="62">
        <f t="shared" si="34"/>
        <v>1810344.8275862071</v>
      </c>
      <c r="P243" s="77">
        <v>2.5000000000000001E-2</v>
      </c>
      <c r="Q243" s="64">
        <f t="shared" si="35"/>
        <v>45258.620689655181</v>
      </c>
      <c r="R243" s="65" t="s">
        <v>27</v>
      </c>
      <c r="S243" s="66"/>
      <c r="T243" s="67"/>
      <c r="U243" s="64">
        <f t="shared" si="42"/>
        <v>1</v>
      </c>
      <c r="V243" s="64">
        <v>0</v>
      </c>
      <c r="W243" s="79">
        <f t="shared" si="41"/>
        <v>0</v>
      </c>
      <c r="X243" s="81" t="s">
        <v>1117</v>
      </c>
      <c r="Y243" s="81" t="s">
        <v>50</v>
      </c>
      <c r="AA243" s="9" t="s">
        <v>27</v>
      </c>
      <c r="AB243" s="9" t="s">
        <v>27</v>
      </c>
      <c r="AC243" s="9" t="s">
        <v>27</v>
      </c>
      <c r="AD243" s="9" t="s">
        <v>27</v>
      </c>
      <c r="AE243" s="9" t="s">
        <v>27</v>
      </c>
      <c r="AP243" s="69">
        <f t="shared" si="36"/>
        <v>0</v>
      </c>
      <c r="AQ243" s="70" t="e">
        <f t="shared" si="37"/>
        <v>#DIV/0!</v>
      </c>
      <c r="AR243" s="71"/>
      <c r="AS243" s="60"/>
      <c r="AT243" s="60"/>
      <c r="AU243" s="72"/>
      <c r="AV243" s="72"/>
      <c r="AW243" s="72">
        <f t="shared" si="38"/>
        <v>2100000</v>
      </c>
      <c r="AX243" s="72">
        <f t="shared" si="39"/>
        <v>2100000</v>
      </c>
      <c r="AY243" s="73" t="e">
        <f t="shared" si="40"/>
        <v>#DIV/0!</v>
      </c>
    </row>
    <row r="244" spans="1:51" s="2" customFormat="1" ht="12" customHeight="1">
      <c r="A244" s="75" t="s">
        <v>1169</v>
      </c>
      <c r="B244" s="74" t="s">
        <v>1081</v>
      </c>
      <c r="C244" s="74" t="s">
        <v>1170</v>
      </c>
      <c r="D244" s="74" t="s">
        <v>1171</v>
      </c>
      <c r="E244" s="58"/>
      <c r="F244" s="58" t="s">
        <v>1084</v>
      </c>
      <c r="G244" s="46"/>
      <c r="H244" s="76"/>
      <c r="I244" s="76"/>
      <c r="J244" s="76"/>
      <c r="K244" s="46">
        <v>2200000</v>
      </c>
      <c r="L244" s="64">
        <v>2000000</v>
      </c>
      <c r="M244" s="60" t="s">
        <v>46</v>
      </c>
      <c r="N244" s="61" t="s">
        <v>48</v>
      </c>
      <c r="O244" s="62">
        <f t="shared" si="34"/>
        <v>1724137.9310344828</v>
      </c>
      <c r="P244" s="77">
        <v>0</v>
      </c>
      <c r="Q244" s="64">
        <f t="shared" si="35"/>
        <v>0</v>
      </c>
      <c r="R244" s="65" t="s">
        <v>48</v>
      </c>
      <c r="S244" s="66"/>
      <c r="T244" s="67"/>
      <c r="U244" s="64">
        <f t="shared" si="42"/>
        <v>1</v>
      </c>
      <c r="V244" s="64">
        <v>0</v>
      </c>
      <c r="W244" s="79">
        <f t="shared" si="41"/>
        <v>0</v>
      </c>
      <c r="X244" s="81" t="s">
        <v>1172</v>
      </c>
      <c r="Y244" s="81" t="s">
        <v>50</v>
      </c>
      <c r="AA244" s="9" t="s">
        <v>27</v>
      </c>
      <c r="AB244" s="9" t="s">
        <v>27</v>
      </c>
      <c r="AC244" s="9" t="s">
        <v>27</v>
      </c>
      <c r="AD244" s="9" t="s">
        <v>27</v>
      </c>
      <c r="AE244" s="9" t="s">
        <v>27</v>
      </c>
      <c r="AP244" s="69">
        <f t="shared" si="36"/>
        <v>0</v>
      </c>
      <c r="AQ244" s="70" t="e">
        <f t="shared" si="37"/>
        <v>#DIV/0!</v>
      </c>
      <c r="AR244" s="71"/>
      <c r="AS244" s="60"/>
      <c r="AT244" s="60"/>
      <c r="AU244" s="72"/>
      <c r="AV244" s="72"/>
      <c r="AW244" s="72">
        <f t="shared" si="38"/>
        <v>2000000</v>
      </c>
      <c r="AX244" s="72">
        <f t="shared" si="39"/>
        <v>2000000</v>
      </c>
      <c r="AY244" s="73" t="e">
        <f t="shared" si="40"/>
        <v>#DIV/0!</v>
      </c>
    </row>
    <row r="245" spans="1:51" s="2" customFormat="1" ht="12" customHeight="1">
      <c r="A245" s="75" t="s">
        <v>1173</v>
      </c>
      <c r="B245" s="74" t="s">
        <v>1081</v>
      </c>
      <c r="C245" s="74" t="s">
        <v>1174</v>
      </c>
      <c r="D245" s="74" t="s">
        <v>1175</v>
      </c>
      <c r="E245" s="58"/>
      <c r="F245" s="58" t="s">
        <v>1084</v>
      </c>
      <c r="G245" s="46"/>
      <c r="H245" s="76"/>
      <c r="I245" s="76"/>
      <c r="J245" s="76"/>
      <c r="K245" s="46">
        <v>2200000</v>
      </c>
      <c r="L245" s="64">
        <v>2000000</v>
      </c>
      <c r="M245" s="60" t="s">
        <v>46</v>
      </c>
      <c r="N245" s="61" t="s">
        <v>48</v>
      </c>
      <c r="O245" s="62">
        <f t="shared" si="34"/>
        <v>1724137.9310344828</v>
      </c>
      <c r="P245" s="77">
        <v>0</v>
      </c>
      <c r="Q245" s="64">
        <f t="shared" si="35"/>
        <v>0</v>
      </c>
      <c r="R245" s="65" t="s">
        <v>48</v>
      </c>
      <c r="S245" s="66"/>
      <c r="T245" s="67"/>
      <c r="U245" s="64">
        <f t="shared" si="42"/>
        <v>1</v>
      </c>
      <c r="V245" s="64">
        <v>0</v>
      </c>
      <c r="W245" s="79">
        <f t="shared" si="41"/>
        <v>0</v>
      </c>
      <c r="X245" s="81" t="s">
        <v>1176</v>
      </c>
      <c r="Y245" s="81" t="s">
        <v>50</v>
      </c>
      <c r="AA245" s="9" t="s">
        <v>27</v>
      </c>
      <c r="AB245" s="9" t="s">
        <v>27</v>
      </c>
      <c r="AC245" s="9" t="s">
        <v>27</v>
      </c>
      <c r="AD245" s="9" t="s">
        <v>27</v>
      </c>
      <c r="AE245" s="9" t="s">
        <v>27</v>
      </c>
      <c r="AP245" s="69">
        <f t="shared" si="36"/>
        <v>0</v>
      </c>
      <c r="AQ245" s="70" t="e">
        <f t="shared" si="37"/>
        <v>#DIV/0!</v>
      </c>
      <c r="AR245" s="71"/>
      <c r="AS245" s="60"/>
      <c r="AT245" s="60"/>
      <c r="AU245" s="72"/>
      <c r="AV245" s="72"/>
      <c r="AW245" s="72">
        <f t="shared" si="38"/>
        <v>2000000</v>
      </c>
      <c r="AX245" s="72">
        <f t="shared" si="39"/>
        <v>2000000</v>
      </c>
      <c r="AY245" s="73" t="e">
        <f t="shared" si="40"/>
        <v>#DIV/0!</v>
      </c>
    </row>
    <row r="246" spans="1:51" s="2" customFormat="1" ht="12" customHeight="1">
      <c r="A246" s="75" t="s">
        <v>1177</v>
      </c>
      <c r="B246" s="74" t="s">
        <v>1081</v>
      </c>
      <c r="C246" s="74" t="s">
        <v>1178</v>
      </c>
      <c r="D246" s="74" t="s">
        <v>1179</v>
      </c>
      <c r="E246" s="58"/>
      <c r="F246" s="58" t="s">
        <v>1084</v>
      </c>
      <c r="G246" s="46"/>
      <c r="H246" s="76"/>
      <c r="I246" s="76"/>
      <c r="J246" s="76"/>
      <c r="K246" s="46">
        <v>2200000</v>
      </c>
      <c r="L246" s="64">
        <v>2000000</v>
      </c>
      <c r="M246" s="60" t="s">
        <v>1180</v>
      </c>
      <c r="N246" s="61" t="s">
        <v>1181</v>
      </c>
      <c r="O246" s="62">
        <f t="shared" si="34"/>
        <v>1724137.9310344828</v>
      </c>
      <c r="P246" s="77">
        <v>2.5000000000000001E-2</v>
      </c>
      <c r="Q246" s="64">
        <f t="shared" si="35"/>
        <v>43103.448275862072</v>
      </c>
      <c r="R246" s="65"/>
      <c r="S246" s="66"/>
      <c r="T246" s="67"/>
      <c r="U246" s="64">
        <f t="shared" si="42"/>
        <v>1</v>
      </c>
      <c r="V246" s="64">
        <v>0</v>
      </c>
      <c r="W246" s="79">
        <f t="shared" si="41"/>
        <v>0</v>
      </c>
      <c r="X246" s="81" t="s">
        <v>1182</v>
      </c>
      <c r="Y246" s="81" t="s">
        <v>50</v>
      </c>
      <c r="AA246" s="9" t="s">
        <v>27</v>
      </c>
      <c r="AB246" s="9" t="s">
        <v>27</v>
      </c>
      <c r="AC246" s="9" t="s">
        <v>27</v>
      </c>
      <c r="AD246" s="9" t="s">
        <v>27</v>
      </c>
      <c r="AE246" s="9" t="s">
        <v>27</v>
      </c>
      <c r="AP246" s="69">
        <f t="shared" si="36"/>
        <v>0</v>
      </c>
      <c r="AQ246" s="70" t="e">
        <f t="shared" si="37"/>
        <v>#DIV/0!</v>
      </c>
      <c r="AR246" s="71"/>
      <c r="AS246" s="60"/>
      <c r="AT246" s="60"/>
      <c r="AU246" s="72"/>
      <c r="AV246" s="72"/>
      <c r="AW246" s="72">
        <f t="shared" si="38"/>
        <v>2000000</v>
      </c>
      <c r="AX246" s="72">
        <f t="shared" si="39"/>
        <v>2000000</v>
      </c>
      <c r="AY246" s="73" t="e">
        <f t="shared" si="40"/>
        <v>#DIV/0!</v>
      </c>
    </row>
    <row r="247" spans="1:51" s="2" customFormat="1" ht="12" customHeight="1">
      <c r="A247" s="75" t="s">
        <v>1183</v>
      </c>
      <c r="B247" s="74" t="s">
        <v>1081</v>
      </c>
      <c r="C247" s="74" t="s">
        <v>1184</v>
      </c>
      <c r="D247" s="74" t="s">
        <v>1185</v>
      </c>
      <c r="E247" s="58"/>
      <c r="F247" s="58" t="s">
        <v>1084</v>
      </c>
      <c r="G247" s="46"/>
      <c r="H247" s="76"/>
      <c r="I247" s="76"/>
      <c r="J247" s="76"/>
      <c r="K247" s="46">
        <v>2200000</v>
      </c>
      <c r="L247" s="64">
        <v>2000000</v>
      </c>
      <c r="M247" s="60" t="s">
        <v>46</v>
      </c>
      <c r="N247" s="61" t="s">
        <v>48</v>
      </c>
      <c r="O247" s="62">
        <f t="shared" si="34"/>
        <v>1724137.9310344828</v>
      </c>
      <c r="P247" s="77">
        <v>0</v>
      </c>
      <c r="Q247" s="64">
        <f t="shared" si="35"/>
        <v>0</v>
      </c>
      <c r="R247" s="65" t="s">
        <v>48</v>
      </c>
      <c r="S247" s="66"/>
      <c r="T247" s="67"/>
      <c r="U247" s="64">
        <f t="shared" si="42"/>
        <v>1</v>
      </c>
      <c r="V247" s="64">
        <v>0</v>
      </c>
      <c r="W247" s="79">
        <f t="shared" si="41"/>
        <v>0</v>
      </c>
      <c r="X247" s="81" t="s">
        <v>1186</v>
      </c>
      <c r="Y247" s="81" t="s">
        <v>50</v>
      </c>
      <c r="AA247" s="9" t="s">
        <v>27</v>
      </c>
      <c r="AB247" s="9" t="s">
        <v>27</v>
      </c>
      <c r="AC247" s="9" t="s">
        <v>27</v>
      </c>
      <c r="AD247" s="9" t="s">
        <v>27</v>
      </c>
      <c r="AE247" s="9" t="s">
        <v>27</v>
      </c>
      <c r="AP247" s="69">
        <f t="shared" si="36"/>
        <v>0</v>
      </c>
      <c r="AQ247" s="70" t="e">
        <f t="shared" si="37"/>
        <v>#DIV/0!</v>
      </c>
      <c r="AR247" s="71"/>
      <c r="AS247" s="60"/>
      <c r="AT247" s="60"/>
      <c r="AU247" s="72"/>
      <c r="AV247" s="72"/>
      <c r="AW247" s="72">
        <f t="shared" si="38"/>
        <v>2000000</v>
      </c>
      <c r="AX247" s="72">
        <f t="shared" si="39"/>
        <v>2000000</v>
      </c>
      <c r="AY247" s="73" t="e">
        <f t="shared" si="40"/>
        <v>#DIV/0!</v>
      </c>
    </row>
    <row r="248" spans="1:51" s="2" customFormat="1" ht="12" customHeight="1">
      <c r="A248" s="75" t="s">
        <v>1187</v>
      </c>
      <c r="B248" s="74" t="s">
        <v>1081</v>
      </c>
      <c r="C248" s="74" t="s">
        <v>1188</v>
      </c>
      <c r="D248" s="74" t="s">
        <v>1189</v>
      </c>
      <c r="E248" s="58"/>
      <c r="F248" s="58" t="s">
        <v>1084</v>
      </c>
      <c r="G248" s="46"/>
      <c r="H248" s="76"/>
      <c r="I248" s="76"/>
      <c r="J248" s="76"/>
      <c r="K248" s="46">
        <v>2200000</v>
      </c>
      <c r="L248" s="64">
        <f>200000+1800000</f>
        <v>2000000</v>
      </c>
      <c r="M248" s="60" t="s">
        <v>46</v>
      </c>
      <c r="N248" s="61" t="s">
        <v>48</v>
      </c>
      <c r="O248" s="62">
        <f t="shared" si="34"/>
        <v>1724137.9310344828</v>
      </c>
      <c r="P248" s="77">
        <v>0</v>
      </c>
      <c r="Q248" s="64">
        <f t="shared" si="35"/>
        <v>0</v>
      </c>
      <c r="R248" s="65" t="s">
        <v>48</v>
      </c>
      <c r="S248" s="66"/>
      <c r="T248" s="67"/>
      <c r="U248" s="64">
        <f t="shared" si="42"/>
        <v>1</v>
      </c>
      <c r="V248" s="64">
        <v>0</v>
      </c>
      <c r="W248" s="79">
        <f t="shared" si="41"/>
        <v>0</v>
      </c>
      <c r="X248" s="81" t="s">
        <v>1190</v>
      </c>
      <c r="Y248" s="81" t="s">
        <v>50</v>
      </c>
      <c r="AA248" s="9" t="s">
        <v>27</v>
      </c>
      <c r="AB248" s="9" t="s">
        <v>27</v>
      </c>
      <c r="AC248" s="9" t="s">
        <v>27</v>
      </c>
      <c r="AD248" s="9" t="s">
        <v>27</v>
      </c>
      <c r="AE248" s="9" t="s">
        <v>27</v>
      </c>
      <c r="AP248" s="69">
        <f t="shared" si="36"/>
        <v>0</v>
      </c>
      <c r="AQ248" s="70" t="e">
        <f t="shared" si="37"/>
        <v>#DIV/0!</v>
      </c>
      <c r="AR248" s="71"/>
      <c r="AS248" s="60"/>
      <c r="AT248" s="60"/>
      <c r="AU248" s="72"/>
      <c r="AV248" s="72"/>
      <c r="AW248" s="72">
        <f t="shared" si="38"/>
        <v>2000000</v>
      </c>
      <c r="AX248" s="72">
        <f t="shared" si="39"/>
        <v>2000000</v>
      </c>
      <c r="AY248" s="73" t="e">
        <f t="shared" si="40"/>
        <v>#DIV/0!</v>
      </c>
    </row>
    <row r="249" spans="1:51" s="2" customFormat="1" ht="12" customHeight="1">
      <c r="A249" s="75" t="s">
        <v>1191</v>
      </c>
      <c r="B249" s="74" t="s">
        <v>1081</v>
      </c>
      <c r="C249" s="74" t="s">
        <v>1192</v>
      </c>
      <c r="D249" s="74" t="s">
        <v>1193</v>
      </c>
      <c r="E249" s="58"/>
      <c r="F249" s="58" t="s">
        <v>1084</v>
      </c>
      <c r="G249" s="46"/>
      <c r="H249" s="76"/>
      <c r="I249" s="76"/>
      <c r="J249" s="76"/>
      <c r="K249" s="46">
        <v>2200000</v>
      </c>
      <c r="L249" s="64">
        <v>2100000</v>
      </c>
      <c r="M249" s="60" t="s">
        <v>1194</v>
      </c>
      <c r="N249" s="61" t="s">
        <v>1181</v>
      </c>
      <c r="O249" s="62">
        <f t="shared" si="34"/>
        <v>1810344.8275862071</v>
      </c>
      <c r="P249" s="77">
        <v>2.5000000000000001E-2</v>
      </c>
      <c r="Q249" s="64">
        <f t="shared" si="35"/>
        <v>45258.620689655181</v>
      </c>
      <c r="R249" s="65"/>
      <c r="S249" s="66"/>
      <c r="T249" s="67"/>
      <c r="U249" s="64">
        <f t="shared" si="42"/>
        <v>1</v>
      </c>
      <c r="V249" s="64">
        <v>0</v>
      </c>
      <c r="W249" s="79">
        <f t="shared" si="41"/>
        <v>0</v>
      </c>
      <c r="X249" s="81" t="s">
        <v>1195</v>
      </c>
      <c r="Y249" s="81" t="s">
        <v>50</v>
      </c>
      <c r="AA249" s="9" t="s">
        <v>27</v>
      </c>
      <c r="AB249" s="9" t="s">
        <v>27</v>
      </c>
      <c r="AC249" s="9" t="s">
        <v>27</v>
      </c>
      <c r="AD249" s="9" t="s">
        <v>27</v>
      </c>
      <c r="AE249" s="9" t="s">
        <v>27</v>
      </c>
      <c r="AP249" s="69">
        <f t="shared" si="36"/>
        <v>0</v>
      </c>
      <c r="AQ249" s="70" t="e">
        <f t="shared" si="37"/>
        <v>#DIV/0!</v>
      </c>
      <c r="AR249" s="71"/>
      <c r="AS249" s="60"/>
      <c r="AT249" s="60"/>
      <c r="AU249" s="72"/>
      <c r="AV249" s="72"/>
      <c r="AW249" s="72">
        <f t="shared" si="38"/>
        <v>2100000</v>
      </c>
      <c r="AX249" s="72">
        <f t="shared" si="39"/>
        <v>2100000</v>
      </c>
      <c r="AY249" s="73" t="e">
        <f t="shared" si="40"/>
        <v>#DIV/0!</v>
      </c>
    </row>
    <row r="250" spans="1:51" s="2" customFormat="1" ht="12" customHeight="1">
      <c r="A250" s="75" t="s">
        <v>1196</v>
      </c>
      <c r="B250" s="74" t="s">
        <v>1081</v>
      </c>
      <c r="C250" s="74" t="s">
        <v>1197</v>
      </c>
      <c r="D250" s="74" t="s">
        <v>1198</v>
      </c>
      <c r="E250" s="58"/>
      <c r="F250" s="58" t="s">
        <v>1084</v>
      </c>
      <c r="G250" s="46"/>
      <c r="H250" s="76"/>
      <c r="I250" s="76"/>
      <c r="J250" s="76"/>
      <c r="K250" s="46">
        <v>2200000</v>
      </c>
      <c r="L250" s="64">
        <v>2000000</v>
      </c>
      <c r="M250" s="60" t="s">
        <v>46</v>
      </c>
      <c r="N250" s="61" t="s">
        <v>48</v>
      </c>
      <c r="O250" s="62">
        <f t="shared" si="34"/>
        <v>1724137.9310344828</v>
      </c>
      <c r="P250" s="77">
        <v>0</v>
      </c>
      <c r="Q250" s="64">
        <f t="shared" si="35"/>
        <v>0</v>
      </c>
      <c r="R250" s="65" t="s">
        <v>48</v>
      </c>
      <c r="S250" s="66"/>
      <c r="T250" s="67"/>
      <c r="U250" s="64">
        <f t="shared" si="42"/>
        <v>1</v>
      </c>
      <c r="V250" s="64">
        <v>0</v>
      </c>
      <c r="W250" s="79">
        <f t="shared" si="41"/>
        <v>0</v>
      </c>
      <c r="X250" s="81" t="s">
        <v>1199</v>
      </c>
      <c r="Y250" s="81" t="s">
        <v>50</v>
      </c>
      <c r="AA250" s="9" t="s">
        <v>27</v>
      </c>
      <c r="AB250" s="9" t="s">
        <v>27</v>
      </c>
      <c r="AC250" s="9" t="s">
        <v>27</v>
      </c>
      <c r="AD250" s="9" t="s">
        <v>27</v>
      </c>
      <c r="AE250" s="9" t="s">
        <v>27</v>
      </c>
      <c r="AP250" s="69">
        <f t="shared" si="36"/>
        <v>0</v>
      </c>
      <c r="AQ250" s="70" t="e">
        <f t="shared" si="37"/>
        <v>#DIV/0!</v>
      </c>
      <c r="AR250" s="71"/>
      <c r="AS250" s="60"/>
      <c r="AT250" s="60"/>
      <c r="AU250" s="72"/>
      <c r="AV250" s="72"/>
      <c r="AW250" s="72">
        <f t="shared" si="38"/>
        <v>2000000</v>
      </c>
      <c r="AX250" s="72">
        <f t="shared" si="39"/>
        <v>2000000</v>
      </c>
      <c r="AY250" s="73" t="e">
        <f t="shared" si="40"/>
        <v>#DIV/0!</v>
      </c>
    </row>
    <row r="251" spans="1:51" s="2" customFormat="1" ht="12" customHeight="1">
      <c r="A251" s="75" t="s">
        <v>1200</v>
      </c>
      <c r="B251" s="74" t="s">
        <v>1081</v>
      </c>
      <c r="C251" s="74" t="s">
        <v>1201</v>
      </c>
      <c r="D251" s="74" t="s">
        <v>1202</v>
      </c>
      <c r="E251" s="58"/>
      <c r="F251" s="58" t="s">
        <v>1084</v>
      </c>
      <c r="G251" s="46"/>
      <c r="H251" s="76"/>
      <c r="I251" s="76"/>
      <c r="J251" s="76"/>
      <c r="K251" s="46">
        <v>2200000</v>
      </c>
      <c r="L251" s="64">
        <v>2000000</v>
      </c>
      <c r="M251" s="60" t="s">
        <v>1203</v>
      </c>
      <c r="N251" s="61" t="s">
        <v>1204</v>
      </c>
      <c r="O251" s="62">
        <f t="shared" si="34"/>
        <v>1724137.9310344828</v>
      </c>
      <c r="P251" s="77">
        <v>2.5000000000000001E-2</v>
      </c>
      <c r="Q251" s="64">
        <f t="shared" si="35"/>
        <v>43103.448275862072</v>
      </c>
      <c r="R251" s="65" t="s">
        <v>27</v>
      </c>
      <c r="S251" s="66"/>
      <c r="T251" s="67"/>
      <c r="U251" s="64">
        <f t="shared" si="42"/>
        <v>1</v>
      </c>
      <c r="V251" s="64">
        <v>0</v>
      </c>
      <c r="W251" s="79">
        <f t="shared" si="41"/>
        <v>0</v>
      </c>
      <c r="X251" s="81" t="s">
        <v>1205</v>
      </c>
      <c r="Y251" s="81" t="s">
        <v>50</v>
      </c>
      <c r="AA251" s="9" t="s">
        <v>27</v>
      </c>
      <c r="AB251" s="9" t="s">
        <v>27</v>
      </c>
      <c r="AC251" s="9" t="s">
        <v>27</v>
      </c>
      <c r="AD251" s="9" t="s">
        <v>27</v>
      </c>
      <c r="AE251" s="9" t="s">
        <v>27</v>
      </c>
      <c r="AP251" s="69">
        <f t="shared" si="36"/>
        <v>0</v>
      </c>
      <c r="AQ251" s="70" t="e">
        <f t="shared" si="37"/>
        <v>#DIV/0!</v>
      </c>
      <c r="AR251" s="71"/>
      <c r="AS251" s="60"/>
      <c r="AT251" s="60"/>
      <c r="AU251" s="72"/>
      <c r="AV251" s="72"/>
      <c r="AW251" s="72">
        <f t="shared" si="38"/>
        <v>2000000</v>
      </c>
      <c r="AX251" s="72">
        <f t="shared" si="39"/>
        <v>2000000</v>
      </c>
      <c r="AY251" s="73" t="e">
        <f t="shared" si="40"/>
        <v>#DIV/0!</v>
      </c>
    </row>
    <row r="252" spans="1:51" s="2" customFormat="1" ht="12" customHeight="1">
      <c r="A252" s="75" t="s">
        <v>1206</v>
      </c>
      <c r="B252" s="74" t="s">
        <v>1081</v>
      </c>
      <c r="C252" s="74" t="s">
        <v>1207</v>
      </c>
      <c r="D252" s="74" t="s">
        <v>1208</v>
      </c>
      <c r="E252" s="58"/>
      <c r="F252" s="58" t="s">
        <v>1084</v>
      </c>
      <c r="G252" s="46"/>
      <c r="H252" s="76"/>
      <c r="I252" s="76"/>
      <c r="J252" s="76"/>
      <c r="K252" s="46">
        <v>2200000</v>
      </c>
      <c r="L252" s="64">
        <v>2000000</v>
      </c>
      <c r="M252" s="60" t="s">
        <v>46</v>
      </c>
      <c r="N252" s="61" t="s">
        <v>48</v>
      </c>
      <c r="O252" s="62">
        <f t="shared" si="34"/>
        <v>1724137.9310344828</v>
      </c>
      <c r="P252" s="77">
        <v>0</v>
      </c>
      <c r="Q252" s="64">
        <f t="shared" si="35"/>
        <v>0</v>
      </c>
      <c r="R252" s="65" t="s">
        <v>48</v>
      </c>
      <c r="S252" s="66"/>
      <c r="T252" s="67"/>
      <c r="U252" s="64">
        <f t="shared" si="42"/>
        <v>1</v>
      </c>
      <c r="V252" s="64">
        <v>0</v>
      </c>
      <c r="W252" s="79">
        <f t="shared" si="41"/>
        <v>0</v>
      </c>
      <c r="X252" s="81" t="s">
        <v>1209</v>
      </c>
      <c r="Y252" s="81" t="s">
        <v>50</v>
      </c>
      <c r="AA252" s="9" t="s">
        <v>27</v>
      </c>
      <c r="AB252" s="9" t="s">
        <v>27</v>
      </c>
      <c r="AC252" s="9" t="s">
        <v>27</v>
      </c>
      <c r="AD252" s="9" t="s">
        <v>27</v>
      </c>
      <c r="AE252" s="9" t="s">
        <v>27</v>
      </c>
      <c r="AP252" s="69">
        <f t="shared" si="36"/>
        <v>0</v>
      </c>
      <c r="AQ252" s="70" t="e">
        <f t="shared" si="37"/>
        <v>#DIV/0!</v>
      </c>
      <c r="AR252" s="71"/>
      <c r="AS252" s="60"/>
      <c r="AT252" s="60"/>
      <c r="AU252" s="72"/>
      <c r="AV252" s="72"/>
      <c r="AW252" s="72">
        <f t="shared" si="38"/>
        <v>2000000</v>
      </c>
      <c r="AX252" s="72">
        <f t="shared" si="39"/>
        <v>2000000</v>
      </c>
      <c r="AY252" s="73" t="e">
        <f t="shared" si="40"/>
        <v>#DIV/0!</v>
      </c>
    </row>
    <row r="253" spans="1:51" s="2" customFormat="1" ht="12" customHeight="1">
      <c r="A253" s="75" t="s">
        <v>1210</v>
      </c>
      <c r="B253" s="74" t="s">
        <v>337</v>
      </c>
      <c r="C253" s="74" t="s">
        <v>1211</v>
      </c>
      <c r="D253" s="74" t="s">
        <v>1212</v>
      </c>
      <c r="E253" s="58"/>
      <c r="F253" s="58" t="s">
        <v>1213</v>
      </c>
      <c r="G253" s="46"/>
      <c r="H253" s="76"/>
      <c r="I253" s="76"/>
      <c r="J253" s="76"/>
      <c r="K253" s="46">
        <v>2000000</v>
      </c>
      <c r="L253" s="64">
        <v>1800000</v>
      </c>
      <c r="M253" s="60" t="s">
        <v>1214</v>
      </c>
      <c r="N253" s="61"/>
      <c r="O253" s="62">
        <f t="shared" ref="O253:O287" si="43">L253/1.16</f>
        <v>1551724.1379310347</v>
      </c>
      <c r="P253" s="77">
        <v>2.5000000000000001E-2</v>
      </c>
      <c r="Q253" s="64">
        <f t="shared" ref="Q253:Q255" si="44">P253*O253</f>
        <v>38793.10344827587</v>
      </c>
      <c r="R253" s="65" t="s">
        <v>27</v>
      </c>
      <c r="S253" s="66"/>
      <c r="T253" s="67"/>
      <c r="U253" s="64">
        <f t="shared" si="42"/>
        <v>1</v>
      </c>
      <c r="V253" s="64">
        <v>0</v>
      </c>
      <c r="W253" s="79">
        <f t="shared" si="41"/>
        <v>0</v>
      </c>
      <c r="X253" s="81" t="s">
        <v>1215</v>
      </c>
      <c r="Y253" s="81" t="s">
        <v>50</v>
      </c>
      <c r="AA253" s="9" t="s">
        <v>27</v>
      </c>
      <c r="AB253" s="9" t="s">
        <v>27</v>
      </c>
      <c r="AC253" s="9" t="s">
        <v>27</v>
      </c>
      <c r="AD253" s="9" t="s">
        <v>27</v>
      </c>
      <c r="AE253" s="9" t="s">
        <v>27</v>
      </c>
      <c r="AP253" s="69">
        <f t="shared" si="36"/>
        <v>0</v>
      </c>
      <c r="AQ253" s="70" t="e">
        <f t="shared" si="37"/>
        <v>#DIV/0!</v>
      </c>
      <c r="AR253" s="71"/>
      <c r="AS253" s="60"/>
      <c r="AT253" s="60"/>
      <c r="AU253" s="72"/>
      <c r="AV253" s="72"/>
      <c r="AW253" s="72">
        <f t="shared" si="38"/>
        <v>1800000</v>
      </c>
      <c r="AX253" s="72">
        <f t="shared" si="39"/>
        <v>1800000</v>
      </c>
      <c r="AY253" s="73" t="e">
        <f t="shared" si="40"/>
        <v>#DIV/0!</v>
      </c>
    </row>
    <row r="254" spans="1:51" s="2" customFormat="1" ht="12" customHeight="1">
      <c r="A254" s="75" t="s">
        <v>1216</v>
      </c>
      <c r="B254" s="74" t="s">
        <v>337</v>
      </c>
      <c r="C254" s="74" t="s">
        <v>1217</v>
      </c>
      <c r="D254" s="74" t="s">
        <v>1218</v>
      </c>
      <c r="E254" s="58"/>
      <c r="F254" s="58" t="s">
        <v>1213</v>
      </c>
      <c r="G254" s="46"/>
      <c r="H254" s="76"/>
      <c r="I254" s="76"/>
      <c r="J254" s="76"/>
      <c r="K254" s="46">
        <v>2000000</v>
      </c>
      <c r="L254" s="64">
        <v>1850000</v>
      </c>
      <c r="M254" s="60" t="s">
        <v>1219</v>
      </c>
      <c r="N254" s="61"/>
      <c r="O254" s="62">
        <f t="shared" si="43"/>
        <v>1594827.5862068967</v>
      </c>
      <c r="P254" s="77">
        <v>2.5000000000000001E-2</v>
      </c>
      <c r="Q254" s="64">
        <f t="shared" si="44"/>
        <v>39870.68965517242</v>
      </c>
      <c r="R254" s="65" t="s">
        <v>27</v>
      </c>
      <c r="S254" s="66"/>
      <c r="T254" s="67"/>
      <c r="U254" s="64">
        <f t="shared" si="42"/>
        <v>1</v>
      </c>
      <c r="V254" s="64">
        <v>0</v>
      </c>
      <c r="W254" s="79">
        <f t="shared" si="41"/>
        <v>0</v>
      </c>
      <c r="X254" s="81" t="s">
        <v>1220</v>
      </c>
      <c r="Y254" s="81" t="s">
        <v>50</v>
      </c>
      <c r="AA254" s="9" t="s">
        <v>27</v>
      </c>
      <c r="AB254" s="9" t="s">
        <v>27</v>
      </c>
      <c r="AC254" s="9" t="s">
        <v>27</v>
      </c>
      <c r="AD254" s="9" t="s">
        <v>27</v>
      </c>
      <c r="AE254" s="9" t="s">
        <v>27</v>
      </c>
      <c r="AP254" s="69">
        <f t="shared" si="36"/>
        <v>0</v>
      </c>
      <c r="AQ254" s="70" t="e">
        <f t="shared" si="37"/>
        <v>#DIV/0!</v>
      </c>
      <c r="AR254" s="71"/>
      <c r="AS254" s="60"/>
      <c r="AT254" s="60"/>
      <c r="AU254" s="72"/>
      <c r="AV254" s="72"/>
      <c r="AW254" s="72">
        <f t="shared" si="38"/>
        <v>1850000</v>
      </c>
      <c r="AX254" s="72">
        <f t="shared" si="39"/>
        <v>1850000</v>
      </c>
      <c r="AY254" s="73" t="e">
        <f t="shared" si="40"/>
        <v>#DIV/0!</v>
      </c>
    </row>
    <row r="255" spans="1:51" s="2" customFormat="1" ht="12" customHeight="1">
      <c r="A255" s="75" t="s">
        <v>1221</v>
      </c>
      <c r="B255" s="74" t="s">
        <v>337</v>
      </c>
      <c r="C255" s="74" t="s">
        <v>1222</v>
      </c>
      <c r="D255" s="74" t="s">
        <v>1223</v>
      </c>
      <c r="E255" s="58"/>
      <c r="F255" s="58" t="s">
        <v>1213</v>
      </c>
      <c r="G255" s="46"/>
      <c r="H255" s="76"/>
      <c r="I255" s="76"/>
      <c r="J255" s="76"/>
      <c r="K255" s="46">
        <v>2000000</v>
      </c>
      <c r="L255" s="64">
        <v>1800000</v>
      </c>
      <c r="M255" s="60" t="s">
        <v>1214</v>
      </c>
      <c r="N255" s="61"/>
      <c r="O255" s="62">
        <f t="shared" si="43"/>
        <v>1551724.1379310347</v>
      </c>
      <c r="P255" s="77">
        <v>2.5000000000000001E-2</v>
      </c>
      <c r="Q255" s="64">
        <f t="shared" si="44"/>
        <v>38793.10344827587</v>
      </c>
      <c r="R255" s="65" t="s">
        <v>27</v>
      </c>
      <c r="S255" s="66"/>
      <c r="T255" s="67"/>
      <c r="U255" s="64">
        <f t="shared" si="42"/>
        <v>1</v>
      </c>
      <c r="V255" s="64">
        <v>0</v>
      </c>
      <c r="W255" s="79">
        <f t="shared" si="41"/>
        <v>0</v>
      </c>
      <c r="X255" s="81" t="s">
        <v>1224</v>
      </c>
      <c r="Y255" s="81" t="s">
        <v>50</v>
      </c>
      <c r="AA255" s="9" t="s">
        <v>27</v>
      </c>
      <c r="AB255" s="9" t="s">
        <v>27</v>
      </c>
      <c r="AC255" s="9" t="s">
        <v>27</v>
      </c>
      <c r="AD255" s="9" t="s">
        <v>27</v>
      </c>
      <c r="AE255" s="9" t="s">
        <v>27</v>
      </c>
      <c r="AP255" s="69">
        <f t="shared" si="36"/>
        <v>0</v>
      </c>
      <c r="AQ255" s="70" t="e">
        <f t="shared" si="37"/>
        <v>#DIV/0!</v>
      </c>
      <c r="AR255" s="71"/>
      <c r="AS255" s="60"/>
      <c r="AT255" s="60"/>
      <c r="AU255" s="72"/>
      <c r="AV255" s="72"/>
      <c r="AW255" s="72">
        <f t="shared" si="38"/>
        <v>1800000</v>
      </c>
      <c r="AX255" s="72">
        <f t="shared" si="39"/>
        <v>1800000</v>
      </c>
      <c r="AY255" s="73" t="e">
        <f t="shared" si="40"/>
        <v>#DIV/0!</v>
      </c>
    </row>
    <row r="256" spans="1:51" s="2" customFormat="1" ht="12" customHeight="1">
      <c r="A256" s="75" t="s">
        <v>1225</v>
      </c>
      <c r="B256" s="74" t="s">
        <v>337</v>
      </c>
      <c r="C256" s="74" t="s">
        <v>1226</v>
      </c>
      <c r="D256" s="74" t="s">
        <v>1227</v>
      </c>
      <c r="E256" s="58"/>
      <c r="F256" s="58" t="s">
        <v>1213</v>
      </c>
      <c r="G256" s="46"/>
      <c r="H256" s="76"/>
      <c r="I256" s="76"/>
      <c r="J256" s="76"/>
      <c r="K256" s="46">
        <v>2000000</v>
      </c>
      <c r="L256" s="64">
        <v>1800000</v>
      </c>
      <c r="M256" s="60" t="s">
        <v>1228</v>
      </c>
      <c r="N256" s="61" t="s">
        <v>1229</v>
      </c>
      <c r="O256" s="62"/>
      <c r="P256" s="77">
        <v>0</v>
      </c>
      <c r="Q256" s="64"/>
      <c r="R256" s="65"/>
      <c r="S256" s="66"/>
      <c r="T256" s="67"/>
      <c r="U256" s="64">
        <f t="shared" si="42"/>
        <v>1</v>
      </c>
      <c r="V256" s="64">
        <v>0</v>
      </c>
      <c r="W256" s="79">
        <f t="shared" si="41"/>
        <v>0</v>
      </c>
      <c r="X256" s="81"/>
      <c r="Y256" s="81" t="s">
        <v>922</v>
      </c>
      <c r="AA256" s="9" t="s">
        <v>27</v>
      </c>
      <c r="AB256" s="9" t="s">
        <v>28</v>
      </c>
      <c r="AC256" s="9" t="s">
        <v>28</v>
      </c>
      <c r="AD256" s="9" t="s">
        <v>27</v>
      </c>
      <c r="AE256" s="8" t="s">
        <v>1230</v>
      </c>
      <c r="AP256" s="69">
        <f t="shared" si="36"/>
        <v>0</v>
      </c>
      <c r="AQ256" s="70" t="e">
        <f t="shared" si="37"/>
        <v>#DIV/0!</v>
      </c>
      <c r="AR256" s="71"/>
      <c r="AS256" s="60"/>
      <c r="AT256" s="60"/>
      <c r="AU256" s="72"/>
      <c r="AV256" s="72"/>
      <c r="AW256" s="72">
        <f t="shared" si="38"/>
        <v>1800000</v>
      </c>
      <c r="AX256" s="72">
        <f t="shared" si="39"/>
        <v>1800000</v>
      </c>
      <c r="AY256" s="73" t="e">
        <f t="shared" si="40"/>
        <v>#DIV/0!</v>
      </c>
    </row>
    <row r="257" spans="1:51" s="2" customFormat="1" ht="12" customHeight="1">
      <c r="A257" s="75" t="s">
        <v>1231</v>
      </c>
      <c r="B257" s="74" t="s">
        <v>337</v>
      </c>
      <c r="C257" s="74" t="s">
        <v>1232</v>
      </c>
      <c r="D257" s="74" t="s">
        <v>1233</v>
      </c>
      <c r="E257" s="58"/>
      <c r="F257" s="58" t="s">
        <v>1213</v>
      </c>
      <c r="G257" s="46"/>
      <c r="H257" s="76"/>
      <c r="I257" s="76"/>
      <c r="J257" s="76"/>
      <c r="K257" s="46">
        <v>2000000</v>
      </c>
      <c r="L257" s="64">
        <v>1800000</v>
      </c>
      <c r="M257" s="60" t="s">
        <v>1234</v>
      </c>
      <c r="N257" s="61" t="s">
        <v>229</v>
      </c>
      <c r="O257" s="62">
        <f>L257/1.16</f>
        <v>1551724.1379310347</v>
      </c>
      <c r="P257" s="77">
        <v>2.5000000000000001E-2</v>
      </c>
      <c r="Q257" s="64">
        <f>P257*O257</f>
        <v>38793.10344827587</v>
      </c>
      <c r="R257" s="65" t="s">
        <v>27</v>
      </c>
      <c r="S257" s="66"/>
      <c r="T257" s="67"/>
      <c r="U257" s="64">
        <f t="shared" si="42"/>
        <v>1</v>
      </c>
      <c r="V257" s="64">
        <v>0</v>
      </c>
      <c r="W257" s="79">
        <f t="shared" si="41"/>
        <v>0</v>
      </c>
      <c r="X257" s="81" t="s">
        <v>1235</v>
      </c>
      <c r="Y257" s="81" t="s">
        <v>50</v>
      </c>
      <c r="AA257" s="9" t="s">
        <v>27</v>
      </c>
      <c r="AB257" s="9" t="s">
        <v>27</v>
      </c>
      <c r="AC257" s="9" t="s">
        <v>27</v>
      </c>
      <c r="AD257" s="9" t="s">
        <v>27</v>
      </c>
      <c r="AE257" s="9" t="s">
        <v>27</v>
      </c>
      <c r="AP257" s="69">
        <f t="shared" si="36"/>
        <v>0</v>
      </c>
      <c r="AQ257" s="70" t="e">
        <f t="shared" si="37"/>
        <v>#DIV/0!</v>
      </c>
      <c r="AR257" s="71"/>
      <c r="AS257" s="60"/>
      <c r="AT257" s="60"/>
      <c r="AU257" s="72"/>
      <c r="AV257" s="72"/>
      <c r="AW257" s="72">
        <f t="shared" si="38"/>
        <v>1800000</v>
      </c>
      <c r="AX257" s="72">
        <f t="shared" si="39"/>
        <v>1800000</v>
      </c>
      <c r="AY257" s="73" t="e">
        <f t="shared" si="40"/>
        <v>#DIV/0!</v>
      </c>
    </row>
    <row r="258" spans="1:51" s="2" customFormat="1" ht="12" customHeight="1">
      <c r="A258" s="75" t="s">
        <v>1236</v>
      </c>
      <c r="B258" s="74" t="s">
        <v>337</v>
      </c>
      <c r="C258" s="74" t="s">
        <v>1237</v>
      </c>
      <c r="D258" s="74" t="s">
        <v>1238</v>
      </c>
      <c r="E258" s="58"/>
      <c r="F258" s="58" t="s">
        <v>1213</v>
      </c>
      <c r="G258" s="46"/>
      <c r="H258" s="76"/>
      <c r="I258" s="76"/>
      <c r="J258" s="76"/>
      <c r="K258" s="46">
        <v>2000000</v>
      </c>
      <c r="L258" s="64">
        <v>1800000</v>
      </c>
      <c r="M258" s="60" t="s">
        <v>46</v>
      </c>
      <c r="N258" s="61" t="s">
        <v>229</v>
      </c>
      <c r="O258" s="62">
        <f>L258/1.16</f>
        <v>1551724.1379310347</v>
      </c>
      <c r="P258" s="77">
        <v>2.5000000000000001E-2</v>
      </c>
      <c r="Q258" s="64">
        <f>P258*O258</f>
        <v>38793.10344827587</v>
      </c>
      <c r="R258" s="65" t="s">
        <v>27</v>
      </c>
      <c r="S258" s="66"/>
      <c r="T258" s="67"/>
      <c r="U258" s="64">
        <f t="shared" si="42"/>
        <v>1</v>
      </c>
      <c r="V258" s="64">
        <v>0</v>
      </c>
      <c r="W258" s="79">
        <f t="shared" si="41"/>
        <v>0</v>
      </c>
      <c r="X258" s="81" t="s">
        <v>1239</v>
      </c>
      <c r="Y258" s="81" t="s">
        <v>50</v>
      </c>
      <c r="AA258" s="9" t="s">
        <v>27</v>
      </c>
      <c r="AB258" s="9" t="s">
        <v>27</v>
      </c>
      <c r="AC258" s="9" t="s">
        <v>27</v>
      </c>
      <c r="AD258" s="9" t="s">
        <v>27</v>
      </c>
      <c r="AE258" s="9" t="s">
        <v>27</v>
      </c>
      <c r="AP258" s="69">
        <f t="shared" si="36"/>
        <v>0</v>
      </c>
      <c r="AQ258" s="70" t="e">
        <f t="shared" si="37"/>
        <v>#DIV/0!</v>
      </c>
      <c r="AR258" s="71"/>
      <c r="AS258" s="60"/>
      <c r="AT258" s="60"/>
      <c r="AU258" s="72"/>
      <c r="AV258" s="72"/>
      <c r="AW258" s="72">
        <f t="shared" si="38"/>
        <v>1800000</v>
      </c>
      <c r="AX258" s="72">
        <f t="shared" si="39"/>
        <v>1800000</v>
      </c>
      <c r="AY258" s="73" t="e">
        <f t="shared" si="40"/>
        <v>#DIV/0!</v>
      </c>
    </row>
    <row r="259" spans="1:51" s="2" customFormat="1" ht="12" customHeight="1">
      <c r="A259" s="75" t="s">
        <v>1240</v>
      </c>
      <c r="B259" s="74" t="s">
        <v>337</v>
      </c>
      <c r="C259" s="74" t="s">
        <v>1241</v>
      </c>
      <c r="D259" s="74" t="s">
        <v>1242</v>
      </c>
      <c r="E259" s="58"/>
      <c r="F259" s="58" t="s">
        <v>1213</v>
      </c>
      <c r="G259" s="46"/>
      <c r="H259" s="76"/>
      <c r="I259" s="76"/>
      <c r="J259" s="76"/>
      <c r="K259" s="46">
        <v>2000000</v>
      </c>
      <c r="L259" s="64">
        <v>1900000</v>
      </c>
      <c r="M259" s="60" t="s">
        <v>1243</v>
      </c>
      <c r="N259" s="61" t="s">
        <v>229</v>
      </c>
      <c r="O259" s="62">
        <f>L259/1.16</f>
        <v>1637931.0344827587</v>
      </c>
      <c r="P259" s="77">
        <v>2.5000000000000001E-2</v>
      </c>
      <c r="Q259" s="64">
        <f>P259*O259</f>
        <v>40948.275862068971</v>
      </c>
      <c r="R259" s="65" t="s">
        <v>27</v>
      </c>
      <c r="S259" s="66"/>
      <c r="T259" s="67"/>
      <c r="U259" s="64">
        <f t="shared" si="42"/>
        <v>1</v>
      </c>
      <c r="V259" s="64">
        <v>0</v>
      </c>
      <c r="W259" s="79">
        <f t="shared" si="41"/>
        <v>0</v>
      </c>
      <c r="X259" s="81" t="s">
        <v>1244</v>
      </c>
      <c r="Y259" s="81" t="s">
        <v>50</v>
      </c>
      <c r="AA259" s="9" t="s">
        <v>27</v>
      </c>
      <c r="AB259" s="9" t="s">
        <v>27</v>
      </c>
      <c r="AC259" s="9" t="s">
        <v>28</v>
      </c>
      <c r="AD259" s="9" t="s">
        <v>27</v>
      </c>
      <c r="AE259" s="9" t="s">
        <v>27</v>
      </c>
      <c r="AP259" s="69">
        <f t="shared" si="36"/>
        <v>0</v>
      </c>
      <c r="AQ259" s="70" t="e">
        <f t="shared" si="37"/>
        <v>#DIV/0!</v>
      </c>
      <c r="AR259" s="71"/>
      <c r="AS259" s="60"/>
      <c r="AT259" s="60"/>
      <c r="AU259" s="72"/>
      <c r="AV259" s="72"/>
      <c r="AW259" s="72">
        <f t="shared" si="38"/>
        <v>1900000</v>
      </c>
      <c r="AX259" s="72">
        <f t="shared" si="39"/>
        <v>1900000</v>
      </c>
      <c r="AY259" s="73" t="e">
        <f t="shared" si="40"/>
        <v>#DIV/0!</v>
      </c>
    </row>
    <row r="260" spans="1:51" s="2" customFormat="1" ht="12" customHeight="1">
      <c r="A260" s="75" t="s">
        <v>1245</v>
      </c>
      <c r="B260" s="74" t="s">
        <v>317</v>
      </c>
      <c r="C260" s="74" t="s">
        <v>1246</v>
      </c>
      <c r="D260" s="74" t="s">
        <v>1247</v>
      </c>
      <c r="E260" s="58"/>
      <c r="F260" s="58" t="s">
        <v>1084</v>
      </c>
      <c r="G260" s="46"/>
      <c r="H260" s="76"/>
      <c r="I260" s="76"/>
      <c r="J260" s="76"/>
      <c r="K260" s="46">
        <v>5000000</v>
      </c>
      <c r="L260" s="64">
        <v>6000000</v>
      </c>
      <c r="M260" s="60" t="s">
        <v>1248</v>
      </c>
      <c r="N260" s="61" t="s">
        <v>48</v>
      </c>
      <c r="O260" s="62"/>
      <c r="P260" s="77">
        <v>0</v>
      </c>
      <c r="Q260" s="64"/>
      <c r="R260" s="65"/>
      <c r="S260" s="66"/>
      <c r="T260" s="67"/>
      <c r="U260" s="64">
        <f t="shared" si="42"/>
        <v>1</v>
      </c>
      <c r="V260" s="64">
        <v>0</v>
      </c>
      <c r="W260" s="79">
        <f t="shared" si="41"/>
        <v>0</v>
      </c>
      <c r="X260" s="81"/>
      <c r="Y260" s="81" t="s">
        <v>50</v>
      </c>
      <c r="AA260" s="9" t="s">
        <v>27</v>
      </c>
      <c r="AB260" s="9" t="s">
        <v>28</v>
      </c>
      <c r="AC260" s="9" t="s">
        <v>28</v>
      </c>
      <c r="AD260" s="9" t="s">
        <v>27</v>
      </c>
      <c r="AE260" s="9" t="s">
        <v>28</v>
      </c>
      <c r="AF260" s="2" t="s">
        <v>1249</v>
      </c>
      <c r="AP260" s="69">
        <f t="shared" si="36"/>
        <v>0</v>
      </c>
      <c r="AQ260" s="70" t="e">
        <f t="shared" si="37"/>
        <v>#DIV/0!</v>
      </c>
      <c r="AR260" s="71"/>
      <c r="AS260" s="60"/>
      <c r="AT260" s="60"/>
      <c r="AU260" s="72"/>
      <c r="AV260" s="72"/>
      <c r="AW260" s="72">
        <f t="shared" si="38"/>
        <v>6000000</v>
      </c>
      <c r="AX260" s="72">
        <f t="shared" si="39"/>
        <v>6000000</v>
      </c>
      <c r="AY260" s="73" t="e">
        <f t="shared" si="40"/>
        <v>#DIV/0!</v>
      </c>
    </row>
    <row r="261" spans="1:51" s="39" customFormat="1" ht="12" customHeight="1">
      <c r="A261" s="130"/>
      <c r="B261" s="44"/>
      <c r="C261" s="131"/>
      <c r="D261" s="131"/>
      <c r="E261" s="44"/>
      <c r="F261" s="58"/>
      <c r="G261" s="46"/>
      <c r="H261" s="46"/>
      <c r="I261" s="47"/>
      <c r="J261" s="47"/>
      <c r="K261" s="48"/>
      <c r="L261" s="32"/>
      <c r="M261" s="49"/>
      <c r="N261" s="33"/>
      <c r="O261" s="31"/>
      <c r="P261" s="32"/>
      <c r="Q261" s="32"/>
      <c r="R261" s="33"/>
      <c r="S261" s="132"/>
      <c r="T261" s="35"/>
      <c r="U261" s="36"/>
      <c r="V261" s="36"/>
      <c r="W261" s="37"/>
      <c r="X261" s="50"/>
      <c r="Y261" s="50"/>
      <c r="AA261" s="19"/>
      <c r="AB261" s="19"/>
      <c r="AC261" s="19"/>
      <c r="AD261" s="19"/>
      <c r="AE261" s="19"/>
      <c r="AP261" s="51"/>
      <c r="AQ261" s="52"/>
      <c r="AR261" s="31"/>
      <c r="AS261" s="32"/>
      <c r="AT261" s="32"/>
      <c r="AU261" s="53"/>
      <c r="AV261" s="53"/>
      <c r="AW261" s="53"/>
      <c r="AX261" s="53"/>
      <c r="AY261" s="54"/>
    </row>
    <row r="262" spans="1:51" s="39" customFormat="1" ht="12" customHeight="1">
      <c r="A262" s="130"/>
      <c r="B262" s="44"/>
      <c r="C262" s="131"/>
      <c r="D262" s="131"/>
      <c r="E262" s="44"/>
      <c r="F262" s="58"/>
      <c r="G262" s="46"/>
      <c r="H262" s="46"/>
      <c r="I262" s="47"/>
      <c r="J262" s="47"/>
      <c r="K262" s="48"/>
      <c r="L262" s="32"/>
      <c r="M262" s="49"/>
      <c r="N262" s="33"/>
      <c r="O262" s="31"/>
      <c r="P262" s="32"/>
      <c r="Q262" s="32"/>
      <c r="R262" s="33"/>
      <c r="S262" s="132"/>
      <c r="T262" s="35"/>
      <c r="U262" s="36"/>
      <c r="V262" s="36"/>
      <c r="W262" s="37"/>
      <c r="X262" s="50"/>
      <c r="Y262" s="50"/>
      <c r="AA262" s="19"/>
      <c r="AB262" s="19"/>
      <c r="AC262" s="19"/>
      <c r="AD262" s="19"/>
      <c r="AE262" s="19"/>
      <c r="AP262" s="51"/>
      <c r="AQ262" s="52"/>
      <c r="AR262" s="31"/>
      <c r="AS262" s="32"/>
      <c r="AT262" s="32"/>
      <c r="AU262" s="53"/>
      <c r="AV262" s="53"/>
      <c r="AW262" s="53"/>
      <c r="AX262" s="53"/>
      <c r="AY262" s="54"/>
    </row>
    <row r="263" spans="1:51" s="2" customFormat="1" ht="12" customHeight="1">
      <c r="A263" s="75" t="s">
        <v>1250</v>
      </c>
      <c r="B263" s="74" t="s">
        <v>317</v>
      </c>
      <c r="C263" s="74" t="s">
        <v>1251</v>
      </c>
      <c r="D263" s="74" t="s">
        <v>1252</v>
      </c>
      <c r="E263" s="58"/>
      <c r="F263" s="58" t="s">
        <v>1084</v>
      </c>
      <c r="G263" s="46"/>
      <c r="H263" s="76"/>
      <c r="I263" s="76"/>
      <c r="J263" s="76"/>
      <c r="K263" s="46">
        <v>5000000</v>
      </c>
      <c r="L263" s="64">
        <v>4000000</v>
      </c>
      <c r="M263" s="60" t="s">
        <v>1253</v>
      </c>
      <c r="N263" s="61" t="s">
        <v>48</v>
      </c>
      <c r="O263" s="62"/>
      <c r="P263" s="77">
        <v>0</v>
      </c>
      <c r="Q263" s="64"/>
      <c r="R263" s="65"/>
      <c r="S263" s="66">
        <v>44942</v>
      </c>
      <c r="T263" s="67"/>
      <c r="U263" s="64">
        <f t="shared" ref="U263:U326" si="45">(T263-S263)+1</f>
        <v>-44941</v>
      </c>
      <c r="V263" s="64">
        <v>0</v>
      </c>
      <c r="W263" s="79">
        <f t="shared" ref="W263:W326" si="46">V263*U263</f>
        <v>0</v>
      </c>
      <c r="X263" s="81"/>
      <c r="Y263" s="81" t="s">
        <v>50</v>
      </c>
      <c r="AA263" s="9" t="s">
        <v>27</v>
      </c>
      <c r="AB263" s="9" t="s">
        <v>28</v>
      </c>
      <c r="AC263" s="9" t="s">
        <v>28</v>
      </c>
      <c r="AD263" s="9" t="s">
        <v>28</v>
      </c>
      <c r="AE263" s="9" t="s">
        <v>27</v>
      </c>
      <c r="AP263" s="69">
        <f t="shared" ref="AP263:AP326" si="47">H263</f>
        <v>0</v>
      </c>
      <c r="AQ263" s="70" t="e">
        <f t="shared" ref="AQ263:AQ326" si="48">AP263/G263</f>
        <v>#DIV/0!</v>
      </c>
      <c r="AR263" s="71"/>
      <c r="AS263" s="60"/>
      <c r="AT263" s="60"/>
      <c r="AU263" s="72"/>
      <c r="AV263" s="72"/>
      <c r="AW263" s="72">
        <f t="shared" ref="AW263:AW326" si="49">L263</f>
        <v>4000000</v>
      </c>
      <c r="AX263" s="72">
        <f t="shared" ref="AX263:AX326" si="50">SUM(AV263:AW263)+BE263</f>
        <v>4000000</v>
      </c>
      <c r="AY263" s="73" t="e">
        <f t="shared" ref="AY263:AY326" si="51">AX263/G263</f>
        <v>#DIV/0!</v>
      </c>
    </row>
    <row r="264" spans="1:51" s="2" customFormat="1" ht="12" customHeight="1">
      <c r="A264" s="75" t="s">
        <v>1254</v>
      </c>
      <c r="B264" s="74" t="s">
        <v>317</v>
      </c>
      <c r="C264" s="74" t="s">
        <v>1255</v>
      </c>
      <c r="D264" s="74" t="s">
        <v>1256</v>
      </c>
      <c r="E264" s="58"/>
      <c r="F264" s="58" t="s">
        <v>1084</v>
      </c>
      <c r="G264" s="46"/>
      <c r="H264" s="76"/>
      <c r="I264" s="76"/>
      <c r="J264" s="76"/>
      <c r="K264" s="46">
        <v>5000000</v>
      </c>
      <c r="L264" s="64">
        <v>4000000</v>
      </c>
      <c r="M264" s="60" t="s">
        <v>1214</v>
      </c>
      <c r="N264" s="61" t="s">
        <v>48</v>
      </c>
      <c r="O264" s="62"/>
      <c r="P264" s="77">
        <v>0</v>
      </c>
      <c r="Q264" s="64"/>
      <c r="R264" s="65"/>
      <c r="S264" s="66">
        <v>44942</v>
      </c>
      <c r="T264" s="67"/>
      <c r="U264" s="64">
        <f t="shared" si="45"/>
        <v>-44941</v>
      </c>
      <c r="V264" s="64">
        <v>0</v>
      </c>
      <c r="W264" s="79">
        <f t="shared" si="46"/>
        <v>0</v>
      </c>
      <c r="X264" s="81"/>
      <c r="Y264" s="81" t="s">
        <v>50</v>
      </c>
      <c r="AA264" s="9" t="s">
        <v>27</v>
      </c>
      <c r="AB264" s="9" t="s">
        <v>28</v>
      </c>
      <c r="AC264" s="9" t="s">
        <v>28</v>
      </c>
      <c r="AD264" s="9" t="s">
        <v>28</v>
      </c>
      <c r="AE264" s="9" t="s">
        <v>27</v>
      </c>
      <c r="AP264" s="69">
        <f t="shared" si="47"/>
        <v>0</v>
      </c>
      <c r="AQ264" s="70" t="e">
        <f t="shared" si="48"/>
        <v>#DIV/0!</v>
      </c>
      <c r="AR264" s="71"/>
      <c r="AS264" s="60"/>
      <c r="AT264" s="60"/>
      <c r="AU264" s="72"/>
      <c r="AV264" s="72"/>
      <c r="AW264" s="72">
        <f t="shared" si="49"/>
        <v>4000000</v>
      </c>
      <c r="AX264" s="72">
        <f t="shared" si="50"/>
        <v>4000000</v>
      </c>
      <c r="AY264" s="73" t="e">
        <f t="shared" si="51"/>
        <v>#DIV/0!</v>
      </c>
    </row>
    <row r="265" spans="1:51" s="2" customFormat="1" ht="12" customHeight="1">
      <c r="A265" s="75" t="s">
        <v>1257</v>
      </c>
      <c r="B265" s="74" t="s">
        <v>317</v>
      </c>
      <c r="C265" s="74" t="s">
        <v>1258</v>
      </c>
      <c r="D265" s="74" t="s">
        <v>1259</v>
      </c>
      <c r="E265" s="58"/>
      <c r="F265" s="58" t="s">
        <v>1084</v>
      </c>
      <c r="G265" s="46"/>
      <c r="H265" s="76"/>
      <c r="I265" s="76"/>
      <c r="J265" s="76"/>
      <c r="K265" s="46">
        <v>5000000</v>
      </c>
      <c r="L265" s="64">
        <v>4000000</v>
      </c>
      <c r="M265" s="60" t="s">
        <v>1214</v>
      </c>
      <c r="N265" s="61" t="s">
        <v>48</v>
      </c>
      <c r="O265" s="62"/>
      <c r="P265" s="77">
        <v>0</v>
      </c>
      <c r="Q265" s="64"/>
      <c r="R265" s="65"/>
      <c r="S265" s="66"/>
      <c r="T265" s="67"/>
      <c r="U265" s="64">
        <f t="shared" si="45"/>
        <v>1</v>
      </c>
      <c r="V265" s="64">
        <v>0</v>
      </c>
      <c r="W265" s="79">
        <f t="shared" si="46"/>
        <v>0</v>
      </c>
      <c r="X265" s="81"/>
      <c r="Y265" s="81" t="s">
        <v>50</v>
      </c>
      <c r="AA265" s="9" t="s">
        <v>27</v>
      </c>
      <c r="AB265" s="9" t="s">
        <v>28</v>
      </c>
      <c r="AC265" s="9" t="s">
        <v>28</v>
      </c>
      <c r="AD265" s="9" t="s">
        <v>28</v>
      </c>
      <c r="AE265" s="9" t="s">
        <v>27</v>
      </c>
      <c r="AP265" s="69">
        <f t="shared" si="47"/>
        <v>0</v>
      </c>
      <c r="AQ265" s="70" t="e">
        <f t="shared" si="48"/>
        <v>#DIV/0!</v>
      </c>
      <c r="AR265" s="71"/>
      <c r="AS265" s="60"/>
      <c r="AT265" s="60"/>
      <c r="AU265" s="72"/>
      <c r="AV265" s="72"/>
      <c r="AW265" s="72">
        <f t="shared" si="49"/>
        <v>4000000</v>
      </c>
      <c r="AX265" s="72">
        <f t="shared" si="50"/>
        <v>4000000</v>
      </c>
      <c r="AY265" s="73" t="e">
        <f t="shared" si="51"/>
        <v>#DIV/0!</v>
      </c>
    </row>
    <row r="266" spans="1:51" s="2" customFormat="1" ht="12" customHeight="1">
      <c r="A266" s="75" t="s">
        <v>1260</v>
      </c>
      <c r="B266" s="74" t="s">
        <v>317</v>
      </c>
      <c r="C266" s="74" t="s">
        <v>1261</v>
      </c>
      <c r="D266" s="74" t="s">
        <v>1262</v>
      </c>
      <c r="E266" s="58"/>
      <c r="F266" s="58" t="s">
        <v>1084</v>
      </c>
      <c r="G266" s="46"/>
      <c r="H266" s="76"/>
      <c r="I266" s="76"/>
      <c r="J266" s="76"/>
      <c r="K266" s="46">
        <v>5000000</v>
      </c>
      <c r="L266" s="64">
        <v>4100000</v>
      </c>
      <c r="M266" s="60" t="s">
        <v>1263</v>
      </c>
      <c r="N266" s="61" t="s">
        <v>48</v>
      </c>
      <c r="O266" s="62"/>
      <c r="P266" s="77">
        <v>0</v>
      </c>
      <c r="Q266" s="64"/>
      <c r="R266" s="65"/>
      <c r="S266" s="66">
        <v>44942</v>
      </c>
      <c r="T266" s="67"/>
      <c r="U266" s="64">
        <f t="shared" si="45"/>
        <v>-44941</v>
      </c>
      <c r="V266" s="64">
        <v>0</v>
      </c>
      <c r="W266" s="79">
        <f t="shared" si="46"/>
        <v>0</v>
      </c>
      <c r="X266" s="81"/>
      <c r="Y266" s="81" t="s">
        <v>50</v>
      </c>
      <c r="AA266" s="9" t="s">
        <v>27</v>
      </c>
      <c r="AB266" s="9" t="s">
        <v>28</v>
      </c>
      <c r="AC266" s="9" t="s">
        <v>28</v>
      </c>
      <c r="AD266" s="9" t="s">
        <v>28</v>
      </c>
      <c r="AE266" s="9" t="s">
        <v>27</v>
      </c>
      <c r="AP266" s="69">
        <f t="shared" si="47"/>
        <v>0</v>
      </c>
      <c r="AQ266" s="70" t="e">
        <f t="shared" si="48"/>
        <v>#DIV/0!</v>
      </c>
      <c r="AR266" s="71"/>
      <c r="AS266" s="60"/>
      <c r="AT266" s="60"/>
      <c r="AU266" s="72"/>
      <c r="AV266" s="72"/>
      <c r="AW266" s="72">
        <f t="shared" si="49"/>
        <v>4100000</v>
      </c>
      <c r="AX266" s="72">
        <f t="shared" si="50"/>
        <v>4100000</v>
      </c>
      <c r="AY266" s="73" t="e">
        <f t="shared" si="51"/>
        <v>#DIV/0!</v>
      </c>
    </row>
    <row r="267" spans="1:51" s="2" customFormat="1" ht="12">
      <c r="A267" s="75" t="s">
        <v>1264</v>
      </c>
      <c r="B267" s="74" t="s">
        <v>337</v>
      </c>
      <c r="C267" s="74" t="s">
        <v>1265</v>
      </c>
      <c r="D267" s="74" t="s">
        <v>1266</v>
      </c>
      <c r="E267" s="58" t="s">
        <v>46</v>
      </c>
      <c r="F267" s="58" t="s">
        <v>208</v>
      </c>
      <c r="G267" s="46">
        <v>3638252</v>
      </c>
      <c r="H267" s="76">
        <v>893757.19527536328</v>
      </c>
      <c r="I267" s="76"/>
      <c r="J267" s="76"/>
      <c r="K267" s="46">
        <v>1300000</v>
      </c>
      <c r="L267" s="64">
        <v>1000000</v>
      </c>
      <c r="M267" s="60" t="s">
        <v>1267</v>
      </c>
      <c r="N267" s="61" t="s">
        <v>1204</v>
      </c>
      <c r="O267" s="62">
        <f t="shared" ref="O267:O330" si="52">L267/1.16</f>
        <v>862068.96551724139</v>
      </c>
      <c r="P267" s="77">
        <v>2.5000000000000001E-2</v>
      </c>
      <c r="Q267" s="64">
        <f t="shared" ref="Q267:Q330" si="53">P267*O267</f>
        <v>21551.724137931036</v>
      </c>
      <c r="R267" s="65" t="s">
        <v>27</v>
      </c>
      <c r="S267" s="66"/>
      <c r="T267" s="67"/>
      <c r="U267" s="64">
        <f t="shared" si="45"/>
        <v>1</v>
      </c>
      <c r="V267" s="64">
        <v>60</v>
      </c>
      <c r="W267" s="79">
        <f t="shared" si="46"/>
        <v>60</v>
      </c>
      <c r="X267" s="68" t="s">
        <v>1268</v>
      </c>
      <c r="Y267" s="68" t="s">
        <v>50</v>
      </c>
      <c r="AA267" s="9" t="s">
        <v>27</v>
      </c>
      <c r="AB267" s="9" t="s">
        <v>27</v>
      </c>
      <c r="AC267" s="9" t="s">
        <v>27</v>
      </c>
      <c r="AD267" s="9" t="s">
        <v>27</v>
      </c>
      <c r="AE267" s="9" t="s">
        <v>27</v>
      </c>
      <c r="AP267" s="69">
        <f t="shared" si="47"/>
        <v>893757.19527536328</v>
      </c>
      <c r="AQ267" s="70">
        <f t="shared" si="48"/>
        <v>0.24565565971663406</v>
      </c>
      <c r="AR267" s="71"/>
      <c r="AS267" s="60"/>
      <c r="AT267" s="60"/>
      <c r="AU267" s="72"/>
      <c r="AV267" s="72"/>
      <c r="AW267" s="72">
        <f t="shared" si="49"/>
        <v>1000000</v>
      </c>
      <c r="AX267" s="72">
        <f t="shared" si="50"/>
        <v>1000000</v>
      </c>
      <c r="AY267" s="73">
        <f t="shared" si="51"/>
        <v>0.2748572666214435</v>
      </c>
    </row>
    <row r="268" spans="1:51" s="2" customFormat="1" ht="12">
      <c r="A268" s="75" t="s">
        <v>1269</v>
      </c>
      <c r="B268" s="74" t="s">
        <v>317</v>
      </c>
      <c r="C268" s="74" t="s">
        <v>1270</v>
      </c>
      <c r="D268" s="74" t="s">
        <v>1271</v>
      </c>
      <c r="E268" s="58" t="s">
        <v>359</v>
      </c>
      <c r="F268" s="58" t="s">
        <v>208</v>
      </c>
      <c r="G268" s="46">
        <v>4510052</v>
      </c>
      <c r="H268" s="76">
        <v>1194126.8155092373</v>
      </c>
      <c r="I268" s="76"/>
      <c r="J268" s="76"/>
      <c r="K268" s="46">
        <v>1500000</v>
      </c>
      <c r="L268" s="64">
        <v>825000</v>
      </c>
      <c r="M268" s="60" t="s">
        <v>1272</v>
      </c>
      <c r="N268" s="61" t="s">
        <v>48</v>
      </c>
      <c r="O268" s="62">
        <f t="shared" si="52"/>
        <v>711206.89655172417</v>
      </c>
      <c r="P268" s="63">
        <v>0</v>
      </c>
      <c r="Q268" s="64">
        <f t="shared" si="53"/>
        <v>0</v>
      </c>
      <c r="R268" s="65"/>
      <c r="S268" s="66">
        <v>44652</v>
      </c>
      <c r="T268" s="67">
        <v>373440</v>
      </c>
      <c r="U268" s="64">
        <f t="shared" si="45"/>
        <v>328789</v>
      </c>
      <c r="V268" s="64">
        <v>0</v>
      </c>
      <c r="W268" s="79">
        <f t="shared" si="46"/>
        <v>0</v>
      </c>
      <c r="X268" s="68" t="s">
        <v>1273</v>
      </c>
      <c r="Y268" s="68" t="s">
        <v>50</v>
      </c>
      <c r="AA268" s="9" t="s">
        <v>27</v>
      </c>
      <c r="AB268" s="9" t="s">
        <v>27</v>
      </c>
      <c r="AC268" s="9" t="s">
        <v>28</v>
      </c>
      <c r="AD268" s="9" t="s">
        <v>27</v>
      </c>
      <c r="AE268" s="9" t="s">
        <v>27</v>
      </c>
      <c r="AP268" s="69">
        <f t="shared" si="47"/>
        <v>1194126.8155092373</v>
      </c>
      <c r="AQ268" s="70">
        <f t="shared" si="48"/>
        <v>0.26477007704328848</v>
      </c>
      <c r="AR268" s="71"/>
      <c r="AS268" s="60"/>
      <c r="AT268" s="60"/>
      <c r="AU268" s="72"/>
      <c r="AV268" s="72"/>
      <c r="AW268" s="72">
        <f t="shared" si="49"/>
        <v>825000</v>
      </c>
      <c r="AX268" s="72">
        <f t="shared" si="50"/>
        <v>825000</v>
      </c>
      <c r="AY268" s="73">
        <f t="shared" si="51"/>
        <v>0.18292472015843719</v>
      </c>
    </row>
    <row r="269" spans="1:51" s="2" customFormat="1" ht="12">
      <c r="A269" s="75" t="s">
        <v>1274</v>
      </c>
      <c r="B269" s="74" t="s">
        <v>317</v>
      </c>
      <c r="C269" s="74" t="s">
        <v>1275</v>
      </c>
      <c r="D269" s="74" t="s">
        <v>1276</v>
      </c>
      <c r="E269" s="58" t="s">
        <v>359</v>
      </c>
      <c r="F269" s="58" t="s">
        <v>208</v>
      </c>
      <c r="G269" s="46">
        <v>4510052</v>
      </c>
      <c r="H269" s="76">
        <v>1194126.8155092373</v>
      </c>
      <c r="I269" s="76"/>
      <c r="J269" s="76"/>
      <c r="K269" s="46">
        <v>1500000</v>
      </c>
      <c r="L269" s="64">
        <v>1200000</v>
      </c>
      <c r="M269" s="60" t="s">
        <v>1277</v>
      </c>
      <c r="N269" s="61"/>
      <c r="O269" s="62">
        <f t="shared" si="52"/>
        <v>1034482.7586206897</v>
      </c>
      <c r="P269" s="63">
        <v>2.5000000000000001E-2</v>
      </c>
      <c r="Q269" s="64">
        <f t="shared" si="53"/>
        <v>25862.068965517246</v>
      </c>
      <c r="R269" s="65"/>
      <c r="S269" s="66"/>
      <c r="T269" s="67"/>
      <c r="U269" s="64">
        <f t="shared" si="45"/>
        <v>1</v>
      </c>
      <c r="V269" s="64">
        <v>0</v>
      </c>
      <c r="W269" s="61">
        <f t="shared" si="46"/>
        <v>0</v>
      </c>
      <c r="X269" s="68" t="s">
        <v>1278</v>
      </c>
      <c r="Y269" s="68" t="s">
        <v>50</v>
      </c>
      <c r="AA269" s="9" t="s">
        <v>27</v>
      </c>
      <c r="AB269" s="9" t="s">
        <v>27</v>
      </c>
      <c r="AC269" s="9" t="s">
        <v>27</v>
      </c>
      <c r="AD269" s="9" t="s">
        <v>27</v>
      </c>
      <c r="AE269" s="9" t="s">
        <v>27</v>
      </c>
      <c r="AP269" s="69">
        <f t="shared" si="47"/>
        <v>1194126.8155092373</v>
      </c>
      <c r="AQ269" s="70">
        <f t="shared" si="48"/>
        <v>0.26477007704328848</v>
      </c>
      <c r="AR269" s="71"/>
      <c r="AS269" s="60"/>
      <c r="AT269" s="60"/>
      <c r="AU269" s="72"/>
      <c r="AV269" s="72"/>
      <c r="AW269" s="72">
        <f t="shared" si="49"/>
        <v>1200000</v>
      </c>
      <c r="AX269" s="72">
        <f t="shared" si="50"/>
        <v>1200000</v>
      </c>
      <c r="AY269" s="73">
        <f t="shared" si="51"/>
        <v>0.26607232023045413</v>
      </c>
    </row>
    <row r="270" spans="1:51" s="2" customFormat="1" ht="12">
      <c r="A270" s="75" t="s">
        <v>1279</v>
      </c>
      <c r="B270" s="74" t="s">
        <v>317</v>
      </c>
      <c r="C270" s="74" t="s">
        <v>1280</v>
      </c>
      <c r="D270" s="74" t="s">
        <v>1281</v>
      </c>
      <c r="E270" s="58" t="s">
        <v>359</v>
      </c>
      <c r="F270" s="58" t="s">
        <v>208</v>
      </c>
      <c r="G270" s="46">
        <v>4510052</v>
      </c>
      <c r="H270" s="76">
        <v>1194126.8155092373</v>
      </c>
      <c r="I270" s="76"/>
      <c r="J270" s="76"/>
      <c r="K270" s="46">
        <v>1500000</v>
      </c>
      <c r="L270" s="64">
        <v>1200000</v>
      </c>
      <c r="M270" s="60" t="s">
        <v>1282</v>
      </c>
      <c r="N270" s="61" t="s">
        <v>1204</v>
      </c>
      <c r="O270" s="62">
        <f t="shared" si="52"/>
        <v>1034482.7586206897</v>
      </c>
      <c r="P270" s="63">
        <v>2.5000000000000001E-2</v>
      </c>
      <c r="Q270" s="64">
        <f t="shared" si="53"/>
        <v>25862.068965517246</v>
      </c>
      <c r="R270" s="65" t="s">
        <v>27</v>
      </c>
      <c r="S270" s="66"/>
      <c r="T270" s="67"/>
      <c r="U270" s="64">
        <f t="shared" si="45"/>
        <v>1</v>
      </c>
      <c r="V270" s="64">
        <v>0</v>
      </c>
      <c r="W270" s="61">
        <f t="shared" si="46"/>
        <v>0</v>
      </c>
      <c r="X270" s="68" t="s">
        <v>1283</v>
      </c>
      <c r="Y270" s="68" t="s">
        <v>50</v>
      </c>
      <c r="AA270" s="9" t="s">
        <v>27</v>
      </c>
      <c r="AB270" s="9" t="s">
        <v>27</v>
      </c>
      <c r="AC270" s="9" t="s">
        <v>27</v>
      </c>
      <c r="AD270" s="9" t="s">
        <v>27</v>
      </c>
      <c r="AE270" s="9" t="s">
        <v>27</v>
      </c>
      <c r="AP270" s="69">
        <f t="shared" si="47"/>
        <v>1194126.8155092373</v>
      </c>
      <c r="AQ270" s="70">
        <f t="shared" si="48"/>
        <v>0.26477007704328848</v>
      </c>
      <c r="AR270" s="71"/>
      <c r="AS270" s="60"/>
      <c r="AT270" s="60"/>
      <c r="AU270" s="72"/>
      <c r="AV270" s="72"/>
      <c r="AW270" s="72">
        <f t="shared" si="49"/>
        <v>1200000</v>
      </c>
      <c r="AX270" s="72">
        <f t="shared" si="50"/>
        <v>1200000</v>
      </c>
      <c r="AY270" s="73">
        <f t="shared" si="51"/>
        <v>0.26607232023045413</v>
      </c>
    </row>
    <row r="271" spans="1:51" s="2" customFormat="1" ht="12">
      <c r="A271" s="75" t="s">
        <v>1284</v>
      </c>
      <c r="B271" s="74" t="s">
        <v>317</v>
      </c>
      <c r="C271" s="74" t="s">
        <v>1285</v>
      </c>
      <c r="D271" s="74" t="s">
        <v>1286</v>
      </c>
      <c r="E271" s="58" t="s">
        <v>359</v>
      </c>
      <c r="F271" s="58" t="s">
        <v>208</v>
      </c>
      <c r="G271" s="46">
        <v>4510052</v>
      </c>
      <c r="H271" s="76">
        <v>1194126.8155092373</v>
      </c>
      <c r="I271" s="76"/>
      <c r="J271" s="76"/>
      <c r="K271" s="46">
        <v>1500000</v>
      </c>
      <c r="L271" s="64">
        <v>1200000</v>
      </c>
      <c r="M271" s="60" t="s">
        <v>1287</v>
      </c>
      <c r="N271" s="61"/>
      <c r="O271" s="62">
        <f t="shared" si="52"/>
        <v>1034482.7586206897</v>
      </c>
      <c r="P271" s="63">
        <v>2.5000000000000001E-2</v>
      </c>
      <c r="Q271" s="64">
        <f t="shared" si="53"/>
        <v>25862.068965517246</v>
      </c>
      <c r="R271" s="65"/>
      <c r="S271" s="66"/>
      <c r="T271" s="67"/>
      <c r="U271" s="64">
        <f t="shared" si="45"/>
        <v>1</v>
      </c>
      <c r="V271" s="64">
        <v>0</v>
      </c>
      <c r="W271" s="61">
        <f t="shared" si="46"/>
        <v>0</v>
      </c>
      <c r="X271" s="68" t="s">
        <v>1288</v>
      </c>
      <c r="Y271" s="68" t="s">
        <v>50</v>
      </c>
      <c r="AA271" s="9" t="s">
        <v>27</v>
      </c>
      <c r="AB271" s="9" t="s">
        <v>27</v>
      </c>
      <c r="AC271" s="9" t="s">
        <v>27</v>
      </c>
      <c r="AD271" s="9" t="s">
        <v>27</v>
      </c>
      <c r="AE271" s="9" t="s">
        <v>27</v>
      </c>
      <c r="AP271" s="69">
        <f t="shared" si="47"/>
        <v>1194126.8155092373</v>
      </c>
      <c r="AQ271" s="70">
        <f t="shared" si="48"/>
        <v>0.26477007704328848</v>
      </c>
      <c r="AR271" s="71"/>
      <c r="AS271" s="60"/>
      <c r="AT271" s="60"/>
      <c r="AU271" s="72"/>
      <c r="AV271" s="72"/>
      <c r="AW271" s="72">
        <f t="shared" si="49"/>
        <v>1200000</v>
      </c>
      <c r="AX271" s="72">
        <f t="shared" si="50"/>
        <v>1200000</v>
      </c>
      <c r="AY271" s="73">
        <f t="shared" si="51"/>
        <v>0.26607232023045413</v>
      </c>
    </row>
    <row r="272" spans="1:51" s="2" customFormat="1" ht="12">
      <c r="A272" s="75" t="s">
        <v>1289</v>
      </c>
      <c r="B272" s="74" t="s">
        <v>317</v>
      </c>
      <c r="C272" s="74" t="s">
        <v>1290</v>
      </c>
      <c r="D272" s="74" t="s">
        <v>1291</v>
      </c>
      <c r="E272" s="58" t="s">
        <v>359</v>
      </c>
      <c r="F272" s="58" t="s">
        <v>208</v>
      </c>
      <c r="G272" s="46">
        <v>4510052</v>
      </c>
      <c r="H272" s="76">
        <v>1194126.8155092373</v>
      </c>
      <c r="I272" s="76"/>
      <c r="J272" s="76"/>
      <c r="K272" s="46">
        <v>1500000</v>
      </c>
      <c r="L272" s="64">
        <v>1200000</v>
      </c>
      <c r="M272" s="60" t="s">
        <v>1292</v>
      </c>
      <c r="N272" s="61"/>
      <c r="O272" s="62">
        <f t="shared" si="52"/>
        <v>1034482.7586206897</v>
      </c>
      <c r="P272" s="63">
        <v>2.5000000000000001E-2</v>
      </c>
      <c r="Q272" s="64">
        <f t="shared" si="53"/>
        <v>25862.068965517246</v>
      </c>
      <c r="R272" s="65"/>
      <c r="S272" s="66"/>
      <c r="T272" s="67"/>
      <c r="U272" s="64">
        <f t="shared" si="45"/>
        <v>1</v>
      </c>
      <c r="V272" s="64">
        <v>0</v>
      </c>
      <c r="W272" s="61">
        <f t="shared" si="46"/>
        <v>0</v>
      </c>
      <c r="X272" s="68" t="s">
        <v>1293</v>
      </c>
      <c r="Y272" s="68" t="s">
        <v>50</v>
      </c>
      <c r="AA272" s="9" t="s">
        <v>27</v>
      </c>
      <c r="AB272" s="9" t="s">
        <v>27</v>
      </c>
      <c r="AC272" s="9" t="s">
        <v>27</v>
      </c>
      <c r="AD272" s="9" t="s">
        <v>27</v>
      </c>
      <c r="AE272" s="9" t="s">
        <v>27</v>
      </c>
      <c r="AP272" s="69">
        <f t="shared" si="47"/>
        <v>1194126.8155092373</v>
      </c>
      <c r="AQ272" s="70">
        <f t="shared" si="48"/>
        <v>0.26477007704328848</v>
      </c>
      <c r="AR272" s="71"/>
      <c r="AS272" s="60"/>
      <c r="AT272" s="60"/>
      <c r="AU272" s="72"/>
      <c r="AV272" s="72"/>
      <c r="AW272" s="72">
        <f t="shared" si="49"/>
        <v>1200000</v>
      </c>
      <c r="AX272" s="72">
        <f t="shared" si="50"/>
        <v>1200000</v>
      </c>
      <c r="AY272" s="73">
        <f t="shared" si="51"/>
        <v>0.26607232023045413</v>
      </c>
    </row>
    <row r="273" spans="1:51" s="2" customFormat="1" ht="12">
      <c r="A273" s="75" t="s">
        <v>1294</v>
      </c>
      <c r="B273" s="74" t="s">
        <v>317</v>
      </c>
      <c r="C273" s="74" t="s">
        <v>1295</v>
      </c>
      <c r="D273" s="74" t="s">
        <v>1296</v>
      </c>
      <c r="E273" s="58" t="s">
        <v>359</v>
      </c>
      <c r="F273" s="58" t="s">
        <v>208</v>
      </c>
      <c r="G273" s="46">
        <v>4510052</v>
      </c>
      <c r="H273" s="76">
        <v>1194126.8155092373</v>
      </c>
      <c r="I273" s="76"/>
      <c r="J273" s="76"/>
      <c r="K273" s="46">
        <v>1500000</v>
      </c>
      <c r="L273" s="64">
        <v>1200000</v>
      </c>
      <c r="M273" s="60" t="s">
        <v>1297</v>
      </c>
      <c r="N273" s="61"/>
      <c r="O273" s="62">
        <f t="shared" si="52"/>
        <v>1034482.7586206897</v>
      </c>
      <c r="P273" s="63">
        <v>2.5000000000000001E-2</v>
      </c>
      <c r="Q273" s="64">
        <f t="shared" si="53"/>
        <v>25862.068965517246</v>
      </c>
      <c r="R273" s="65"/>
      <c r="S273" s="66"/>
      <c r="T273" s="67"/>
      <c r="U273" s="64">
        <f t="shared" si="45"/>
        <v>1</v>
      </c>
      <c r="V273" s="64">
        <v>0</v>
      </c>
      <c r="W273" s="61">
        <f t="shared" si="46"/>
        <v>0</v>
      </c>
      <c r="X273" s="68" t="s">
        <v>1298</v>
      </c>
      <c r="Y273" s="68" t="s">
        <v>50</v>
      </c>
      <c r="AA273" s="9" t="s">
        <v>27</v>
      </c>
      <c r="AB273" s="9" t="s">
        <v>27</v>
      </c>
      <c r="AC273" s="9" t="s">
        <v>27</v>
      </c>
      <c r="AD273" s="9" t="s">
        <v>27</v>
      </c>
      <c r="AE273" s="9" t="s">
        <v>27</v>
      </c>
      <c r="AP273" s="69">
        <f t="shared" si="47"/>
        <v>1194126.8155092373</v>
      </c>
      <c r="AQ273" s="70">
        <f t="shared" si="48"/>
        <v>0.26477007704328848</v>
      </c>
      <c r="AR273" s="71"/>
      <c r="AS273" s="60"/>
      <c r="AT273" s="60"/>
      <c r="AU273" s="72"/>
      <c r="AV273" s="72"/>
      <c r="AW273" s="72">
        <f t="shared" si="49"/>
        <v>1200000</v>
      </c>
      <c r="AX273" s="72">
        <f t="shared" si="50"/>
        <v>1200000</v>
      </c>
      <c r="AY273" s="73">
        <f t="shared" si="51"/>
        <v>0.26607232023045413</v>
      </c>
    </row>
    <row r="274" spans="1:51" s="2" customFormat="1" ht="12">
      <c r="A274" s="75" t="s">
        <v>1299</v>
      </c>
      <c r="B274" s="74" t="s">
        <v>317</v>
      </c>
      <c r="C274" s="74" t="s">
        <v>1300</v>
      </c>
      <c r="D274" s="74" t="s">
        <v>1301</v>
      </c>
      <c r="E274" s="58" t="s">
        <v>359</v>
      </c>
      <c r="F274" s="58" t="s">
        <v>208</v>
      </c>
      <c r="G274" s="46">
        <v>4510052</v>
      </c>
      <c r="H274" s="76">
        <v>1194126.8155092373</v>
      </c>
      <c r="I274" s="76"/>
      <c r="J274" s="76"/>
      <c r="K274" s="46">
        <v>1500000</v>
      </c>
      <c r="L274" s="64">
        <v>1400000</v>
      </c>
      <c r="M274" s="60" t="s">
        <v>1302</v>
      </c>
      <c r="N274" s="61"/>
      <c r="O274" s="62">
        <f t="shared" si="52"/>
        <v>1206896.551724138</v>
      </c>
      <c r="P274" s="63">
        <v>2.5000000000000001E-2</v>
      </c>
      <c r="Q274" s="64">
        <f t="shared" si="53"/>
        <v>30172.413793103449</v>
      </c>
      <c r="R274" s="65"/>
      <c r="S274" s="66"/>
      <c r="T274" s="67"/>
      <c r="U274" s="64">
        <f t="shared" si="45"/>
        <v>1</v>
      </c>
      <c r="V274" s="64">
        <v>0</v>
      </c>
      <c r="W274" s="61">
        <f t="shared" si="46"/>
        <v>0</v>
      </c>
      <c r="X274" s="68" t="s">
        <v>1303</v>
      </c>
      <c r="Y274" s="68" t="s">
        <v>50</v>
      </c>
      <c r="AA274" s="9" t="s">
        <v>27</v>
      </c>
      <c r="AB274" s="9" t="s">
        <v>27</v>
      </c>
      <c r="AC274" s="9" t="s">
        <v>27</v>
      </c>
      <c r="AD274" s="9" t="s">
        <v>27</v>
      </c>
      <c r="AE274" s="9" t="s">
        <v>27</v>
      </c>
      <c r="AP274" s="69">
        <f t="shared" si="47"/>
        <v>1194126.8155092373</v>
      </c>
      <c r="AQ274" s="70">
        <f t="shared" si="48"/>
        <v>0.26477007704328848</v>
      </c>
      <c r="AR274" s="71"/>
      <c r="AS274" s="60"/>
      <c r="AT274" s="60"/>
      <c r="AU274" s="72"/>
      <c r="AV274" s="72"/>
      <c r="AW274" s="72">
        <f t="shared" si="49"/>
        <v>1400000</v>
      </c>
      <c r="AX274" s="72">
        <f t="shared" si="50"/>
        <v>1400000</v>
      </c>
      <c r="AY274" s="73">
        <f t="shared" si="51"/>
        <v>0.31041770693552978</v>
      </c>
    </row>
    <row r="275" spans="1:51" s="2" customFormat="1" ht="12">
      <c r="A275" s="75" t="s">
        <v>1304</v>
      </c>
      <c r="B275" s="74" t="s">
        <v>317</v>
      </c>
      <c r="C275" s="74" t="s">
        <v>1305</v>
      </c>
      <c r="D275" s="74" t="s">
        <v>1306</v>
      </c>
      <c r="E275" s="58" t="s">
        <v>359</v>
      </c>
      <c r="F275" s="58" t="s">
        <v>208</v>
      </c>
      <c r="G275" s="46">
        <v>4510052</v>
      </c>
      <c r="H275" s="76">
        <v>1194126.8155092373</v>
      </c>
      <c r="I275" s="76"/>
      <c r="J275" s="76"/>
      <c r="K275" s="46">
        <v>1500000</v>
      </c>
      <c r="L275" s="64">
        <v>825000</v>
      </c>
      <c r="M275" s="60" t="s">
        <v>1307</v>
      </c>
      <c r="N275" s="61" t="s">
        <v>48</v>
      </c>
      <c r="O275" s="62">
        <f t="shared" si="52"/>
        <v>711206.89655172417</v>
      </c>
      <c r="P275" s="63">
        <v>0</v>
      </c>
      <c r="Q275" s="64">
        <f t="shared" si="53"/>
        <v>0</v>
      </c>
      <c r="R275" s="65"/>
      <c r="S275" s="66"/>
      <c r="T275" s="67"/>
      <c r="U275" s="64">
        <f t="shared" si="45"/>
        <v>1</v>
      </c>
      <c r="V275" s="64">
        <v>0</v>
      </c>
      <c r="W275" s="61">
        <f t="shared" si="46"/>
        <v>0</v>
      </c>
      <c r="X275" s="68" t="s">
        <v>1308</v>
      </c>
      <c r="Y275" s="68" t="s">
        <v>50</v>
      </c>
      <c r="AA275" s="9" t="s">
        <v>27</v>
      </c>
      <c r="AB275" s="9" t="s">
        <v>27</v>
      </c>
      <c r="AC275" s="9" t="s">
        <v>27</v>
      </c>
      <c r="AD275" s="9" t="s">
        <v>27</v>
      </c>
      <c r="AE275" s="9" t="s">
        <v>27</v>
      </c>
      <c r="AP275" s="69">
        <f t="shared" si="47"/>
        <v>1194126.8155092373</v>
      </c>
      <c r="AQ275" s="70">
        <f t="shared" si="48"/>
        <v>0.26477007704328848</v>
      </c>
      <c r="AR275" s="71"/>
      <c r="AS275" s="60"/>
      <c r="AT275" s="60"/>
      <c r="AU275" s="72"/>
      <c r="AV275" s="72"/>
      <c r="AW275" s="72">
        <f t="shared" si="49"/>
        <v>825000</v>
      </c>
      <c r="AX275" s="72">
        <f t="shared" si="50"/>
        <v>825000</v>
      </c>
      <c r="AY275" s="73">
        <f t="shared" si="51"/>
        <v>0.18292472015843719</v>
      </c>
    </row>
    <row r="276" spans="1:51" s="2" customFormat="1" ht="12">
      <c r="A276" s="75" t="s">
        <v>1309</v>
      </c>
      <c r="B276" s="74" t="s">
        <v>317</v>
      </c>
      <c r="C276" s="74" t="s">
        <v>1310</v>
      </c>
      <c r="D276" s="74" t="s">
        <v>1311</v>
      </c>
      <c r="E276" s="58" t="s">
        <v>359</v>
      </c>
      <c r="F276" s="58" t="s">
        <v>208</v>
      </c>
      <c r="G276" s="46">
        <v>4510052</v>
      </c>
      <c r="H276" s="76">
        <v>1194126.8155092373</v>
      </c>
      <c r="I276" s="76"/>
      <c r="J276" s="76"/>
      <c r="K276" s="46">
        <v>1500000</v>
      </c>
      <c r="L276" s="64">
        <v>825000</v>
      </c>
      <c r="M276" s="60" t="s">
        <v>1312</v>
      </c>
      <c r="N276" s="61" t="s">
        <v>48</v>
      </c>
      <c r="O276" s="62">
        <f t="shared" si="52"/>
        <v>711206.89655172417</v>
      </c>
      <c r="P276" s="63">
        <v>0</v>
      </c>
      <c r="Q276" s="64">
        <f t="shared" si="53"/>
        <v>0</v>
      </c>
      <c r="R276" s="65"/>
      <c r="S276" s="66"/>
      <c r="T276" s="67"/>
      <c r="U276" s="64">
        <f t="shared" si="45"/>
        <v>1</v>
      </c>
      <c r="V276" s="64">
        <v>0</v>
      </c>
      <c r="W276" s="61">
        <f t="shared" si="46"/>
        <v>0</v>
      </c>
      <c r="X276" s="68" t="s">
        <v>1313</v>
      </c>
      <c r="Y276" s="68" t="s">
        <v>50</v>
      </c>
      <c r="AA276" s="9" t="s">
        <v>27</v>
      </c>
      <c r="AB276" s="9" t="s">
        <v>27</v>
      </c>
      <c r="AC276" s="9" t="s">
        <v>28</v>
      </c>
      <c r="AD276" s="9" t="s">
        <v>27</v>
      </c>
      <c r="AE276" s="9" t="s">
        <v>27</v>
      </c>
      <c r="AP276" s="69">
        <f t="shared" si="47"/>
        <v>1194126.8155092373</v>
      </c>
      <c r="AQ276" s="70">
        <f t="shared" si="48"/>
        <v>0.26477007704328848</v>
      </c>
      <c r="AR276" s="71"/>
      <c r="AS276" s="60"/>
      <c r="AT276" s="60"/>
      <c r="AU276" s="72"/>
      <c r="AV276" s="72"/>
      <c r="AW276" s="72">
        <f t="shared" si="49"/>
        <v>825000</v>
      </c>
      <c r="AX276" s="72">
        <f t="shared" si="50"/>
        <v>825000</v>
      </c>
      <c r="AY276" s="73">
        <f t="shared" si="51"/>
        <v>0.18292472015843719</v>
      </c>
    </row>
    <row r="277" spans="1:51" s="2" customFormat="1" ht="12">
      <c r="A277" s="112" t="s">
        <v>1314</v>
      </c>
      <c r="B277" s="133" t="s">
        <v>337</v>
      </c>
      <c r="C277" s="133" t="s">
        <v>1315</v>
      </c>
      <c r="D277" s="133" t="s">
        <v>1316</v>
      </c>
      <c r="E277" s="114" t="s">
        <v>46</v>
      </c>
      <c r="F277" s="114" t="s">
        <v>208</v>
      </c>
      <c r="G277" s="134">
        <v>3638252</v>
      </c>
      <c r="H277" s="135">
        <v>893757.19527536328</v>
      </c>
      <c r="I277" s="135"/>
      <c r="J277" s="135"/>
      <c r="K277" s="134">
        <v>1300000</v>
      </c>
      <c r="L277" s="83">
        <v>1000000</v>
      </c>
      <c r="M277" s="136" t="s">
        <v>1317</v>
      </c>
      <c r="N277" s="137"/>
      <c r="O277" s="138">
        <f t="shared" si="52"/>
        <v>862068.96551724139</v>
      </c>
      <c r="P277" s="139">
        <v>0</v>
      </c>
      <c r="Q277" s="83">
        <f t="shared" si="53"/>
        <v>0</v>
      </c>
      <c r="R277" s="140" t="s">
        <v>48</v>
      </c>
      <c r="S277" s="141">
        <v>44652</v>
      </c>
      <c r="T277" s="78"/>
      <c r="U277" s="83">
        <f t="shared" si="45"/>
        <v>-44651</v>
      </c>
      <c r="V277" s="83">
        <v>60</v>
      </c>
      <c r="W277" s="137">
        <f t="shared" si="46"/>
        <v>-2679060</v>
      </c>
      <c r="X277" s="142" t="s">
        <v>1318</v>
      </c>
      <c r="Y277" s="142" t="s">
        <v>50</v>
      </c>
      <c r="Z277" s="8"/>
      <c r="AA277" s="9" t="s">
        <v>27</v>
      </c>
      <c r="AB277" s="9" t="s">
        <v>27</v>
      </c>
      <c r="AC277" s="9" t="s">
        <v>27</v>
      </c>
      <c r="AD277" s="9" t="s">
        <v>27</v>
      </c>
      <c r="AE277" s="9" t="s">
        <v>27</v>
      </c>
      <c r="AF277" s="8" t="s">
        <v>1319</v>
      </c>
      <c r="AP277" s="69">
        <f t="shared" si="47"/>
        <v>893757.19527536328</v>
      </c>
      <c r="AQ277" s="70">
        <f t="shared" si="48"/>
        <v>0.24565565971663406</v>
      </c>
      <c r="AR277" s="71"/>
      <c r="AS277" s="60"/>
      <c r="AT277" s="60"/>
      <c r="AU277" s="72"/>
      <c r="AV277" s="72"/>
      <c r="AW277" s="72">
        <f t="shared" si="49"/>
        <v>1000000</v>
      </c>
      <c r="AX277" s="72">
        <f t="shared" si="50"/>
        <v>1000000</v>
      </c>
      <c r="AY277" s="73">
        <f t="shared" si="51"/>
        <v>0.2748572666214435</v>
      </c>
    </row>
    <row r="278" spans="1:51" s="2" customFormat="1" ht="12">
      <c r="A278" s="75" t="s">
        <v>1320</v>
      </c>
      <c r="B278" s="74" t="s">
        <v>317</v>
      </c>
      <c r="C278" s="74" t="s">
        <v>1321</v>
      </c>
      <c r="D278" s="74" t="s">
        <v>1322</v>
      </c>
      <c r="E278" s="58"/>
      <c r="F278" s="58" t="s">
        <v>208</v>
      </c>
      <c r="G278" s="46">
        <v>4510052</v>
      </c>
      <c r="H278" s="76">
        <v>1194126.8155092373</v>
      </c>
      <c r="I278" s="76"/>
      <c r="J278" s="76"/>
      <c r="K278" s="46">
        <v>1500000</v>
      </c>
      <c r="L278" s="64">
        <v>1200000</v>
      </c>
      <c r="M278" s="60" t="s">
        <v>1323</v>
      </c>
      <c r="N278" s="61"/>
      <c r="O278" s="62">
        <f t="shared" si="52"/>
        <v>1034482.7586206897</v>
      </c>
      <c r="P278" s="63">
        <v>2.5000000000000001E-2</v>
      </c>
      <c r="Q278" s="64">
        <f t="shared" si="53"/>
        <v>25862.068965517246</v>
      </c>
      <c r="R278" s="65"/>
      <c r="S278" s="66">
        <v>44806</v>
      </c>
      <c r="T278" s="67"/>
      <c r="U278" s="64">
        <f t="shared" si="45"/>
        <v>-44805</v>
      </c>
      <c r="V278" s="64">
        <v>60</v>
      </c>
      <c r="W278" s="61">
        <f t="shared" si="46"/>
        <v>-2688300</v>
      </c>
      <c r="X278" s="68" t="s">
        <v>1324</v>
      </c>
      <c r="Y278" s="68" t="s">
        <v>50</v>
      </c>
      <c r="AA278" s="9" t="s">
        <v>27</v>
      </c>
      <c r="AB278" s="9" t="s">
        <v>27</v>
      </c>
      <c r="AC278" s="9" t="s">
        <v>27</v>
      </c>
      <c r="AD278" s="9" t="s">
        <v>27</v>
      </c>
      <c r="AE278" s="9" t="s">
        <v>27</v>
      </c>
      <c r="AP278" s="69">
        <f t="shared" si="47"/>
        <v>1194126.8155092373</v>
      </c>
      <c r="AQ278" s="70">
        <f t="shared" si="48"/>
        <v>0.26477007704328848</v>
      </c>
      <c r="AR278" s="71"/>
      <c r="AS278" s="60"/>
      <c r="AT278" s="60"/>
      <c r="AU278" s="72"/>
      <c r="AV278" s="72"/>
      <c r="AW278" s="72">
        <f t="shared" si="49"/>
        <v>1200000</v>
      </c>
      <c r="AX278" s="72">
        <f t="shared" si="50"/>
        <v>1200000</v>
      </c>
      <c r="AY278" s="73">
        <f t="shared" si="51"/>
        <v>0.26607232023045413</v>
      </c>
    </row>
    <row r="279" spans="1:51" s="2" customFormat="1" ht="12">
      <c r="A279" s="75" t="s">
        <v>1325</v>
      </c>
      <c r="B279" s="74" t="s">
        <v>337</v>
      </c>
      <c r="C279" s="74" t="s">
        <v>1326</v>
      </c>
      <c r="D279" s="74" t="s">
        <v>1327</v>
      </c>
      <c r="E279" s="58" t="s">
        <v>46</v>
      </c>
      <c r="F279" s="58" t="s">
        <v>208</v>
      </c>
      <c r="G279" s="46">
        <v>3638252</v>
      </c>
      <c r="H279" s="76">
        <v>893757.19527536328</v>
      </c>
      <c r="I279" s="76"/>
      <c r="J279" s="76"/>
      <c r="K279" s="46">
        <v>1300000</v>
      </c>
      <c r="L279" s="64">
        <v>1000000</v>
      </c>
      <c r="M279" s="60" t="s">
        <v>1328</v>
      </c>
      <c r="N279" s="61"/>
      <c r="O279" s="62">
        <f t="shared" si="52"/>
        <v>862068.96551724139</v>
      </c>
      <c r="P279" s="63">
        <v>2.5000000000000001E-2</v>
      </c>
      <c r="Q279" s="64">
        <f t="shared" si="53"/>
        <v>21551.724137931036</v>
      </c>
      <c r="R279" s="65"/>
      <c r="S279" s="66">
        <v>44664</v>
      </c>
      <c r="T279" s="67"/>
      <c r="U279" s="64">
        <f t="shared" si="45"/>
        <v>-44663</v>
      </c>
      <c r="V279" s="64">
        <v>60</v>
      </c>
      <c r="W279" s="61">
        <f t="shared" si="46"/>
        <v>-2679780</v>
      </c>
      <c r="X279" s="68" t="s">
        <v>1329</v>
      </c>
      <c r="Y279" s="68" t="s">
        <v>50</v>
      </c>
      <c r="AA279" s="9" t="s">
        <v>27</v>
      </c>
      <c r="AB279" s="9" t="s">
        <v>27</v>
      </c>
      <c r="AC279" s="9" t="s">
        <v>27</v>
      </c>
      <c r="AD279" s="9" t="s">
        <v>27</v>
      </c>
      <c r="AE279" s="9" t="s">
        <v>27</v>
      </c>
      <c r="AP279" s="69">
        <f t="shared" si="47"/>
        <v>893757.19527536328</v>
      </c>
      <c r="AQ279" s="70">
        <f t="shared" si="48"/>
        <v>0.24565565971663406</v>
      </c>
      <c r="AR279" s="71"/>
      <c r="AS279" s="60"/>
      <c r="AT279" s="60"/>
      <c r="AU279" s="72"/>
      <c r="AV279" s="72"/>
      <c r="AW279" s="72">
        <f t="shared" si="49"/>
        <v>1000000</v>
      </c>
      <c r="AX279" s="72">
        <f t="shared" si="50"/>
        <v>1000000</v>
      </c>
      <c r="AY279" s="73">
        <f t="shared" si="51"/>
        <v>0.2748572666214435</v>
      </c>
    </row>
    <row r="280" spans="1:51" s="2" customFormat="1" ht="12">
      <c r="A280" s="75" t="s">
        <v>1330</v>
      </c>
      <c r="B280" s="74" t="s">
        <v>337</v>
      </c>
      <c r="C280" s="74" t="s">
        <v>1331</v>
      </c>
      <c r="D280" s="74" t="s">
        <v>1332</v>
      </c>
      <c r="E280" s="58" t="s">
        <v>46</v>
      </c>
      <c r="F280" s="58" t="s">
        <v>208</v>
      </c>
      <c r="G280" s="46">
        <v>3638252</v>
      </c>
      <c r="H280" s="76">
        <v>893757.19527536328</v>
      </c>
      <c r="I280" s="76"/>
      <c r="J280" s="76"/>
      <c r="K280" s="46">
        <v>1300000</v>
      </c>
      <c r="L280" s="64">
        <v>1100000</v>
      </c>
      <c r="M280" s="60" t="s">
        <v>46</v>
      </c>
      <c r="N280" s="61"/>
      <c r="O280" s="62">
        <f t="shared" si="52"/>
        <v>948275.86206896557</v>
      </c>
      <c r="P280" s="63">
        <v>0</v>
      </c>
      <c r="Q280" s="64">
        <f t="shared" si="53"/>
        <v>0</v>
      </c>
      <c r="R280" s="65" t="s">
        <v>48</v>
      </c>
      <c r="S280" s="66">
        <v>44651</v>
      </c>
      <c r="T280" s="67">
        <v>44651</v>
      </c>
      <c r="U280" s="64">
        <f t="shared" si="45"/>
        <v>1</v>
      </c>
      <c r="V280" s="64">
        <v>60</v>
      </c>
      <c r="W280" s="61">
        <f t="shared" si="46"/>
        <v>60</v>
      </c>
      <c r="X280" s="68" t="s">
        <v>1333</v>
      </c>
      <c r="Y280" s="68" t="s">
        <v>50</v>
      </c>
      <c r="AA280" s="9" t="s">
        <v>27</v>
      </c>
      <c r="AB280" s="9" t="s">
        <v>27</v>
      </c>
      <c r="AC280" s="9" t="s">
        <v>27</v>
      </c>
      <c r="AD280" s="9" t="s">
        <v>27</v>
      </c>
      <c r="AE280" s="9" t="s">
        <v>27</v>
      </c>
      <c r="AP280" s="69">
        <f t="shared" si="47"/>
        <v>893757.19527536328</v>
      </c>
      <c r="AQ280" s="70">
        <f t="shared" si="48"/>
        <v>0.24565565971663406</v>
      </c>
      <c r="AR280" s="71"/>
      <c r="AS280" s="60"/>
      <c r="AT280" s="60"/>
      <c r="AU280" s="72"/>
      <c r="AV280" s="72"/>
      <c r="AW280" s="72">
        <f t="shared" si="49"/>
        <v>1100000</v>
      </c>
      <c r="AX280" s="72">
        <f t="shared" si="50"/>
        <v>1100000</v>
      </c>
      <c r="AY280" s="73">
        <f t="shared" si="51"/>
        <v>0.30234299328358782</v>
      </c>
    </row>
    <row r="281" spans="1:51" s="2" customFormat="1" ht="12">
      <c r="A281" s="75" t="s">
        <v>1334</v>
      </c>
      <c r="B281" s="74" t="s">
        <v>337</v>
      </c>
      <c r="C281" s="74" t="s">
        <v>1335</v>
      </c>
      <c r="D281" s="74" t="s">
        <v>1336</v>
      </c>
      <c r="E281" s="58" t="s">
        <v>46</v>
      </c>
      <c r="F281" s="58" t="s">
        <v>208</v>
      </c>
      <c r="G281" s="46">
        <v>3638252</v>
      </c>
      <c r="H281" s="76">
        <v>893757.19527536328</v>
      </c>
      <c r="I281" s="76"/>
      <c r="J281" s="76"/>
      <c r="K281" s="46">
        <v>1300000</v>
      </c>
      <c r="L281" s="64">
        <v>1100000</v>
      </c>
      <c r="M281" s="60" t="s">
        <v>1337</v>
      </c>
      <c r="N281" s="61"/>
      <c r="O281" s="62">
        <f t="shared" si="52"/>
        <v>948275.86206896557</v>
      </c>
      <c r="P281" s="63">
        <v>2.5000000000000001E-2</v>
      </c>
      <c r="Q281" s="64">
        <f t="shared" si="53"/>
        <v>23706.896551724141</v>
      </c>
      <c r="R281" s="65"/>
      <c r="S281" s="66">
        <v>44652</v>
      </c>
      <c r="T281" s="67"/>
      <c r="U281" s="64">
        <f t="shared" si="45"/>
        <v>-44651</v>
      </c>
      <c r="V281" s="64">
        <v>60</v>
      </c>
      <c r="W281" s="61">
        <f t="shared" si="46"/>
        <v>-2679060</v>
      </c>
      <c r="X281" s="68" t="s">
        <v>1338</v>
      </c>
      <c r="Y281" s="68" t="s">
        <v>50</v>
      </c>
      <c r="AA281" s="9" t="s">
        <v>27</v>
      </c>
      <c r="AB281" s="9" t="s">
        <v>27</v>
      </c>
      <c r="AC281" s="9" t="s">
        <v>28</v>
      </c>
      <c r="AD281" s="9" t="s">
        <v>27</v>
      </c>
      <c r="AE281" s="9" t="s">
        <v>27</v>
      </c>
      <c r="AP281" s="69">
        <f t="shared" si="47"/>
        <v>893757.19527536328</v>
      </c>
      <c r="AQ281" s="70">
        <f t="shared" si="48"/>
        <v>0.24565565971663406</v>
      </c>
      <c r="AR281" s="71"/>
      <c r="AS281" s="60"/>
      <c r="AT281" s="60"/>
      <c r="AU281" s="72"/>
      <c r="AV281" s="72"/>
      <c r="AW281" s="72">
        <f t="shared" si="49"/>
        <v>1100000</v>
      </c>
      <c r="AX281" s="72">
        <f t="shared" si="50"/>
        <v>1100000</v>
      </c>
      <c r="AY281" s="73">
        <f t="shared" si="51"/>
        <v>0.30234299328358782</v>
      </c>
    </row>
    <row r="282" spans="1:51" s="2" customFormat="1" ht="12">
      <c r="A282" s="75" t="s">
        <v>1339</v>
      </c>
      <c r="B282" s="74" t="s">
        <v>337</v>
      </c>
      <c r="C282" s="74" t="s">
        <v>1340</v>
      </c>
      <c r="D282" s="74" t="s">
        <v>1341</v>
      </c>
      <c r="E282" s="58" t="s">
        <v>207</v>
      </c>
      <c r="F282" s="58" t="s">
        <v>208</v>
      </c>
      <c r="G282" s="46">
        <v>3638252</v>
      </c>
      <c r="H282" s="76">
        <v>893757.19527536328</v>
      </c>
      <c r="I282" s="76"/>
      <c r="J282" s="76"/>
      <c r="K282" s="46">
        <v>1300000</v>
      </c>
      <c r="L282" s="64">
        <v>1000000</v>
      </c>
      <c r="M282" s="60" t="s">
        <v>1342</v>
      </c>
      <c r="N282" s="61"/>
      <c r="O282" s="62">
        <f t="shared" si="52"/>
        <v>862068.96551724139</v>
      </c>
      <c r="P282" s="63">
        <v>2.5000000000000001E-2</v>
      </c>
      <c r="Q282" s="64">
        <f t="shared" si="53"/>
        <v>21551.724137931036</v>
      </c>
      <c r="R282" s="65"/>
      <c r="S282" s="66">
        <v>44807</v>
      </c>
      <c r="T282" s="78">
        <v>45046</v>
      </c>
      <c r="U282" s="64">
        <f t="shared" si="45"/>
        <v>240</v>
      </c>
      <c r="V282" s="64">
        <v>60</v>
      </c>
      <c r="W282" s="61">
        <f t="shared" si="46"/>
        <v>14400</v>
      </c>
      <c r="X282" s="68" t="s">
        <v>1343</v>
      </c>
      <c r="Y282" s="68" t="s">
        <v>50</v>
      </c>
      <c r="AA282" s="9" t="s">
        <v>27</v>
      </c>
      <c r="AB282" s="9" t="s">
        <v>27</v>
      </c>
      <c r="AC282" s="9" t="s">
        <v>28</v>
      </c>
      <c r="AD282" s="9" t="s">
        <v>27</v>
      </c>
      <c r="AE282" s="9" t="s">
        <v>27</v>
      </c>
      <c r="AP282" s="69">
        <f t="shared" si="47"/>
        <v>893757.19527536328</v>
      </c>
      <c r="AQ282" s="70">
        <f t="shared" si="48"/>
        <v>0.24565565971663406</v>
      </c>
      <c r="AR282" s="71"/>
      <c r="AS282" s="60"/>
      <c r="AT282" s="60"/>
      <c r="AU282" s="72"/>
      <c r="AV282" s="72"/>
      <c r="AW282" s="72">
        <f t="shared" si="49"/>
        <v>1000000</v>
      </c>
      <c r="AX282" s="72">
        <f t="shared" si="50"/>
        <v>1000000</v>
      </c>
      <c r="AY282" s="73">
        <f t="shared" si="51"/>
        <v>0.2748572666214435</v>
      </c>
    </row>
    <row r="283" spans="1:51" s="2" customFormat="1" ht="12">
      <c r="A283" s="75" t="s">
        <v>1344</v>
      </c>
      <c r="B283" s="74" t="s">
        <v>317</v>
      </c>
      <c r="C283" s="74" t="s">
        <v>1345</v>
      </c>
      <c r="D283" s="74" t="s">
        <v>1346</v>
      </c>
      <c r="E283" s="58" t="s">
        <v>359</v>
      </c>
      <c r="F283" s="58" t="s">
        <v>208</v>
      </c>
      <c r="G283" s="46">
        <v>4510052</v>
      </c>
      <c r="H283" s="76">
        <v>1194126.8155092373</v>
      </c>
      <c r="I283" s="76"/>
      <c r="J283" s="76"/>
      <c r="K283" s="46">
        <v>1500000</v>
      </c>
      <c r="L283" s="64">
        <v>1000000</v>
      </c>
      <c r="M283" s="60" t="s">
        <v>1347</v>
      </c>
      <c r="N283" s="61"/>
      <c r="O283" s="62">
        <f t="shared" si="52"/>
        <v>862068.96551724139</v>
      </c>
      <c r="P283" s="63">
        <v>2.5000000000000001E-2</v>
      </c>
      <c r="Q283" s="64">
        <f t="shared" si="53"/>
        <v>21551.724137931036</v>
      </c>
      <c r="R283" s="65"/>
      <c r="S283" s="66"/>
      <c r="T283" s="67"/>
      <c r="U283" s="64">
        <f t="shared" si="45"/>
        <v>1</v>
      </c>
      <c r="V283" s="64">
        <v>0</v>
      </c>
      <c r="W283" s="61">
        <f t="shared" si="46"/>
        <v>0</v>
      </c>
      <c r="X283" s="68" t="s">
        <v>1348</v>
      </c>
      <c r="Y283" s="68" t="s">
        <v>50</v>
      </c>
      <c r="AA283" s="9" t="s">
        <v>27</v>
      </c>
      <c r="AB283" s="9" t="s">
        <v>27</v>
      </c>
      <c r="AC283" s="9" t="s">
        <v>28</v>
      </c>
      <c r="AD283" s="9" t="s">
        <v>27</v>
      </c>
      <c r="AE283" s="9" t="s">
        <v>27</v>
      </c>
      <c r="AP283" s="69">
        <f t="shared" si="47"/>
        <v>1194126.8155092373</v>
      </c>
      <c r="AQ283" s="70">
        <f t="shared" si="48"/>
        <v>0.26477007704328848</v>
      </c>
      <c r="AR283" s="71"/>
      <c r="AS283" s="60"/>
      <c r="AT283" s="60"/>
      <c r="AU283" s="72"/>
      <c r="AV283" s="72"/>
      <c r="AW283" s="72">
        <f t="shared" si="49"/>
        <v>1000000</v>
      </c>
      <c r="AX283" s="72">
        <f t="shared" si="50"/>
        <v>1000000</v>
      </c>
      <c r="AY283" s="73">
        <f t="shared" si="51"/>
        <v>0.22172693352537842</v>
      </c>
    </row>
    <row r="284" spans="1:51" s="2" customFormat="1" ht="12">
      <c r="A284" s="75" t="s">
        <v>1349</v>
      </c>
      <c r="B284" s="74" t="s">
        <v>337</v>
      </c>
      <c r="C284" s="74" t="s">
        <v>1350</v>
      </c>
      <c r="D284" s="74" t="s">
        <v>1351</v>
      </c>
      <c r="E284" s="58" t="s">
        <v>46</v>
      </c>
      <c r="F284" s="58" t="s">
        <v>208</v>
      </c>
      <c r="G284" s="46">
        <v>3638252</v>
      </c>
      <c r="H284" s="76">
        <v>893757.19527536328</v>
      </c>
      <c r="I284" s="76"/>
      <c r="J284" s="76"/>
      <c r="K284" s="46">
        <v>1300000</v>
      </c>
      <c r="L284" s="64">
        <v>1100000</v>
      </c>
      <c r="M284" s="60" t="s">
        <v>46</v>
      </c>
      <c r="N284" s="61" t="s">
        <v>263</v>
      </c>
      <c r="O284" s="62">
        <f t="shared" si="52"/>
        <v>948275.86206896557</v>
      </c>
      <c r="P284" s="63">
        <v>2.5000000000000001E-2</v>
      </c>
      <c r="Q284" s="64">
        <f t="shared" si="53"/>
        <v>23706.896551724141</v>
      </c>
      <c r="R284" s="65" t="s">
        <v>27</v>
      </c>
      <c r="S284" s="66">
        <v>44651</v>
      </c>
      <c r="T284" s="67">
        <v>44651</v>
      </c>
      <c r="U284" s="64">
        <f t="shared" si="45"/>
        <v>1</v>
      </c>
      <c r="V284" s="64">
        <v>60</v>
      </c>
      <c r="W284" s="61">
        <f t="shared" si="46"/>
        <v>60</v>
      </c>
      <c r="X284" s="68" t="s">
        <v>1352</v>
      </c>
      <c r="Y284" s="68" t="s">
        <v>50</v>
      </c>
      <c r="AA284" s="9" t="s">
        <v>27</v>
      </c>
      <c r="AB284" s="9" t="s">
        <v>27</v>
      </c>
      <c r="AC284" s="9" t="s">
        <v>27</v>
      </c>
      <c r="AD284" s="9" t="s">
        <v>27</v>
      </c>
      <c r="AE284" s="9" t="s">
        <v>27</v>
      </c>
      <c r="AP284" s="69">
        <f t="shared" si="47"/>
        <v>893757.19527536328</v>
      </c>
      <c r="AQ284" s="70">
        <f t="shared" si="48"/>
        <v>0.24565565971663406</v>
      </c>
      <c r="AR284" s="71"/>
      <c r="AS284" s="60"/>
      <c r="AT284" s="60"/>
      <c r="AU284" s="72"/>
      <c r="AV284" s="72"/>
      <c r="AW284" s="72">
        <f t="shared" si="49"/>
        <v>1100000</v>
      </c>
      <c r="AX284" s="72">
        <f t="shared" si="50"/>
        <v>1100000</v>
      </c>
      <c r="AY284" s="73">
        <f t="shared" si="51"/>
        <v>0.30234299328358782</v>
      </c>
    </row>
    <row r="285" spans="1:51" s="2" customFormat="1" ht="12">
      <c r="A285" s="75" t="s">
        <v>1353</v>
      </c>
      <c r="B285" s="74" t="s">
        <v>337</v>
      </c>
      <c r="C285" s="74" t="s">
        <v>1354</v>
      </c>
      <c r="D285" s="74" t="s">
        <v>1355</v>
      </c>
      <c r="E285" s="58" t="s">
        <v>46</v>
      </c>
      <c r="F285" s="58" t="s">
        <v>208</v>
      </c>
      <c r="G285" s="46">
        <v>3638252</v>
      </c>
      <c r="H285" s="76">
        <v>893757.19527536328</v>
      </c>
      <c r="I285" s="76"/>
      <c r="J285" s="76"/>
      <c r="K285" s="46">
        <v>1300000</v>
      </c>
      <c r="L285" s="64">
        <v>1100000</v>
      </c>
      <c r="M285" s="60" t="s">
        <v>46</v>
      </c>
      <c r="N285" s="61" t="s">
        <v>263</v>
      </c>
      <c r="O285" s="62">
        <f t="shared" si="52"/>
        <v>948275.86206896557</v>
      </c>
      <c r="P285" s="63">
        <v>2.5000000000000001E-2</v>
      </c>
      <c r="Q285" s="64">
        <f t="shared" si="53"/>
        <v>23706.896551724141</v>
      </c>
      <c r="R285" s="65" t="s">
        <v>27</v>
      </c>
      <c r="S285" s="66">
        <v>44651</v>
      </c>
      <c r="T285" s="67">
        <v>44651</v>
      </c>
      <c r="U285" s="64">
        <f t="shared" si="45"/>
        <v>1</v>
      </c>
      <c r="V285" s="64">
        <v>60</v>
      </c>
      <c r="W285" s="61">
        <f t="shared" si="46"/>
        <v>60</v>
      </c>
      <c r="X285" s="68" t="s">
        <v>1356</v>
      </c>
      <c r="Y285" s="68" t="s">
        <v>50</v>
      </c>
      <c r="AA285" s="9" t="s">
        <v>27</v>
      </c>
      <c r="AB285" s="9" t="s">
        <v>27</v>
      </c>
      <c r="AC285" s="9" t="s">
        <v>27</v>
      </c>
      <c r="AD285" s="9" t="s">
        <v>27</v>
      </c>
      <c r="AE285" s="9" t="s">
        <v>27</v>
      </c>
      <c r="AP285" s="69">
        <f t="shared" si="47"/>
        <v>893757.19527536328</v>
      </c>
      <c r="AQ285" s="70">
        <f t="shared" si="48"/>
        <v>0.24565565971663406</v>
      </c>
      <c r="AR285" s="71"/>
      <c r="AS285" s="60"/>
      <c r="AT285" s="60"/>
      <c r="AU285" s="72"/>
      <c r="AV285" s="72"/>
      <c r="AW285" s="72">
        <f t="shared" si="49"/>
        <v>1100000</v>
      </c>
      <c r="AX285" s="72">
        <f t="shared" si="50"/>
        <v>1100000</v>
      </c>
      <c r="AY285" s="73">
        <f t="shared" si="51"/>
        <v>0.30234299328358782</v>
      </c>
    </row>
    <row r="286" spans="1:51" s="2" customFormat="1" ht="12">
      <c r="A286" s="75" t="s">
        <v>1357</v>
      </c>
      <c r="B286" s="74" t="s">
        <v>317</v>
      </c>
      <c r="C286" s="74" t="s">
        <v>1358</v>
      </c>
      <c r="D286" s="74" t="s">
        <v>1359</v>
      </c>
      <c r="E286" s="58"/>
      <c r="F286" s="58" t="s">
        <v>208</v>
      </c>
      <c r="G286" s="46">
        <v>4510052</v>
      </c>
      <c r="H286" s="76">
        <v>1194126.8155092373</v>
      </c>
      <c r="I286" s="76"/>
      <c r="J286" s="76"/>
      <c r="K286" s="46">
        <v>1500000</v>
      </c>
      <c r="L286" s="64">
        <v>1300000</v>
      </c>
      <c r="M286" s="60" t="s">
        <v>1360</v>
      </c>
      <c r="N286" s="61"/>
      <c r="O286" s="62">
        <f t="shared" si="52"/>
        <v>1120689.6551724139</v>
      </c>
      <c r="P286" s="63">
        <v>2.5000000000000001E-2</v>
      </c>
      <c r="Q286" s="64">
        <f t="shared" si="53"/>
        <v>28017.241379310348</v>
      </c>
      <c r="R286" s="65"/>
      <c r="S286" s="66"/>
      <c r="T286" s="67"/>
      <c r="U286" s="64">
        <f t="shared" si="45"/>
        <v>1</v>
      </c>
      <c r="V286" s="64">
        <v>60</v>
      </c>
      <c r="W286" s="61">
        <f t="shared" si="46"/>
        <v>60</v>
      </c>
      <c r="X286" s="68" t="s">
        <v>1361</v>
      </c>
      <c r="Y286" s="68" t="s">
        <v>50</v>
      </c>
      <c r="AA286" s="9" t="s">
        <v>27</v>
      </c>
      <c r="AB286" s="9" t="s">
        <v>27</v>
      </c>
      <c r="AC286" s="9" t="s">
        <v>27</v>
      </c>
      <c r="AD286" s="9" t="s">
        <v>27</v>
      </c>
      <c r="AE286" s="9" t="s">
        <v>27</v>
      </c>
      <c r="AP286" s="69">
        <f t="shared" si="47"/>
        <v>1194126.8155092373</v>
      </c>
      <c r="AQ286" s="70">
        <f t="shared" si="48"/>
        <v>0.26477007704328848</v>
      </c>
      <c r="AR286" s="71"/>
      <c r="AS286" s="60"/>
      <c r="AT286" s="60"/>
      <c r="AU286" s="72"/>
      <c r="AV286" s="72"/>
      <c r="AW286" s="72">
        <f t="shared" si="49"/>
        <v>1300000</v>
      </c>
      <c r="AX286" s="72">
        <f t="shared" si="50"/>
        <v>1300000</v>
      </c>
      <c r="AY286" s="73">
        <f t="shared" si="51"/>
        <v>0.28824501358299193</v>
      </c>
    </row>
    <row r="287" spans="1:51" s="2" customFormat="1" ht="12">
      <c r="A287" s="75" t="s">
        <v>1362</v>
      </c>
      <c r="B287" s="74" t="s">
        <v>337</v>
      </c>
      <c r="C287" s="74" t="s">
        <v>1363</v>
      </c>
      <c r="D287" s="74" t="s">
        <v>1364</v>
      </c>
      <c r="E287" s="58" t="s">
        <v>46</v>
      </c>
      <c r="F287" s="58" t="s">
        <v>208</v>
      </c>
      <c r="G287" s="46">
        <v>3638252</v>
      </c>
      <c r="H287" s="76">
        <v>893757.19527536328</v>
      </c>
      <c r="I287" s="76"/>
      <c r="J287" s="76"/>
      <c r="K287" s="46">
        <v>1300000</v>
      </c>
      <c r="L287" s="64">
        <v>1000000</v>
      </c>
      <c r="M287" s="60" t="s">
        <v>1365</v>
      </c>
      <c r="N287" s="61" t="s">
        <v>263</v>
      </c>
      <c r="O287" s="62">
        <f t="shared" si="52"/>
        <v>862068.96551724139</v>
      </c>
      <c r="P287" s="63">
        <v>2.5000000000000001E-2</v>
      </c>
      <c r="Q287" s="64">
        <f t="shared" si="53"/>
        <v>21551.724137931036</v>
      </c>
      <c r="R287" s="65" t="s">
        <v>27</v>
      </c>
      <c r="S287" s="66">
        <v>44652</v>
      </c>
      <c r="T287" s="67"/>
      <c r="U287" s="64">
        <f t="shared" si="45"/>
        <v>-44651</v>
      </c>
      <c r="V287" s="64">
        <v>60</v>
      </c>
      <c r="W287" s="61">
        <f t="shared" si="46"/>
        <v>-2679060</v>
      </c>
      <c r="X287" s="68" t="s">
        <v>1366</v>
      </c>
      <c r="Y287" s="68" t="s">
        <v>50</v>
      </c>
      <c r="AA287" s="9" t="s">
        <v>27</v>
      </c>
      <c r="AB287" s="9" t="s">
        <v>27</v>
      </c>
      <c r="AC287" s="9" t="s">
        <v>27</v>
      </c>
      <c r="AD287" s="9" t="s">
        <v>27</v>
      </c>
      <c r="AE287" s="9" t="s">
        <v>27</v>
      </c>
      <c r="AP287" s="69">
        <f t="shared" si="47"/>
        <v>893757.19527536328</v>
      </c>
      <c r="AQ287" s="70">
        <f t="shared" si="48"/>
        <v>0.24565565971663406</v>
      </c>
      <c r="AR287" s="71"/>
      <c r="AS287" s="60"/>
      <c r="AT287" s="60"/>
      <c r="AU287" s="72"/>
      <c r="AV287" s="72"/>
      <c r="AW287" s="72">
        <f t="shared" si="49"/>
        <v>1000000</v>
      </c>
      <c r="AX287" s="72">
        <f t="shared" si="50"/>
        <v>1000000</v>
      </c>
      <c r="AY287" s="73">
        <f t="shared" si="51"/>
        <v>0.2748572666214435</v>
      </c>
    </row>
    <row r="288" spans="1:51" s="2" customFormat="1" ht="12">
      <c r="A288" s="75" t="s">
        <v>1367</v>
      </c>
      <c r="B288" s="74" t="s">
        <v>317</v>
      </c>
      <c r="C288" s="74" t="s">
        <v>1368</v>
      </c>
      <c r="D288" s="74" t="s">
        <v>1369</v>
      </c>
      <c r="E288" s="58" t="s">
        <v>207</v>
      </c>
      <c r="F288" s="58" t="s">
        <v>208</v>
      </c>
      <c r="G288" s="46">
        <v>4510052</v>
      </c>
      <c r="H288" s="76">
        <v>1194126.8155092373</v>
      </c>
      <c r="I288" s="76"/>
      <c r="J288" s="76"/>
      <c r="K288" s="46">
        <v>1500000</v>
      </c>
      <c r="L288" s="64">
        <v>1200000</v>
      </c>
      <c r="M288" s="60" t="s">
        <v>1370</v>
      </c>
      <c r="N288" s="61" t="s">
        <v>263</v>
      </c>
      <c r="O288" s="62">
        <f t="shared" si="52"/>
        <v>1034482.7586206897</v>
      </c>
      <c r="P288" s="63">
        <v>2.5000000000000001E-2</v>
      </c>
      <c r="Q288" s="64">
        <f t="shared" si="53"/>
        <v>25862.068965517246</v>
      </c>
      <c r="R288" s="85" t="s">
        <v>27</v>
      </c>
      <c r="S288" s="66">
        <v>44806</v>
      </c>
      <c r="T288" s="67"/>
      <c r="U288" s="64">
        <f t="shared" si="45"/>
        <v>-44805</v>
      </c>
      <c r="V288" s="64">
        <v>60</v>
      </c>
      <c r="W288" s="61">
        <f t="shared" si="46"/>
        <v>-2688300</v>
      </c>
      <c r="X288" s="68" t="s">
        <v>1371</v>
      </c>
      <c r="Y288" s="68" t="s">
        <v>50</v>
      </c>
      <c r="AA288" s="9" t="s">
        <v>27</v>
      </c>
      <c r="AB288" s="9" t="s">
        <v>27</v>
      </c>
      <c r="AC288" s="9" t="s">
        <v>28</v>
      </c>
      <c r="AD288" s="9" t="s">
        <v>27</v>
      </c>
      <c r="AE288" s="9" t="s">
        <v>27</v>
      </c>
      <c r="AP288" s="69">
        <f t="shared" si="47"/>
        <v>1194126.8155092373</v>
      </c>
      <c r="AQ288" s="70">
        <f t="shared" si="48"/>
        <v>0.26477007704328848</v>
      </c>
      <c r="AR288" s="71"/>
      <c r="AS288" s="60"/>
      <c r="AT288" s="60"/>
      <c r="AU288" s="72"/>
      <c r="AV288" s="72"/>
      <c r="AW288" s="72">
        <f t="shared" si="49"/>
        <v>1200000</v>
      </c>
      <c r="AX288" s="72">
        <f t="shared" si="50"/>
        <v>1200000</v>
      </c>
      <c r="AY288" s="73">
        <f t="shared" si="51"/>
        <v>0.26607232023045413</v>
      </c>
    </row>
    <row r="289" spans="1:51" s="2" customFormat="1" ht="12">
      <c r="A289" s="75" t="s">
        <v>1372</v>
      </c>
      <c r="B289" s="74" t="s">
        <v>317</v>
      </c>
      <c r="C289" s="74" t="s">
        <v>1373</v>
      </c>
      <c r="D289" s="74" t="s">
        <v>1374</v>
      </c>
      <c r="E289" s="58" t="s">
        <v>359</v>
      </c>
      <c r="F289" s="58" t="s">
        <v>208</v>
      </c>
      <c r="G289" s="46">
        <v>4510052</v>
      </c>
      <c r="H289" s="76">
        <v>1194126.8155092373</v>
      </c>
      <c r="I289" s="76"/>
      <c r="J289" s="76"/>
      <c r="K289" s="46">
        <v>1500000</v>
      </c>
      <c r="L289" s="64">
        <v>1200000</v>
      </c>
      <c r="M289" s="60" t="s">
        <v>1375</v>
      </c>
      <c r="N289" s="61"/>
      <c r="O289" s="62">
        <f t="shared" si="52"/>
        <v>1034482.7586206897</v>
      </c>
      <c r="P289" s="63">
        <v>2.5000000000000001E-2</v>
      </c>
      <c r="Q289" s="64">
        <f t="shared" si="53"/>
        <v>25862.068965517246</v>
      </c>
      <c r="R289" s="65"/>
      <c r="S289" s="66"/>
      <c r="T289" s="67"/>
      <c r="U289" s="64">
        <f t="shared" si="45"/>
        <v>1</v>
      </c>
      <c r="V289" s="64">
        <v>0</v>
      </c>
      <c r="W289" s="61">
        <f t="shared" si="46"/>
        <v>0</v>
      </c>
      <c r="X289" s="68" t="s">
        <v>1376</v>
      </c>
      <c r="Y289" s="68" t="s">
        <v>50</v>
      </c>
      <c r="AA289" s="9" t="s">
        <v>27</v>
      </c>
      <c r="AB289" s="9" t="s">
        <v>27</v>
      </c>
      <c r="AC289" s="9" t="s">
        <v>28</v>
      </c>
      <c r="AD289" s="9" t="s">
        <v>27</v>
      </c>
      <c r="AE289" s="9" t="s">
        <v>27</v>
      </c>
      <c r="AP289" s="69">
        <f t="shared" si="47"/>
        <v>1194126.8155092373</v>
      </c>
      <c r="AQ289" s="70">
        <f t="shared" si="48"/>
        <v>0.26477007704328848</v>
      </c>
      <c r="AR289" s="71"/>
      <c r="AS289" s="60"/>
      <c r="AT289" s="60"/>
      <c r="AU289" s="72"/>
      <c r="AV289" s="72"/>
      <c r="AW289" s="72">
        <f t="shared" si="49"/>
        <v>1200000</v>
      </c>
      <c r="AX289" s="72">
        <f t="shared" si="50"/>
        <v>1200000</v>
      </c>
      <c r="AY289" s="73">
        <f t="shared" si="51"/>
        <v>0.26607232023045413</v>
      </c>
    </row>
    <row r="290" spans="1:51" s="2" customFormat="1" ht="12">
      <c r="A290" s="75" t="s">
        <v>1377</v>
      </c>
      <c r="B290" s="74" t="s">
        <v>317</v>
      </c>
      <c r="C290" s="74" t="s">
        <v>1378</v>
      </c>
      <c r="D290" s="74" t="s">
        <v>1379</v>
      </c>
      <c r="E290" s="58" t="s">
        <v>359</v>
      </c>
      <c r="F290" s="58" t="s">
        <v>208</v>
      </c>
      <c r="G290" s="46">
        <v>4510052</v>
      </c>
      <c r="H290" s="76">
        <v>1194126.8155092373</v>
      </c>
      <c r="I290" s="76"/>
      <c r="J290" s="76"/>
      <c r="K290" s="46">
        <v>1500000</v>
      </c>
      <c r="L290" s="64">
        <v>1200000</v>
      </c>
      <c r="M290" s="60" t="s">
        <v>1380</v>
      </c>
      <c r="N290" s="61"/>
      <c r="O290" s="62">
        <f t="shared" si="52"/>
        <v>1034482.7586206897</v>
      </c>
      <c r="P290" s="63">
        <v>2.5000000000000001E-2</v>
      </c>
      <c r="Q290" s="64">
        <f t="shared" si="53"/>
        <v>25862.068965517246</v>
      </c>
      <c r="R290" s="65"/>
      <c r="S290" s="66"/>
      <c r="T290" s="67"/>
      <c r="U290" s="64">
        <f t="shared" si="45"/>
        <v>1</v>
      </c>
      <c r="V290" s="64">
        <v>0</v>
      </c>
      <c r="W290" s="61">
        <f t="shared" si="46"/>
        <v>0</v>
      </c>
      <c r="X290" s="68" t="s">
        <v>1381</v>
      </c>
      <c r="Y290" s="68" t="s">
        <v>50</v>
      </c>
      <c r="AA290" s="9" t="s">
        <v>27</v>
      </c>
      <c r="AB290" s="9" t="s">
        <v>27</v>
      </c>
      <c r="AC290" s="9" t="s">
        <v>28</v>
      </c>
      <c r="AD290" s="9" t="s">
        <v>27</v>
      </c>
      <c r="AE290" s="9" t="s">
        <v>27</v>
      </c>
      <c r="AP290" s="69">
        <f t="shared" si="47"/>
        <v>1194126.8155092373</v>
      </c>
      <c r="AQ290" s="70">
        <f t="shared" si="48"/>
        <v>0.26477007704328848</v>
      </c>
      <c r="AR290" s="71"/>
      <c r="AS290" s="60"/>
      <c r="AT290" s="60"/>
      <c r="AU290" s="72"/>
      <c r="AV290" s="72"/>
      <c r="AW290" s="72">
        <f t="shared" si="49"/>
        <v>1200000</v>
      </c>
      <c r="AX290" s="72">
        <f t="shared" si="50"/>
        <v>1200000</v>
      </c>
      <c r="AY290" s="73">
        <f t="shared" si="51"/>
        <v>0.26607232023045413</v>
      </c>
    </row>
    <row r="291" spans="1:51" s="2" customFormat="1" ht="12">
      <c r="A291" s="75" t="s">
        <v>1382</v>
      </c>
      <c r="B291" s="74" t="s">
        <v>317</v>
      </c>
      <c r="C291" s="74" t="s">
        <v>1383</v>
      </c>
      <c r="D291" s="74" t="s">
        <v>1384</v>
      </c>
      <c r="E291" s="58" t="s">
        <v>359</v>
      </c>
      <c r="F291" s="58" t="s">
        <v>208</v>
      </c>
      <c r="G291" s="46">
        <v>4510052</v>
      </c>
      <c r="H291" s="76">
        <v>1194126.8155092373</v>
      </c>
      <c r="I291" s="76"/>
      <c r="J291" s="76"/>
      <c r="K291" s="46">
        <v>1500000</v>
      </c>
      <c r="L291" s="64">
        <v>1200000</v>
      </c>
      <c r="M291" s="60" t="s">
        <v>1385</v>
      </c>
      <c r="N291" s="61"/>
      <c r="O291" s="62">
        <f t="shared" si="52"/>
        <v>1034482.7586206897</v>
      </c>
      <c r="P291" s="63">
        <v>2.5000000000000001E-2</v>
      </c>
      <c r="Q291" s="64">
        <f t="shared" si="53"/>
        <v>25862.068965517246</v>
      </c>
      <c r="R291" s="65"/>
      <c r="S291" s="66"/>
      <c r="T291" s="67"/>
      <c r="U291" s="64">
        <f t="shared" si="45"/>
        <v>1</v>
      </c>
      <c r="V291" s="64">
        <v>0</v>
      </c>
      <c r="W291" s="61">
        <f t="shared" si="46"/>
        <v>0</v>
      </c>
      <c r="X291" s="68" t="s">
        <v>1386</v>
      </c>
      <c r="Y291" s="68" t="s">
        <v>50</v>
      </c>
      <c r="AA291" s="9" t="s">
        <v>27</v>
      </c>
      <c r="AB291" s="9" t="s">
        <v>27</v>
      </c>
      <c r="AC291" s="9" t="s">
        <v>27</v>
      </c>
      <c r="AD291" s="9" t="s">
        <v>27</v>
      </c>
      <c r="AE291" s="9" t="s">
        <v>27</v>
      </c>
      <c r="AP291" s="69">
        <f t="shared" si="47"/>
        <v>1194126.8155092373</v>
      </c>
      <c r="AQ291" s="70">
        <f t="shared" si="48"/>
        <v>0.26477007704328848</v>
      </c>
      <c r="AR291" s="71"/>
      <c r="AS291" s="60"/>
      <c r="AT291" s="60"/>
      <c r="AU291" s="72"/>
      <c r="AV291" s="72"/>
      <c r="AW291" s="72">
        <f t="shared" si="49"/>
        <v>1200000</v>
      </c>
      <c r="AX291" s="72">
        <f t="shared" si="50"/>
        <v>1200000</v>
      </c>
      <c r="AY291" s="73">
        <f t="shared" si="51"/>
        <v>0.26607232023045413</v>
      </c>
    </row>
    <row r="292" spans="1:51" s="2" customFormat="1" ht="12">
      <c r="A292" s="75" t="s">
        <v>1387</v>
      </c>
      <c r="B292" s="74" t="s">
        <v>317</v>
      </c>
      <c r="C292" s="74" t="s">
        <v>1388</v>
      </c>
      <c r="D292" s="74" t="s">
        <v>1389</v>
      </c>
      <c r="E292" s="58" t="s">
        <v>359</v>
      </c>
      <c r="F292" s="58" t="s">
        <v>208</v>
      </c>
      <c r="G292" s="46">
        <v>4510052</v>
      </c>
      <c r="H292" s="76">
        <v>1194126.8155092373</v>
      </c>
      <c r="I292" s="76"/>
      <c r="J292" s="76"/>
      <c r="K292" s="46">
        <v>1500000</v>
      </c>
      <c r="L292" s="64">
        <v>1200000</v>
      </c>
      <c r="M292" s="60" t="s">
        <v>1390</v>
      </c>
      <c r="N292" s="61"/>
      <c r="O292" s="62">
        <f t="shared" si="52"/>
        <v>1034482.7586206897</v>
      </c>
      <c r="P292" s="63">
        <v>2.5000000000000001E-2</v>
      </c>
      <c r="Q292" s="64">
        <f t="shared" si="53"/>
        <v>25862.068965517246</v>
      </c>
      <c r="R292" s="65"/>
      <c r="S292" s="66"/>
      <c r="T292" s="67"/>
      <c r="U292" s="64">
        <f t="shared" si="45"/>
        <v>1</v>
      </c>
      <c r="V292" s="64">
        <v>0</v>
      </c>
      <c r="W292" s="61">
        <f t="shared" si="46"/>
        <v>0</v>
      </c>
      <c r="X292" s="68" t="s">
        <v>1391</v>
      </c>
      <c r="Y292" s="68" t="s">
        <v>50</v>
      </c>
      <c r="AA292" s="9" t="s">
        <v>27</v>
      </c>
      <c r="AB292" s="9" t="s">
        <v>27</v>
      </c>
      <c r="AC292" s="9" t="s">
        <v>28</v>
      </c>
      <c r="AD292" s="9" t="s">
        <v>27</v>
      </c>
      <c r="AE292" s="9" t="s">
        <v>27</v>
      </c>
      <c r="AP292" s="69">
        <f t="shared" si="47"/>
        <v>1194126.8155092373</v>
      </c>
      <c r="AQ292" s="70">
        <f t="shared" si="48"/>
        <v>0.26477007704328848</v>
      </c>
      <c r="AR292" s="71"/>
      <c r="AS292" s="60"/>
      <c r="AT292" s="60"/>
      <c r="AU292" s="72"/>
      <c r="AV292" s="72"/>
      <c r="AW292" s="72">
        <f t="shared" si="49"/>
        <v>1200000</v>
      </c>
      <c r="AX292" s="72">
        <f t="shared" si="50"/>
        <v>1200000</v>
      </c>
      <c r="AY292" s="73">
        <f t="shared" si="51"/>
        <v>0.26607232023045413</v>
      </c>
    </row>
    <row r="293" spans="1:51" s="2" customFormat="1" ht="12">
      <c r="A293" s="75" t="s">
        <v>1392</v>
      </c>
      <c r="B293" s="74" t="s">
        <v>317</v>
      </c>
      <c r="C293" s="74" t="s">
        <v>1393</v>
      </c>
      <c r="D293" s="74" t="s">
        <v>1394</v>
      </c>
      <c r="E293" s="58" t="s">
        <v>359</v>
      </c>
      <c r="F293" s="58" t="s">
        <v>208</v>
      </c>
      <c r="G293" s="46">
        <v>4510052</v>
      </c>
      <c r="H293" s="76">
        <v>1194126.8155092373</v>
      </c>
      <c r="I293" s="76"/>
      <c r="J293" s="76"/>
      <c r="K293" s="46">
        <v>1500000</v>
      </c>
      <c r="L293" s="64">
        <v>1200000</v>
      </c>
      <c r="M293" s="60" t="s">
        <v>1395</v>
      </c>
      <c r="N293" s="61" t="s">
        <v>263</v>
      </c>
      <c r="O293" s="62">
        <f t="shared" si="52"/>
        <v>1034482.7586206897</v>
      </c>
      <c r="P293" s="63">
        <v>2.5000000000000001E-2</v>
      </c>
      <c r="Q293" s="64">
        <f t="shared" si="53"/>
        <v>25862.068965517246</v>
      </c>
      <c r="R293" s="85" t="s">
        <v>27</v>
      </c>
      <c r="S293" s="66"/>
      <c r="T293" s="67"/>
      <c r="U293" s="64">
        <f t="shared" si="45"/>
        <v>1</v>
      </c>
      <c r="V293" s="64">
        <v>0</v>
      </c>
      <c r="W293" s="61">
        <f t="shared" si="46"/>
        <v>0</v>
      </c>
      <c r="X293" s="68" t="s">
        <v>1396</v>
      </c>
      <c r="Y293" s="68" t="s">
        <v>50</v>
      </c>
      <c r="AA293" s="9" t="s">
        <v>27</v>
      </c>
      <c r="AB293" s="9" t="s">
        <v>27</v>
      </c>
      <c r="AC293" s="9" t="s">
        <v>28</v>
      </c>
      <c r="AD293" s="9" t="s">
        <v>27</v>
      </c>
      <c r="AE293" s="9" t="s">
        <v>27</v>
      </c>
      <c r="AP293" s="69">
        <f t="shared" si="47"/>
        <v>1194126.8155092373</v>
      </c>
      <c r="AQ293" s="70">
        <f t="shared" si="48"/>
        <v>0.26477007704328848</v>
      </c>
      <c r="AR293" s="71"/>
      <c r="AS293" s="60"/>
      <c r="AT293" s="60"/>
      <c r="AU293" s="72"/>
      <c r="AV293" s="72"/>
      <c r="AW293" s="72">
        <f t="shared" si="49"/>
        <v>1200000</v>
      </c>
      <c r="AX293" s="72">
        <f t="shared" si="50"/>
        <v>1200000</v>
      </c>
      <c r="AY293" s="73">
        <f t="shared" si="51"/>
        <v>0.26607232023045413</v>
      </c>
    </row>
    <row r="294" spans="1:51" s="2" customFormat="1" ht="12" customHeight="1">
      <c r="A294" s="75" t="s">
        <v>1397</v>
      </c>
      <c r="B294" s="74" t="s">
        <v>218</v>
      </c>
      <c r="C294" s="74" t="s">
        <v>1398</v>
      </c>
      <c r="D294" s="74" t="s">
        <v>1399</v>
      </c>
      <c r="E294" s="58"/>
      <c r="F294" s="58" t="s">
        <v>208</v>
      </c>
      <c r="G294" s="46">
        <v>5529500</v>
      </c>
      <c r="H294" s="76">
        <v>1760168.6239772062</v>
      </c>
      <c r="I294" s="76"/>
      <c r="J294" s="76"/>
      <c r="K294" s="46">
        <v>2100000</v>
      </c>
      <c r="L294" s="64">
        <v>1400000</v>
      </c>
      <c r="M294" s="60" t="s">
        <v>1400</v>
      </c>
      <c r="N294" s="61"/>
      <c r="O294" s="62">
        <f t="shared" si="52"/>
        <v>1206896.551724138</v>
      </c>
      <c r="P294" s="63">
        <v>2.5000000000000001E-2</v>
      </c>
      <c r="Q294" s="64">
        <f t="shared" si="53"/>
        <v>30172.413793103449</v>
      </c>
      <c r="R294" s="65"/>
      <c r="S294" s="66">
        <v>44635</v>
      </c>
      <c r="T294" s="67"/>
      <c r="U294" s="64">
        <f t="shared" si="45"/>
        <v>-44634</v>
      </c>
      <c r="V294" s="64">
        <v>60</v>
      </c>
      <c r="W294" s="61">
        <f t="shared" si="46"/>
        <v>-2678040</v>
      </c>
      <c r="X294" s="68" t="s">
        <v>1401</v>
      </c>
      <c r="Y294" s="68" t="s">
        <v>50</v>
      </c>
      <c r="AA294" s="9" t="s">
        <v>27</v>
      </c>
      <c r="AB294" s="9" t="s">
        <v>27</v>
      </c>
      <c r="AC294" s="9" t="s">
        <v>27</v>
      </c>
      <c r="AD294" s="9" t="s">
        <v>27</v>
      </c>
      <c r="AE294" s="9" t="s">
        <v>27</v>
      </c>
      <c r="AP294" s="69">
        <f t="shared" si="47"/>
        <v>1760168.6239772062</v>
      </c>
      <c r="AQ294" s="70">
        <f t="shared" si="48"/>
        <v>0.31832328853914571</v>
      </c>
      <c r="AR294" s="71"/>
      <c r="AS294" s="60"/>
      <c r="AT294" s="60"/>
      <c r="AU294" s="72"/>
      <c r="AV294" s="72"/>
      <c r="AW294" s="72">
        <f t="shared" si="49"/>
        <v>1400000</v>
      </c>
      <c r="AX294" s="72">
        <f t="shared" si="50"/>
        <v>1400000</v>
      </c>
      <c r="AY294" s="73">
        <f t="shared" si="51"/>
        <v>0.25318744913644997</v>
      </c>
    </row>
    <row r="295" spans="1:51" s="2" customFormat="1" ht="12">
      <c r="A295" s="75" t="s">
        <v>1402</v>
      </c>
      <c r="B295" s="74" t="s">
        <v>317</v>
      </c>
      <c r="C295" s="74" t="s">
        <v>1403</v>
      </c>
      <c r="D295" s="74" t="s">
        <v>1404</v>
      </c>
      <c r="E295" s="58" t="s">
        <v>207</v>
      </c>
      <c r="F295" s="58" t="s">
        <v>208</v>
      </c>
      <c r="G295" s="46">
        <v>4510052</v>
      </c>
      <c r="H295" s="76">
        <v>1194126.8155092373</v>
      </c>
      <c r="I295" s="76"/>
      <c r="J295" s="76"/>
      <c r="K295" s="46">
        <v>1500000</v>
      </c>
      <c r="L295" s="64">
        <v>1210000</v>
      </c>
      <c r="M295" s="60" t="s">
        <v>1405</v>
      </c>
      <c r="N295" s="61"/>
      <c r="O295" s="62">
        <f t="shared" si="52"/>
        <v>1043103.4482758621</v>
      </c>
      <c r="P295" s="63">
        <v>2.5000000000000001E-2</v>
      </c>
      <c r="Q295" s="64">
        <f t="shared" si="53"/>
        <v>26077.586206896554</v>
      </c>
      <c r="R295" s="65"/>
      <c r="S295" s="66">
        <v>44806</v>
      </c>
      <c r="T295" s="67"/>
      <c r="U295" s="64">
        <f t="shared" si="45"/>
        <v>-44805</v>
      </c>
      <c r="V295" s="64">
        <v>60</v>
      </c>
      <c r="W295" s="61">
        <f t="shared" si="46"/>
        <v>-2688300</v>
      </c>
      <c r="X295" s="68" t="s">
        <v>1406</v>
      </c>
      <c r="Y295" s="68" t="s">
        <v>50</v>
      </c>
      <c r="AA295" s="9" t="s">
        <v>27</v>
      </c>
      <c r="AB295" s="9" t="s">
        <v>27</v>
      </c>
      <c r="AC295" s="9" t="s">
        <v>28</v>
      </c>
      <c r="AD295" s="9" t="s">
        <v>27</v>
      </c>
      <c r="AE295" s="9" t="s">
        <v>27</v>
      </c>
      <c r="AP295" s="69">
        <f t="shared" si="47"/>
        <v>1194126.8155092373</v>
      </c>
      <c r="AQ295" s="70">
        <f t="shared" si="48"/>
        <v>0.26477007704328848</v>
      </c>
      <c r="AR295" s="71"/>
      <c r="AS295" s="60"/>
      <c r="AT295" s="60"/>
      <c r="AU295" s="72"/>
      <c r="AV295" s="72"/>
      <c r="AW295" s="72">
        <f t="shared" si="49"/>
        <v>1210000</v>
      </c>
      <c r="AX295" s="72">
        <f t="shared" si="50"/>
        <v>1210000</v>
      </c>
      <c r="AY295" s="73">
        <f t="shared" si="51"/>
        <v>0.26828958956570786</v>
      </c>
    </row>
    <row r="296" spans="1:51" s="2" customFormat="1" ht="12">
      <c r="A296" s="75" t="s">
        <v>1407</v>
      </c>
      <c r="B296" s="74" t="s">
        <v>317</v>
      </c>
      <c r="C296" s="74" t="s">
        <v>1408</v>
      </c>
      <c r="D296" s="74" t="s">
        <v>1409</v>
      </c>
      <c r="E296" s="58" t="s">
        <v>359</v>
      </c>
      <c r="F296" s="58" t="s">
        <v>208</v>
      </c>
      <c r="G296" s="46">
        <v>4510052</v>
      </c>
      <c r="H296" s="76">
        <v>1194126.8155092373</v>
      </c>
      <c r="I296" s="76"/>
      <c r="J296" s="76"/>
      <c r="K296" s="46">
        <v>1500000</v>
      </c>
      <c r="L296" s="64">
        <v>1200000</v>
      </c>
      <c r="M296" s="60" t="s">
        <v>1410</v>
      </c>
      <c r="N296" s="61"/>
      <c r="O296" s="62">
        <f t="shared" si="52"/>
        <v>1034482.7586206897</v>
      </c>
      <c r="P296" s="63">
        <v>2.5000000000000001E-2</v>
      </c>
      <c r="Q296" s="64">
        <f t="shared" si="53"/>
        <v>25862.068965517246</v>
      </c>
      <c r="R296" s="65"/>
      <c r="S296" s="66"/>
      <c r="T296" s="67"/>
      <c r="U296" s="64">
        <f t="shared" si="45"/>
        <v>1</v>
      </c>
      <c r="V296" s="64">
        <v>0</v>
      </c>
      <c r="W296" s="61">
        <f t="shared" si="46"/>
        <v>0</v>
      </c>
      <c r="X296" s="68" t="s">
        <v>1411</v>
      </c>
      <c r="Y296" s="68" t="s">
        <v>50</v>
      </c>
      <c r="AA296" s="9" t="s">
        <v>27</v>
      </c>
      <c r="AB296" s="9" t="s">
        <v>27</v>
      </c>
      <c r="AC296" s="9" t="s">
        <v>27</v>
      </c>
      <c r="AD296" s="9" t="s">
        <v>27</v>
      </c>
      <c r="AE296" s="9" t="s">
        <v>27</v>
      </c>
      <c r="AP296" s="69">
        <f t="shared" si="47"/>
        <v>1194126.8155092373</v>
      </c>
      <c r="AQ296" s="70">
        <f t="shared" si="48"/>
        <v>0.26477007704328848</v>
      </c>
      <c r="AR296" s="71"/>
      <c r="AS296" s="60"/>
      <c r="AT296" s="60"/>
      <c r="AU296" s="72"/>
      <c r="AV296" s="72"/>
      <c r="AW296" s="72">
        <f t="shared" si="49"/>
        <v>1200000</v>
      </c>
      <c r="AX296" s="72">
        <f t="shared" si="50"/>
        <v>1200000</v>
      </c>
      <c r="AY296" s="73">
        <f t="shared" si="51"/>
        <v>0.26607232023045413</v>
      </c>
    </row>
    <row r="297" spans="1:51" s="2" customFormat="1" ht="12">
      <c r="A297" s="109" t="s">
        <v>1412</v>
      </c>
      <c r="B297" s="118" t="s">
        <v>317</v>
      </c>
      <c r="C297" s="74" t="s">
        <v>1413</v>
      </c>
      <c r="D297" s="74" t="s">
        <v>1414</v>
      </c>
      <c r="E297" s="58" t="s">
        <v>359</v>
      </c>
      <c r="F297" s="58" t="s">
        <v>208</v>
      </c>
      <c r="G297" s="46">
        <v>4510052</v>
      </c>
      <c r="H297" s="76">
        <v>1194126.8155092373</v>
      </c>
      <c r="I297" s="46"/>
      <c r="J297" s="46"/>
      <c r="K297" s="46">
        <v>1500000</v>
      </c>
      <c r="L297" s="64">
        <v>1200000</v>
      </c>
      <c r="M297" s="60" t="s">
        <v>1415</v>
      </c>
      <c r="N297" s="61"/>
      <c r="O297" s="62">
        <f t="shared" si="52"/>
        <v>1034482.7586206897</v>
      </c>
      <c r="P297" s="63">
        <v>2.5000000000000001E-2</v>
      </c>
      <c r="Q297" s="64">
        <f t="shared" si="53"/>
        <v>25862.068965517246</v>
      </c>
      <c r="R297" s="65"/>
      <c r="S297" s="66"/>
      <c r="T297" s="67"/>
      <c r="U297" s="64">
        <f t="shared" si="45"/>
        <v>1</v>
      </c>
      <c r="V297" s="64">
        <v>0</v>
      </c>
      <c r="W297" s="61">
        <f t="shared" si="46"/>
        <v>0</v>
      </c>
      <c r="X297" s="68" t="s">
        <v>1416</v>
      </c>
      <c r="Y297" s="68" t="s">
        <v>50</v>
      </c>
      <c r="AA297" s="9" t="s">
        <v>27</v>
      </c>
      <c r="AB297" s="9" t="s">
        <v>27</v>
      </c>
      <c r="AC297" s="9" t="s">
        <v>27</v>
      </c>
      <c r="AD297" s="9" t="s">
        <v>27</v>
      </c>
      <c r="AE297" s="9" t="s">
        <v>27</v>
      </c>
      <c r="AF297" s="8"/>
      <c r="AP297" s="69">
        <f t="shared" si="47"/>
        <v>1194126.8155092373</v>
      </c>
      <c r="AQ297" s="70">
        <f t="shared" si="48"/>
        <v>0.26477007704328848</v>
      </c>
      <c r="AR297" s="71"/>
      <c r="AS297" s="60"/>
      <c r="AT297" s="60"/>
      <c r="AU297" s="72"/>
      <c r="AV297" s="72"/>
      <c r="AW297" s="72">
        <f t="shared" si="49"/>
        <v>1200000</v>
      </c>
      <c r="AX297" s="72">
        <f t="shared" si="50"/>
        <v>1200000</v>
      </c>
      <c r="AY297" s="73">
        <f t="shared" si="51"/>
        <v>0.26607232023045413</v>
      </c>
    </row>
    <row r="298" spans="1:51" s="2" customFormat="1" ht="12">
      <c r="A298" s="75" t="s">
        <v>1417</v>
      </c>
      <c r="B298" s="74" t="s">
        <v>317</v>
      </c>
      <c r="C298" s="74" t="s">
        <v>1418</v>
      </c>
      <c r="D298" s="74" t="s">
        <v>1419</v>
      </c>
      <c r="E298" s="58" t="s">
        <v>359</v>
      </c>
      <c r="F298" s="58" t="s">
        <v>208</v>
      </c>
      <c r="G298" s="46">
        <v>4510052</v>
      </c>
      <c r="H298" s="76">
        <v>1194126.8155092373</v>
      </c>
      <c r="I298" s="76"/>
      <c r="J298" s="76"/>
      <c r="K298" s="46">
        <v>1500000</v>
      </c>
      <c r="L298" s="64">
        <v>725000</v>
      </c>
      <c r="M298" s="60" t="s">
        <v>1420</v>
      </c>
      <c r="N298" s="61" t="s">
        <v>48</v>
      </c>
      <c r="O298" s="62">
        <f t="shared" si="52"/>
        <v>625000</v>
      </c>
      <c r="P298" s="63">
        <v>0</v>
      </c>
      <c r="Q298" s="64">
        <f t="shared" si="53"/>
        <v>0</v>
      </c>
      <c r="R298" s="65"/>
      <c r="S298" s="66"/>
      <c r="T298" s="67"/>
      <c r="U298" s="64">
        <f t="shared" si="45"/>
        <v>1</v>
      </c>
      <c r="V298" s="64">
        <v>0</v>
      </c>
      <c r="W298" s="61">
        <f t="shared" si="46"/>
        <v>0</v>
      </c>
      <c r="X298" s="68" t="s">
        <v>1421</v>
      </c>
      <c r="Y298" s="68" t="s">
        <v>50</v>
      </c>
      <c r="AA298" s="9" t="s">
        <v>27</v>
      </c>
      <c r="AB298" s="9" t="s">
        <v>27</v>
      </c>
      <c r="AC298" s="9" t="s">
        <v>27</v>
      </c>
      <c r="AD298" s="9" t="s">
        <v>27</v>
      </c>
      <c r="AE298" s="9" t="s">
        <v>27</v>
      </c>
      <c r="AP298" s="69">
        <f t="shared" si="47"/>
        <v>1194126.8155092373</v>
      </c>
      <c r="AQ298" s="70">
        <f t="shared" si="48"/>
        <v>0.26477007704328848</v>
      </c>
      <c r="AR298" s="71"/>
      <c r="AS298" s="60"/>
      <c r="AT298" s="60"/>
      <c r="AU298" s="72"/>
      <c r="AV298" s="72"/>
      <c r="AW298" s="72">
        <f t="shared" si="49"/>
        <v>725000</v>
      </c>
      <c r="AX298" s="72">
        <f t="shared" si="50"/>
        <v>725000</v>
      </c>
      <c r="AY298" s="73">
        <f t="shared" si="51"/>
        <v>0.16075202680589937</v>
      </c>
    </row>
    <row r="299" spans="1:51" s="2" customFormat="1" ht="12">
      <c r="A299" s="75" t="s">
        <v>1422</v>
      </c>
      <c r="B299" s="74" t="s">
        <v>317</v>
      </c>
      <c r="C299" s="74" t="s">
        <v>1423</v>
      </c>
      <c r="D299" s="74" t="s">
        <v>1424</v>
      </c>
      <c r="E299" s="58" t="s">
        <v>359</v>
      </c>
      <c r="F299" s="58" t="s">
        <v>208</v>
      </c>
      <c r="G299" s="46">
        <v>4510052</v>
      </c>
      <c r="H299" s="76">
        <v>1194126.8155092373</v>
      </c>
      <c r="I299" s="76"/>
      <c r="J299" s="76"/>
      <c r="K299" s="46">
        <v>1500000</v>
      </c>
      <c r="L299" s="64">
        <v>725000</v>
      </c>
      <c r="M299" s="60" t="s">
        <v>1425</v>
      </c>
      <c r="N299" s="61" t="s">
        <v>48</v>
      </c>
      <c r="O299" s="62">
        <f t="shared" si="52"/>
        <v>625000</v>
      </c>
      <c r="P299" s="63">
        <v>0</v>
      </c>
      <c r="Q299" s="64">
        <f t="shared" si="53"/>
        <v>0</v>
      </c>
      <c r="R299" s="65"/>
      <c r="S299" s="66"/>
      <c r="T299" s="67"/>
      <c r="U299" s="64">
        <f t="shared" si="45"/>
        <v>1</v>
      </c>
      <c r="V299" s="64">
        <v>0</v>
      </c>
      <c r="W299" s="61">
        <f t="shared" si="46"/>
        <v>0</v>
      </c>
      <c r="X299" s="68" t="s">
        <v>1426</v>
      </c>
      <c r="Y299" s="68" t="s">
        <v>50</v>
      </c>
      <c r="AA299" s="9" t="s">
        <v>27</v>
      </c>
      <c r="AB299" s="9" t="s">
        <v>27</v>
      </c>
      <c r="AC299" s="9" t="s">
        <v>27</v>
      </c>
      <c r="AD299" s="9" t="s">
        <v>27</v>
      </c>
      <c r="AE299" s="9" t="s">
        <v>27</v>
      </c>
      <c r="AP299" s="69">
        <f t="shared" si="47"/>
        <v>1194126.8155092373</v>
      </c>
      <c r="AQ299" s="70">
        <f t="shared" si="48"/>
        <v>0.26477007704328848</v>
      </c>
      <c r="AR299" s="71"/>
      <c r="AS299" s="60"/>
      <c r="AT299" s="60"/>
      <c r="AU299" s="72"/>
      <c r="AV299" s="72"/>
      <c r="AW299" s="72">
        <f t="shared" si="49"/>
        <v>725000</v>
      </c>
      <c r="AX299" s="72">
        <f t="shared" si="50"/>
        <v>725000</v>
      </c>
      <c r="AY299" s="73">
        <f t="shared" si="51"/>
        <v>0.16075202680589937</v>
      </c>
    </row>
    <row r="300" spans="1:51" s="2" customFormat="1" ht="12">
      <c r="A300" s="75" t="s">
        <v>1427</v>
      </c>
      <c r="B300" s="74" t="s">
        <v>337</v>
      </c>
      <c r="C300" s="74" t="s">
        <v>1428</v>
      </c>
      <c r="D300" s="74" t="s">
        <v>1429</v>
      </c>
      <c r="E300" s="58" t="s">
        <v>359</v>
      </c>
      <c r="F300" s="58" t="s">
        <v>208</v>
      </c>
      <c r="G300" s="46">
        <v>3638252</v>
      </c>
      <c r="H300" s="76">
        <v>893757.19527536328</v>
      </c>
      <c r="I300" s="76"/>
      <c r="J300" s="76"/>
      <c r="K300" s="46">
        <v>1300000</v>
      </c>
      <c r="L300" s="64">
        <v>750000</v>
      </c>
      <c r="M300" s="60" t="s">
        <v>693</v>
      </c>
      <c r="N300" s="61" t="s">
        <v>48</v>
      </c>
      <c r="O300" s="62">
        <f t="shared" si="52"/>
        <v>646551.72413793113</v>
      </c>
      <c r="P300" s="63">
        <v>0</v>
      </c>
      <c r="Q300" s="64">
        <f t="shared" si="53"/>
        <v>0</v>
      </c>
      <c r="R300" s="65"/>
      <c r="S300" s="66"/>
      <c r="T300" s="67"/>
      <c r="U300" s="64">
        <f t="shared" si="45"/>
        <v>1</v>
      </c>
      <c r="V300" s="64">
        <v>0</v>
      </c>
      <c r="W300" s="61">
        <f t="shared" si="46"/>
        <v>0</v>
      </c>
      <c r="X300" s="68" t="s">
        <v>1430</v>
      </c>
      <c r="Y300" s="68" t="s">
        <v>50</v>
      </c>
      <c r="AA300" s="9" t="s">
        <v>27</v>
      </c>
      <c r="AB300" s="9" t="s">
        <v>27</v>
      </c>
      <c r="AC300" s="9" t="s">
        <v>27</v>
      </c>
      <c r="AD300" s="9" t="s">
        <v>27</v>
      </c>
      <c r="AE300" s="9" t="s">
        <v>27</v>
      </c>
      <c r="AP300" s="69">
        <f t="shared" si="47"/>
        <v>893757.19527536328</v>
      </c>
      <c r="AQ300" s="70">
        <f t="shared" si="48"/>
        <v>0.24565565971663406</v>
      </c>
      <c r="AR300" s="71"/>
      <c r="AS300" s="60"/>
      <c r="AT300" s="60"/>
      <c r="AU300" s="72"/>
      <c r="AV300" s="72"/>
      <c r="AW300" s="72">
        <f t="shared" si="49"/>
        <v>750000</v>
      </c>
      <c r="AX300" s="72">
        <f t="shared" si="50"/>
        <v>750000</v>
      </c>
      <c r="AY300" s="73">
        <f t="shared" si="51"/>
        <v>0.20614294996608262</v>
      </c>
    </row>
    <row r="301" spans="1:51" s="2" customFormat="1" ht="12">
      <c r="A301" s="75" t="s">
        <v>1431</v>
      </c>
      <c r="B301" s="74" t="s">
        <v>317</v>
      </c>
      <c r="C301" s="74" t="s">
        <v>1432</v>
      </c>
      <c r="D301" s="74" t="s">
        <v>1433</v>
      </c>
      <c r="E301" s="58" t="s">
        <v>359</v>
      </c>
      <c r="F301" s="58" t="s">
        <v>208</v>
      </c>
      <c r="G301" s="46">
        <v>4510052</v>
      </c>
      <c r="H301" s="76">
        <v>1194126.8155092373</v>
      </c>
      <c r="I301" s="76"/>
      <c r="J301" s="76"/>
      <c r="K301" s="46">
        <v>1500000</v>
      </c>
      <c r="L301" s="64">
        <v>1200000</v>
      </c>
      <c r="M301" s="60" t="s">
        <v>1434</v>
      </c>
      <c r="N301" s="61"/>
      <c r="O301" s="62">
        <f t="shared" si="52"/>
        <v>1034482.7586206897</v>
      </c>
      <c r="P301" s="63">
        <v>2.5000000000000001E-2</v>
      </c>
      <c r="Q301" s="64">
        <f t="shared" si="53"/>
        <v>25862.068965517246</v>
      </c>
      <c r="R301" s="65"/>
      <c r="S301" s="66"/>
      <c r="T301" s="67"/>
      <c r="U301" s="64">
        <f t="shared" si="45"/>
        <v>1</v>
      </c>
      <c r="V301" s="64">
        <v>0</v>
      </c>
      <c r="W301" s="61">
        <f t="shared" si="46"/>
        <v>0</v>
      </c>
      <c r="X301" s="68" t="s">
        <v>1435</v>
      </c>
      <c r="Y301" s="68" t="s">
        <v>50</v>
      </c>
      <c r="AA301" s="9" t="s">
        <v>27</v>
      </c>
      <c r="AB301" s="9" t="s">
        <v>27</v>
      </c>
      <c r="AC301" s="9" t="s">
        <v>27</v>
      </c>
      <c r="AD301" s="9" t="s">
        <v>27</v>
      </c>
      <c r="AE301" s="9" t="s">
        <v>27</v>
      </c>
      <c r="AP301" s="69">
        <f t="shared" si="47"/>
        <v>1194126.8155092373</v>
      </c>
      <c r="AQ301" s="70">
        <f t="shared" si="48"/>
        <v>0.26477007704328848</v>
      </c>
      <c r="AR301" s="71"/>
      <c r="AS301" s="60"/>
      <c r="AT301" s="60"/>
      <c r="AU301" s="72"/>
      <c r="AV301" s="72"/>
      <c r="AW301" s="72">
        <f t="shared" si="49"/>
        <v>1200000</v>
      </c>
      <c r="AX301" s="72">
        <f t="shared" si="50"/>
        <v>1200000</v>
      </c>
      <c r="AY301" s="73">
        <f t="shared" si="51"/>
        <v>0.26607232023045413</v>
      </c>
    </row>
    <row r="302" spans="1:51" s="2" customFormat="1" ht="12" customHeight="1">
      <c r="A302" s="75" t="s">
        <v>1436</v>
      </c>
      <c r="B302" s="74" t="s">
        <v>795</v>
      </c>
      <c r="C302" s="74" t="s">
        <v>1437</v>
      </c>
      <c r="D302" s="74" t="s">
        <v>1438</v>
      </c>
      <c r="E302" s="58" t="s">
        <v>46</v>
      </c>
      <c r="F302" s="58" t="s">
        <v>208</v>
      </c>
      <c r="G302" s="46">
        <v>6156120</v>
      </c>
      <c r="H302" s="76">
        <v>1537179.2910729072</v>
      </c>
      <c r="I302" s="76"/>
      <c r="J302" s="76"/>
      <c r="K302" s="46">
        <v>1600000</v>
      </c>
      <c r="L302" s="64">
        <v>1000000</v>
      </c>
      <c r="M302" s="60" t="s">
        <v>46</v>
      </c>
      <c r="N302" s="61" t="s">
        <v>48</v>
      </c>
      <c r="O302" s="62">
        <f t="shared" si="52"/>
        <v>862068.96551724139</v>
      </c>
      <c r="P302" s="63">
        <v>0</v>
      </c>
      <c r="Q302" s="64">
        <f t="shared" si="53"/>
        <v>0</v>
      </c>
      <c r="R302" s="65" t="s">
        <v>48</v>
      </c>
      <c r="S302" s="66"/>
      <c r="T302" s="67"/>
      <c r="U302" s="64">
        <f t="shared" si="45"/>
        <v>1</v>
      </c>
      <c r="V302" s="64">
        <v>0</v>
      </c>
      <c r="W302" s="61">
        <f t="shared" si="46"/>
        <v>0</v>
      </c>
      <c r="X302" s="68" t="s">
        <v>1318</v>
      </c>
      <c r="Y302" s="68" t="s">
        <v>50</v>
      </c>
      <c r="AA302" s="9" t="s">
        <v>27</v>
      </c>
      <c r="AB302" s="9" t="s">
        <v>27</v>
      </c>
      <c r="AC302" s="9" t="s">
        <v>27</v>
      </c>
      <c r="AD302" s="9" t="s">
        <v>27</v>
      </c>
      <c r="AE302" s="9" t="s">
        <v>27</v>
      </c>
      <c r="AP302" s="69">
        <f t="shared" si="47"/>
        <v>1537179.2910729072</v>
      </c>
      <c r="AQ302" s="70">
        <f t="shared" si="48"/>
        <v>0.24969937088180658</v>
      </c>
      <c r="AR302" s="71"/>
      <c r="AS302" s="60"/>
      <c r="AT302" s="60"/>
      <c r="AU302" s="72"/>
      <c r="AV302" s="72"/>
      <c r="AW302" s="72">
        <f t="shared" si="49"/>
        <v>1000000</v>
      </c>
      <c r="AX302" s="72">
        <f t="shared" si="50"/>
        <v>1000000</v>
      </c>
      <c r="AY302" s="73">
        <f t="shared" si="51"/>
        <v>0.16243997842797087</v>
      </c>
    </row>
    <row r="303" spans="1:51" s="2" customFormat="1" ht="12" customHeight="1">
      <c r="A303" s="75" t="s">
        <v>1439</v>
      </c>
      <c r="B303" s="74" t="s">
        <v>795</v>
      </c>
      <c r="C303" s="74" t="s">
        <v>1440</v>
      </c>
      <c r="D303" s="74" t="s">
        <v>1441</v>
      </c>
      <c r="E303" s="58" t="s">
        <v>46</v>
      </c>
      <c r="F303" s="58" t="s">
        <v>208</v>
      </c>
      <c r="G303" s="46">
        <v>6156120</v>
      </c>
      <c r="H303" s="76">
        <v>1537179.2910729072</v>
      </c>
      <c r="I303" s="76"/>
      <c r="J303" s="76"/>
      <c r="K303" s="46">
        <v>1600000</v>
      </c>
      <c r="L303" s="64">
        <v>1000000</v>
      </c>
      <c r="M303" s="60" t="s">
        <v>46</v>
      </c>
      <c r="N303" s="61" t="s">
        <v>48</v>
      </c>
      <c r="O303" s="62">
        <f t="shared" si="52"/>
        <v>862068.96551724139</v>
      </c>
      <c r="P303" s="63">
        <v>0</v>
      </c>
      <c r="Q303" s="64">
        <f t="shared" si="53"/>
        <v>0</v>
      </c>
      <c r="R303" s="65" t="s">
        <v>48</v>
      </c>
      <c r="S303" s="66"/>
      <c r="T303" s="67"/>
      <c r="U303" s="64">
        <f t="shared" si="45"/>
        <v>1</v>
      </c>
      <c r="V303" s="64">
        <v>0</v>
      </c>
      <c r="W303" s="61">
        <f t="shared" si="46"/>
        <v>0</v>
      </c>
      <c r="X303" s="68" t="s">
        <v>1442</v>
      </c>
      <c r="Y303" s="68" t="s">
        <v>50</v>
      </c>
      <c r="AA303" s="9" t="s">
        <v>27</v>
      </c>
      <c r="AB303" s="9" t="s">
        <v>27</v>
      </c>
      <c r="AC303" s="9" t="s">
        <v>28</v>
      </c>
      <c r="AD303" s="9" t="s">
        <v>27</v>
      </c>
      <c r="AE303" s="9" t="s">
        <v>27</v>
      </c>
      <c r="AP303" s="69">
        <f t="shared" si="47"/>
        <v>1537179.2910729072</v>
      </c>
      <c r="AQ303" s="70">
        <f t="shared" si="48"/>
        <v>0.24969937088180658</v>
      </c>
      <c r="AR303" s="71"/>
      <c r="AS303" s="60"/>
      <c r="AT303" s="60"/>
      <c r="AU303" s="72"/>
      <c r="AV303" s="72"/>
      <c r="AW303" s="72">
        <f t="shared" si="49"/>
        <v>1000000</v>
      </c>
      <c r="AX303" s="72">
        <f t="shared" si="50"/>
        <v>1000000</v>
      </c>
      <c r="AY303" s="73">
        <f t="shared" si="51"/>
        <v>0.16243997842797087</v>
      </c>
    </row>
    <row r="304" spans="1:51" s="2" customFormat="1" ht="12" customHeight="1">
      <c r="A304" s="75" t="s">
        <v>1443</v>
      </c>
      <c r="B304" s="74" t="s">
        <v>205</v>
      </c>
      <c r="C304" s="74" t="s">
        <v>1444</v>
      </c>
      <c r="D304" s="74">
        <v>488588</v>
      </c>
      <c r="E304" s="58" t="s">
        <v>207</v>
      </c>
      <c r="F304" s="58" t="s">
        <v>208</v>
      </c>
      <c r="G304" s="46">
        <v>10122012.619999999</v>
      </c>
      <c r="H304" s="76">
        <v>3101975.23251</v>
      </c>
      <c r="I304" s="76"/>
      <c r="J304" s="76"/>
      <c r="K304" s="46">
        <v>3700000</v>
      </c>
      <c r="L304" s="64">
        <v>3700000</v>
      </c>
      <c r="M304" s="60" t="s">
        <v>1445</v>
      </c>
      <c r="N304" s="61"/>
      <c r="O304" s="62">
        <f t="shared" si="52"/>
        <v>3189655.1724137934</v>
      </c>
      <c r="P304" s="63">
        <v>2.5000000000000001E-2</v>
      </c>
      <c r="Q304" s="64">
        <f t="shared" si="53"/>
        <v>79741.379310344841</v>
      </c>
      <c r="R304" s="65"/>
      <c r="S304" s="66">
        <v>44999</v>
      </c>
      <c r="T304" s="67"/>
      <c r="U304" s="64">
        <f t="shared" si="45"/>
        <v>-44998</v>
      </c>
      <c r="V304" s="64">
        <v>150</v>
      </c>
      <c r="W304" s="61">
        <f t="shared" si="46"/>
        <v>-6749700</v>
      </c>
      <c r="X304" s="68" t="s">
        <v>1446</v>
      </c>
      <c r="Y304" s="68" t="s">
        <v>50</v>
      </c>
      <c r="AA304" s="9" t="s">
        <v>27</v>
      </c>
      <c r="AB304" s="9" t="s">
        <v>27</v>
      </c>
      <c r="AC304" s="9" t="s">
        <v>27</v>
      </c>
      <c r="AD304" s="9" t="s">
        <v>27</v>
      </c>
      <c r="AE304" s="9" t="s">
        <v>27</v>
      </c>
      <c r="AP304" s="69">
        <f t="shared" si="47"/>
        <v>3101975.23251</v>
      </c>
      <c r="AQ304" s="70">
        <f t="shared" si="48"/>
        <v>0.30645834469528654</v>
      </c>
      <c r="AR304" s="71"/>
      <c r="AS304" s="60"/>
      <c r="AT304" s="60"/>
      <c r="AU304" s="72"/>
      <c r="AV304" s="72"/>
      <c r="AW304" s="72">
        <f t="shared" si="49"/>
        <v>3700000</v>
      </c>
      <c r="AX304" s="72">
        <f t="shared" si="50"/>
        <v>3700000</v>
      </c>
      <c r="AY304" s="73">
        <f t="shared" si="51"/>
        <v>0.36553995128292976</v>
      </c>
    </row>
    <row r="305" spans="1:51" s="2" customFormat="1" ht="12" customHeight="1">
      <c r="A305" s="75" t="s">
        <v>1447</v>
      </c>
      <c r="B305" s="74" t="s">
        <v>218</v>
      </c>
      <c r="C305" s="74" t="s">
        <v>1448</v>
      </c>
      <c r="D305" s="74" t="s">
        <v>1449</v>
      </c>
      <c r="E305" s="58" t="s">
        <v>207</v>
      </c>
      <c r="F305" s="58" t="s">
        <v>208</v>
      </c>
      <c r="G305" s="46">
        <v>5529500</v>
      </c>
      <c r="H305" s="76">
        <v>1760168.6239772062</v>
      </c>
      <c r="I305" s="76"/>
      <c r="J305" s="76"/>
      <c r="K305" s="46">
        <v>2100000</v>
      </c>
      <c r="L305" s="64"/>
      <c r="M305" s="60" t="s">
        <v>1450</v>
      </c>
      <c r="N305" s="61" t="s">
        <v>48</v>
      </c>
      <c r="O305" s="62">
        <f t="shared" si="52"/>
        <v>0</v>
      </c>
      <c r="P305" s="63">
        <v>0</v>
      </c>
      <c r="Q305" s="64">
        <f t="shared" si="53"/>
        <v>0</v>
      </c>
      <c r="R305" s="65"/>
      <c r="S305" s="66">
        <v>44665</v>
      </c>
      <c r="T305" s="67">
        <v>45046</v>
      </c>
      <c r="U305" s="64">
        <f t="shared" si="45"/>
        <v>382</v>
      </c>
      <c r="V305" s="64">
        <v>60</v>
      </c>
      <c r="W305" s="61">
        <f t="shared" si="46"/>
        <v>22920</v>
      </c>
      <c r="X305" s="68"/>
      <c r="Y305" s="68" t="s">
        <v>1451</v>
      </c>
      <c r="AA305" s="9" t="s">
        <v>27</v>
      </c>
      <c r="AB305" s="9" t="s">
        <v>48</v>
      </c>
      <c r="AC305" s="9" t="s">
        <v>48</v>
      </c>
      <c r="AD305" s="9" t="s">
        <v>48</v>
      </c>
      <c r="AE305" s="9" t="s">
        <v>48</v>
      </c>
      <c r="AP305" s="69">
        <f t="shared" si="47"/>
        <v>1760168.6239772062</v>
      </c>
      <c r="AQ305" s="70">
        <f t="shared" si="48"/>
        <v>0.31832328853914571</v>
      </c>
      <c r="AR305" s="71"/>
      <c r="AS305" s="60"/>
      <c r="AT305" s="60"/>
      <c r="AU305" s="72"/>
      <c r="AV305" s="72"/>
      <c r="AW305" s="72">
        <f t="shared" si="49"/>
        <v>0</v>
      </c>
      <c r="AX305" s="72">
        <f t="shared" si="50"/>
        <v>0</v>
      </c>
      <c r="AY305" s="73">
        <f t="shared" si="51"/>
        <v>0</v>
      </c>
    </row>
    <row r="306" spans="1:51" s="2" customFormat="1" ht="12" customHeight="1">
      <c r="A306" s="75" t="s">
        <v>1452</v>
      </c>
      <c r="B306" s="74" t="s">
        <v>218</v>
      </c>
      <c r="C306" s="74" t="s">
        <v>1453</v>
      </c>
      <c r="D306" s="74" t="s">
        <v>1454</v>
      </c>
      <c r="E306" s="58" t="s">
        <v>256</v>
      </c>
      <c r="F306" s="58" t="s">
        <v>208</v>
      </c>
      <c r="G306" s="46">
        <v>5529500</v>
      </c>
      <c r="H306" s="76">
        <v>1760168.6239772062</v>
      </c>
      <c r="I306" s="46"/>
      <c r="J306" s="46"/>
      <c r="K306" s="46">
        <v>2100000</v>
      </c>
      <c r="L306" s="64">
        <v>1200000</v>
      </c>
      <c r="M306" s="60" t="s">
        <v>1455</v>
      </c>
      <c r="N306" s="61"/>
      <c r="O306" s="62">
        <f t="shared" si="52"/>
        <v>1034482.7586206897</v>
      </c>
      <c r="P306" s="63">
        <v>2.5000000000000001E-2</v>
      </c>
      <c r="Q306" s="64">
        <f t="shared" si="53"/>
        <v>25862.068965517246</v>
      </c>
      <c r="R306" s="65"/>
      <c r="S306" s="66"/>
      <c r="T306" s="67"/>
      <c r="U306" s="64">
        <f t="shared" si="45"/>
        <v>1</v>
      </c>
      <c r="V306" s="64">
        <v>0</v>
      </c>
      <c r="W306" s="61">
        <f t="shared" si="46"/>
        <v>0</v>
      </c>
      <c r="X306" s="68" t="s">
        <v>1456</v>
      </c>
      <c r="Y306" s="68" t="s">
        <v>50</v>
      </c>
      <c r="AA306" s="9" t="s">
        <v>27</v>
      </c>
      <c r="AB306" s="9" t="s">
        <v>27</v>
      </c>
      <c r="AC306" s="9" t="s">
        <v>27</v>
      </c>
      <c r="AD306" s="9" t="s">
        <v>27</v>
      </c>
      <c r="AE306" s="9" t="s">
        <v>27</v>
      </c>
      <c r="AP306" s="69">
        <f t="shared" si="47"/>
        <v>1760168.6239772062</v>
      </c>
      <c r="AQ306" s="70">
        <f t="shared" si="48"/>
        <v>0.31832328853914571</v>
      </c>
      <c r="AR306" s="71"/>
      <c r="AS306" s="60"/>
      <c r="AT306" s="60"/>
      <c r="AU306" s="72"/>
      <c r="AV306" s="72"/>
      <c r="AW306" s="72">
        <f t="shared" si="49"/>
        <v>1200000</v>
      </c>
      <c r="AX306" s="72">
        <f t="shared" si="50"/>
        <v>1200000</v>
      </c>
      <c r="AY306" s="73">
        <f t="shared" si="51"/>
        <v>0.21701781354552852</v>
      </c>
    </row>
    <row r="307" spans="1:51" s="2" customFormat="1" ht="12" customHeight="1">
      <c r="A307" s="75" t="s">
        <v>1457</v>
      </c>
      <c r="B307" s="74" t="s">
        <v>218</v>
      </c>
      <c r="C307" s="74" t="s">
        <v>1458</v>
      </c>
      <c r="D307" s="74" t="s">
        <v>1459</v>
      </c>
      <c r="E307" s="58" t="s">
        <v>256</v>
      </c>
      <c r="F307" s="58" t="s">
        <v>208</v>
      </c>
      <c r="G307" s="46">
        <v>5529500</v>
      </c>
      <c r="H307" s="76">
        <v>1760168.6239772062</v>
      </c>
      <c r="I307" s="46"/>
      <c r="J307" s="46"/>
      <c r="K307" s="46">
        <v>2100000</v>
      </c>
      <c r="L307" s="64">
        <v>1200000</v>
      </c>
      <c r="M307" s="60" t="s">
        <v>1455</v>
      </c>
      <c r="N307" s="61"/>
      <c r="O307" s="62">
        <f t="shared" si="52"/>
        <v>1034482.7586206897</v>
      </c>
      <c r="P307" s="63">
        <v>2.5000000000000001E-2</v>
      </c>
      <c r="Q307" s="64">
        <f t="shared" si="53"/>
        <v>25862.068965517246</v>
      </c>
      <c r="R307" s="65"/>
      <c r="S307" s="66"/>
      <c r="T307" s="67"/>
      <c r="U307" s="64">
        <f t="shared" si="45"/>
        <v>1</v>
      </c>
      <c r="V307" s="64">
        <v>0</v>
      </c>
      <c r="W307" s="61">
        <f t="shared" si="46"/>
        <v>0</v>
      </c>
      <c r="X307" s="68" t="s">
        <v>1460</v>
      </c>
      <c r="Y307" s="68" t="s">
        <v>50</v>
      </c>
      <c r="AA307" s="9" t="s">
        <v>27</v>
      </c>
      <c r="AB307" s="9" t="s">
        <v>27</v>
      </c>
      <c r="AC307" s="9" t="s">
        <v>27</v>
      </c>
      <c r="AD307" s="9" t="s">
        <v>27</v>
      </c>
      <c r="AE307" s="9" t="s">
        <v>27</v>
      </c>
      <c r="AP307" s="69">
        <f t="shared" si="47"/>
        <v>1760168.6239772062</v>
      </c>
      <c r="AQ307" s="70">
        <f t="shared" si="48"/>
        <v>0.31832328853914571</v>
      </c>
      <c r="AR307" s="71"/>
      <c r="AS307" s="60"/>
      <c r="AT307" s="60"/>
      <c r="AU307" s="72"/>
      <c r="AV307" s="72"/>
      <c r="AW307" s="72">
        <f t="shared" si="49"/>
        <v>1200000</v>
      </c>
      <c r="AX307" s="72">
        <f t="shared" si="50"/>
        <v>1200000</v>
      </c>
      <c r="AY307" s="73">
        <f t="shared" si="51"/>
        <v>0.21701781354552852</v>
      </c>
    </row>
    <row r="308" spans="1:51" s="2" customFormat="1" ht="12">
      <c r="A308" s="75" t="s">
        <v>1461</v>
      </c>
      <c r="B308" s="74" t="s">
        <v>337</v>
      </c>
      <c r="C308" s="74" t="s">
        <v>1462</v>
      </c>
      <c r="D308" s="74" t="s">
        <v>1463</v>
      </c>
      <c r="E308" s="58" t="s">
        <v>359</v>
      </c>
      <c r="F308" s="58" t="s">
        <v>208</v>
      </c>
      <c r="G308" s="46">
        <v>3638252</v>
      </c>
      <c r="H308" s="76">
        <v>893757.19527536328</v>
      </c>
      <c r="I308" s="46"/>
      <c r="J308" s="46"/>
      <c r="K308" s="46">
        <v>1300000</v>
      </c>
      <c r="L308" s="64">
        <v>1000000</v>
      </c>
      <c r="M308" s="60" t="s">
        <v>372</v>
      </c>
      <c r="N308" s="61" t="s">
        <v>263</v>
      </c>
      <c r="O308" s="62">
        <f t="shared" si="52"/>
        <v>862068.96551724139</v>
      </c>
      <c r="P308" s="63">
        <v>2.5000000000000001E-2</v>
      </c>
      <c r="Q308" s="64">
        <f t="shared" si="53"/>
        <v>21551.724137931036</v>
      </c>
      <c r="R308" s="65" t="s">
        <v>27</v>
      </c>
      <c r="S308" s="66">
        <v>44652</v>
      </c>
      <c r="T308" s="67">
        <v>44778</v>
      </c>
      <c r="U308" s="64">
        <f t="shared" si="45"/>
        <v>127</v>
      </c>
      <c r="V308" s="64">
        <v>0</v>
      </c>
      <c r="W308" s="61">
        <f t="shared" si="46"/>
        <v>0</v>
      </c>
      <c r="X308" s="68" t="s">
        <v>1464</v>
      </c>
      <c r="Y308" s="68" t="s">
        <v>50</v>
      </c>
      <c r="Z308" s="84" t="s">
        <v>375</v>
      </c>
      <c r="AA308" s="9" t="s">
        <v>27</v>
      </c>
      <c r="AB308" s="9" t="s">
        <v>27</v>
      </c>
      <c r="AC308" s="9" t="s">
        <v>28</v>
      </c>
      <c r="AD308" s="9" t="s">
        <v>27</v>
      </c>
      <c r="AE308" s="9" t="s">
        <v>27</v>
      </c>
      <c r="AP308" s="69">
        <f t="shared" si="47"/>
        <v>893757.19527536328</v>
      </c>
      <c r="AQ308" s="70">
        <f t="shared" si="48"/>
        <v>0.24565565971663406</v>
      </c>
      <c r="AR308" s="71"/>
      <c r="AS308" s="60"/>
      <c r="AT308" s="60"/>
      <c r="AU308" s="72"/>
      <c r="AV308" s="72"/>
      <c r="AW308" s="72">
        <f t="shared" si="49"/>
        <v>1000000</v>
      </c>
      <c r="AX308" s="72">
        <f t="shared" si="50"/>
        <v>1000000</v>
      </c>
      <c r="AY308" s="73">
        <f t="shared" si="51"/>
        <v>0.2748572666214435</v>
      </c>
    </row>
    <row r="309" spans="1:51" s="2" customFormat="1" ht="12">
      <c r="A309" s="75" t="s">
        <v>1465</v>
      </c>
      <c r="B309" s="74" t="s">
        <v>317</v>
      </c>
      <c r="C309" s="74" t="s">
        <v>1466</v>
      </c>
      <c r="D309" s="74" t="s">
        <v>1467</v>
      </c>
      <c r="E309" s="58"/>
      <c r="F309" s="58" t="s">
        <v>208</v>
      </c>
      <c r="G309" s="46">
        <v>4510052</v>
      </c>
      <c r="H309" s="76">
        <v>1194126.8155092373</v>
      </c>
      <c r="I309" s="46"/>
      <c r="J309" s="46"/>
      <c r="K309" s="46">
        <v>1500000</v>
      </c>
      <c r="L309" s="64">
        <v>1200000</v>
      </c>
      <c r="M309" s="60" t="s">
        <v>1468</v>
      </c>
      <c r="N309" s="61"/>
      <c r="O309" s="62">
        <f t="shared" si="52"/>
        <v>1034482.7586206897</v>
      </c>
      <c r="P309" s="63">
        <v>2.5000000000000001E-2</v>
      </c>
      <c r="Q309" s="64">
        <f t="shared" si="53"/>
        <v>25862.068965517246</v>
      </c>
      <c r="R309" s="65"/>
      <c r="S309" s="66"/>
      <c r="T309" s="67"/>
      <c r="U309" s="64">
        <f t="shared" si="45"/>
        <v>1</v>
      </c>
      <c r="V309" s="64">
        <v>60</v>
      </c>
      <c r="W309" s="61">
        <f t="shared" si="46"/>
        <v>60</v>
      </c>
      <c r="X309" s="68"/>
      <c r="Y309" s="68" t="s">
        <v>50</v>
      </c>
      <c r="AA309" s="9" t="s">
        <v>27</v>
      </c>
      <c r="AB309" s="9" t="s">
        <v>28</v>
      </c>
      <c r="AC309" s="9" t="s">
        <v>27</v>
      </c>
      <c r="AD309" s="9" t="s">
        <v>28</v>
      </c>
      <c r="AE309" s="9" t="s">
        <v>27</v>
      </c>
      <c r="AF309" s="2" t="s">
        <v>1469</v>
      </c>
      <c r="AP309" s="69">
        <f t="shared" si="47"/>
        <v>1194126.8155092373</v>
      </c>
      <c r="AQ309" s="70">
        <f t="shared" si="48"/>
        <v>0.26477007704328848</v>
      </c>
      <c r="AR309" s="71"/>
      <c r="AS309" s="60"/>
      <c r="AT309" s="60"/>
      <c r="AU309" s="72"/>
      <c r="AV309" s="72"/>
      <c r="AW309" s="72">
        <f t="shared" si="49"/>
        <v>1200000</v>
      </c>
      <c r="AX309" s="72">
        <f t="shared" si="50"/>
        <v>1200000</v>
      </c>
      <c r="AY309" s="73">
        <f t="shared" si="51"/>
        <v>0.26607232023045413</v>
      </c>
    </row>
    <row r="310" spans="1:51" s="2" customFormat="1" ht="12">
      <c r="A310" s="75" t="s">
        <v>1470</v>
      </c>
      <c r="B310" s="74" t="s">
        <v>317</v>
      </c>
      <c r="C310" s="74" t="s">
        <v>1471</v>
      </c>
      <c r="D310" s="74" t="s">
        <v>1472</v>
      </c>
      <c r="E310" s="58" t="s">
        <v>359</v>
      </c>
      <c r="F310" s="58" t="s">
        <v>208</v>
      </c>
      <c r="G310" s="46">
        <v>4510052</v>
      </c>
      <c r="H310" s="76">
        <v>1194126.8155092373</v>
      </c>
      <c r="I310" s="46"/>
      <c r="J310" s="46"/>
      <c r="K310" s="46">
        <v>1500000</v>
      </c>
      <c r="L310" s="64">
        <v>1200000</v>
      </c>
      <c r="M310" s="60" t="s">
        <v>1473</v>
      </c>
      <c r="N310" s="61"/>
      <c r="O310" s="62">
        <f t="shared" si="52"/>
        <v>1034482.7586206897</v>
      </c>
      <c r="P310" s="63">
        <v>2.5000000000000001E-2</v>
      </c>
      <c r="Q310" s="64">
        <f t="shared" si="53"/>
        <v>25862.068965517246</v>
      </c>
      <c r="R310" s="65"/>
      <c r="S310" s="66"/>
      <c r="T310" s="67"/>
      <c r="U310" s="64">
        <f t="shared" si="45"/>
        <v>1</v>
      </c>
      <c r="V310" s="64">
        <v>0</v>
      </c>
      <c r="W310" s="61">
        <f t="shared" si="46"/>
        <v>0</v>
      </c>
      <c r="X310" s="68"/>
      <c r="Y310" s="68" t="s">
        <v>50</v>
      </c>
      <c r="AA310" s="9" t="s">
        <v>27</v>
      </c>
      <c r="AB310" s="9" t="s">
        <v>28</v>
      </c>
      <c r="AC310" s="9" t="s">
        <v>27</v>
      </c>
      <c r="AD310" s="9" t="s">
        <v>28</v>
      </c>
      <c r="AE310" s="9" t="s">
        <v>27</v>
      </c>
      <c r="AF310" s="2" t="s">
        <v>1469</v>
      </c>
      <c r="AP310" s="69">
        <f t="shared" si="47"/>
        <v>1194126.8155092373</v>
      </c>
      <c r="AQ310" s="70">
        <f t="shared" si="48"/>
        <v>0.26477007704328848</v>
      </c>
      <c r="AR310" s="71"/>
      <c r="AS310" s="60"/>
      <c r="AT310" s="60"/>
      <c r="AU310" s="72"/>
      <c r="AV310" s="72"/>
      <c r="AW310" s="72">
        <f t="shared" si="49"/>
        <v>1200000</v>
      </c>
      <c r="AX310" s="72">
        <f t="shared" si="50"/>
        <v>1200000</v>
      </c>
      <c r="AY310" s="73">
        <f t="shared" si="51"/>
        <v>0.26607232023045413</v>
      </c>
    </row>
    <row r="311" spans="1:51" s="2" customFormat="1" ht="12">
      <c r="A311" s="75" t="s">
        <v>1474</v>
      </c>
      <c r="B311" s="74" t="s">
        <v>317</v>
      </c>
      <c r="C311" s="74" t="s">
        <v>1475</v>
      </c>
      <c r="D311" s="74" t="s">
        <v>1476</v>
      </c>
      <c r="E311" s="58" t="s">
        <v>359</v>
      </c>
      <c r="F311" s="58" t="s">
        <v>208</v>
      </c>
      <c r="G311" s="46">
        <v>4510052</v>
      </c>
      <c r="H311" s="76">
        <v>1194126.8155092373</v>
      </c>
      <c r="I311" s="46"/>
      <c r="J311" s="46"/>
      <c r="K311" s="46">
        <v>1500000</v>
      </c>
      <c r="L311" s="64">
        <v>725000</v>
      </c>
      <c r="M311" s="60" t="s">
        <v>1477</v>
      </c>
      <c r="N311" s="61" t="s">
        <v>48</v>
      </c>
      <c r="O311" s="62">
        <f t="shared" si="52"/>
        <v>625000</v>
      </c>
      <c r="P311" s="63">
        <v>0</v>
      </c>
      <c r="Q311" s="64">
        <f t="shared" si="53"/>
        <v>0</v>
      </c>
      <c r="R311" s="65"/>
      <c r="S311" s="66"/>
      <c r="T311" s="67"/>
      <c r="U311" s="64">
        <f t="shared" si="45"/>
        <v>1</v>
      </c>
      <c r="V311" s="64">
        <v>0</v>
      </c>
      <c r="W311" s="61">
        <f t="shared" si="46"/>
        <v>0</v>
      </c>
      <c r="X311" s="68" t="s">
        <v>1478</v>
      </c>
      <c r="Y311" s="68" t="s">
        <v>50</v>
      </c>
      <c r="AA311" s="9" t="s">
        <v>27</v>
      </c>
      <c r="AB311" s="9" t="s">
        <v>27</v>
      </c>
      <c r="AC311" s="9" t="s">
        <v>27</v>
      </c>
      <c r="AD311" s="9" t="s">
        <v>27</v>
      </c>
      <c r="AE311" s="9" t="s">
        <v>27</v>
      </c>
      <c r="AP311" s="69">
        <f t="shared" si="47"/>
        <v>1194126.8155092373</v>
      </c>
      <c r="AQ311" s="70">
        <f t="shared" si="48"/>
        <v>0.26477007704328848</v>
      </c>
      <c r="AR311" s="71"/>
      <c r="AS311" s="60"/>
      <c r="AT311" s="60"/>
      <c r="AU311" s="72"/>
      <c r="AV311" s="72"/>
      <c r="AW311" s="72">
        <f t="shared" si="49"/>
        <v>725000</v>
      </c>
      <c r="AX311" s="72">
        <f t="shared" si="50"/>
        <v>725000</v>
      </c>
      <c r="AY311" s="73">
        <f t="shared" si="51"/>
        <v>0.16075202680589937</v>
      </c>
    </row>
    <row r="312" spans="1:51" s="2" customFormat="1" ht="12">
      <c r="A312" s="75" t="s">
        <v>1479</v>
      </c>
      <c r="B312" s="74" t="s">
        <v>317</v>
      </c>
      <c r="C312" s="74" t="s">
        <v>1480</v>
      </c>
      <c r="D312" s="74" t="s">
        <v>1481</v>
      </c>
      <c r="E312" s="58"/>
      <c r="F312" s="58" t="s">
        <v>208</v>
      </c>
      <c r="G312" s="46">
        <v>4510052</v>
      </c>
      <c r="H312" s="76">
        <v>1194126.8155092373</v>
      </c>
      <c r="I312" s="46"/>
      <c r="J312" s="46"/>
      <c r="K312" s="46">
        <v>1500000</v>
      </c>
      <c r="L312" s="64">
        <v>1200000</v>
      </c>
      <c r="M312" s="60" t="s">
        <v>1482</v>
      </c>
      <c r="N312" s="61"/>
      <c r="O312" s="62">
        <f t="shared" si="52"/>
        <v>1034482.7586206897</v>
      </c>
      <c r="P312" s="63">
        <v>2.5000000000000001E-2</v>
      </c>
      <c r="Q312" s="64">
        <f t="shared" si="53"/>
        <v>25862.068965517246</v>
      </c>
      <c r="R312" s="65"/>
      <c r="S312" s="66"/>
      <c r="T312" s="67"/>
      <c r="U312" s="64">
        <f t="shared" si="45"/>
        <v>1</v>
      </c>
      <c r="V312" s="64">
        <v>60</v>
      </c>
      <c r="W312" s="61">
        <f t="shared" si="46"/>
        <v>60</v>
      </c>
      <c r="X312" s="68" t="s">
        <v>1483</v>
      </c>
      <c r="Y312" s="68" t="s">
        <v>50</v>
      </c>
      <c r="AA312" s="9" t="s">
        <v>27</v>
      </c>
      <c r="AB312" s="9" t="s">
        <v>27</v>
      </c>
      <c r="AC312" s="9" t="s">
        <v>27</v>
      </c>
      <c r="AD312" s="9" t="s">
        <v>27</v>
      </c>
      <c r="AE312" s="9" t="s">
        <v>27</v>
      </c>
      <c r="AP312" s="69">
        <f t="shared" si="47"/>
        <v>1194126.8155092373</v>
      </c>
      <c r="AQ312" s="70">
        <f t="shared" si="48"/>
        <v>0.26477007704328848</v>
      </c>
      <c r="AR312" s="71"/>
      <c r="AS312" s="60"/>
      <c r="AT312" s="60"/>
      <c r="AU312" s="72"/>
      <c r="AV312" s="72"/>
      <c r="AW312" s="72">
        <f t="shared" si="49"/>
        <v>1200000</v>
      </c>
      <c r="AX312" s="72">
        <f t="shared" si="50"/>
        <v>1200000</v>
      </c>
      <c r="AY312" s="73">
        <f t="shared" si="51"/>
        <v>0.26607232023045413</v>
      </c>
    </row>
    <row r="313" spans="1:51" s="2" customFormat="1" ht="12" customHeight="1">
      <c r="A313" s="75" t="s">
        <v>1484</v>
      </c>
      <c r="B313" s="74" t="s">
        <v>1485</v>
      </c>
      <c r="C313" s="74" t="s">
        <v>1486</v>
      </c>
      <c r="D313" s="74" t="s">
        <v>1487</v>
      </c>
      <c r="E313" s="58" t="s">
        <v>1488</v>
      </c>
      <c r="F313" s="58" t="s">
        <v>208</v>
      </c>
      <c r="G313" s="46">
        <v>5200000</v>
      </c>
      <c r="H313" s="46">
        <v>1447896.7333157493</v>
      </c>
      <c r="I313" s="143"/>
      <c r="J313" s="143"/>
      <c r="K313" s="72">
        <v>1300000</v>
      </c>
      <c r="L313" s="64">
        <v>1200000</v>
      </c>
      <c r="M313" s="60" t="s">
        <v>46</v>
      </c>
      <c r="N313" s="61" t="s">
        <v>48</v>
      </c>
      <c r="O313" s="62">
        <f t="shared" si="52"/>
        <v>1034482.7586206897</v>
      </c>
      <c r="P313" s="63">
        <v>0</v>
      </c>
      <c r="Q313" s="64">
        <f t="shared" si="53"/>
        <v>0</v>
      </c>
      <c r="R313" s="65" t="s">
        <v>48</v>
      </c>
      <c r="S313" s="66">
        <v>44749</v>
      </c>
      <c r="T313" s="67"/>
      <c r="U313" s="64">
        <f t="shared" si="45"/>
        <v>-44748</v>
      </c>
      <c r="V313" s="64">
        <v>60</v>
      </c>
      <c r="W313" s="61">
        <f t="shared" si="46"/>
        <v>-2684880</v>
      </c>
      <c r="X313" s="68" t="s">
        <v>1489</v>
      </c>
      <c r="Y313" s="68" t="s">
        <v>50</v>
      </c>
      <c r="AA313" s="9" t="s">
        <v>27</v>
      </c>
      <c r="AB313" s="9" t="s">
        <v>27</v>
      </c>
      <c r="AC313" s="9" t="s">
        <v>27</v>
      </c>
      <c r="AD313" s="9" t="s">
        <v>27</v>
      </c>
      <c r="AE313" s="9" t="s">
        <v>27</v>
      </c>
      <c r="AP313" s="69">
        <f t="shared" si="47"/>
        <v>1447896.7333157493</v>
      </c>
      <c r="AQ313" s="70">
        <f t="shared" si="48"/>
        <v>0.27844167948379794</v>
      </c>
      <c r="AR313" s="71"/>
      <c r="AS313" s="60"/>
      <c r="AT313" s="60"/>
      <c r="AU313" s="72"/>
      <c r="AV313" s="72"/>
      <c r="AW313" s="72">
        <f t="shared" si="49"/>
        <v>1200000</v>
      </c>
      <c r="AX313" s="72">
        <f t="shared" si="50"/>
        <v>1200000</v>
      </c>
      <c r="AY313" s="73">
        <f t="shared" si="51"/>
        <v>0.23076923076923078</v>
      </c>
    </row>
    <row r="314" spans="1:51" s="2" customFormat="1" ht="12" customHeight="1">
      <c r="A314" s="75" t="s">
        <v>1490</v>
      </c>
      <c r="B314" s="74" t="s">
        <v>1491</v>
      </c>
      <c r="C314" s="74" t="s">
        <v>1492</v>
      </c>
      <c r="D314" s="74" t="s">
        <v>1493</v>
      </c>
      <c r="E314" s="58" t="s">
        <v>1494</v>
      </c>
      <c r="F314" s="58" t="s">
        <v>208</v>
      </c>
      <c r="G314" s="46">
        <v>4919000</v>
      </c>
      <c r="H314" s="46">
        <v>1369654.621380802</v>
      </c>
      <c r="I314" s="143"/>
      <c r="J314" s="143"/>
      <c r="K314" s="72">
        <v>1200000</v>
      </c>
      <c r="L314" s="64">
        <v>900000</v>
      </c>
      <c r="M314" s="60" t="s">
        <v>46</v>
      </c>
      <c r="N314" s="61" t="s">
        <v>48</v>
      </c>
      <c r="O314" s="62">
        <f t="shared" si="52"/>
        <v>775862.06896551733</v>
      </c>
      <c r="P314" s="63">
        <v>0</v>
      </c>
      <c r="Q314" s="64">
        <f t="shared" si="53"/>
        <v>0</v>
      </c>
      <c r="R314" s="65" t="s">
        <v>48</v>
      </c>
      <c r="S314" s="66">
        <v>44748</v>
      </c>
      <c r="T314" s="67"/>
      <c r="U314" s="64">
        <f t="shared" si="45"/>
        <v>-44747</v>
      </c>
      <c r="V314" s="64">
        <v>60</v>
      </c>
      <c r="W314" s="61">
        <f t="shared" si="46"/>
        <v>-2684820</v>
      </c>
      <c r="X314" s="68" t="s">
        <v>1495</v>
      </c>
      <c r="Y314" s="68" t="s">
        <v>50</v>
      </c>
      <c r="AA314" s="9" t="s">
        <v>27</v>
      </c>
      <c r="AB314" s="9" t="s">
        <v>27</v>
      </c>
      <c r="AC314" s="9" t="s">
        <v>27</v>
      </c>
      <c r="AD314" s="9" t="s">
        <v>27</v>
      </c>
      <c r="AE314" s="9" t="s">
        <v>27</v>
      </c>
      <c r="AP314" s="69">
        <f t="shared" si="47"/>
        <v>1369654.621380802</v>
      </c>
      <c r="AQ314" s="70">
        <f t="shared" si="48"/>
        <v>0.27844167948379794</v>
      </c>
      <c r="AR314" s="71"/>
      <c r="AS314" s="60"/>
      <c r="AT314" s="60"/>
      <c r="AU314" s="72"/>
      <c r="AV314" s="72"/>
      <c r="AW314" s="72">
        <f t="shared" si="49"/>
        <v>900000</v>
      </c>
      <c r="AX314" s="72">
        <f t="shared" si="50"/>
        <v>900000</v>
      </c>
      <c r="AY314" s="73">
        <f t="shared" si="51"/>
        <v>0.18296401707664159</v>
      </c>
    </row>
    <row r="315" spans="1:51" s="2" customFormat="1" ht="12" customHeight="1">
      <c r="A315" s="75" t="s">
        <v>1496</v>
      </c>
      <c r="B315" s="74" t="s">
        <v>1491</v>
      </c>
      <c r="C315" s="74" t="s">
        <v>1497</v>
      </c>
      <c r="D315" s="74" t="s">
        <v>1498</v>
      </c>
      <c r="E315" s="58" t="s">
        <v>1499</v>
      </c>
      <c r="F315" s="58" t="s">
        <v>208</v>
      </c>
      <c r="G315" s="46">
        <v>4919000</v>
      </c>
      <c r="H315" s="46">
        <v>1369654.621380802</v>
      </c>
      <c r="I315" s="143"/>
      <c r="J315" s="143"/>
      <c r="K315" s="72">
        <v>1200000</v>
      </c>
      <c r="L315" s="64">
        <v>300000</v>
      </c>
      <c r="M315" s="60" t="s">
        <v>1500</v>
      </c>
      <c r="N315" s="61" t="s">
        <v>48</v>
      </c>
      <c r="O315" s="62">
        <f t="shared" si="52"/>
        <v>258620.68965517243</v>
      </c>
      <c r="P315" s="63">
        <v>0</v>
      </c>
      <c r="Q315" s="64">
        <f t="shared" si="53"/>
        <v>0</v>
      </c>
      <c r="R315" s="65"/>
      <c r="S315" s="66">
        <v>44749</v>
      </c>
      <c r="T315" s="67"/>
      <c r="U315" s="64">
        <f t="shared" si="45"/>
        <v>-44748</v>
      </c>
      <c r="V315" s="64">
        <v>60</v>
      </c>
      <c r="W315" s="61">
        <f t="shared" si="46"/>
        <v>-2684880</v>
      </c>
      <c r="X315" s="68" t="s">
        <v>1501</v>
      </c>
      <c r="Y315" s="68" t="s">
        <v>291</v>
      </c>
      <c r="AA315" s="9" t="s">
        <v>27</v>
      </c>
      <c r="AB315" s="9" t="s">
        <v>27</v>
      </c>
      <c r="AC315" s="9" t="s">
        <v>27</v>
      </c>
      <c r="AD315" s="9" t="s">
        <v>27</v>
      </c>
      <c r="AE315" s="9" t="s">
        <v>28</v>
      </c>
      <c r="AF315" s="2" t="s">
        <v>1502</v>
      </c>
      <c r="AP315" s="69">
        <f t="shared" si="47"/>
        <v>1369654.621380802</v>
      </c>
      <c r="AQ315" s="70">
        <f t="shared" si="48"/>
        <v>0.27844167948379794</v>
      </c>
      <c r="AR315" s="71"/>
      <c r="AS315" s="60"/>
      <c r="AT315" s="60"/>
      <c r="AU315" s="72"/>
      <c r="AV315" s="72"/>
      <c r="AW315" s="72">
        <f t="shared" si="49"/>
        <v>300000</v>
      </c>
      <c r="AX315" s="72">
        <f t="shared" si="50"/>
        <v>300000</v>
      </c>
      <c r="AY315" s="73">
        <f t="shared" si="51"/>
        <v>6.0988005692213867E-2</v>
      </c>
    </row>
    <row r="316" spans="1:51" s="2" customFormat="1" ht="12" customHeight="1">
      <c r="A316" s="75" t="s">
        <v>1503</v>
      </c>
      <c r="B316" s="74" t="s">
        <v>1485</v>
      </c>
      <c r="C316" s="74" t="s">
        <v>1504</v>
      </c>
      <c r="D316" s="74" t="s">
        <v>1505</v>
      </c>
      <c r="E316" s="58" t="s">
        <v>207</v>
      </c>
      <c r="F316" s="58" t="s">
        <v>208</v>
      </c>
      <c r="G316" s="46">
        <v>5200000</v>
      </c>
      <c r="H316" s="46">
        <v>1447896.7333157493</v>
      </c>
      <c r="I316" s="143"/>
      <c r="J316" s="143"/>
      <c r="K316" s="72">
        <v>1300000</v>
      </c>
      <c r="L316" s="64">
        <v>1100000</v>
      </c>
      <c r="M316" s="60" t="s">
        <v>1506</v>
      </c>
      <c r="N316" s="61"/>
      <c r="O316" s="62">
        <f t="shared" si="52"/>
        <v>948275.86206896557</v>
      </c>
      <c r="P316" s="63">
        <v>2.5000000000000001E-2</v>
      </c>
      <c r="Q316" s="64">
        <f t="shared" si="53"/>
        <v>23706.896551724141</v>
      </c>
      <c r="R316" s="65"/>
      <c r="S316" s="66">
        <v>44945</v>
      </c>
      <c r="T316" s="67">
        <v>45077</v>
      </c>
      <c r="U316" s="64">
        <f t="shared" si="45"/>
        <v>133</v>
      </c>
      <c r="V316" s="64">
        <v>60</v>
      </c>
      <c r="W316" s="61">
        <f t="shared" si="46"/>
        <v>7980</v>
      </c>
      <c r="X316" s="68" t="s">
        <v>1507</v>
      </c>
      <c r="Y316" s="68" t="s">
        <v>50</v>
      </c>
      <c r="AA316" s="9" t="s">
        <v>27</v>
      </c>
      <c r="AB316" s="9" t="s">
        <v>27</v>
      </c>
      <c r="AC316" s="9" t="s">
        <v>27</v>
      </c>
      <c r="AD316" s="9" t="s">
        <v>27</v>
      </c>
      <c r="AE316" s="9" t="s">
        <v>27</v>
      </c>
      <c r="AP316" s="69">
        <f t="shared" si="47"/>
        <v>1447896.7333157493</v>
      </c>
      <c r="AQ316" s="70">
        <f t="shared" si="48"/>
        <v>0.27844167948379794</v>
      </c>
      <c r="AR316" s="71"/>
      <c r="AS316" s="60"/>
      <c r="AT316" s="60"/>
      <c r="AU316" s="72"/>
      <c r="AV316" s="72"/>
      <c r="AW316" s="72">
        <f t="shared" si="49"/>
        <v>1100000</v>
      </c>
      <c r="AX316" s="72">
        <f t="shared" si="50"/>
        <v>1100000</v>
      </c>
      <c r="AY316" s="73">
        <f t="shared" si="51"/>
        <v>0.21153846153846154</v>
      </c>
    </row>
    <row r="317" spans="1:51" s="2" customFormat="1" ht="12" customHeight="1">
      <c r="A317" s="75" t="s">
        <v>1508</v>
      </c>
      <c r="B317" s="74" t="s">
        <v>1491</v>
      </c>
      <c r="C317" s="74" t="s">
        <v>1509</v>
      </c>
      <c r="D317" s="74" t="s">
        <v>1510</v>
      </c>
      <c r="E317" s="58"/>
      <c r="F317" s="58" t="s">
        <v>208</v>
      </c>
      <c r="G317" s="46">
        <v>4919000</v>
      </c>
      <c r="H317" s="46">
        <v>1369654.621380802</v>
      </c>
      <c r="I317" s="143"/>
      <c r="J317" s="143"/>
      <c r="K317" s="72">
        <v>1200000</v>
      </c>
      <c r="L317" s="64">
        <v>700000</v>
      </c>
      <c r="M317" s="60" t="s">
        <v>1511</v>
      </c>
      <c r="N317" s="61" t="s">
        <v>48</v>
      </c>
      <c r="O317" s="62">
        <f t="shared" si="52"/>
        <v>603448.27586206899</v>
      </c>
      <c r="P317" s="63">
        <v>0</v>
      </c>
      <c r="Q317" s="64">
        <f t="shared" si="53"/>
        <v>0</v>
      </c>
      <c r="R317" s="65"/>
      <c r="S317" s="66">
        <v>44749</v>
      </c>
      <c r="T317" s="67">
        <v>44957</v>
      </c>
      <c r="U317" s="64">
        <f t="shared" si="45"/>
        <v>209</v>
      </c>
      <c r="V317" s="64">
        <v>60</v>
      </c>
      <c r="W317" s="61">
        <f t="shared" si="46"/>
        <v>12540</v>
      </c>
      <c r="X317" s="68" t="s">
        <v>48</v>
      </c>
      <c r="Y317" s="68" t="s">
        <v>922</v>
      </c>
      <c r="AA317" s="9" t="s">
        <v>27</v>
      </c>
      <c r="AB317" s="9" t="s">
        <v>48</v>
      </c>
      <c r="AC317" s="9" t="s">
        <v>48</v>
      </c>
      <c r="AD317" s="9" t="s">
        <v>48</v>
      </c>
      <c r="AE317" s="9" t="s">
        <v>48</v>
      </c>
      <c r="AP317" s="69">
        <f t="shared" si="47"/>
        <v>1369654.621380802</v>
      </c>
      <c r="AQ317" s="70">
        <f t="shared" si="48"/>
        <v>0.27844167948379794</v>
      </c>
      <c r="AR317" s="71"/>
      <c r="AS317" s="60"/>
      <c r="AT317" s="60"/>
      <c r="AU317" s="72"/>
      <c r="AV317" s="72"/>
      <c r="AW317" s="72">
        <f t="shared" si="49"/>
        <v>700000</v>
      </c>
      <c r="AX317" s="72">
        <f t="shared" si="50"/>
        <v>700000</v>
      </c>
      <c r="AY317" s="73">
        <f t="shared" si="51"/>
        <v>0.1423053466151657</v>
      </c>
    </row>
    <row r="318" spans="1:51" s="2" customFormat="1" ht="12" customHeight="1">
      <c r="A318" s="55" t="s">
        <v>1512</v>
      </c>
      <c r="B318" s="74" t="s">
        <v>1513</v>
      </c>
      <c r="C318" s="74" t="s">
        <v>1514</v>
      </c>
      <c r="D318" s="74" t="s">
        <v>1515</v>
      </c>
      <c r="E318" s="58"/>
      <c r="F318" s="58" t="s">
        <v>208</v>
      </c>
      <c r="G318" s="46">
        <v>3101650</v>
      </c>
      <c r="H318" s="46">
        <v>863628.63517092192</v>
      </c>
      <c r="I318" s="143"/>
      <c r="J318" s="143"/>
      <c r="K318" s="72">
        <v>1000000</v>
      </c>
      <c r="L318" s="64">
        <v>300000</v>
      </c>
      <c r="M318" s="60" t="s">
        <v>1516</v>
      </c>
      <c r="N318" s="61"/>
      <c r="O318" s="62">
        <f t="shared" si="52"/>
        <v>258620.68965517243</v>
      </c>
      <c r="P318" s="63">
        <v>0</v>
      </c>
      <c r="Q318" s="64">
        <f t="shared" si="53"/>
        <v>0</v>
      </c>
      <c r="R318" s="65"/>
      <c r="S318" s="66">
        <v>44748</v>
      </c>
      <c r="T318" s="67">
        <v>44939</v>
      </c>
      <c r="U318" s="64">
        <f t="shared" si="45"/>
        <v>192</v>
      </c>
      <c r="V318" s="64">
        <v>60</v>
      </c>
      <c r="W318" s="61">
        <f t="shared" si="46"/>
        <v>11520</v>
      </c>
      <c r="X318" s="68" t="s">
        <v>1517</v>
      </c>
      <c r="Y318" s="68" t="s">
        <v>291</v>
      </c>
      <c r="AA318" s="9" t="s">
        <v>27</v>
      </c>
      <c r="AB318" s="9" t="s">
        <v>27</v>
      </c>
      <c r="AC318" s="9" t="s">
        <v>27</v>
      </c>
      <c r="AD318" s="9" t="s">
        <v>27</v>
      </c>
      <c r="AE318" s="9" t="s">
        <v>28</v>
      </c>
      <c r="AF318" s="2" t="s">
        <v>1518</v>
      </c>
      <c r="AP318" s="69">
        <f t="shared" si="47"/>
        <v>863628.63517092192</v>
      </c>
      <c r="AQ318" s="70">
        <f t="shared" si="48"/>
        <v>0.27844167948379794</v>
      </c>
      <c r="AR318" s="71"/>
      <c r="AS318" s="60"/>
      <c r="AT318" s="60"/>
      <c r="AU318" s="72"/>
      <c r="AV318" s="72"/>
      <c r="AW318" s="72">
        <f t="shared" si="49"/>
        <v>300000</v>
      </c>
      <c r="AX318" s="72">
        <f t="shared" si="50"/>
        <v>300000</v>
      </c>
      <c r="AY318" s="73">
        <f t="shared" si="51"/>
        <v>9.6722712104847425E-2</v>
      </c>
    </row>
    <row r="319" spans="1:51" s="2" customFormat="1" ht="12" customHeight="1">
      <c r="A319" s="75" t="s">
        <v>1519</v>
      </c>
      <c r="B319" s="74" t="s">
        <v>232</v>
      </c>
      <c r="C319" s="74" t="s">
        <v>1520</v>
      </c>
      <c r="D319" s="74" t="s">
        <v>1521</v>
      </c>
      <c r="E319" s="58" t="s">
        <v>46</v>
      </c>
      <c r="F319" s="58" t="s">
        <v>208</v>
      </c>
      <c r="G319" s="46">
        <v>3558654</v>
      </c>
      <c r="H319" s="76">
        <v>1132802.4440529849</v>
      </c>
      <c r="I319" s="46"/>
      <c r="J319" s="46"/>
      <c r="K319" s="46">
        <v>1500000</v>
      </c>
      <c r="L319" s="64">
        <v>1000000</v>
      </c>
      <c r="M319" s="60" t="s">
        <v>46</v>
      </c>
      <c r="N319" s="61" t="s">
        <v>48</v>
      </c>
      <c r="O319" s="62">
        <f t="shared" si="52"/>
        <v>862068.96551724139</v>
      </c>
      <c r="P319" s="63">
        <v>0</v>
      </c>
      <c r="Q319" s="64">
        <f t="shared" si="53"/>
        <v>0</v>
      </c>
      <c r="R319" s="65" t="s">
        <v>48</v>
      </c>
      <c r="S319" s="66">
        <v>44582</v>
      </c>
      <c r="T319" s="67"/>
      <c r="U319" s="64">
        <f t="shared" si="45"/>
        <v>-44581</v>
      </c>
      <c r="V319" s="64">
        <v>60</v>
      </c>
      <c r="W319" s="61">
        <f t="shared" si="46"/>
        <v>-2674860</v>
      </c>
      <c r="X319" s="68" t="s">
        <v>1522</v>
      </c>
      <c r="Y319" s="68" t="s">
        <v>50</v>
      </c>
      <c r="AA319" s="9" t="s">
        <v>27</v>
      </c>
      <c r="AB319" s="9" t="s">
        <v>27</v>
      </c>
      <c r="AC319" s="9" t="s">
        <v>27</v>
      </c>
      <c r="AD319" s="9" t="s">
        <v>27</v>
      </c>
      <c r="AE319" s="9" t="s">
        <v>27</v>
      </c>
      <c r="AP319" s="69">
        <f t="shared" si="47"/>
        <v>1132802.4440529849</v>
      </c>
      <c r="AQ319" s="70">
        <f t="shared" si="48"/>
        <v>0.31832328853914565</v>
      </c>
      <c r="AR319" s="71"/>
      <c r="AS319" s="60"/>
      <c r="AT319" s="60"/>
      <c r="AU319" s="72"/>
      <c r="AV319" s="72"/>
      <c r="AW319" s="72">
        <f t="shared" si="49"/>
        <v>1000000</v>
      </c>
      <c r="AX319" s="72">
        <f t="shared" si="50"/>
        <v>1000000</v>
      </c>
      <c r="AY319" s="73">
        <f t="shared" si="51"/>
        <v>0.28100512159934626</v>
      </c>
    </row>
    <row r="320" spans="1:51" s="2" customFormat="1" ht="12" customHeight="1">
      <c r="A320" s="75" t="s">
        <v>1523</v>
      </c>
      <c r="B320" s="74" t="s">
        <v>232</v>
      </c>
      <c r="C320" s="74" t="s">
        <v>1524</v>
      </c>
      <c r="D320" s="74" t="s">
        <v>1525</v>
      </c>
      <c r="E320" s="58" t="s">
        <v>46</v>
      </c>
      <c r="F320" s="58" t="s">
        <v>208</v>
      </c>
      <c r="G320" s="46">
        <v>3558654</v>
      </c>
      <c r="H320" s="76">
        <v>1132802.4440529849</v>
      </c>
      <c r="I320" s="46"/>
      <c r="J320" s="46"/>
      <c r="K320" s="46">
        <v>1500000</v>
      </c>
      <c r="L320" s="64">
        <v>1000000</v>
      </c>
      <c r="M320" s="60" t="s">
        <v>46</v>
      </c>
      <c r="N320" s="61" t="s">
        <v>48</v>
      </c>
      <c r="O320" s="62">
        <f t="shared" si="52"/>
        <v>862068.96551724139</v>
      </c>
      <c r="P320" s="63">
        <v>0</v>
      </c>
      <c r="Q320" s="64">
        <f t="shared" si="53"/>
        <v>0</v>
      </c>
      <c r="R320" s="65" t="s">
        <v>48</v>
      </c>
      <c r="S320" s="66">
        <v>44594</v>
      </c>
      <c r="T320" s="67"/>
      <c r="U320" s="64">
        <f t="shared" si="45"/>
        <v>-44593</v>
      </c>
      <c r="V320" s="64">
        <v>60</v>
      </c>
      <c r="W320" s="61">
        <f t="shared" si="46"/>
        <v>-2675580</v>
      </c>
      <c r="X320" s="68" t="s">
        <v>1526</v>
      </c>
      <c r="Y320" s="68" t="s">
        <v>50</v>
      </c>
      <c r="AA320" s="9" t="s">
        <v>27</v>
      </c>
      <c r="AB320" s="9" t="s">
        <v>27</v>
      </c>
      <c r="AC320" s="9" t="s">
        <v>27</v>
      </c>
      <c r="AD320" s="9" t="s">
        <v>27</v>
      </c>
      <c r="AE320" s="9" t="s">
        <v>27</v>
      </c>
      <c r="AP320" s="69">
        <f t="shared" si="47"/>
        <v>1132802.4440529849</v>
      </c>
      <c r="AQ320" s="70">
        <f t="shared" si="48"/>
        <v>0.31832328853914565</v>
      </c>
      <c r="AR320" s="71"/>
      <c r="AS320" s="60"/>
      <c r="AT320" s="60"/>
      <c r="AU320" s="72"/>
      <c r="AV320" s="72"/>
      <c r="AW320" s="72">
        <f t="shared" si="49"/>
        <v>1000000</v>
      </c>
      <c r="AX320" s="72">
        <f t="shared" si="50"/>
        <v>1000000</v>
      </c>
      <c r="AY320" s="73">
        <f t="shared" si="51"/>
        <v>0.28100512159934626</v>
      </c>
    </row>
    <row r="321" spans="1:51" s="2" customFormat="1" ht="12">
      <c r="A321" s="112" t="s">
        <v>1527</v>
      </c>
      <c r="B321" s="74" t="s">
        <v>317</v>
      </c>
      <c r="C321" s="74" t="s">
        <v>1528</v>
      </c>
      <c r="D321" s="74" t="s">
        <v>1529</v>
      </c>
      <c r="E321" s="58" t="s">
        <v>207</v>
      </c>
      <c r="F321" s="58" t="s">
        <v>208</v>
      </c>
      <c r="G321" s="46">
        <v>4510052</v>
      </c>
      <c r="H321" s="76">
        <v>1194126.8155092373</v>
      </c>
      <c r="I321" s="46"/>
      <c r="J321" s="46"/>
      <c r="K321" s="46">
        <v>1500000</v>
      </c>
      <c r="L321" s="64">
        <v>1200000</v>
      </c>
      <c r="M321" s="60" t="s">
        <v>1530</v>
      </c>
      <c r="N321" s="61"/>
      <c r="O321" s="62">
        <f t="shared" si="52"/>
        <v>1034482.7586206897</v>
      </c>
      <c r="P321" s="63">
        <v>2.5000000000000001E-2</v>
      </c>
      <c r="Q321" s="64">
        <f t="shared" si="53"/>
        <v>25862.068965517246</v>
      </c>
      <c r="R321" s="65"/>
      <c r="S321" s="66">
        <v>44806</v>
      </c>
      <c r="T321" s="78">
        <v>45046</v>
      </c>
      <c r="U321" s="64">
        <f t="shared" si="45"/>
        <v>241</v>
      </c>
      <c r="V321" s="64">
        <v>60</v>
      </c>
      <c r="W321" s="61">
        <f t="shared" si="46"/>
        <v>14460</v>
      </c>
      <c r="X321" s="68" t="s">
        <v>1531</v>
      </c>
      <c r="Y321" s="68" t="s">
        <v>50</v>
      </c>
      <c r="AA321" s="9" t="s">
        <v>27</v>
      </c>
      <c r="AB321" s="9" t="s">
        <v>27</v>
      </c>
      <c r="AC321" s="9" t="s">
        <v>27</v>
      </c>
      <c r="AD321" s="9" t="s">
        <v>27</v>
      </c>
      <c r="AE321" s="9" t="s">
        <v>27</v>
      </c>
      <c r="AF321" s="2" t="s">
        <v>1532</v>
      </c>
      <c r="AP321" s="69">
        <f t="shared" si="47"/>
        <v>1194126.8155092373</v>
      </c>
      <c r="AQ321" s="70">
        <f t="shared" si="48"/>
        <v>0.26477007704328848</v>
      </c>
      <c r="AR321" s="71"/>
      <c r="AS321" s="60"/>
      <c r="AT321" s="60"/>
      <c r="AU321" s="72"/>
      <c r="AV321" s="72"/>
      <c r="AW321" s="72">
        <f t="shared" si="49"/>
        <v>1200000</v>
      </c>
      <c r="AX321" s="72">
        <f t="shared" si="50"/>
        <v>1200000</v>
      </c>
      <c r="AY321" s="73">
        <f t="shared" si="51"/>
        <v>0.26607232023045413</v>
      </c>
    </row>
    <row r="322" spans="1:51" s="2" customFormat="1" ht="12">
      <c r="A322" s="75" t="s">
        <v>1533</v>
      </c>
      <c r="B322" s="74" t="s">
        <v>317</v>
      </c>
      <c r="C322" s="74" t="s">
        <v>1534</v>
      </c>
      <c r="D322" s="74" t="s">
        <v>1535</v>
      </c>
      <c r="E322" s="58" t="s">
        <v>359</v>
      </c>
      <c r="F322" s="58" t="s">
        <v>208</v>
      </c>
      <c r="G322" s="46">
        <v>4510052</v>
      </c>
      <c r="H322" s="76">
        <v>1194126.8155092373</v>
      </c>
      <c r="I322" s="46"/>
      <c r="J322" s="46"/>
      <c r="K322" s="46">
        <v>1500000</v>
      </c>
      <c r="L322" s="64">
        <v>1200000</v>
      </c>
      <c r="M322" s="60" t="s">
        <v>1536</v>
      </c>
      <c r="N322" s="61"/>
      <c r="O322" s="62">
        <f t="shared" si="52"/>
        <v>1034482.7586206897</v>
      </c>
      <c r="P322" s="63">
        <v>2.5000000000000001E-2</v>
      </c>
      <c r="Q322" s="64">
        <f t="shared" si="53"/>
        <v>25862.068965517246</v>
      </c>
      <c r="R322" s="65"/>
      <c r="S322" s="66"/>
      <c r="T322" s="67"/>
      <c r="U322" s="64">
        <f t="shared" si="45"/>
        <v>1</v>
      </c>
      <c r="V322" s="64">
        <v>0</v>
      </c>
      <c r="W322" s="61">
        <f t="shared" si="46"/>
        <v>0</v>
      </c>
      <c r="X322" s="68"/>
      <c r="Y322" s="68" t="s">
        <v>50</v>
      </c>
      <c r="AA322" s="9" t="s">
        <v>27</v>
      </c>
      <c r="AB322" s="9" t="s">
        <v>28</v>
      </c>
      <c r="AC322" s="9" t="s">
        <v>27</v>
      </c>
      <c r="AD322" s="9" t="s">
        <v>28</v>
      </c>
      <c r="AE322" s="9" t="s">
        <v>27</v>
      </c>
      <c r="AF322" s="2" t="s">
        <v>1469</v>
      </c>
      <c r="AP322" s="69">
        <f t="shared" si="47"/>
        <v>1194126.8155092373</v>
      </c>
      <c r="AQ322" s="70">
        <f t="shared" si="48"/>
        <v>0.26477007704328848</v>
      </c>
      <c r="AR322" s="71"/>
      <c r="AS322" s="60"/>
      <c r="AT322" s="60"/>
      <c r="AU322" s="72"/>
      <c r="AV322" s="72"/>
      <c r="AW322" s="72">
        <f t="shared" si="49"/>
        <v>1200000</v>
      </c>
      <c r="AX322" s="72">
        <f t="shared" si="50"/>
        <v>1200000</v>
      </c>
      <c r="AY322" s="73">
        <f t="shared" si="51"/>
        <v>0.26607232023045413</v>
      </c>
    </row>
    <row r="323" spans="1:51" s="2" customFormat="1" ht="12">
      <c r="A323" s="75" t="s">
        <v>1537</v>
      </c>
      <c r="B323" s="74" t="s">
        <v>317</v>
      </c>
      <c r="C323" s="74" t="s">
        <v>1538</v>
      </c>
      <c r="D323" s="74" t="s">
        <v>1539</v>
      </c>
      <c r="E323" s="58"/>
      <c r="F323" s="58" t="s">
        <v>208</v>
      </c>
      <c r="G323" s="46">
        <v>4510052</v>
      </c>
      <c r="H323" s="76">
        <v>1194126.8155092373</v>
      </c>
      <c r="I323" s="46"/>
      <c r="J323" s="46"/>
      <c r="K323" s="46">
        <v>1500000</v>
      </c>
      <c r="L323" s="64">
        <v>1000000</v>
      </c>
      <c r="M323" s="60" t="s">
        <v>1317</v>
      </c>
      <c r="N323" s="61" t="s">
        <v>48</v>
      </c>
      <c r="O323" s="62">
        <f t="shared" si="52"/>
        <v>862068.96551724139</v>
      </c>
      <c r="P323" s="63">
        <v>0</v>
      </c>
      <c r="Q323" s="64">
        <f t="shared" si="53"/>
        <v>0</v>
      </c>
      <c r="R323" s="65" t="s">
        <v>48</v>
      </c>
      <c r="S323" s="66"/>
      <c r="T323" s="67"/>
      <c r="U323" s="64">
        <f t="shared" si="45"/>
        <v>1</v>
      </c>
      <c r="V323" s="64">
        <v>60</v>
      </c>
      <c r="W323" s="61">
        <f t="shared" si="46"/>
        <v>60</v>
      </c>
      <c r="X323" s="68" t="s">
        <v>1540</v>
      </c>
      <c r="Y323" s="68" t="s">
        <v>50</v>
      </c>
      <c r="AA323" s="9" t="s">
        <v>27</v>
      </c>
      <c r="AB323" s="9" t="s">
        <v>27</v>
      </c>
      <c r="AC323" s="9" t="s">
        <v>27</v>
      </c>
      <c r="AD323" s="9" t="s">
        <v>27</v>
      </c>
      <c r="AE323" s="9" t="s">
        <v>27</v>
      </c>
      <c r="AP323" s="69">
        <f t="shared" si="47"/>
        <v>1194126.8155092373</v>
      </c>
      <c r="AQ323" s="70">
        <f t="shared" si="48"/>
        <v>0.26477007704328848</v>
      </c>
      <c r="AR323" s="71"/>
      <c r="AS323" s="60"/>
      <c r="AT323" s="60"/>
      <c r="AU323" s="72"/>
      <c r="AV323" s="72"/>
      <c r="AW323" s="72">
        <f t="shared" si="49"/>
        <v>1000000</v>
      </c>
      <c r="AX323" s="72">
        <f t="shared" si="50"/>
        <v>1000000</v>
      </c>
      <c r="AY323" s="73">
        <f t="shared" si="51"/>
        <v>0.22172693352537842</v>
      </c>
    </row>
    <row r="324" spans="1:51" s="2" customFormat="1" ht="12">
      <c r="A324" s="75" t="s">
        <v>1541</v>
      </c>
      <c r="B324" s="74" t="s">
        <v>337</v>
      </c>
      <c r="C324" s="74" t="s">
        <v>1542</v>
      </c>
      <c r="D324" s="74" t="s">
        <v>1543</v>
      </c>
      <c r="E324" s="58" t="s">
        <v>46</v>
      </c>
      <c r="F324" s="58" t="s">
        <v>208</v>
      </c>
      <c r="G324" s="46">
        <v>3638252</v>
      </c>
      <c r="H324" s="76">
        <v>893757.19527536328</v>
      </c>
      <c r="I324" s="46"/>
      <c r="J324" s="46"/>
      <c r="K324" s="46">
        <v>1300000</v>
      </c>
      <c r="L324" s="64">
        <v>1000000</v>
      </c>
      <c r="M324" s="60" t="s">
        <v>46</v>
      </c>
      <c r="N324" s="61" t="s">
        <v>48</v>
      </c>
      <c r="O324" s="62">
        <f t="shared" si="52"/>
        <v>862068.96551724139</v>
      </c>
      <c r="P324" s="63">
        <v>0</v>
      </c>
      <c r="Q324" s="64">
        <f t="shared" si="53"/>
        <v>0</v>
      </c>
      <c r="R324" s="65" t="s">
        <v>48</v>
      </c>
      <c r="S324" s="66">
        <v>44670</v>
      </c>
      <c r="T324" s="144">
        <v>45048</v>
      </c>
      <c r="U324" s="64">
        <f t="shared" si="45"/>
        <v>379</v>
      </c>
      <c r="V324" s="64">
        <v>60</v>
      </c>
      <c r="W324" s="61">
        <f t="shared" si="46"/>
        <v>22740</v>
      </c>
      <c r="X324" s="68" t="s">
        <v>1318</v>
      </c>
      <c r="Y324" s="68" t="s">
        <v>50</v>
      </c>
      <c r="AA324" s="9" t="s">
        <v>27</v>
      </c>
      <c r="AB324" s="9" t="s">
        <v>27</v>
      </c>
      <c r="AC324" s="9" t="s">
        <v>27</v>
      </c>
      <c r="AD324" s="9" t="s">
        <v>27</v>
      </c>
      <c r="AE324" s="9" t="s">
        <v>27</v>
      </c>
      <c r="AP324" s="69">
        <f t="shared" si="47"/>
        <v>893757.19527536328</v>
      </c>
      <c r="AQ324" s="70">
        <f t="shared" si="48"/>
        <v>0.24565565971663406</v>
      </c>
      <c r="AR324" s="71"/>
      <c r="AS324" s="60"/>
      <c r="AT324" s="60"/>
      <c r="AU324" s="72"/>
      <c r="AV324" s="72"/>
      <c r="AW324" s="72">
        <f t="shared" si="49"/>
        <v>1000000</v>
      </c>
      <c r="AX324" s="72">
        <f t="shared" si="50"/>
        <v>1000000</v>
      </c>
      <c r="AY324" s="73">
        <f t="shared" si="51"/>
        <v>0.2748572666214435</v>
      </c>
    </row>
    <row r="325" spans="1:51" s="2" customFormat="1" ht="12" customHeight="1">
      <c r="A325" s="75" t="s">
        <v>1544</v>
      </c>
      <c r="B325" s="74" t="s">
        <v>795</v>
      </c>
      <c r="C325" s="74" t="s">
        <v>1545</v>
      </c>
      <c r="D325" s="74" t="s">
        <v>1546</v>
      </c>
      <c r="E325" s="58" t="s">
        <v>46</v>
      </c>
      <c r="F325" s="58" t="s">
        <v>208</v>
      </c>
      <c r="G325" s="46">
        <v>6156120</v>
      </c>
      <c r="H325" s="76">
        <v>1537179.2910729072</v>
      </c>
      <c r="I325" s="46"/>
      <c r="J325" s="46"/>
      <c r="K325" s="46">
        <v>1600000</v>
      </c>
      <c r="L325" s="64">
        <v>1000000</v>
      </c>
      <c r="M325" s="60" t="s">
        <v>46</v>
      </c>
      <c r="N325" s="61" t="s">
        <v>48</v>
      </c>
      <c r="O325" s="62">
        <f t="shared" si="52"/>
        <v>862068.96551724139</v>
      </c>
      <c r="P325" s="63">
        <v>0</v>
      </c>
      <c r="Q325" s="64">
        <f t="shared" si="53"/>
        <v>0</v>
      </c>
      <c r="R325" s="65" t="s">
        <v>48</v>
      </c>
      <c r="S325" s="66"/>
      <c r="T325" s="67"/>
      <c r="U325" s="64">
        <f t="shared" si="45"/>
        <v>1</v>
      </c>
      <c r="V325" s="64">
        <v>0</v>
      </c>
      <c r="W325" s="61">
        <f t="shared" si="46"/>
        <v>0</v>
      </c>
      <c r="X325" s="68" t="s">
        <v>1547</v>
      </c>
      <c r="Y325" s="68" t="s">
        <v>50</v>
      </c>
      <c r="AA325" s="9" t="s">
        <v>27</v>
      </c>
      <c r="AB325" s="9" t="s">
        <v>27</v>
      </c>
      <c r="AC325" s="9" t="s">
        <v>27</v>
      </c>
      <c r="AD325" s="9" t="s">
        <v>27</v>
      </c>
      <c r="AE325" s="9" t="s">
        <v>27</v>
      </c>
      <c r="AP325" s="69">
        <f t="shared" si="47"/>
        <v>1537179.2910729072</v>
      </c>
      <c r="AQ325" s="70">
        <f t="shared" si="48"/>
        <v>0.24969937088180658</v>
      </c>
      <c r="AR325" s="71"/>
      <c r="AS325" s="60"/>
      <c r="AT325" s="60"/>
      <c r="AU325" s="72"/>
      <c r="AV325" s="72"/>
      <c r="AW325" s="72">
        <f t="shared" si="49"/>
        <v>1000000</v>
      </c>
      <c r="AX325" s="72">
        <f t="shared" si="50"/>
        <v>1000000</v>
      </c>
      <c r="AY325" s="73">
        <f t="shared" si="51"/>
        <v>0.16243997842797087</v>
      </c>
    </row>
    <row r="326" spans="1:51" s="2" customFormat="1" ht="12" customHeight="1">
      <c r="A326" s="75" t="s">
        <v>1548</v>
      </c>
      <c r="B326" s="74" t="s">
        <v>795</v>
      </c>
      <c r="C326" s="74" t="s">
        <v>1549</v>
      </c>
      <c r="D326" s="74" t="s">
        <v>1550</v>
      </c>
      <c r="E326" s="58" t="s">
        <v>46</v>
      </c>
      <c r="F326" s="58" t="s">
        <v>208</v>
      </c>
      <c r="G326" s="46">
        <v>6156120</v>
      </c>
      <c r="H326" s="76">
        <v>1537179.2910729072</v>
      </c>
      <c r="I326" s="46"/>
      <c r="J326" s="46"/>
      <c r="K326" s="46">
        <v>1600000</v>
      </c>
      <c r="L326" s="64">
        <v>1200000</v>
      </c>
      <c r="M326" s="60" t="s">
        <v>1551</v>
      </c>
      <c r="N326" s="61" t="s">
        <v>1204</v>
      </c>
      <c r="O326" s="62">
        <f t="shared" si="52"/>
        <v>1034482.7586206897</v>
      </c>
      <c r="P326" s="63">
        <v>2.5000000000000001E-2</v>
      </c>
      <c r="Q326" s="64">
        <f t="shared" si="53"/>
        <v>25862.068965517246</v>
      </c>
      <c r="R326" s="65" t="s">
        <v>27</v>
      </c>
      <c r="S326" s="66"/>
      <c r="T326" s="67"/>
      <c r="U326" s="64">
        <f t="shared" si="45"/>
        <v>1</v>
      </c>
      <c r="V326" s="64">
        <v>0</v>
      </c>
      <c r="W326" s="61">
        <f t="shared" si="46"/>
        <v>0</v>
      </c>
      <c r="X326" s="68" t="s">
        <v>1552</v>
      </c>
      <c r="Y326" s="68" t="s">
        <v>50</v>
      </c>
      <c r="AA326" s="9" t="s">
        <v>27</v>
      </c>
      <c r="AB326" s="9" t="s">
        <v>27</v>
      </c>
      <c r="AC326" s="9" t="s">
        <v>28</v>
      </c>
      <c r="AD326" s="9" t="s">
        <v>27</v>
      </c>
      <c r="AE326" s="9" t="s">
        <v>27</v>
      </c>
      <c r="AP326" s="69">
        <f t="shared" si="47"/>
        <v>1537179.2910729072</v>
      </c>
      <c r="AQ326" s="70">
        <f t="shared" si="48"/>
        <v>0.24969937088180658</v>
      </c>
      <c r="AR326" s="71"/>
      <c r="AS326" s="60"/>
      <c r="AT326" s="60"/>
      <c r="AU326" s="72"/>
      <c r="AV326" s="72"/>
      <c r="AW326" s="72">
        <f t="shared" si="49"/>
        <v>1200000</v>
      </c>
      <c r="AX326" s="72">
        <f t="shared" si="50"/>
        <v>1200000</v>
      </c>
      <c r="AY326" s="73">
        <f t="shared" si="51"/>
        <v>0.19492797411356505</v>
      </c>
    </row>
    <row r="327" spans="1:51" s="2" customFormat="1" ht="12" customHeight="1">
      <c r="A327" s="75" t="s">
        <v>1553</v>
      </c>
      <c r="B327" s="74" t="s">
        <v>778</v>
      </c>
      <c r="C327" s="74" t="s">
        <v>1554</v>
      </c>
      <c r="D327" s="74">
        <v>355972</v>
      </c>
      <c r="E327" s="58" t="s">
        <v>46</v>
      </c>
      <c r="F327" s="58" t="s">
        <v>208</v>
      </c>
      <c r="G327" s="46">
        <v>5129995.5999999996</v>
      </c>
      <c r="H327" s="76">
        <v>1280956.6739464356</v>
      </c>
      <c r="I327" s="46"/>
      <c r="J327" s="46"/>
      <c r="K327" s="72">
        <v>1400000</v>
      </c>
      <c r="L327" s="64">
        <v>1000000</v>
      </c>
      <c r="M327" s="60" t="s">
        <v>1555</v>
      </c>
      <c r="N327" s="61"/>
      <c r="O327" s="62">
        <f t="shared" si="52"/>
        <v>862068.96551724139</v>
      </c>
      <c r="P327" s="63">
        <v>2.5000000000000001E-2</v>
      </c>
      <c r="Q327" s="64">
        <f t="shared" si="53"/>
        <v>21551.724137931036</v>
      </c>
      <c r="R327" s="65"/>
      <c r="S327" s="66"/>
      <c r="T327" s="67"/>
      <c r="U327" s="64">
        <f t="shared" ref="U327:U390" si="54">(T327-S327)+1</f>
        <v>1</v>
      </c>
      <c r="V327" s="64">
        <v>0</v>
      </c>
      <c r="W327" s="61">
        <f t="shared" ref="W327:W383" si="55">V327*U327</f>
        <v>0</v>
      </c>
      <c r="X327" s="68" t="s">
        <v>1556</v>
      </c>
      <c r="Y327" s="68" t="s">
        <v>50</v>
      </c>
      <c r="AA327" s="9" t="s">
        <v>27</v>
      </c>
      <c r="AB327" s="9" t="s">
        <v>27</v>
      </c>
      <c r="AC327" s="9" t="s">
        <v>27</v>
      </c>
      <c r="AD327" s="9" t="s">
        <v>27</v>
      </c>
      <c r="AE327" s="9" t="s">
        <v>27</v>
      </c>
      <c r="AP327" s="69">
        <f t="shared" ref="AP327:AP390" si="56">H327</f>
        <v>1280956.6739464356</v>
      </c>
      <c r="AQ327" s="70">
        <f t="shared" ref="AQ327:AQ390" si="57">AP327/G327</f>
        <v>0.24969937088180655</v>
      </c>
      <c r="AR327" s="71"/>
      <c r="AS327" s="60"/>
      <c r="AT327" s="60"/>
      <c r="AU327" s="72"/>
      <c r="AV327" s="72"/>
      <c r="AW327" s="72">
        <f t="shared" ref="AW327:AW390" si="58">L327</f>
        <v>1000000</v>
      </c>
      <c r="AX327" s="72">
        <f t="shared" ref="AX327:AX390" si="59">SUM(AV327:AW327)+BE327</f>
        <v>1000000</v>
      </c>
      <c r="AY327" s="73">
        <f t="shared" ref="AY327:AY390" si="60">AX327/G327</f>
        <v>0.19493194107223016</v>
      </c>
    </row>
    <row r="328" spans="1:51" s="2" customFormat="1" ht="12" customHeight="1">
      <c r="A328" s="75" t="s">
        <v>1557</v>
      </c>
      <c r="B328" s="74" t="s">
        <v>795</v>
      </c>
      <c r="C328" s="74" t="s">
        <v>1558</v>
      </c>
      <c r="D328" s="74" t="s">
        <v>1559</v>
      </c>
      <c r="E328" s="58" t="s">
        <v>46</v>
      </c>
      <c r="F328" s="58" t="s">
        <v>208</v>
      </c>
      <c r="G328" s="46">
        <v>6156120</v>
      </c>
      <c r="H328" s="76">
        <v>1537179.2910729072</v>
      </c>
      <c r="I328" s="46"/>
      <c r="J328" s="46"/>
      <c r="K328" s="46">
        <v>1600000</v>
      </c>
      <c r="L328" s="64">
        <v>1000000</v>
      </c>
      <c r="M328" s="60" t="s">
        <v>46</v>
      </c>
      <c r="N328" s="61" t="s">
        <v>48</v>
      </c>
      <c r="O328" s="62">
        <f t="shared" si="52"/>
        <v>862068.96551724139</v>
      </c>
      <c r="P328" s="63">
        <v>0</v>
      </c>
      <c r="Q328" s="64">
        <f t="shared" si="53"/>
        <v>0</v>
      </c>
      <c r="R328" s="65" t="s">
        <v>48</v>
      </c>
      <c r="S328" s="66"/>
      <c r="T328" s="67"/>
      <c r="U328" s="64">
        <f t="shared" si="54"/>
        <v>1</v>
      </c>
      <c r="V328" s="64">
        <v>0</v>
      </c>
      <c r="W328" s="61">
        <f t="shared" si="55"/>
        <v>0</v>
      </c>
      <c r="X328" s="68" t="s">
        <v>1560</v>
      </c>
      <c r="Y328" s="68" t="s">
        <v>50</v>
      </c>
      <c r="AA328" s="9" t="s">
        <v>27</v>
      </c>
      <c r="AB328" s="9" t="s">
        <v>27</v>
      </c>
      <c r="AC328" s="9" t="s">
        <v>27</v>
      </c>
      <c r="AD328" s="9" t="s">
        <v>27</v>
      </c>
      <c r="AE328" s="9" t="s">
        <v>27</v>
      </c>
      <c r="AP328" s="69">
        <f t="shared" si="56"/>
        <v>1537179.2910729072</v>
      </c>
      <c r="AQ328" s="70">
        <f t="shared" si="57"/>
        <v>0.24969937088180658</v>
      </c>
      <c r="AR328" s="71"/>
      <c r="AS328" s="60"/>
      <c r="AT328" s="60"/>
      <c r="AU328" s="72"/>
      <c r="AV328" s="72"/>
      <c r="AW328" s="72">
        <f t="shared" si="58"/>
        <v>1000000</v>
      </c>
      <c r="AX328" s="72">
        <f t="shared" si="59"/>
        <v>1000000</v>
      </c>
      <c r="AY328" s="73">
        <f t="shared" si="60"/>
        <v>0.16243997842797087</v>
      </c>
    </row>
    <row r="329" spans="1:51" s="2" customFormat="1" ht="12" customHeight="1">
      <c r="A329" s="75" t="s">
        <v>1561</v>
      </c>
      <c r="B329" s="74" t="s">
        <v>795</v>
      </c>
      <c r="C329" s="74" t="s">
        <v>1562</v>
      </c>
      <c r="D329" s="74" t="s">
        <v>1563</v>
      </c>
      <c r="E329" s="58" t="s">
        <v>46</v>
      </c>
      <c r="F329" s="58" t="s">
        <v>208</v>
      </c>
      <c r="G329" s="46">
        <v>6156120</v>
      </c>
      <c r="H329" s="76">
        <v>1537179.2910729072</v>
      </c>
      <c r="I329" s="46"/>
      <c r="J329" s="46"/>
      <c r="K329" s="46">
        <v>1600000</v>
      </c>
      <c r="L329" s="64">
        <v>1000000</v>
      </c>
      <c r="M329" s="60" t="s">
        <v>46</v>
      </c>
      <c r="N329" s="61" t="s">
        <v>48</v>
      </c>
      <c r="O329" s="62">
        <f t="shared" si="52"/>
        <v>862068.96551724139</v>
      </c>
      <c r="P329" s="63">
        <v>0</v>
      </c>
      <c r="Q329" s="64">
        <f t="shared" si="53"/>
        <v>0</v>
      </c>
      <c r="R329" s="65" t="s">
        <v>48</v>
      </c>
      <c r="S329" s="66"/>
      <c r="T329" s="67"/>
      <c r="U329" s="64">
        <f t="shared" si="54"/>
        <v>1</v>
      </c>
      <c r="V329" s="64">
        <v>0</v>
      </c>
      <c r="W329" s="61">
        <f t="shared" si="55"/>
        <v>0</v>
      </c>
      <c r="X329" s="68" t="s">
        <v>1564</v>
      </c>
      <c r="Y329" s="68" t="s">
        <v>50</v>
      </c>
      <c r="AA329" s="9" t="s">
        <v>27</v>
      </c>
      <c r="AB329" s="9" t="s">
        <v>27</v>
      </c>
      <c r="AC329" s="9" t="s">
        <v>27</v>
      </c>
      <c r="AD329" s="9" t="s">
        <v>27</v>
      </c>
      <c r="AE329" s="9" t="s">
        <v>27</v>
      </c>
      <c r="AP329" s="69">
        <f t="shared" si="56"/>
        <v>1537179.2910729072</v>
      </c>
      <c r="AQ329" s="70">
        <f t="shared" si="57"/>
        <v>0.24969937088180658</v>
      </c>
      <c r="AR329" s="71"/>
      <c r="AS329" s="60"/>
      <c r="AT329" s="60"/>
      <c r="AU329" s="72"/>
      <c r="AV329" s="72"/>
      <c r="AW329" s="72">
        <f t="shared" si="58"/>
        <v>1000000</v>
      </c>
      <c r="AX329" s="72">
        <f t="shared" si="59"/>
        <v>1000000</v>
      </c>
      <c r="AY329" s="73">
        <f t="shared" si="60"/>
        <v>0.16243997842797087</v>
      </c>
    </row>
    <row r="330" spans="1:51" s="2" customFormat="1" ht="12" customHeight="1">
      <c r="A330" s="75" t="s">
        <v>1565</v>
      </c>
      <c r="B330" s="74" t="s">
        <v>795</v>
      </c>
      <c r="C330" s="74" t="s">
        <v>1566</v>
      </c>
      <c r="D330" s="74" t="s">
        <v>1567</v>
      </c>
      <c r="E330" s="58" t="s">
        <v>46</v>
      </c>
      <c r="F330" s="58" t="s">
        <v>208</v>
      </c>
      <c r="G330" s="46">
        <v>6156120</v>
      </c>
      <c r="H330" s="76">
        <v>1537179.2910729072</v>
      </c>
      <c r="I330" s="46"/>
      <c r="J330" s="46"/>
      <c r="K330" s="46">
        <v>1600000</v>
      </c>
      <c r="L330" s="64">
        <v>1000000</v>
      </c>
      <c r="M330" s="60" t="s">
        <v>46</v>
      </c>
      <c r="N330" s="61" t="s">
        <v>48</v>
      </c>
      <c r="O330" s="62">
        <f t="shared" si="52"/>
        <v>862068.96551724139</v>
      </c>
      <c r="P330" s="63">
        <v>0</v>
      </c>
      <c r="Q330" s="64">
        <f t="shared" si="53"/>
        <v>0</v>
      </c>
      <c r="R330" s="65" t="s">
        <v>48</v>
      </c>
      <c r="S330" s="66"/>
      <c r="T330" s="67"/>
      <c r="U330" s="64">
        <f t="shared" si="54"/>
        <v>1</v>
      </c>
      <c r="V330" s="64">
        <v>0</v>
      </c>
      <c r="W330" s="61">
        <f t="shared" si="55"/>
        <v>0</v>
      </c>
      <c r="X330" s="68" t="s">
        <v>1568</v>
      </c>
      <c r="Y330" s="68" t="s">
        <v>50</v>
      </c>
      <c r="AA330" s="9" t="s">
        <v>27</v>
      </c>
      <c r="AB330" s="9" t="s">
        <v>27</v>
      </c>
      <c r="AC330" s="9" t="s">
        <v>27</v>
      </c>
      <c r="AD330" s="9" t="s">
        <v>28</v>
      </c>
      <c r="AE330" s="9" t="s">
        <v>27</v>
      </c>
      <c r="AP330" s="69">
        <f t="shared" si="56"/>
        <v>1537179.2910729072</v>
      </c>
      <c r="AQ330" s="70">
        <f t="shared" si="57"/>
        <v>0.24969937088180658</v>
      </c>
      <c r="AR330" s="71"/>
      <c r="AS330" s="60"/>
      <c r="AT330" s="60"/>
      <c r="AU330" s="72"/>
      <c r="AV330" s="72"/>
      <c r="AW330" s="72">
        <f t="shared" si="58"/>
        <v>1000000</v>
      </c>
      <c r="AX330" s="72">
        <f t="shared" si="59"/>
        <v>1000000</v>
      </c>
      <c r="AY330" s="73">
        <f t="shared" si="60"/>
        <v>0.16243997842797087</v>
      </c>
    </row>
    <row r="331" spans="1:51" s="2" customFormat="1" ht="12" customHeight="1">
      <c r="A331" s="75" t="s">
        <v>1569</v>
      </c>
      <c r="B331" s="74" t="s">
        <v>795</v>
      </c>
      <c r="C331" s="74" t="s">
        <v>1570</v>
      </c>
      <c r="D331" s="74">
        <v>385998</v>
      </c>
      <c r="E331" s="58" t="s">
        <v>46</v>
      </c>
      <c r="F331" s="58" t="s">
        <v>208</v>
      </c>
      <c r="G331" s="46">
        <v>6156120</v>
      </c>
      <c r="H331" s="76">
        <v>1537179.2910729072</v>
      </c>
      <c r="I331" s="46"/>
      <c r="J331" s="46"/>
      <c r="K331" s="46">
        <v>1600000</v>
      </c>
      <c r="L331" s="64">
        <v>1000000</v>
      </c>
      <c r="M331" s="60" t="s">
        <v>46</v>
      </c>
      <c r="N331" s="61" t="s">
        <v>48</v>
      </c>
      <c r="O331" s="62">
        <f t="shared" ref="O331:O394" si="61">L331/1.16</f>
        <v>862068.96551724139</v>
      </c>
      <c r="P331" s="63">
        <v>0</v>
      </c>
      <c r="Q331" s="64">
        <f t="shared" ref="Q331:Q394" si="62">P331*O331</f>
        <v>0</v>
      </c>
      <c r="R331" s="65" t="s">
        <v>48</v>
      </c>
      <c r="S331" s="66"/>
      <c r="T331" s="67"/>
      <c r="U331" s="64">
        <f t="shared" si="54"/>
        <v>1</v>
      </c>
      <c r="V331" s="64">
        <v>0</v>
      </c>
      <c r="W331" s="61">
        <f t="shared" si="55"/>
        <v>0</v>
      </c>
      <c r="X331" s="68" t="s">
        <v>1571</v>
      </c>
      <c r="Y331" s="68" t="s">
        <v>50</v>
      </c>
      <c r="AA331" s="9" t="s">
        <v>27</v>
      </c>
      <c r="AB331" s="9" t="s">
        <v>27</v>
      </c>
      <c r="AC331" s="9" t="s">
        <v>27</v>
      </c>
      <c r="AD331" s="9" t="s">
        <v>27</v>
      </c>
      <c r="AE331" s="9" t="s">
        <v>27</v>
      </c>
      <c r="AP331" s="69">
        <f t="shared" si="56"/>
        <v>1537179.2910729072</v>
      </c>
      <c r="AQ331" s="70">
        <f t="shared" si="57"/>
        <v>0.24969937088180658</v>
      </c>
      <c r="AR331" s="71"/>
      <c r="AS331" s="60"/>
      <c r="AT331" s="60"/>
      <c r="AU331" s="72"/>
      <c r="AV331" s="72"/>
      <c r="AW331" s="72">
        <f t="shared" si="58"/>
        <v>1000000</v>
      </c>
      <c r="AX331" s="72">
        <f t="shared" si="59"/>
        <v>1000000</v>
      </c>
      <c r="AY331" s="73">
        <f t="shared" si="60"/>
        <v>0.16243997842797087</v>
      </c>
    </row>
    <row r="332" spans="1:51" s="8" customFormat="1" ht="12" customHeight="1">
      <c r="A332" s="112" t="s">
        <v>1572</v>
      </c>
      <c r="B332" s="133" t="s">
        <v>795</v>
      </c>
      <c r="C332" s="133" t="s">
        <v>1573</v>
      </c>
      <c r="D332" s="133" t="s">
        <v>1574</v>
      </c>
      <c r="E332" s="114" t="s">
        <v>46</v>
      </c>
      <c r="F332" s="114" t="s">
        <v>208</v>
      </c>
      <c r="G332" s="134">
        <v>6156120</v>
      </c>
      <c r="H332" s="135">
        <v>1537179.2910729072</v>
      </c>
      <c r="I332" s="134"/>
      <c r="J332" s="134"/>
      <c r="K332" s="134">
        <v>1600000</v>
      </c>
      <c r="L332" s="83">
        <v>1000000</v>
      </c>
      <c r="M332" s="136" t="s">
        <v>46</v>
      </c>
      <c r="N332" s="137" t="s">
        <v>48</v>
      </c>
      <c r="O332" s="138">
        <f t="shared" si="61"/>
        <v>862068.96551724139</v>
      </c>
      <c r="P332" s="139">
        <v>0</v>
      </c>
      <c r="Q332" s="83">
        <f t="shared" si="62"/>
        <v>0</v>
      </c>
      <c r="R332" s="140" t="s">
        <v>48</v>
      </c>
      <c r="S332" s="141"/>
      <c r="T332" s="78"/>
      <c r="U332" s="83">
        <f t="shared" si="54"/>
        <v>1</v>
      </c>
      <c r="V332" s="83">
        <v>0</v>
      </c>
      <c r="W332" s="137">
        <f t="shared" si="55"/>
        <v>0</v>
      </c>
      <c r="X332" s="142" t="s">
        <v>1575</v>
      </c>
      <c r="Y332" s="142" t="s">
        <v>50</v>
      </c>
      <c r="AA332" s="9" t="s">
        <v>27</v>
      </c>
      <c r="AB332" s="9" t="s">
        <v>27</v>
      </c>
      <c r="AC332" s="9" t="s">
        <v>27</v>
      </c>
      <c r="AD332" s="9" t="s">
        <v>27</v>
      </c>
      <c r="AE332" s="9" t="s">
        <v>27</v>
      </c>
      <c r="AF332" s="8" t="s">
        <v>1576</v>
      </c>
      <c r="AP332" s="145">
        <f t="shared" si="56"/>
        <v>1537179.2910729072</v>
      </c>
      <c r="AQ332" s="146">
        <f t="shared" si="57"/>
        <v>0.24969937088180658</v>
      </c>
      <c r="AR332" s="147"/>
      <c r="AS332" s="136"/>
      <c r="AT332" s="136"/>
      <c r="AU332" s="148"/>
      <c r="AV332" s="148"/>
      <c r="AW332" s="148">
        <f t="shared" si="58"/>
        <v>1000000</v>
      </c>
      <c r="AX332" s="148">
        <f t="shared" si="59"/>
        <v>1000000</v>
      </c>
      <c r="AY332" s="149">
        <f t="shared" si="60"/>
        <v>0.16243997842797087</v>
      </c>
    </row>
    <row r="333" spans="1:51" s="2" customFormat="1" ht="12">
      <c r="A333" s="75" t="s">
        <v>1577</v>
      </c>
      <c r="B333" s="74" t="s">
        <v>317</v>
      </c>
      <c r="C333" s="74" t="s">
        <v>1578</v>
      </c>
      <c r="D333" s="74" t="s">
        <v>1579</v>
      </c>
      <c r="E333" s="58" t="s">
        <v>359</v>
      </c>
      <c r="F333" s="58" t="s">
        <v>208</v>
      </c>
      <c r="G333" s="46">
        <v>4510052</v>
      </c>
      <c r="H333" s="76">
        <v>1194126.8155092373</v>
      </c>
      <c r="I333" s="46"/>
      <c r="J333" s="46"/>
      <c r="K333" s="46">
        <v>1500000</v>
      </c>
      <c r="L333" s="64">
        <v>1100000</v>
      </c>
      <c r="M333" s="60" t="s">
        <v>1580</v>
      </c>
      <c r="N333" s="61"/>
      <c r="O333" s="62">
        <f t="shared" si="61"/>
        <v>948275.86206896557</v>
      </c>
      <c r="P333" s="63">
        <v>2.5000000000000001E-2</v>
      </c>
      <c r="Q333" s="64">
        <f t="shared" si="62"/>
        <v>23706.896551724141</v>
      </c>
      <c r="R333" s="65"/>
      <c r="S333" s="66"/>
      <c r="T333" s="67"/>
      <c r="U333" s="64">
        <f t="shared" si="54"/>
        <v>1</v>
      </c>
      <c r="V333" s="64">
        <v>0</v>
      </c>
      <c r="W333" s="61">
        <f t="shared" si="55"/>
        <v>0</v>
      </c>
      <c r="X333" s="68" t="s">
        <v>1581</v>
      </c>
      <c r="Y333" s="68" t="s">
        <v>50</v>
      </c>
      <c r="AA333" s="9" t="s">
        <v>27</v>
      </c>
      <c r="AB333" s="9" t="s">
        <v>27</v>
      </c>
      <c r="AC333" s="9" t="s">
        <v>27</v>
      </c>
      <c r="AD333" s="9" t="s">
        <v>27</v>
      </c>
      <c r="AE333" s="9" t="s">
        <v>27</v>
      </c>
      <c r="AP333" s="69">
        <f t="shared" si="56"/>
        <v>1194126.8155092373</v>
      </c>
      <c r="AQ333" s="70">
        <f t="shared" si="57"/>
        <v>0.26477007704328848</v>
      </c>
      <c r="AR333" s="71"/>
      <c r="AS333" s="60"/>
      <c r="AT333" s="60"/>
      <c r="AU333" s="72"/>
      <c r="AV333" s="72"/>
      <c r="AW333" s="72">
        <f t="shared" si="58"/>
        <v>1100000</v>
      </c>
      <c r="AX333" s="72">
        <f t="shared" si="59"/>
        <v>1100000</v>
      </c>
      <c r="AY333" s="73">
        <f t="shared" si="60"/>
        <v>0.24389962687791628</v>
      </c>
    </row>
    <row r="334" spans="1:51" s="2" customFormat="1" ht="12">
      <c r="A334" s="75" t="s">
        <v>1582</v>
      </c>
      <c r="B334" s="74" t="s">
        <v>317</v>
      </c>
      <c r="C334" s="74" t="s">
        <v>1583</v>
      </c>
      <c r="D334" s="74" t="s">
        <v>1584</v>
      </c>
      <c r="E334" s="58" t="s">
        <v>359</v>
      </c>
      <c r="F334" s="58" t="s">
        <v>208</v>
      </c>
      <c r="G334" s="46">
        <v>4510052</v>
      </c>
      <c r="H334" s="76">
        <v>1194126.8155092373</v>
      </c>
      <c r="I334" s="46"/>
      <c r="J334" s="46"/>
      <c r="K334" s="46">
        <v>1500000</v>
      </c>
      <c r="L334" s="64">
        <v>1200000</v>
      </c>
      <c r="M334" s="60" t="s">
        <v>46</v>
      </c>
      <c r="N334" s="61" t="s">
        <v>48</v>
      </c>
      <c r="O334" s="62">
        <f t="shared" si="61"/>
        <v>1034482.7586206897</v>
      </c>
      <c r="P334" s="63">
        <v>0</v>
      </c>
      <c r="Q334" s="64">
        <f t="shared" si="62"/>
        <v>0</v>
      </c>
      <c r="R334" s="65" t="s">
        <v>48</v>
      </c>
      <c r="S334" s="66"/>
      <c r="T334" s="67"/>
      <c r="U334" s="64">
        <f t="shared" si="54"/>
        <v>1</v>
      </c>
      <c r="V334" s="64">
        <v>0</v>
      </c>
      <c r="W334" s="61">
        <f t="shared" si="55"/>
        <v>0</v>
      </c>
      <c r="X334" s="68" t="s">
        <v>1585</v>
      </c>
      <c r="Y334" s="68" t="s">
        <v>50</v>
      </c>
      <c r="AA334" s="9" t="s">
        <v>27</v>
      </c>
      <c r="AB334" s="9" t="s">
        <v>27</v>
      </c>
      <c r="AC334" s="9" t="s">
        <v>27</v>
      </c>
      <c r="AD334" s="9" t="s">
        <v>27</v>
      </c>
      <c r="AE334" s="9" t="s">
        <v>27</v>
      </c>
      <c r="AP334" s="69">
        <f t="shared" si="56"/>
        <v>1194126.8155092373</v>
      </c>
      <c r="AQ334" s="70">
        <f t="shared" si="57"/>
        <v>0.26477007704328848</v>
      </c>
      <c r="AR334" s="71"/>
      <c r="AS334" s="60"/>
      <c r="AT334" s="60"/>
      <c r="AU334" s="72"/>
      <c r="AV334" s="72"/>
      <c r="AW334" s="72">
        <f t="shared" si="58"/>
        <v>1200000</v>
      </c>
      <c r="AX334" s="72">
        <f t="shared" si="59"/>
        <v>1200000</v>
      </c>
      <c r="AY334" s="73">
        <f t="shared" si="60"/>
        <v>0.26607232023045413</v>
      </c>
    </row>
    <row r="335" spans="1:51" s="2" customFormat="1" ht="12">
      <c r="A335" s="75" t="s">
        <v>1586</v>
      </c>
      <c r="B335" s="74" t="s">
        <v>317</v>
      </c>
      <c r="C335" s="74" t="s">
        <v>1587</v>
      </c>
      <c r="D335" s="74" t="s">
        <v>1588</v>
      </c>
      <c r="E335" s="58" t="s">
        <v>359</v>
      </c>
      <c r="F335" s="58" t="s">
        <v>208</v>
      </c>
      <c r="G335" s="46">
        <v>4510052</v>
      </c>
      <c r="H335" s="76">
        <v>1194126.8155092373</v>
      </c>
      <c r="I335" s="46"/>
      <c r="J335" s="46"/>
      <c r="K335" s="46">
        <v>1500000</v>
      </c>
      <c r="L335" s="64">
        <v>1200000</v>
      </c>
      <c r="M335" s="60" t="s">
        <v>46</v>
      </c>
      <c r="N335" s="61" t="s">
        <v>48</v>
      </c>
      <c r="O335" s="62">
        <f t="shared" si="61"/>
        <v>1034482.7586206897</v>
      </c>
      <c r="P335" s="63">
        <v>0</v>
      </c>
      <c r="Q335" s="64">
        <f t="shared" si="62"/>
        <v>0</v>
      </c>
      <c r="R335" s="65" t="s">
        <v>48</v>
      </c>
      <c r="S335" s="66"/>
      <c r="T335" s="67"/>
      <c r="U335" s="64">
        <f t="shared" si="54"/>
        <v>1</v>
      </c>
      <c r="V335" s="64">
        <v>0</v>
      </c>
      <c r="W335" s="61">
        <f t="shared" si="55"/>
        <v>0</v>
      </c>
      <c r="X335" s="68" t="s">
        <v>1589</v>
      </c>
      <c r="Y335" s="68" t="s">
        <v>50</v>
      </c>
      <c r="AA335" s="9" t="s">
        <v>27</v>
      </c>
      <c r="AB335" s="9" t="s">
        <v>27</v>
      </c>
      <c r="AC335" s="9" t="s">
        <v>27</v>
      </c>
      <c r="AD335" s="9" t="s">
        <v>27</v>
      </c>
      <c r="AE335" s="9" t="s">
        <v>27</v>
      </c>
      <c r="AP335" s="69">
        <f t="shared" si="56"/>
        <v>1194126.8155092373</v>
      </c>
      <c r="AQ335" s="70">
        <f t="shared" si="57"/>
        <v>0.26477007704328848</v>
      </c>
      <c r="AR335" s="71"/>
      <c r="AS335" s="60"/>
      <c r="AT335" s="60"/>
      <c r="AU335" s="72"/>
      <c r="AV335" s="72"/>
      <c r="AW335" s="72">
        <f t="shared" si="58"/>
        <v>1200000</v>
      </c>
      <c r="AX335" s="72">
        <f t="shared" si="59"/>
        <v>1200000</v>
      </c>
      <c r="AY335" s="73">
        <f t="shared" si="60"/>
        <v>0.26607232023045413</v>
      </c>
    </row>
    <row r="336" spans="1:51" s="2" customFormat="1" ht="12">
      <c r="A336" s="112" t="s">
        <v>1590</v>
      </c>
      <c r="B336" s="74" t="s">
        <v>317</v>
      </c>
      <c r="C336" s="74" t="s">
        <v>1591</v>
      </c>
      <c r="D336" s="74" t="s">
        <v>1592</v>
      </c>
      <c r="E336" s="58" t="s">
        <v>359</v>
      </c>
      <c r="F336" s="58" t="s">
        <v>208</v>
      </c>
      <c r="G336" s="46">
        <v>4510052</v>
      </c>
      <c r="H336" s="76">
        <v>1194126.8155092373</v>
      </c>
      <c r="I336" s="46"/>
      <c r="J336" s="46"/>
      <c r="K336" s="46">
        <v>1500000</v>
      </c>
      <c r="L336" s="64">
        <v>1200000</v>
      </c>
      <c r="M336" s="60" t="s">
        <v>1593</v>
      </c>
      <c r="N336" s="61"/>
      <c r="O336" s="62">
        <f t="shared" si="61"/>
        <v>1034482.7586206897</v>
      </c>
      <c r="P336" s="63">
        <v>2.5000000000000001E-2</v>
      </c>
      <c r="Q336" s="64">
        <f t="shared" si="62"/>
        <v>25862.068965517246</v>
      </c>
      <c r="R336" s="65"/>
      <c r="S336" s="66"/>
      <c r="T336" s="67"/>
      <c r="U336" s="64">
        <f t="shared" si="54"/>
        <v>1</v>
      </c>
      <c r="V336" s="64">
        <v>0</v>
      </c>
      <c r="W336" s="61">
        <f t="shared" si="55"/>
        <v>0</v>
      </c>
      <c r="X336" s="68" t="s">
        <v>1594</v>
      </c>
      <c r="Y336" s="68" t="s">
        <v>50</v>
      </c>
      <c r="AA336" s="9" t="s">
        <v>27</v>
      </c>
      <c r="AB336" s="9" t="s">
        <v>27</v>
      </c>
      <c r="AC336" s="9" t="s">
        <v>27</v>
      </c>
      <c r="AD336" s="9" t="s">
        <v>27</v>
      </c>
      <c r="AE336" s="9" t="s">
        <v>27</v>
      </c>
      <c r="AF336" s="8" t="s">
        <v>1595</v>
      </c>
      <c r="AP336" s="69">
        <f t="shared" si="56"/>
        <v>1194126.8155092373</v>
      </c>
      <c r="AQ336" s="70">
        <f t="shared" si="57"/>
        <v>0.26477007704328848</v>
      </c>
      <c r="AR336" s="71"/>
      <c r="AS336" s="60"/>
      <c r="AT336" s="60"/>
      <c r="AU336" s="72"/>
      <c r="AV336" s="72"/>
      <c r="AW336" s="72">
        <f t="shared" si="58"/>
        <v>1200000</v>
      </c>
      <c r="AX336" s="72">
        <f t="shared" si="59"/>
        <v>1200000</v>
      </c>
      <c r="AY336" s="73">
        <f t="shared" si="60"/>
        <v>0.26607232023045413</v>
      </c>
    </row>
    <row r="337" spans="1:51" s="2" customFormat="1" ht="12" customHeight="1">
      <c r="A337" s="75" t="s">
        <v>1596</v>
      </c>
      <c r="B337" s="74" t="s">
        <v>795</v>
      </c>
      <c r="C337" s="74" t="s">
        <v>1597</v>
      </c>
      <c r="D337" s="74" t="s">
        <v>1598</v>
      </c>
      <c r="E337" s="58" t="s">
        <v>46</v>
      </c>
      <c r="F337" s="58" t="s">
        <v>208</v>
      </c>
      <c r="G337" s="46">
        <v>6156120</v>
      </c>
      <c r="H337" s="76">
        <v>1537179.2910729072</v>
      </c>
      <c r="I337" s="46"/>
      <c r="J337" s="46"/>
      <c r="K337" s="46">
        <v>1600000</v>
      </c>
      <c r="L337" s="64">
        <v>1000000</v>
      </c>
      <c r="M337" s="60" t="s">
        <v>46</v>
      </c>
      <c r="N337" s="61" t="s">
        <v>48</v>
      </c>
      <c r="O337" s="62">
        <f t="shared" si="61"/>
        <v>862068.96551724139</v>
      </c>
      <c r="P337" s="63">
        <v>0</v>
      </c>
      <c r="Q337" s="64">
        <f t="shared" si="62"/>
        <v>0</v>
      </c>
      <c r="R337" s="65" t="s">
        <v>48</v>
      </c>
      <c r="S337" s="66"/>
      <c r="T337" s="67"/>
      <c r="U337" s="64">
        <f t="shared" si="54"/>
        <v>1</v>
      </c>
      <c r="V337" s="64">
        <v>0</v>
      </c>
      <c r="W337" s="61">
        <f t="shared" si="55"/>
        <v>0</v>
      </c>
      <c r="X337" s="68" t="s">
        <v>1599</v>
      </c>
      <c r="Y337" s="68" t="s">
        <v>50</v>
      </c>
      <c r="AA337" s="9" t="s">
        <v>27</v>
      </c>
      <c r="AB337" s="9" t="s">
        <v>27</v>
      </c>
      <c r="AC337" s="9" t="s">
        <v>27</v>
      </c>
      <c r="AD337" s="9" t="s">
        <v>27</v>
      </c>
      <c r="AE337" s="9" t="s">
        <v>27</v>
      </c>
      <c r="AP337" s="69">
        <f t="shared" si="56"/>
        <v>1537179.2910729072</v>
      </c>
      <c r="AQ337" s="70">
        <f t="shared" si="57"/>
        <v>0.24969937088180658</v>
      </c>
      <c r="AR337" s="71"/>
      <c r="AS337" s="60"/>
      <c r="AT337" s="60"/>
      <c r="AU337" s="72"/>
      <c r="AV337" s="72"/>
      <c r="AW337" s="72">
        <f t="shared" si="58"/>
        <v>1000000</v>
      </c>
      <c r="AX337" s="72">
        <f t="shared" si="59"/>
        <v>1000000</v>
      </c>
      <c r="AY337" s="73">
        <f t="shared" si="60"/>
        <v>0.16243997842797087</v>
      </c>
    </row>
    <row r="338" spans="1:51" s="2" customFormat="1" ht="12">
      <c r="A338" s="75" t="s">
        <v>1600</v>
      </c>
      <c r="B338" s="74" t="s">
        <v>317</v>
      </c>
      <c r="C338" s="74" t="s">
        <v>1601</v>
      </c>
      <c r="D338" s="74" t="s">
        <v>1602</v>
      </c>
      <c r="E338" s="58" t="s">
        <v>359</v>
      </c>
      <c r="F338" s="58" t="s">
        <v>208</v>
      </c>
      <c r="G338" s="46">
        <v>4510052</v>
      </c>
      <c r="H338" s="76">
        <v>1194126.8155092373</v>
      </c>
      <c r="I338" s="46"/>
      <c r="J338" s="46"/>
      <c r="K338" s="46">
        <v>1500000</v>
      </c>
      <c r="L338" s="64">
        <v>1200000</v>
      </c>
      <c r="M338" s="60" t="s">
        <v>1603</v>
      </c>
      <c r="N338" s="61"/>
      <c r="O338" s="62">
        <f t="shared" si="61"/>
        <v>1034482.7586206897</v>
      </c>
      <c r="P338" s="63">
        <v>2.5000000000000001E-2</v>
      </c>
      <c r="Q338" s="64">
        <f t="shared" si="62"/>
        <v>25862.068965517246</v>
      </c>
      <c r="R338" s="65"/>
      <c r="S338" s="66"/>
      <c r="T338" s="67"/>
      <c r="U338" s="64">
        <f t="shared" si="54"/>
        <v>1</v>
      </c>
      <c r="V338" s="64">
        <v>0</v>
      </c>
      <c r="W338" s="61">
        <f t="shared" si="55"/>
        <v>0</v>
      </c>
      <c r="X338" s="68" t="s">
        <v>1604</v>
      </c>
      <c r="Y338" s="68" t="s">
        <v>50</v>
      </c>
      <c r="AA338" s="9" t="s">
        <v>27</v>
      </c>
      <c r="AB338" s="9" t="s">
        <v>27</v>
      </c>
      <c r="AC338" s="9" t="s">
        <v>27</v>
      </c>
      <c r="AD338" s="9" t="s">
        <v>27</v>
      </c>
      <c r="AE338" s="9" t="s">
        <v>27</v>
      </c>
      <c r="AP338" s="69">
        <f t="shared" si="56"/>
        <v>1194126.8155092373</v>
      </c>
      <c r="AQ338" s="70">
        <f t="shared" si="57"/>
        <v>0.26477007704328848</v>
      </c>
      <c r="AR338" s="71"/>
      <c r="AS338" s="60"/>
      <c r="AT338" s="60"/>
      <c r="AU338" s="72"/>
      <c r="AV338" s="72"/>
      <c r="AW338" s="72">
        <f t="shared" si="58"/>
        <v>1200000</v>
      </c>
      <c r="AX338" s="72">
        <f t="shared" si="59"/>
        <v>1200000</v>
      </c>
      <c r="AY338" s="73">
        <f t="shared" si="60"/>
        <v>0.26607232023045413</v>
      </c>
    </row>
    <row r="339" spans="1:51" s="2" customFormat="1" ht="12">
      <c r="A339" s="75" t="s">
        <v>1605</v>
      </c>
      <c r="B339" s="74" t="s">
        <v>317</v>
      </c>
      <c r="C339" s="74" t="s">
        <v>1606</v>
      </c>
      <c r="D339" s="74" t="s">
        <v>1607</v>
      </c>
      <c r="E339" s="58" t="s">
        <v>359</v>
      </c>
      <c r="F339" s="58" t="s">
        <v>208</v>
      </c>
      <c r="G339" s="46">
        <v>4510052</v>
      </c>
      <c r="H339" s="76">
        <v>1194126.8155092373</v>
      </c>
      <c r="I339" s="46"/>
      <c r="J339" s="46"/>
      <c r="K339" s="46">
        <v>1500000</v>
      </c>
      <c r="L339" s="64">
        <v>1200000</v>
      </c>
      <c r="M339" s="60" t="s">
        <v>1608</v>
      </c>
      <c r="N339" s="61"/>
      <c r="O339" s="62">
        <f t="shared" si="61"/>
        <v>1034482.7586206897</v>
      </c>
      <c r="P339" s="63">
        <v>2.5000000000000001E-2</v>
      </c>
      <c r="Q339" s="64">
        <f t="shared" si="62"/>
        <v>25862.068965517246</v>
      </c>
      <c r="R339" s="65"/>
      <c r="S339" s="66"/>
      <c r="T339" s="67"/>
      <c r="U339" s="64">
        <f t="shared" si="54"/>
        <v>1</v>
      </c>
      <c r="V339" s="64">
        <v>0</v>
      </c>
      <c r="W339" s="61">
        <f t="shared" si="55"/>
        <v>0</v>
      </c>
      <c r="X339" s="68" t="s">
        <v>1609</v>
      </c>
      <c r="Y339" s="68" t="s">
        <v>50</v>
      </c>
      <c r="AA339" s="9" t="s">
        <v>27</v>
      </c>
      <c r="AB339" s="9" t="s">
        <v>27</v>
      </c>
      <c r="AC339" s="9" t="s">
        <v>27</v>
      </c>
      <c r="AD339" s="9" t="s">
        <v>27</v>
      </c>
      <c r="AE339" s="9" t="s">
        <v>27</v>
      </c>
      <c r="AP339" s="69">
        <f t="shared" si="56"/>
        <v>1194126.8155092373</v>
      </c>
      <c r="AQ339" s="70">
        <f t="shared" si="57"/>
        <v>0.26477007704328848</v>
      </c>
      <c r="AR339" s="71"/>
      <c r="AS339" s="60"/>
      <c r="AT339" s="60"/>
      <c r="AU339" s="72"/>
      <c r="AV339" s="72"/>
      <c r="AW339" s="72">
        <f t="shared" si="58"/>
        <v>1200000</v>
      </c>
      <c r="AX339" s="72">
        <f t="shared" si="59"/>
        <v>1200000</v>
      </c>
      <c r="AY339" s="73">
        <f t="shared" si="60"/>
        <v>0.26607232023045413</v>
      </c>
    </row>
    <row r="340" spans="1:51" s="2" customFormat="1" ht="12">
      <c r="A340" s="75" t="s">
        <v>1610</v>
      </c>
      <c r="B340" s="74" t="s">
        <v>337</v>
      </c>
      <c r="C340" s="74" t="s">
        <v>1611</v>
      </c>
      <c r="D340" s="74" t="s">
        <v>1612</v>
      </c>
      <c r="E340" s="58" t="s">
        <v>359</v>
      </c>
      <c r="F340" s="58" t="s">
        <v>208</v>
      </c>
      <c r="G340" s="46">
        <v>3638252</v>
      </c>
      <c r="H340" s="76">
        <v>893757.19527536328</v>
      </c>
      <c r="I340" s="46"/>
      <c r="J340" s="46"/>
      <c r="K340" s="46">
        <v>1300000</v>
      </c>
      <c r="L340" s="64">
        <v>750000</v>
      </c>
      <c r="M340" s="60" t="s">
        <v>1613</v>
      </c>
      <c r="N340" s="61"/>
      <c r="O340" s="62">
        <f t="shared" si="61"/>
        <v>646551.72413793113</v>
      </c>
      <c r="P340" s="63">
        <v>0</v>
      </c>
      <c r="Q340" s="64">
        <f t="shared" si="62"/>
        <v>0</v>
      </c>
      <c r="R340" s="65"/>
      <c r="S340" s="66"/>
      <c r="T340" s="67"/>
      <c r="U340" s="64">
        <f t="shared" si="54"/>
        <v>1</v>
      </c>
      <c r="V340" s="64">
        <v>0</v>
      </c>
      <c r="W340" s="61">
        <f t="shared" si="55"/>
        <v>0</v>
      </c>
      <c r="X340" s="68" t="s">
        <v>1614</v>
      </c>
      <c r="Y340" s="68" t="s">
        <v>50</v>
      </c>
      <c r="AA340" s="9" t="s">
        <v>27</v>
      </c>
      <c r="AB340" s="9" t="s">
        <v>27</v>
      </c>
      <c r="AC340" s="9" t="s">
        <v>27</v>
      </c>
      <c r="AD340" s="9" t="s">
        <v>27</v>
      </c>
      <c r="AE340" s="9" t="s">
        <v>27</v>
      </c>
      <c r="AP340" s="69">
        <f t="shared" si="56"/>
        <v>893757.19527536328</v>
      </c>
      <c r="AQ340" s="70">
        <f t="shared" si="57"/>
        <v>0.24565565971663406</v>
      </c>
      <c r="AR340" s="71"/>
      <c r="AS340" s="60"/>
      <c r="AT340" s="60"/>
      <c r="AU340" s="72"/>
      <c r="AV340" s="72"/>
      <c r="AW340" s="72">
        <f t="shared" si="58"/>
        <v>750000</v>
      </c>
      <c r="AX340" s="72">
        <f t="shared" si="59"/>
        <v>750000</v>
      </c>
      <c r="AY340" s="73">
        <f t="shared" si="60"/>
        <v>0.20614294996608262</v>
      </c>
    </row>
    <row r="341" spans="1:51" s="2" customFormat="1" ht="12">
      <c r="A341" s="75" t="s">
        <v>1615</v>
      </c>
      <c r="B341" s="74" t="s">
        <v>317</v>
      </c>
      <c r="C341" s="74" t="s">
        <v>1616</v>
      </c>
      <c r="D341" s="74" t="s">
        <v>1617</v>
      </c>
      <c r="E341" s="58" t="s">
        <v>207</v>
      </c>
      <c r="F341" s="58" t="s">
        <v>208</v>
      </c>
      <c r="G341" s="46">
        <v>4510052</v>
      </c>
      <c r="H341" s="76">
        <v>1194126.8155092373</v>
      </c>
      <c r="I341" s="46"/>
      <c r="J341" s="46"/>
      <c r="K341" s="46">
        <v>1500000</v>
      </c>
      <c r="L341" s="64">
        <v>1200000</v>
      </c>
      <c r="M341" s="60" t="s">
        <v>1530</v>
      </c>
      <c r="N341" s="61"/>
      <c r="O341" s="62">
        <f t="shared" si="61"/>
        <v>1034482.7586206897</v>
      </c>
      <c r="P341" s="63">
        <v>2.5000000000000001E-2</v>
      </c>
      <c r="Q341" s="64">
        <f t="shared" si="62"/>
        <v>25862.068965517246</v>
      </c>
      <c r="R341" s="65"/>
      <c r="S341" s="66">
        <v>44807</v>
      </c>
      <c r="T341" s="78">
        <v>45046</v>
      </c>
      <c r="U341" s="64">
        <f t="shared" si="54"/>
        <v>240</v>
      </c>
      <c r="V341" s="64">
        <v>60</v>
      </c>
      <c r="W341" s="61">
        <f t="shared" si="55"/>
        <v>14400</v>
      </c>
      <c r="X341" s="68" t="s">
        <v>1618</v>
      </c>
      <c r="Y341" s="68" t="s">
        <v>50</v>
      </c>
      <c r="AA341" s="9" t="s">
        <v>27</v>
      </c>
      <c r="AB341" s="9" t="s">
        <v>27</v>
      </c>
      <c r="AC341" s="9" t="s">
        <v>27</v>
      </c>
      <c r="AD341" s="9" t="s">
        <v>27</v>
      </c>
      <c r="AE341" s="9" t="s">
        <v>27</v>
      </c>
      <c r="AP341" s="69">
        <f t="shared" si="56"/>
        <v>1194126.8155092373</v>
      </c>
      <c r="AQ341" s="70">
        <f t="shared" si="57"/>
        <v>0.26477007704328848</v>
      </c>
      <c r="AR341" s="71"/>
      <c r="AS341" s="60"/>
      <c r="AT341" s="60"/>
      <c r="AU341" s="72"/>
      <c r="AV341" s="72"/>
      <c r="AW341" s="72">
        <f t="shared" si="58"/>
        <v>1200000</v>
      </c>
      <c r="AX341" s="72">
        <f t="shared" si="59"/>
        <v>1200000</v>
      </c>
      <c r="AY341" s="73">
        <f t="shared" si="60"/>
        <v>0.26607232023045413</v>
      </c>
    </row>
    <row r="342" spans="1:51" s="2" customFormat="1" ht="12">
      <c r="A342" s="75" t="s">
        <v>1619</v>
      </c>
      <c r="B342" s="74" t="s">
        <v>337</v>
      </c>
      <c r="C342" s="74" t="s">
        <v>1620</v>
      </c>
      <c r="D342" s="74" t="s">
        <v>1621</v>
      </c>
      <c r="E342" s="58" t="s">
        <v>46</v>
      </c>
      <c r="F342" s="58" t="s">
        <v>208</v>
      </c>
      <c r="G342" s="46">
        <v>3638252</v>
      </c>
      <c r="H342" s="76">
        <v>893757.19527536328</v>
      </c>
      <c r="I342" s="46"/>
      <c r="J342" s="46"/>
      <c r="K342" s="46">
        <v>1300000</v>
      </c>
      <c r="L342" s="64">
        <v>1000000</v>
      </c>
      <c r="M342" s="60" t="s">
        <v>46</v>
      </c>
      <c r="N342" s="61" t="s">
        <v>48</v>
      </c>
      <c r="O342" s="62">
        <f t="shared" si="61"/>
        <v>862068.96551724139</v>
      </c>
      <c r="P342" s="63">
        <v>0</v>
      </c>
      <c r="Q342" s="64">
        <f t="shared" si="62"/>
        <v>0</v>
      </c>
      <c r="R342" s="65" t="s">
        <v>48</v>
      </c>
      <c r="S342" s="66">
        <v>44670</v>
      </c>
      <c r="T342" s="144">
        <v>45049</v>
      </c>
      <c r="U342" s="64">
        <f t="shared" si="54"/>
        <v>380</v>
      </c>
      <c r="V342" s="64">
        <v>60</v>
      </c>
      <c r="W342" s="61">
        <f t="shared" si="55"/>
        <v>22800</v>
      </c>
      <c r="X342" s="68" t="s">
        <v>1318</v>
      </c>
      <c r="Y342" s="68" t="s">
        <v>50</v>
      </c>
      <c r="AA342" s="9" t="s">
        <v>27</v>
      </c>
      <c r="AB342" s="9" t="s">
        <v>27</v>
      </c>
      <c r="AC342" s="9" t="s">
        <v>27</v>
      </c>
      <c r="AD342" s="9" t="s">
        <v>27</v>
      </c>
      <c r="AE342" s="9" t="s">
        <v>27</v>
      </c>
      <c r="AP342" s="69">
        <f t="shared" si="56"/>
        <v>893757.19527536328</v>
      </c>
      <c r="AQ342" s="70">
        <f t="shared" si="57"/>
        <v>0.24565565971663406</v>
      </c>
      <c r="AR342" s="71"/>
      <c r="AS342" s="60"/>
      <c r="AT342" s="60"/>
      <c r="AU342" s="72"/>
      <c r="AV342" s="72"/>
      <c r="AW342" s="72">
        <f t="shared" si="58"/>
        <v>1000000</v>
      </c>
      <c r="AX342" s="72">
        <f t="shared" si="59"/>
        <v>1000000</v>
      </c>
      <c r="AY342" s="73">
        <f t="shared" si="60"/>
        <v>0.2748572666214435</v>
      </c>
    </row>
    <row r="343" spans="1:51" s="2" customFormat="1" ht="12" customHeight="1">
      <c r="A343" s="109" t="s">
        <v>1622</v>
      </c>
      <c r="B343" s="118" t="s">
        <v>232</v>
      </c>
      <c r="C343" s="118" t="s">
        <v>1623</v>
      </c>
      <c r="D343" s="118" t="s">
        <v>1624</v>
      </c>
      <c r="E343" s="58" t="s">
        <v>46</v>
      </c>
      <c r="F343" s="58" t="s">
        <v>208</v>
      </c>
      <c r="G343" s="46">
        <v>3558654</v>
      </c>
      <c r="H343" s="76">
        <v>1132802.4440529849</v>
      </c>
      <c r="I343" s="46"/>
      <c r="J343" s="46"/>
      <c r="K343" s="46">
        <v>1500000</v>
      </c>
      <c r="L343" s="64">
        <v>1000000</v>
      </c>
      <c r="M343" s="55" t="s">
        <v>46</v>
      </c>
      <c r="N343" s="61" t="s">
        <v>48</v>
      </c>
      <c r="O343" s="62">
        <f t="shared" si="61"/>
        <v>862068.96551724139</v>
      </c>
      <c r="P343" s="63">
        <v>0</v>
      </c>
      <c r="Q343" s="64">
        <f t="shared" si="62"/>
        <v>0</v>
      </c>
      <c r="R343" s="65" t="s">
        <v>48</v>
      </c>
      <c r="S343" s="66">
        <v>44595</v>
      </c>
      <c r="T343" s="67">
        <v>45002</v>
      </c>
      <c r="U343" s="64">
        <f t="shared" si="54"/>
        <v>408</v>
      </c>
      <c r="V343" s="64">
        <v>60</v>
      </c>
      <c r="W343" s="61">
        <f t="shared" si="55"/>
        <v>24480</v>
      </c>
      <c r="X343" s="68" t="s">
        <v>1526</v>
      </c>
      <c r="Y343" s="68" t="s">
        <v>50</v>
      </c>
      <c r="AA343" s="9" t="s">
        <v>27</v>
      </c>
      <c r="AB343" s="9" t="s">
        <v>27</v>
      </c>
      <c r="AC343" s="9" t="s">
        <v>27</v>
      </c>
      <c r="AD343" s="9" t="s">
        <v>27</v>
      </c>
      <c r="AE343" s="9" t="s">
        <v>27</v>
      </c>
      <c r="AP343" s="69">
        <f t="shared" si="56"/>
        <v>1132802.4440529849</v>
      </c>
      <c r="AQ343" s="70">
        <f t="shared" si="57"/>
        <v>0.31832328853914565</v>
      </c>
      <c r="AR343" s="71"/>
      <c r="AS343" s="60"/>
      <c r="AT343" s="60"/>
      <c r="AU343" s="72"/>
      <c r="AV343" s="72"/>
      <c r="AW343" s="72">
        <f t="shared" si="58"/>
        <v>1000000</v>
      </c>
      <c r="AX343" s="72">
        <f t="shared" si="59"/>
        <v>1000000</v>
      </c>
      <c r="AY343" s="73">
        <f t="shared" si="60"/>
        <v>0.28100512159934626</v>
      </c>
    </row>
    <row r="344" spans="1:51" s="2" customFormat="1" ht="12" customHeight="1">
      <c r="A344" s="75" t="s">
        <v>1625</v>
      </c>
      <c r="B344" s="74" t="s">
        <v>232</v>
      </c>
      <c r="C344" s="74" t="s">
        <v>1626</v>
      </c>
      <c r="D344" s="74" t="s">
        <v>1627</v>
      </c>
      <c r="E344" s="58"/>
      <c r="F344" s="58" t="s">
        <v>208</v>
      </c>
      <c r="G344" s="46">
        <v>3558654</v>
      </c>
      <c r="H344" s="76">
        <v>1132802.4440529849</v>
      </c>
      <c r="I344" s="46"/>
      <c r="J344" s="46"/>
      <c r="K344" s="46">
        <v>1500000</v>
      </c>
      <c r="L344" s="64">
        <v>1000000</v>
      </c>
      <c r="M344" s="60" t="s">
        <v>1628</v>
      </c>
      <c r="N344" s="61"/>
      <c r="O344" s="62">
        <f t="shared" si="61"/>
        <v>862068.96551724139</v>
      </c>
      <c r="P344" s="63">
        <v>2.5000000000000001E-2</v>
      </c>
      <c r="Q344" s="64">
        <f t="shared" si="62"/>
        <v>21551.724137931036</v>
      </c>
      <c r="R344" s="65"/>
      <c r="S344" s="66"/>
      <c r="T344" s="67"/>
      <c r="U344" s="64">
        <f t="shared" si="54"/>
        <v>1</v>
      </c>
      <c r="V344" s="64">
        <v>60</v>
      </c>
      <c r="W344" s="61">
        <f t="shared" si="55"/>
        <v>60</v>
      </c>
      <c r="X344" s="68" t="s">
        <v>1629</v>
      </c>
      <c r="Y344" s="68" t="s">
        <v>50</v>
      </c>
      <c r="AA344" s="9" t="s">
        <v>27</v>
      </c>
      <c r="AB344" s="9" t="s">
        <v>27</v>
      </c>
      <c r="AC344" s="9" t="s">
        <v>27</v>
      </c>
      <c r="AD344" s="9" t="s">
        <v>27</v>
      </c>
      <c r="AE344" s="9" t="s">
        <v>27</v>
      </c>
      <c r="AP344" s="69">
        <f t="shared" si="56"/>
        <v>1132802.4440529849</v>
      </c>
      <c r="AQ344" s="70">
        <f t="shared" si="57"/>
        <v>0.31832328853914565</v>
      </c>
      <c r="AR344" s="71"/>
      <c r="AS344" s="60"/>
      <c r="AT344" s="60"/>
      <c r="AU344" s="72"/>
      <c r="AV344" s="72"/>
      <c r="AW344" s="72">
        <f t="shared" si="58"/>
        <v>1000000</v>
      </c>
      <c r="AX344" s="72">
        <f t="shared" si="59"/>
        <v>1000000</v>
      </c>
      <c r="AY344" s="73">
        <f t="shared" si="60"/>
        <v>0.28100512159934626</v>
      </c>
    </row>
    <row r="345" spans="1:51" s="2" customFormat="1" ht="12" customHeight="1">
      <c r="A345" s="75" t="s">
        <v>1630</v>
      </c>
      <c r="B345" s="74" t="s">
        <v>232</v>
      </c>
      <c r="C345" s="74" t="s">
        <v>1631</v>
      </c>
      <c r="D345" s="74" t="s">
        <v>1632</v>
      </c>
      <c r="E345" s="58"/>
      <c r="F345" s="58" t="s">
        <v>208</v>
      </c>
      <c r="G345" s="46">
        <v>3558654</v>
      </c>
      <c r="H345" s="76">
        <v>1132802.4440529849</v>
      </c>
      <c r="I345" s="46"/>
      <c r="J345" s="46"/>
      <c r="K345" s="46">
        <v>1500000</v>
      </c>
      <c r="L345" s="64">
        <v>1000000</v>
      </c>
      <c r="M345" s="60" t="s">
        <v>1633</v>
      </c>
      <c r="N345" s="61"/>
      <c r="O345" s="62">
        <f t="shared" si="61"/>
        <v>862068.96551724139</v>
      </c>
      <c r="P345" s="63">
        <v>2.5000000000000001E-2</v>
      </c>
      <c r="Q345" s="64">
        <f t="shared" si="62"/>
        <v>21551.724137931036</v>
      </c>
      <c r="R345" s="65"/>
      <c r="S345" s="66"/>
      <c r="T345" s="67"/>
      <c r="U345" s="64">
        <f t="shared" si="54"/>
        <v>1</v>
      </c>
      <c r="V345" s="64">
        <v>60</v>
      </c>
      <c r="W345" s="61">
        <f t="shared" si="55"/>
        <v>60</v>
      </c>
      <c r="X345" s="68" t="s">
        <v>1634</v>
      </c>
      <c r="Y345" s="68" t="s">
        <v>50</v>
      </c>
      <c r="AA345" s="9" t="s">
        <v>27</v>
      </c>
      <c r="AB345" s="9" t="s">
        <v>27</v>
      </c>
      <c r="AC345" s="9" t="s">
        <v>27</v>
      </c>
      <c r="AD345" s="9" t="s">
        <v>27</v>
      </c>
      <c r="AE345" s="9" t="s">
        <v>27</v>
      </c>
      <c r="AP345" s="69">
        <f t="shared" si="56"/>
        <v>1132802.4440529849</v>
      </c>
      <c r="AQ345" s="70">
        <f t="shared" si="57"/>
        <v>0.31832328853914565</v>
      </c>
      <c r="AR345" s="71"/>
      <c r="AS345" s="60"/>
      <c r="AT345" s="60"/>
      <c r="AU345" s="72"/>
      <c r="AV345" s="72"/>
      <c r="AW345" s="72">
        <f t="shared" si="58"/>
        <v>1000000</v>
      </c>
      <c r="AX345" s="72">
        <f t="shared" si="59"/>
        <v>1000000</v>
      </c>
      <c r="AY345" s="73">
        <f t="shared" si="60"/>
        <v>0.28100512159934626</v>
      </c>
    </row>
    <row r="346" spans="1:51" s="2" customFormat="1" ht="12" customHeight="1">
      <c r="A346" s="112" t="s">
        <v>1635</v>
      </c>
      <c r="B346" s="74" t="s">
        <v>778</v>
      </c>
      <c r="C346" s="74" t="s">
        <v>1636</v>
      </c>
      <c r="D346" s="74">
        <v>452898</v>
      </c>
      <c r="E346" s="58" t="s">
        <v>46</v>
      </c>
      <c r="F346" s="58" t="s">
        <v>208</v>
      </c>
      <c r="G346" s="46">
        <v>5129995.5999999996</v>
      </c>
      <c r="H346" s="76">
        <v>1280956.6739464356</v>
      </c>
      <c r="I346" s="46"/>
      <c r="J346" s="46"/>
      <c r="K346" s="72">
        <v>1400000</v>
      </c>
      <c r="L346" s="64">
        <v>1000000</v>
      </c>
      <c r="M346" s="60" t="s">
        <v>1637</v>
      </c>
      <c r="N346" s="61"/>
      <c r="O346" s="62">
        <f t="shared" si="61"/>
        <v>862068.96551724139</v>
      </c>
      <c r="P346" s="63">
        <v>2.5000000000000001E-2</v>
      </c>
      <c r="Q346" s="64">
        <f t="shared" si="62"/>
        <v>21551.724137931036</v>
      </c>
      <c r="R346" s="65"/>
      <c r="S346" s="66"/>
      <c r="T346" s="67"/>
      <c r="U346" s="64">
        <f t="shared" si="54"/>
        <v>1</v>
      </c>
      <c r="V346" s="64">
        <v>0</v>
      </c>
      <c r="W346" s="61">
        <f t="shared" si="55"/>
        <v>0</v>
      </c>
      <c r="X346" s="68" t="s">
        <v>1638</v>
      </c>
      <c r="Y346" s="68" t="s">
        <v>50</v>
      </c>
      <c r="AA346" s="9" t="s">
        <v>27</v>
      </c>
      <c r="AB346" s="9" t="s">
        <v>27</v>
      </c>
      <c r="AC346" s="9" t="s">
        <v>27</v>
      </c>
      <c r="AD346" s="9" t="s">
        <v>27</v>
      </c>
      <c r="AE346" s="9" t="s">
        <v>27</v>
      </c>
      <c r="AF346" s="8" t="s">
        <v>1639</v>
      </c>
      <c r="AP346" s="69">
        <f t="shared" si="56"/>
        <v>1280956.6739464356</v>
      </c>
      <c r="AQ346" s="70">
        <f t="shared" si="57"/>
        <v>0.24969937088180655</v>
      </c>
      <c r="AR346" s="71"/>
      <c r="AS346" s="60"/>
      <c r="AT346" s="60"/>
      <c r="AU346" s="72"/>
      <c r="AV346" s="72"/>
      <c r="AW346" s="72">
        <f t="shared" si="58"/>
        <v>1000000</v>
      </c>
      <c r="AX346" s="72">
        <f t="shared" si="59"/>
        <v>1000000</v>
      </c>
      <c r="AY346" s="73">
        <f t="shared" si="60"/>
        <v>0.19493194107223016</v>
      </c>
    </row>
    <row r="347" spans="1:51" s="2" customFormat="1" ht="12" customHeight="1">
      <c r="A347" s="75" t="s">
        <v>1640</v>
      </c>
      <c r="B347" s="74" t="s">
        <v>778</v>
      </c>
      <c r="C347" s="74" t="s">
        <v>1641</v>
      </c>
      <c r="D347" s="74">
        <v>486000</v>
      </c>
      <c r="E347" s="58" t="s">
        <v>46</v>
      </c>
      <c r="F347" s="58" t="s">
        <v>208</v>
      </c>
      <c r="G347" s="46">
        <v>5129995.5999999996</v>
      </c>
      <c r="H347" s="76">
        <v>1280956.6739464356</v>
      </c>
      <c r="I347" s="46"/>
      <c r="J347" s="46"/>
      <c r="K347" s="72">
        <v>1400000</v>
      </c>
      <c r="L347" s="64">
        <v>1000000</v>
      </c>
      <c r="M347" s="60" t="s">
        <v>46</v>
      </c>
      <c r="N347" s="61" t="s">
        <v>48</v>
      </c>
      <c r="O347" s="62">
        <f t="shared" si="61"/>
        <v>862068.96551724139</v>
      </c>
      <c r="P347" s="63">
        <v>0</v>
      </c>
      <c r="Q347" s="64">
        <f t="shared" si="62"/>
        <v>0</v>
      </c>
      <c r="R347" s="65" t="s">
        <v>48</v>
      </c>
      <c r="S347" s="66"/>
      <c r="T347" s="67"/>
      <c r="U347" s="64">
        <f t="shared" si="54"/>
        <v>1</v>
      </c>
      <c r="V347" s="64">
        <v>0</v>
      </c>
      <c r="W347" s="61">
        <f t="shared" si="55"/>
        <v>0</v>
      </c>
      <c r="X347" s="68" t="s">
        <v>1526</v>
      </c>
      <c r="Y347" s="68" t="s">
        <v>50</v>
      </c>
      <c r="AA347" s="9" t="s">
        <v>27</v>
      </c>
      <c r="AB347" s="9" t="s">
        <v>27</v>
      </c>
      <c r="AC347" s="9" t="s">
        <v>27</v>
      </c>
      <c r="AD347" s="9" t="s">
        <v>27</v>
      </c>
      <c r="AE347" s="9" t="s">
        <v>27</v>
      </c>
      <c r="AP347" s="69">
        <f t="shared" si="56"/>
        <v>1280956.6739464356</v>
      </c>
      <c r="AQ347" s="70">
        <f t="shared" si="57"/>
        <v>0.24969937088180655</v>
      </c>
      <c r="AR347" s="71"/>
      <c r="AS347" s="60"/>
      <c r="AT347" s="60"/>
      <c r="AU347" s="72"/>
      <c r="AV347" s="72"/>
      <c r="AW347" s="72">
        <f t="shared" si="58"/>
        <v>1000000</v>
      </c>
      <c r="AX347" s="72">
        <f t="shared" si="59"/>
        <v>1000000</v>
      </c>
      <c r="AY347" s="73">
        <f t="shared" si="60"/>
        <v>0.19493194107223016</v>
      </c>
    </row>
    <row r="348" spans="1:51" s="2" customFormat="1" ht="12" customHeight="1">
      <c r="A348" s="75" t="s">
        <v>1642</v>
      </c>
      <c r="B348" s="74" t="s">
        <v>778</v>
      </c>
      <c r="C348" s="74" t="s">
        <v>1643</v>
      </c>
      <c r="D348" s="74">
        <v>1230837</v>
      </c>
      <c r="E348" s="58" t="s">
        <v>46</v>
      </c>
      <c r="F348" s="58" t="s">
        <v>208</v>
      </c>
      <c r="G348" s="46">
        <v>5129995.5999999996</v>
      </c>
      <c r="H348" s="76">
        <v>1280956.6739464356</v>
      </c>
      <c r="I348" s="46"/>
      <c r="J348" s="46"/>
      <c r="K348" s="72">
        <v>1400000</v>
      </c>
      <c r="L348" s="64">
        <v>1000000</v>
      </c>
      <c r="M348" s="60" t="s">
        <v>1644</v>
      </c>
      <c r="N348" s="61"/>
      <c r="O348" s="62">
        <f t="shared" si="61"/>
        <v>862068.96551724139</v>
      </c>
      <c r="P348" s="63">
        <v>2.5000000000000001E-2</v>
      </c>
      <c r="Q348" s="64">
        <f t="shared" si="62"/>
        <v>21551.724137931036</v>
      </c>
      <c r="R348" s="65"/>
      <c r="S348" s="66"/>
      <c r="T348" s="67"/>
      <c r="U348" s="64">
        <f t="shared" si="54"/>
        <v>1</v>
      </c>
      <c r="V348" s="64">
        <v>0</v>
      </c>
      <c r="W348" s="61">
        <f t="shared" si="55"/>
        <v>0</v>
      </c>
      <c r="X348" s="68" t="s">
        <v>1645</v>
      </c>
      <c r="Y348" s="68" t="s">
        <v>50</v>
      </c>
      <c r="AA348" s="9" t="s">
        <v>27</v>
      </c>
      <c r="AB348" s="9" t="s">
        <v>27</v>
      </c>
      <c r="AC348" s="9" t="s">
        <v>27</v>
      </c>
      <c r="AD348" s="9" t="s">
        <v>27</v>
      </c>
      <c r="AE348" s="9" t="s">
        <v>27</v>
      </c>
      <c r="AP348" s="69">
        <f t="shared" si="56"/>
        <v>1280956.6739464356</v>
      </c>
      <c r="AQ348" s="70">
        <f t="shared" si="57"/>
        <v>0.24969937088180655</v>
      </c>
      <c r="AR348" s="71"/>
      <c r="AS348" s="60"/>
      <c r="AT348" s="60"/>
      <c r="AU348" s="72"/>
      <c r="AV348" s="72"/>
      <c r="AW348" s="72">
        <f t="shared" si="58"/>
        <v>1000000</v>
      </c>
      <c r="AX348" s="72">
        <f t="shared" si="59"/>
        <v>1000000</v>
      </c>
      <c r="AY348" s="73">
        <f t="shared" si="60"/>
        <v>0.19493194107223016</v>
      </c>
    </row>
    <row r="349" spans="1:51" s="2" customFormat="1" ht="12" customHeight="1">
      <c r="A349" s="75" t="s">
        <v>1646</v>
      </c>
      <c r="B349" s="74" t="s">
        <v>337</v>
      </c>
      <c r="C349" s="74" t="s">
        <v>1647</v>
      </c>
      <c r="D349" s="74" t="s">
        <v>1648</v>
      </c>
      <c r="E349" s="58"/>
      <c r="F349" s="58" t="s">
        <v>1649</v>
      </c>
      <c r="G349" s="150">
        <v>3984600</v>
      </c>
      <c r="H349" s="150">
        <v>1301355.54</v>
      </c>
      <c r="I349" s="46"/>
      <c r="J349" s="46"/>
      <c r="K349" s="64">
        <v>2000000</v>
      </c>
      <c r="L349" s="64">
        <v>1800000</v>
      </c>
      <c r="M349" s="60" t="s">
        <v>1650</v>
      </c>
      <c r="N349" s="61" t="s">
        <v>1651</v>
      </c>
      <c r="O349" s="62">
        <f t="shared" si="61"/>
        <v>1551724.1379310347</v>
      </c>
      <c r="P349" s="63">
        <v>2.5000000000000001E-2</v>
      </c>
      <c r="Q349" s="64">
        <f t="shared" si="62"/>
        <v>38793.10344827587</v>
      </c>
      <c r="R349" s="65" t="s">
        <v>27</v>
      </c>
      <c r="S349" s="66"/>
      <c r="T349" s="67"/>
      <c r="U349" s="64">
        <f t="shared" si="54"/>
        <v>1</v>
      </c>
      <c r="V349" s="64">
        <v>60</v>
      </c>
      <c r="W349" s="61">
        <f t="shared" si="55"/>
        <v>60</v>
      </c>
      <c r="X349" s="68" t="s">
        <v>1652</v>
      </c>
      <c r="Y349" s="68" t="s">
        <v>50</v>
      </c>
      <c r="AA349" s="9" t="s">
        <v>27</v>
      </c>
      <c r="AB349" s="9" t="s">
        <v>27</v>
      </c>
      <c r="AC349" s="9" t="s">
        <v>27</v>
      </c>
      <c r="AD349" s="9" t="s">
        <v>27</v>
      </c>
      <c r="AE349" s="9" t="s">
        <v>27</v>
      </c>
      <c r="AP349" s="69">
        <f t="shared" si="56"/>
        <v>1301355.54</v>
      </c>
      <c r="AQ349" s="70">
        <f t="shared" si="57"/>
        <v>0.32659628068062041</v>
      </c>
      <c r="AR349" s="66">
        <v>44834</v>
      </c>
      <c r="AS349" s="67">
        <v>44960</v>
      </c>
      <c r="AT349" s="60">
        <f t="shared" ref="AT349:AT412" si="63">AS349-AR349</f>
        <v>126</v>
      </c>
      <c r="AU349" s="72">
        <f>96158.2/30</f>
        <v>3205.2733333333331</v>
      </c>
      <c r="AV349" s="72">
        <f t="shared" ref="AV349:AV412" si="64">AU349*AT349</f>
        <v>403864.43999999994</v>
      </c>
      <c r="AW349" s="72">
        <f t="shared" si="58"/>
        <v>1800000</v>
      </c>
      <c r="AX349" s="72">
        <f t="shared" si="59"/>
        <v>2203864.44</v>
      </c>
      <c r="AY349" s="73">
        <f t="shared" si="60"/>
        <v>0.55309552778196058</v>
      </c>
    </row>
    <row r="350" spans="1:51" s="2" customFormat="1" ht="12" customHeight="1">
      <c r="A350" s="75" t="s">
        <v>1653</v>
      </c>
      <c r="B350" s="74" t="s">
        <v>317</v>
      </c>
      <c r="C350" s="74" t="s">
        <v>1654</v>
      </c>
      <c r="D350" s="74" t="s">
        <v>1655</v>
      </c>
      <c r="E350" s="58"/>
      <c r="F350" s="58" t="s">
        <v>1649</v>
      </c>
      <c r="G350" s="46">
        <v>4638840</v>
      </c>
      <c r="H350" s="46">
        <v>1515027.89</v>
      </c>
      <c r="I350" s="46"/>
      <c r="J350" s="46"/>
      <c r="K350" s="72">
        <v>2300000</v>
      </c>
      <c r="L350" s="64">
        <v>2100000</v>
      </c>
      <c r="M350" s="60" t="s">
        <v>1656</v>
      </c>
      <c r="N350" s="61" t="s">
        <v>1651</v>
      </c>
      <c r="O350" s="62">
        <f t="shared" si="61"/>
        <v>1810344.8275862071</v>
      </c>
      <c r="P350" s="63">
        <v>2.5000000000000001E-2</v>
      </c>
      <c r="Q350" s="64">
        <f t="shared" si="62"/>
        <v>45258.620689655181</v>
      </c>
      <c r="R350" s="65" t="s">
        <v>27</v>
      </c>
      <c r="S350" s="66"/>
      <c r="T350" s="67"/>
      <c r="U350" s="64">
        <f t="shared" si="54"/>
        <v>1</v>
      </c>
      <c r="V350" s="64">
        <v>60</v>
      </c>
      <c r="W350" s="61">
        <f t="shared" si="55"/>
        <v>60</v>
      </c>
      <c r="X350" s="68" t="s">
        <v>1657</v>
      </c>
      <c r="Y350" s="68" t="s">
        <v>50</v>
      </c>
      <c r="AA350" s="9" t="s">
        <v>27</v>
      </c>
      <c r="AB350" s="9" t="s">
        <v>27</v>
      </c>
      <c r="AC350" s="9" t="s">
        <v>27</v>
      </c>
      <c r="AD350" s="9" t="s">
        <v>27</v>
      </c>
      <c r="AE350" s="9" t="s">
        <v>27</v>
      </c>
      <c r="AP350" s="69">
        <f t="shared" si="56"/>
        <v>1515027.89</v>
      </c>
      <c r="AQ350" s="70">
        <f t="shared" si="57"/>
        <v>0.32659628053565115</v>
      </c>
      <c r="AR350" s="66">
        <v>44834</v>
      </c>
      <c r="AS350" s="67">
        <v>44971</v>
      </c>
      <c r="AT350" s="60">
        <f t="shared" si="63"/>
        <v>137</v>
      </c>
      <c r="AU350" s="72">
        <f>113423.64/30</f>
        <v>3780.788</v>
      </c>
      <c r="AV350" s="72">
        <f t="shared" si="64"/>
        <v>517967.95600000001</v>
      </c>
      <c r="AW350" s="72">
        <f t="shared" si="58"/>
        <v>2100000</v>
      </c>
      <c r="AX350" s="72">
        <f t="shared" si="59"/>
        <v>2617967.9560000002</v>
      </c>
      <c r="AY350" s="73">
        <f t="shared" si="60"/>
        <v>0.564358321476921</v>
      </c>
    </row>
    <row r="351" spans="1:51" s="2" customFormat="1" ht="12" customHeight="1">
      <c r="A351" s="75" t="s">
        <v>1658</v>
      </c>
      <c r="B351" s="74" t="s">
        <v>337</v>
      </c>
      <c r="C351" s="74" t="s">
        <v>1659</v>
      </c>
      <c r="D351" s="74" t="s">
        <v>1660</v>
      </c>
      <c r="E351" s="58" t="s">
        <v>46</v>
      </c>
      <c r="F351" s="58" t="s">
        <v>1649</v>
      </c>
      <c r="G351" s="150">
        <v>3984600</v>
      </c>
      <c r="H351" s="150">
        <v>1301355.54</v>
      </c>
      <c r="I351" s="46"/>
      <c r="J351" s="46"/>
      <c r="K351" s="64">
        <v>2000000</v>
      </c>
      <c r="L351" s="64">
        <v>1800000</v>
      </c>
      <c r="M351" s="60" t="s">
        <v>46</v>
      </c>
      <c r="N351" s="61" t="s">
        <v>48</v>
      </c>
      <c r="O351" s="62">
        <f t="shared" si="61"/>
        <v>1551724.1379310347</v>
      </c>
      <c r="P351" s="63">
        <v>0</v>
      </c>
      <c r="Q351" s="64">
        <f t="shared" si="62"/>
        <v>0</v>
      </c>
      <c r="R351" s="65" t="s">
        <v>48</v>
      </c>
      <c r="S351" s="66">
        <v>45013</v>
      </c>
      <c r="T351" s="67">
        <v>45126</v>
      </c>
      <c r="U351" s="64">
        <f t="shared" si="54"/>
        <v>114</v>
      </c>
      <c r="V351" s="64">
        <v>60</v>
      </c>
      <c r="W351" s="61">
        <f t="shared" si="55"/>
        <v>6840</v>
      </c>
      <c r="X351" s="68" t="s">
        <v>1661</v>
      </c>
      <c r="Y351" s="68" t="s">
        <v>50</v>
      </c>
      <c r="AA351" s="9" t="s">
        <v>27</v>
      </c>
      <c r="AB351" s="9" t="s">
        <v>27</v>
      </c>
      <c r="AC351" s="9" t="s">
        <v>27</v>
      </c>
      <c r="AD351" s="9" t="s">
        <v>27</v>
      </c>
      <c r="AE351" s="9" t="s">
        <v>27</v>
      </c>
      <c r="AP351" s="69">
        <f t="shared" si="56"/>
        <v>1301355.54</v>
      </c>
      <c r="AQ351" s="70">
        <f t="shared" si="57"/>
        <v>0.32659628068062041</v>
      </c>
      <c r="AR351" s="66">
        <v>44864</v>
      </c>
      <c r="AS351" s="67">
        <v>44988</v>
      </c>
      <c r="AT351" s="60">
        <f t="shared" si="63"/>
        <v>124</v>
      </c>
      <c r="AU351" s="72">
        <f t="shared" ref="AU351:AU414" si="65">96158.2/30</f>
        <v>3205.2733333333331</v>
      </c>
      <c r="AV351" s="72">
        <f t="shared" si="64"/>
        <v>397453.89333333331</v>
      </c>
      <c r="AW351" s="72">
        <f t="shared" si="58"/>
        <v>1800000</v>
      </c>
      <c r="AX351" s="72">
        <f t="shared" si="59"/>
        <v>2197453.8933333335</v>
      </c>
      <c r="AY351" s="73">
        <f t="shared" si="60"/>
        <v>0.55148669711723475</v>
      </c>
    </row>
    <row r="352" spans="1:51" s="2" customFormat="1" ht="12" customHeight="1">
      <c r="A352" s="75" t="s">
        <v>1662</v>
      </c>
      <c r="B352" s="74" t="s">
        <v>337</v>
      </c>
      <c r="C352" s="74" t="s">
        <v>1663</v>
      </c>
      <c r="D352" s="74" t="s">
        <v>1664</v>
      </c>
      <c r="E352" s="58"/>
      <c r="F352" s="58" t="s">
        <v>1649</v>
      </c>
      <c r="G352" s="150">
        <v>3984600</v>
      </c>
      <c r="H352" s="150">
        <v>1301355.54</v>
      </c>
      <c r="I352" s="46"/>
      <c r="J352" s="46"/>
      <c r="K352" s="64">
        <v>2000000</v>
      </c>
      <c r="L352" s="64">
        <v>1800000</v>
      </c>
      <c r="M352" s="60" t="s">
        <v>1665</v>
      </c>
      <c r="N352" s="61" t="s">
        <v>48</v>
      </c>
      <c r="O352" s="62">
        <f t="shared" si="61"/>
        <v>1551724.1379310347</v>
      </c>
      <c r="P352" s="63">
        <v>0</v>
      </c>
      <c r="Q352" s="64">
        <f t="shared" si="62"/>
        <v>0</v>
      </c>
      <c r="R352" s="65"/>
      <c r="S352" s="66"/>
      <c r="T352" s="67"/>
      <c r="U352" s="64">
        <f t="shared" si="54"/>
        <v>1</v>
      </c>
      <c r="V352" s="64">
        <v>60</v>
      </c>
      <c r="W352" s="61">
        <f t="shared" si="55"/>
        <v>60</v>
      </c>
      <c r="X352" s="68" t="s">
        <v>1666</v>
      </c>
      <c r="Y352" s="68" t="s">
        <v>50</v>
      </c>
      <c r="AA352" s="9" t="s">
        <v>27</v>
      </c>
      <c r="AB352" s="9" t="s">
        <v>27</v>
      </c>
      <c r="AC352" s="9" t="s">
        <v>27</v>
      </c>
      <c r="AD352" s="9" t="s">
        <v>27</v>
      </c>
      <c r="AE352" s="9" t="s">
        <v>27</v>
      </c>
      <c r="AP352" s="69">
        <f t="shared" si="56"/>
        <v>1301355.54</v>
      </c>
      <c r="AQ352" s="70">
        <f t="shared" si="57"/>
        <v>0.32659628068062041</v>
      </c>
      <c r="AR352" s="66">
        <v>44864</v>
      </c>
      <c r="AS352" s="67">
        <v>45058</v>
      </c>
      <c r="AT352" s="60">
        <f t="shared" si="63"/>
        <v>194</v>
      </c>
      <c r="AU352" s="72">
        <f t="shared" si="65"/>
        <v>3205.2733333333331</v>
      </c>
      <c r="AV352" s="72">
        <f t="shared" si="64"/>
        <v>621823.02666666661</v>
      </c>
      <c r="AW352" s="72">
        <f t="shared" si="58"/>
        <v>1800000</v>
      </c>
      <c r="AX352" s="72">
        <f t="shared" si="59"/>
        <v>2421823.0266666664</v>
      </c>
      <c r="AY352" s="73">
        <f t="shared" si="60"/>
        <v>0.60779577038263977</v>
      </c>
    </row>
    <row r="353" spans="1:51" s="2" customFormat="1" ht="12" customHeight="1">
      <c r="A353" s="75" t="s">
        <v>1667</v>
      </c>
      <c r="B353" s="74" t="s">
        <v>337</v>
      </c>
      <c r="C353" s="74" t="s">
        <v>1668</v>
      </c>
      <c r="D353" s="74" t="s">
        <v>1669</v>
      </c>
      <c r="E353" s="58"/>
      <c r="F353" s="58" t="s">
        <v>1649</v>
      </c>
      <c r="G353" s="150">
        <v>3984600</v>
      </c>
      <c r="H353" s="150">
        <v>1301355.54</v>
      </c>
      <c r="I353" s="46"/>
      <c r="J353" s="46"/>
      <c r="K353" s="64">
        <v>2000000</v>
      </c>
      <c r="L353" s="64">
        <v>2000000</v>
      </c>
      <c r="M353" s="60" t="s">
        <v>1670</v>
      </c>
      <c r="N353" s="61"/>
      <c r="O353" s="62">
        <f t="shared" si="61"/>
        <v>1724137.9310344828</v>
      </c>
      <c r="P353" s="63">
        <v>2.5000000000000001E-2</v>
      </c>
      <c r="Q353" s="64">
        <f t="shared" si="62"/>
        <v>43103.448275862072</v>
      </c>
      <c r="R353" s="65"/>
      <c r="S353" s="66">
        <v>45076</v>
      </c>
      <c r="T353" s="67"/>
      <c r="U353" s="64">
        <f t="shared" si="54"/>
        <v>-45075</v>
      </c>
      <c r="V353" s="64">
        <v>60</v>
      </c>
      <c r="W353" s="61">
        <f t="shared" si="55"/>
        <v>-2704500</v>
      </c>
      <c r="X353" s="68" t="s">
        <v>1671</v>
      </c>
      <c r="Y353" s="68" t="s">
        <v>50</v>
      </c>
      <c r="AA353" s="9" t="s">
        <v>27</v>
      </c>
      <c r="AB353" s="9" t="s">
        <v>27</v>
      </c>
      <c r="AC353" s="9" t="s">
        <v>27</v>
      </c>
      <c r="AD353" s="9" t="s">
        <v>27</v>
      </c>
      <c r="AE353" s="9" t="s">
        <v>27</v>
      </c>
      <c r="AP353" s="69">
        <f t="shared" si="56"/>
        <v>1301355.54</v>
      </c>
      <c r="AQ353" s="70">
        <f t="shared" si="57"/>
        <v>0.32659628068062041</v>
      </c>
      <c r="AR353" s="66">
        <v>44893</v>
      </c>
      <c r="AS353" s="67">
        <v>45065</v>
      </c>
      <c r="AT353" s="60">
        <f t="shared" si="63"/>
        <v>172</v>
      </c>
      <c r="AU353" s="72">
        <f t="shared" si="65"/>
        <v>3205.2733333333331</v>
      </c>
      <c r="AV353" s="72">
        <f t="shared" si="64"/>
        <v>551307.01333333331</v>
      </c>
      <c r="AW353" s="72">
        <f t="shared" si="58"/>
        <v>2000000</v>
      </c>
      <c r="AX353" s="72">
        <f t="shared" si="59"/>
        <v>2551307.0133333332</v>
      </c>
      <c r="AY353" s="73">
        <f t="shared" si="60"/>
        <v>0.64029187706001434</v>
      </c>
    </row>
    <row r="354" spans="1:51" s="2" customFormat="1" ht="12" customHeight="1">
      <c r="A354" s="75" t="s">
        <v>1672</v>
      </c>
      <c r="B354" s="74" t="s">
        <v>317</v>
      </c>
      <c r="C354" s="74" t="s">
        <v>1673</v>
      </c>
      <c r="D354" s="74" t="s">
        <v>1674</v>
      </c>
      <c r="E354" s="58"/>
      <c r="F354" s="58" t="s">
        <v>1649</v>
      </c>
      <c r="G354" s="46">
        <v>4638840</v>
      </c>
      <c r="H354" s="46">
        <v>1515027.89</v>
      </c>
      <c r="I354" s="46"/>
      <c r="J354" s="46"/>
      <c r="K354" s="72">
        <v>2300000</v>
      </c>
      <c r="L354" s="64">
        <v>2100000</v>
      </c>
      <c r="M354" s="60" t="s">
        <v>1675</v>
      </c>
      <c r="N354" s="61" t="s">
        <v>1651</v>
      </c>
      <c r="O354" s="62">
        <f t="shared" si="61"/>
        <v>1810344.8275862071</v>
      </c>
      <c r="P354" s="63">
        <v>2.5000000000000001E-2</v>
      </c>
      <c r="Q354" s="64">
        <f t="shared" si="62"/>
        <v>45258.620689655181</v>
      </c>
      <c r="R354" s="65" t="s">
        <v>27</v>
      </c>
      <c r="S354" s="66"/>
      <c r="T354" s="67"/>
      <c r="U354" s="64">
        <f t="shared" si="54"/>
        <v>1</v>
      </c>
      <c r="V354" s="64">
        <v>60</v>
      </c>
      <c r="W354" s="61">
        <f t="shared" si="55"/>
        <v>60</v>
      </c>
      <c r="X354" s="68" t="s">
        <v>1676</v>
      </c>
      <c r="Y354" s="68" t="s">
        <v>50</v>
      </c>
      <c r="AA354" s="9" t="s">
        <v>27</v>
      </c>
      <c r="AB354" s="9" t="s">
        <v>27</v>
      </c>
      <c r="AC354" s="9" t="s">
        <v>27</v>
      </c>
      <c r="AD354" s="9" t="s">
        <v>27</v>
      </c>
      <c r="AE354" s="9" t="s">
        <v>27</v>
      </c>
      <c r="AP354" s="69">
        <f t="shared" si="56"/>
        <v>1515027.89</v>
      </c>
      <c r="AQ354" s="70">
        <f t="shared" si="57"/>
        <v>0.32659628053565115</v>
      </c>
      <c r="AR354" s="66">
        <v>44834</v>
      </c>
      <c r="AS354" s="67">
        <v>44972</v>
      </c>
      <c r="AT354" s="60">
        <f t="shared" si="63"/>
        <v>138</v>
      </c>
      <c r="AU354" s="72">
        <f t="shared" si="65"/>
        <v>3205.2733333333331</v>
      </c>
      <c r="AV354" s="72">
        <f t="shared" si="64"/>
        <v>442327.72</v>
      </c>
      <c r="AW354" s="72">
        <f t="shared" si="58"/>
        <v>2100000</v>
      </c>
      <c r="AX354" s="72">
        <f t="shared" si="59"/>
        <v>2542327.7199999997</v>
      </c>
      <c r="AY354" s="73">
        <f t="shared" si="60"/>
        <v>0.54805247001405522</v>
      </c>
    </row>
    <row r="355" spans="1:51" s="2" customFormat="1" ht="12" customHeight="1">
      <c r="A355" s="75" t="s">
        <v>1677</v>
      </c>
      <c r="B355" s="74" t="s">
        <v>337</v>
      </c>
      <c r="C355" s="74" t="s">
        <v>1678</v>
      </c>
      <c r="D355" s="74" t="s">
        <v>1679</v>
      </c>
      <c r="E355" s="58"/>
      <c r="F355" s="58" t="s">
        <v>1649</v>
      </c>
      <c r="G355" s="150">
        <v>3984600</v>
      </c>
      <c r="H355" s="150">
        <v>1301355.54</v>
      </c>
      <c r="I355" s="46"/>
      <c r="J355" s="46"/>
      <c r="K355" s="64">
        <v>2000000</v>
      </c>
      <c r="L355" s="64">
        <v>1800000</v>
      </c>
      <c r="M355" s="60" t="s">
        <v>1680</v>
      </c>
      <c r="N355" s="61" t="s">
        <v>263</v>
      </c>
      <c r="O355" s="62">
        <f t="shared" si="61"/>
        <v>1551724.1379310347</v>
      </c>
      <c r="P355" s="63">
        <v>2.5000000000000001E-2</v>
      </c>
      <c r="Q355" s="64">
        <f t="shared" si="62"/>
        <v>38793.10344827587</v>
      </c>
      <c r="R355" s="85" t="s">
        <v>27</v>
      </c>
      <c r="S355" s="66"/>
      <c r="T355" s="67"/>
      <c r="U355" s="64">
        <f t="shared" si="54"/>
        <v>1</v>
      </c>
      <c r="V355" s="64">
        <v>60</v>
      </c>
      <c r="W355" s="61">
        <f t="shared" si="55"/>
        <v>60</v>
      </c>
      <c r="X355" s="68" t="s">
        <v>1681</v>
      </c>
      <c r="Y355" s="68" t="s">
        <v>50</v>
      </c>
      <c r="AA355" s="9" t="s">
        <v>27</v>
      </c>
      <c r="AB355" s="9" t="s">
        <v>27</v>
      </c>
      <c r="AC355" s="9" t="s">
        <v>27</v>
      </c>
      <c r="AD355" s="9" t="s">
        <v>27</v>
      </c>
      <c r="AE355" s="9" t="s">
        <v>27</v>
      </c>
      <c r="AP355" s="69">
        <f t="shared" si="56"/>
        <v>1301355.54</v>
      </c>
      <c r="AQ355" s="70">
        <f t="shared" si="57"/>
        <v>0.32659628068062041</v>
      </c>
      <c r="AR355" s="66">
        <v>44864</v>
      </c>
      <c r="AS355" s="67">
        <v>44959</v>
      </c>
      <c r="AT355" s="60">
        <f t="shared" si="63"/>
        <v>95</v>
      </c>
      <c r="AU355" s="72">
        <f t="shared" si="65"/>
        <v>3205.2733333333331</v>
      </c>
      <c r="AV355" s="72">
        <f t="shared" si="64"/>
        <v>304500.96666666662</v>
      </c>
      <c r="AW355" s="72">
        <f t="shared" si="58"/>
        <v>1800000</v>
      </c>
      <c r="AX355" s="72">
        <f t="shared" si="59"/>
        <v>2104500.9666666668</v>
      </c>
      <c r="AY355" s="73">
        <f t="shared" si="60"/>
        <v>0.52815865247870974</v>
      </c>
    </row>
    <row r="356" spans="1:51" s="2" customFormat="1" ht="12" customHeight="1">
      <c r="A356" s="75" t="s">
        <v>1682</v>
      </c>
      <c r="B356" s="74" t="s">
        <v>317</v>
      </c>
      <c r="C356" s="74" t="s">
        <v>1683</v>
      </c>
      <c r="D356" s="74" t="s">
        <v>1684</v>
      </c>
      <c r="E356" s="58"/>
      <c r="F356" s="58" t="s">
        <v>1649</v>
      </c>
      <c r="G356" s="46">
        <v>4638840</v>
      </c>
      <c r="H356" s="46">
        <v>1515027.89</v>
      </c>
      <c r="I356" s="46"/>
      <c r="J356" s="46"/>
      <c r="K356" s="72">
        <v>2300000</v>
      </c>
      <c r="L356" s="64">
        <v>2100000</v>
      </c>
      <c r="M356" s="60" t="s">
        <v>1685</v>
      </c>
      <c r="N356" s="61" t="s">
        <v>263</v>
      </c>
      <c r="O356" s="62">
        <f t="shared" si="61"/>
        <v>1810344.8275862071</v>
      </c>
      <c r="P356" s="63">
        <v>2.5000000000000001E-2</v>
      </c>
      <c r="Q356" s="64">
        <f t="shared" si="62"/>
        <v>45258.620689655181</v>
      </c>
      <c r="R356" s="85" t="s">
        <v>27</v>
      </c>
      <c r="S356" s="66"/>
      <c r="T356" s="67"/>
      <c r="U356" s="64">
        <f t="shared" si="54"/>
        <v>1</v>
      </c>
      <c r="V356" s="64">
        <v>60</v>
      </c>
      <c r="W356" s="61">
        <f t="shared" si="55"/>
        <v>60</v>
      </c>
      <c r="X356" s="68" t="s">
        <v>1686</v>
      </c>
      <c r="Y356" s="68" t="s">
        <v>50</v>
      </c>
      <c r="AA356" s="9" t="s">
        <v>27</v>
      </c>
      <c r="AB356" s="9" t="s">
        <v>27</v>
      </c>
      <c r="AC356" s="9" t="s">
        <v>27</v>
      </c>
      <c r="AD356" s="9" t="s">
        <v>27</v>
      </c>
      <c r="AE356" s="9" t="s">
        <v>27</v>
      </c>
      <c r="AP356" s="69">
        <f t="shared" si="56"/>
        <v>1515027.89</v>
      </c>
      <c r="AQ356" s="70">
        <f t="shared" si="57"/>
        <v>0.32659628053565115</v>
      </c>
      <c r="AR356" s="66">
        <v>44834</v>
      </c>
      <c r="AS356" s="67">
        <v>44960</v>
      </c>
      <c r="AT356" s="60">
        <f t="shared" si="63"/>
        <v>126</v>
      </c>
      <c r="AU356" s="72">
        <f t="shared" si="65"/>
        <v>3205.2733333333331</v>
      </c>
      <c r="AV356" s="72">
        <f t="shared" si="64"/>
        <v>403864.43999999994</v>
      </c>
      <c r="AW356" s="72">
        <f t="shared" si="58"/>
        <v>2100000</v>
      </c>
      <c r="AX356" s="72">
        <f t="shared" si="59"/>
        <v>2503864.44</v>
      </c>
      <c r="AY356" s="73">
        <f t="shared" si="60"/>
        <v>0.53976089712083197</v>
      </c>
    </row>
    <row r="357" spans="1:51" s="2" customFormat="1" ht="12" customHeight="1">
      <c r="A357" s="75" t="s">
        <v>1687</v>
      </c>
      <c r="B357" s="74" t="s">
        <v>317</v>
      </c>
      <c r="C357" s="74" t="s">
        <v>1688</v>
      </c>
      <c r="D357" s="74" t="s">
        <v>1689</v>
      </c>
      <c r="E357" s="58"/>
      <c r="F357" s="58" t="s">
        <v>1649</v>
      </c>
      <c r="G357" s="46">
        <v>4638840</v>
      </c>
      <c r="H357" s="46">
        <v>1515027.89</v>
      </c>
      <c r="I357" s="46"/>
      <c r="J357" s="46"/>
      <c r="K357" s="72">
        <v>2300000</v>
      </c>
      <c r="L357" s="64">
        <v>2100000</v>
      </c>
      <c r="M357" s="60" t="s">
        <v>1690</v>
      </c>
      <c r="N357" s="61"/>
      <c r="O357" s="62">
        <f t="shared" si="61"/>
        <v>1810344.8275862071</v>
      </c>
      <c r="P357" s="63">
        <v>2.5000000000000001E-2</v>
      </c>
      <c r="Q357" s="64">
        <f t="shared" si="62"/>
        <v>45258.620689655181</v>
      </c>
      <c r="R357" s="65"/>
      <c r="S357" s="66"/>
      <c r="T357" s="67"/>
      <c r="U357" s="64">
        <f t="shared" si="54"/>
        <v>1</v>
      </c>
      <c r="V357" s="64">
        <v>60</v>
      </c>
      <c r="W357" s="61">
        <f t="shared" si="55"/>
        <v>60</v>
      </c>
      <c r="X357" s="68" t="s">
        <v>1691</v>
      </c>
      <c r="Y357" s="68" t="s">
        <v>50</v>
      </c>
      <c r="AA357" s="9" t="s">
        <v>27</v>
      </c>
      <c r="AB357" s="9" t="s">
        <v>27</v>
      </c>
      <c r="AC357" s="9" t="s">
        <v>27</v>
      </c>
      <c r="AD357" s="9" t="s">
        <v>27</v>
      </c>
      <c r="AE357" s="9" t="s">
        <v>27</v>
      </c>
      <c r="AP357" s="69">
        <f t="shared" si="56"/>
        <v>1515027.89</v>
      </c>
      <c r="AQ357" s="70">
        <f t="shared" si="57"/>
        <v>0.32659628053565115</v>
      </c>
      <c r="AR357" s="66">
        <v>44834</v>
      </c>
      <c r="AS357" s="67">
        <v>44958</v>
      </c>
      <c r="AT357" s="60">
        <f t="shared" si="63"/>
        <v>124</v>
      </c>
      <c r="AU357" s="72">
        <f t="shared" si="65"/>
        <v>3205.2733333333331</v>
      </c>
      <c r="AV357" s="72">
        <f t="shared" si="64"/>
        <v>397453.89333333331</v>
      </c>
      <c r="AW357" s="72">
        <f t="shared" si="58"/>
        <v>2100000</v>
      </c>
      <c r="AX357" s="72">
        <f t="shared" si="59"/>
        <v>2497453.8933333335</v>
      </c>
      <c r="AY357" s="73">
        <f t="shared" si="60"/>
        <v>0.53837896830529475</v>
      </c>
    </row>
    <row r="358" spans="1:51" s="2" customFormat="1" ht="12" customHeight="1">
      <c r="A358" s="75" t="s">
        <v>1692</v>
      </c>
      <c r="B358" s="74" t="s">
        <v>317</v>
      </c>
      <c r="C358" s="74" t="s">
        <v>1693</v>
      </c>
      <c r="D358" s="74" t="s">
        <v>1694</v>
      </c>
      <c r="E358" s="58"/>
      <c r="F358" s="58" t="s">
        <v>1649</v>
      </c>
      <c r="G358" s="46">
        <v>4638840</v>
      </c>
      <c r="H358" s="46">
        <v>1515027.89</v>
      </c>
      <c r="I358" s="46"/>
      <c r="J358" s="46"/>
      <c r="K358" s="72">
        <v>2300000</v>
      </c>
      <c r="L358" s="64">
        <v>2100000</v>
      </c>
      <c r="M358" s="60" t="s">
        <v>1695</v>
      </c>
      <c r="N358" s="61"/>
      <c r="O358" s="62">
        <f t="shared" si="61"/>
        <v>1810344.8275862071</v>
      </c>
      <c r="P358" s="63">
        <v>2.5000000000000001E-2</v>
      </c>
      <c r="Q358" s="64">
        <f t="shared" si="62"/>
        <v>45258.620689655181</v>
      </c>
      <c r="R358" s="65"/>
      <c r="S358" s="66"/>
      <c r="T358" s="67"/>
      <c r="U358" s="64">
        <f t="shared" si="54"/>
        <v>1</v>
      </c>
      <c r="V358" s="64">
        <v>60</v>
      </c>
      <c r="W358" s="61">
        <f t="shared" si="55"/>
        <v>60</v>
      </c>
      <c r="X358" s="68" t="s">
        <v>1696</v>
      </c>
      <c r="Y358" s="68" t="s">
        <v>50</v>
      </c>
      <c r="AA358" s="9" t="s">
        <v>27</v>
      </c>
      <c r="AB358" s="9" t="s">
        <v>27</v>
      </c>
      <c r="AC358" s="9" t="s">
        <v>27</v>
      </c>
      <c r="AD358" s="9" t="s">
        <v>27</v>
      </c>
      <c r="AE358" s="9" t="s">
        <v>27</v>
      </c>
      <c r="AP358" s="69">
        <f t="shared" si="56"/>
        <v>1515027.89</v>
      </c>
      <c r="AQ358" s="70">
        <f t="shared" si="57"/>
        <v>0.32659628053565115</v>
      </c>
      <c r="AR358" s="66">
        <v>44834</v>
      </c>
      <c r="AS358" s="67">
        <v>44960</v>
      </c>
      <c r="AT358" s="60">
        <f t="shared" si="63"/>
        <v>126</v>
      </c>
      <c r="AU358" s="72">
        <f t="shared" si="65"/>
        <v>3205.2733333333331</v>
      </c>
      <c r="AV358" s="72">
        <f t="shared" si="64"/>
        <v>403864.43999999994</v>
      </c>
      <c r="AW358" s="72">
        <f t="shared" si="58"/>
        <v>2100000</v>
      </c>
      <c r="AX358" s="72">
        <f t="shared" si="59"/>
        <v>2503864.44</v>
      </c>
      <c r="AY358" s="73">
        <f t="shared" si="60"/>
        <v>0.53976089712083197</v>
      </c>
    </row>
    <row r="359" spans="1:51" s="2" customFormat="1" ht="12" customHeight="1">
      <c r="A359" s="75" t="s">
        <v>1697</v>
      </c>
      <c r="B359" s="74" t="s">
        <v>337</v>
      </c>
      <c r="C359" s="74" t="s">
        <v>1698</v>
      </c>
      <c r="D359" s="74" t="s">
        <v>1699</v>
      </c>
      <c r="E359" s="58"/>
      <c r="F359" s="58" t="s">
        <v>1649</v>
      </c>
      <c r="G359" s="150">
        <v>3984600</v>
      </c>
      <c r="H359" s="150">
        <v>1301355.54</v>
      </c>
      <c r="I359" s="46"/>
      <c r="J359" s="46"/>
      <c r="K359" s="64">
        <v>2000000</v>
      </c>
      <c r="L359" s="64">
        <v>2000000</v>
      </c>
      <c r="M359" s="60" t="s">
        <v>1700</v>
      </c>
      <c r="N359" s="61" t="s">
        <v>263</v>
      </c>
      <c r="O359" s="62">
        <f t="shared" si="61"/>
        <v>1724137.9310344828</v>
      </c>
      <c r="P359" s="63">
        <v>2.5000000000000001E-2</v>
      </c>
      <c r="Q359" s="64">
        <f t="shared" si="62"/>
        <v>43103.448275862072</v>
      </c>
      <c r="R359" s="85" t="s">
        <v>27</v>
      </c>
      <c r="S359" s="66"/>
      <c r="T359" s="67"/>
      <c r="U359" s="64">
        <f t="shared" si="54"/>
        <v>1</v>
      </c>
      <c r="V359" s="64">
        <v>60</v>
      </c>
      <c r="W359" s="61">
        <f t="shared" si="55"/>
        <v>60</v>
      </c>
      <c r="X359" s="68" t="s">
        <v>1701</v>
      </c>
      <c r="Y359" s="68" t="s">
        <v>50</v>
      </c>
      <c r="AA359" s="9" t="s">
        <v>27</v>
      </c>
      <c r="AB359" s="9" t="s">
        <v>27</v>
      </c>
      <c r="AC359" s="9" t="s">
        <v>27</v>
      </c>
      <c r="AD359" s="9" t="s">
        <v>27</v>
      </c>
      <c r="AE359" s="9" t="s">
        <v>27</v>
      </c>
      <c r="AP359" s="69">
        <f t="shared" si="56"/>
        <v>1301355.54</v>
      </c>
      <c r="AQ359" s="70">
        <f t="shared" si="57"/>
        <v>0.32659628068062041</v>
      </c>
      <c r="AR359" s="66">
        <v>44864</v>
      </c>
      <c r="AS359" s="67">
        <v>44958</v>
      </c>
      <c r="AT359" s="60">
        <f t="shared" si="63"/>
        <v>94</v>
      </c>
      <c r="AU359" s="72">
        <f t="shared" si="65"/>
        <v>3205.2733333333331</v>
      </c>
      <c r="AV359" s="72">
        <f t="shared" si="64"/>
        <v>301295.6933333333</v>
      </c>
      <c r="AW359" s="72">
        <f t="shared" si="58"/>
        <v>2000000</v>
      </c>
      <c r="AX359" s="72">
        <f t="shared" si="59"/>
        <v>2301295.6933333334</v>
      </c>
      <c r="AY359" s="73">
        <f t="shared" si="60"/>
        <v>0.57754748113570575</v>
      </c>
    </row>
    <row r="360" spans="1:51" s="2" customFormat="1" ht="12" customHeight="1">
      <c r="A360" s="75" t="s">
        <v>1702</v>
      </c>
      <c r="B360" s="74" t="s">
        <v>337</v>
      </c>
      <c r="C360" s="74" t="s">
        <v>1703</v>
      </c>
      <c r="D360" s="74" t="s">
        <v>1704</v>
      </c>
      <c r="E360" s="58"/>
      <c r="F360" s="58" t="s">
        <v>1649</v>
      </c>
      <c r="G360" s="150">
        <v>3984600</v>
      </c>
      <c r="H360" s="150">
        <v>1301355.54</v>
      </c>
      <c r="I360" s="46"/>
      <c r="J360" s="46"/>
      <c r="K360" s="64">
        <v>2000000</v>
      </c>
      <c r="L360" s="64">
        <v>1800000</v>
      </c>
      <c r="M360" s="60" t="s">
        <v>1705</v>
      </c>
      <c r="N360" s="61" t="s">
        <v>263</v>
      </c>
      <c r="O360" s="62">
        <f t="shared" si="61"/>
        <v>1551724.1379310347</v>
      </c>
      <c r="P360" s="63">
        <v>2.5000000000000001E-2</v>
      </c>
      <c r="Q360" s="64">
        <f t="shared" si="62"/>
        <v>38793.10344827587</v>
      </c>
      <c r="R360" s="85" t="s">
        <v>27</v>
      </c>
      <c r="S360" s="66"/>
      <c r="T360" s="67"/>
      <c r="U360" s="64">
        <f t="shared" si="54"/>
        <v>1</v>
      </c>
      <c r="V360" s="64">
        <v>60</v>
      </c>
      <c r="W360" s="61">
        <f t="shared" si="55"/>
        <v>60</v>
      </c>
      <c r="X360" s="68" t="s">
        <v>1706</v>
      </c>
      <c r="Y360" s="68" t="s">
        <v>50</v>
      </c>
      <c r="AA360" s="9" t="s">
        <v>27</v>
      </c>
      <c r="AB360" s="9" t="s">
        <v>27</v>
      </c>
      <c r="AC360" s="9" t="s">
        <v>27</v>
      </c>
      <c r="AD360" s="9" t="s">
        <v>27</v>
      </c>
      <c r="AE360" s="9" t="s">
        <v>27</v>
      </c>
      <c r="AP360" s="69">
        <f t="shared" si="56"/>
        <v>1301355.54</v>
      </c>
      <c r="AQ360" s="70">
        <f t="shared" si="57"/>
        <v>0.32659628068062041</v>
      </c>
      <c r="AR360" s="66">
        <v>44864</v>
      </c>
      <c r="AS360" s="67">
        <v>44958</v>
      </c>
      <c r="AT360" s="60">
        <f t="shared" si="63"/>
        <v>94</v>
      </c>
      <c r="AU360" s="72">
        <f t="shared" si="65"/>
        <v>3205.2733333333331</v>
      </c>
      <c r="AV360" s="72">
        <f t="shared" si="64"/>
        <v>301295.6933333333</v>
      </c>
      <c r="AW360" s="72">
        <f t="shared" si="58"/>
        <v>1800000</v>
      </c>
      <c r="AX360" s="72">
        <f t="shared" si="59"/>
        <v>2101295.6933333334</v>
      </c>
      <c r="AY360" s="73">
        <f t="shared" si="60"/>
        <v>0.52735423714634677</v>
      </c>
    </row>
    <row r="361" spans="1:51" s="2" customFormat="1" ht="12" customHeight="1">
      <c r="A361" s="75" t="s">
        <v>1707</v>
      </c>
      <c r="B361" s="74" t="s">
        <v>317</v>
      </c>
      <c r="C361" s="74" t="s">
        <v>1708</v>
      </c>
      <c r="D361" s="74" t="s">
        <v>1709</v>
      </c>
      <c r="E361" s="58"/>
      <c r="F361" s="58" t="s">
        <v>1649</v>
      </c>
      <c r="G361" s="46">
        <v>4638840</v>
      </c>
      <c r="H361" s="46">
        <v>1515027.89</v>
      </c>
      <c r="I361" s="46"/>
      <c r="J361" s="46"/>
      <c r="K361" s="72">
        <v>2300000</v>
      </c>
      <c r="L361" s="64">
        <v>2100000</v>
      </c>
      <c r="M361" s="60" t="s">
        <v>1705</v>
      </c>
      <c r="N361" s="61" t="s">
        <v>263</v>
      </c>
      <c r="O361" s="62">
        <f t="shared" si="61"/>
        <v>1810344.8275862071</v>
      </c>
      <c r="P361" s="63">
        <v>2.5000000000000001E-2</v>
      </c>
      <c r="Q361" s="64">
        <f t="shared" si="62"/>
        <v>45258.620689655181</v>
      </c>
      <c r="R361" s="85" t="s">
        <v>27</v>
      </c>
      <c r="S361" s="66"/>
      <c r="T361" s="67"/>
      <c r="U361" s="64">
        <f t="shared" si="54"/>
        <v>1</v>
      </c>
      <c r="V361" s="64">
        <v>60</v>
      </c>
      <c r="W361" s="61">
        <f t="shared" si="55"/>
        <v>60</v>
      </c>
      <c r="X361" s="68" t="s">
        <v>1710</v>
      </c>
      <c r="Y361" s="68" t="s">
        <v>50</v>
      </c>
      <c r="AA361" s="9" t="s">
        <v>27</v>
      </c>
      <c r="AB361" s="9" t="s">
        <v>27</v>
      </c>
      <c r="AC361" s="9" t="s">
        <v>27</v>
      </c>
      <c r="AD361" s="9" t="s">
        <v>28</v>
      </c>
      <c r="AE361" s="9" t="s">
        <v>27</v>
      </c>
      <c r="AP361" s="69">
        <f t="shared" si="56"/>
        <v>1515027.89</v>
      </c>
      <c r="AQ361" s="70">
        <f t="shared" si="57"/>
        <v>0.32659628053565115</v>
      </c>
      <c r="AR361" s="66">
        <v>44834</v>
      </c>
      <c r="AS361" s="67">
        <v>45201</v>
      </c>
      <c r="AT361" s="60">
        <f t="shared" si="63"/>
        <v>367</v>
      </c>
      <c r="AU361" s="72">
        <f t="shared" si="65"/>
        <v>3205.2733333333331</v>
      </c>
      <c r="AV361" s="72">
        <f t="shared" si="64"/>
        <v>1176335.3133333332</v>
      </c>
      <c r="AW361" s="72">
        <f t="shared" si="58"/>
        <v>2100000</v>
      </c>
      <c r="AX361" s="72">
        <f t="shared" si="59"/>
        <v>3276335.3133333335</v>
      </c>
      <c r="AY361" s="73">
        <f t="shared" si="60"/>
        <v>0.70628331939306666</v>
      </c>
    </row>
    <row r="362" spans="1:51" s="2" customFormat="1" ht="12" customHeight="1">
      <c r="A362" s="75" t="s">
        <v>1711</v>
      </c>
      <c r="B362" s="74" t="s">
        <v>337</v>
      </c>
      <c r="C362" s="74" t="s">
        <v>1712</v>
      </c>
      <c r="D362" s="74" t="s">
        <v>1713</v>
      </c>
      <c r="E362" s="58"/>
      <c r="F362" s="58" t="s">
        <v>1649</v>
      </c>
      <c r="G362" s="150">
        <v>3984600</v>
      </c>
      <c r="H362" s="150">
        <v>1301355.54</v>
      </c>
      <c r="I362" s="46"/>
      <c r="J362" s="46"/>
      <c r="K362" s="64">
        <v>2000000</v>
      </c>
      <c r="L362" s="64">
        <v>2000000</v>
      </c>
      <c r="M362" s="60" t="s">
        <v>1714</v>
      </c>
      <c r="N362" s="61" t="s">
        <v>1651</v>
      </c>
      <c r="O362" s="62">
        <f t="shared" si="61"/>
        <v>1724137.9310344828</v>
      </c>
      <c r="P362" s="63">
        <v>2.5000000000000001E-2</v>
      </c>
      <c r="Q362" s="64">
        <f t="shared" si="62"/>
        <v>43103.448275862072</v>
      </c>
      <c r="R362" s="85" t="s">
        <v>27</v>
      </c>
      <c r="S362" s="66"/>
      <c r="T362" s="67"/>
      <c r="U362" s="64">
        <f t="shared" si="54"/>
        <v>1</v>
      </c>
      <c r="V362" s="64">
        <v>60</v>
      </c>
      <c r="W362" s="61">
        <f t="shared" si="55"/>
        <v>60</v>
      </c>
      <c r="X362" s="68" t="s">
        <v>1715</v>
      </c>
      <c r="Y362" s="68" t="s">
        <v>50</v>
      </c>
      <c r="AA362" s="9" t="s">
        <v>27</v>
      </c>
      <c r="AB362" s="9" t="s">
        <v>27</v>
      </c>
      <c r="AC362" s="9" t="s">
        <v>27</v>
      </c>
      <c r="AD362" s="9" t="s">
        <v>27</v>
      </c>
      <c r="AE362" s="9" t="s">
        <v>27</v>
      </c>
      <c r="AP362" s="69">
        <f t="shared" si="56"/>
        <v>1301355.54</v>
      </c>
      <c r="AQ362" s="70">
        <f t="shared" si="57"/>
        <v>0.32659628068062041</v>
      </c>
      <c r="AR362" s="66">
        <v>44864</v>
      </c>
      <c r="AS362" s="67">
        <v>44959</v>
      </c>
      <c r="AT362" s="60">
        <f t="shared" si="63"/>
        <v>95</v>
      </c>
      <c r="AU362" s="72">
        <f t="shared" si="65"/>
        <v>3205.2733333333331</v>
      </c>
      <c r="AV362" s="72">
        <f t="shared" si="64"/>
        <v>304500.96666666662</v>
      </c>
      <c r="AW362" s="72">
        <f t="shared" si="58"/>
        <v>2000000</v>
      </c>
      <c r="AX362" s="72">
        <f t="shared" si="59"/>
        <v>2304500.9666666668</v>
      </c>
      <c r="AY362" s="73">
        <f t="shared" si="60"/>
        <v>0.57835189646806873</v>
      </c>
    </row>
    <row r="363" spans="1:51" s="2" customFormat="1" ht="12" customHeight="1">
      <c r="A363" s="75" t="s">
        <v>1716</v>
      </c>
      <c r="B363" s="74" t="s">
        <v>232</v>
      </c>
      <c r="C363" s="74" t="s">
        <v>1717</v>
      </c>
      <c r="D363" s="74" t="s">
        <v>1718</v>
      </c>
      <c r="E363" s="58"/>
      <c r="F363" s="58" t="s">
        <v>208</v>
      </c>
      <c r="G363" s="46">
        <v>3558654</v>
      </c>
      <c r="H363" s="76">
        <v>1132802.4440529849</v>
      </c>
      <c r="I363" s="46"/>
      <c r="J363" s="46"/>
      <c r="K363" s="46">
        <v>1500000</v>
      </c>
      <c r="L363" s="64">
        <v>900000</v>
      </c>
      <c r="M363" s="60" t="s">
        <v>1719</v>
      </c>
      <c r="N363" s="61" t="s">
        <v>48</v>
      </c>
      <c r="O363" s="62">
        <f t="shared" si="61"/>
        <v>775862.06896551733</v>
      </c>
      <c r="P363" s="63">
        <v>0</v>
      </c>
      <c r="Q363" s="64">
        <f t="shared" si="62"/>
        <v>0</v>
      </c>
      <c r="R363" s="65"/>
      <c r="S363" s="66"/>
      <c r="T363" s="67"/>
      <c r="U363" s="64">
        <f t="shared" si="54"/>
        <v>1</v>
      </c>
      <c r="V363" s="64">
        <v>60</v>
      </c>
      <c r="W363" s="61">
        <f t="shared" si="55"/>
        <v>60</v>
      </c>
      <c r="X363" s="68" t="s">
        <v>1720</v>
      </c>
      <c r="Y363" s="68" t="s">
        <v>50</v>
      </c>
      <c r="AA363" s="9" t="s">
        <v>27</v>
      </c>
      <c r="AB363" s="9" t="s">
        <v>27</v>
      </c>
      <c r="AC363" s="9" t="s">
        <v>27</v>
      </c>
      <c r="AD363" s="9" t="s">
        <v>27</v>
      </c>
      <c r="AE363" s="9" t="s">
        <v>27</v>
      </c>
      <c r="AG363" s="8"/>
      <c r="AP363" s="69">
        <f t="shared" si="56"/>
        <v>1132802.4440529849</v>
      </c>
      <c r="AQ363" s="70">
        <f t="shared" si="57"/>
        <v>0.31832328853914565</v>
      </c>
      <c r="AR363" s="71"/>
      <c r="AS363" s="60"/>
      <c r="AT363" s="60">
        <f t="shared" si="63"/>
        <v>0</v>
      </c>
      <c r="AU363" s="72">
        <f t="shared" si="65"/>
        <v>3205.2733333333331</v>
      </c>
      <c r="AV363" s="72">
        <f t="shared" si="64"/>
        <v>0</v>
      </c>
      <c r="AW363" s="72">
        <f t="shared" si="58"/>
        <v>900000</v>
      </c>
      <c r="AX363" s="72">
        <f t="shared" si="59"/>
        <v>900000</v>
      </c>
      <c r="AY363" s="73">
        <f t="shared" si="60"/>
        <v>0.25290460943941162</v>
      </c>
    </row>
    <row r="364" spans="1:51" s="2" customFormat="1" ht="12" customHeight="1">
      <c r="A364" s="55" t="s">
        <v>1721</v>
      </c>
      <c r="B364" s="74" t="s">
        <v>337</v>
      </c>
      <c r="C364" s="58" t="s">
        <v>1722</v>
      </c>
      <c r="D364" s="58" t="s">
        <v>1723</v>
      </c>
      <c r="E364" s="58" t="s">
        <v>46</v>
      </c>
      <c r="F364" s="58" t="s">
        <v>1649</v>
      </c>
      <c r="G364" s="150">
        <v>3984600</v>
      </c>
      <c r="H364" s="150">
        <v>1301355.54</v>
      </c>
      <c r="I364" s="46"/>
      <c r="J364" s="46"/>
      <c r="K364" s="64">
        <v>2000000</v>
      </c>
      <c r="L364" s="64">
        <v>2000000</v>
      </c>
      <c r="M364" s="60" t="s">
        <v>46</v>
      </c>
      <c r="N364" s="61" t="s">
        <v>1651</v>
      </c>
      <c r="O364" s="62">
        <f t="shared" si="61"/>
        <v>1724137.9310344828</v>
      </c>
      <c r="P364" s="63">
        <v>2.5000000000000001E-2</v>
      </c>
      <c r="Q364" s="64">
        <f t="shared" si="62"/>
        <v>43103.448275862072</v>
      </c>
      <c r="R364" s="65" t="s">
        <v>27</v>
      </c>
      <c r="S364" s="66">
        <v>45013</v>
      </c>
      <c r="T364" s="67">
        <v>45162</v>
      </c>
      <c r="U364" s="64">
        <f t="shared" si="54"/>
        <v>150</v>
      </c>
      <c r="V364" s="64">
        <v>60</v>
      </c>
      <c r="W364" s="61">
        <f t="shared" si="55"/>
        <v>9000</v>
      </c>
      <c r="X364" s="68" t="s">
        <v>1724</v>
      </c>
      <c r="Y364" s="68" t="s">
        <v>50</v>
      </c>
      <c r="AA364" s="9" t="s">
        <v>27</v>
      </c>
      <c r="AB364" s="9" t="s">
        <v>27</v>
      </c>
      <c r="AC364" s="9" t="s">
        <v>27</v>
      </c>
      <c r="AD364" s="9" t="s">
        <v>28</v>
      </c>
      <c r="AE364" s="9" t="s">
        <v>27</v>
      </c>
      <c r="AP364" s="69">
        <f t="shared" si="56"/>
        <v>1301355.54</v>
      </c>
      <c r="AQ364" s="70">
        <f t="shared" si="57"/>
        <v>0.32659628068062041</v>
      </c>
      <c r="AR364" s="66">
        <v>44864</v>
      </c>
      <c r="AS364" s="67">
        <v>44958</v>
      </c>
      <c r="AT364" s="60">
        <f t="shared" si="63"/>
        <v>94</v>
      </c>
      <c r="AU364" s="72">
        <f t="shared" si="65"/>
        <v>3205.2733333333331</v>
      </c>
      <c r="AV364" s="72">
        <f t="shared" si="64"/>
        <v>301295.6933333333</v>
      </c>
      <c r="AW364" s="72">
        <f t="shared" si="58"/>
        <v>2000000</v>
      </c>
      <c r="AX364" s="72">
        <f t="shared" si="59"/>
        <v>2301295.6933333334</v>
      </c>
      <c r="AY364" s="73">
        <f t="shared" si="60"/>
        <v>0.57754748113570575</v>
      </c>
    </row>
    <row r="365" spans="1:51" s="2" customFormat="1" ht="12" customHeight="1">
      <c r="A365" s="55" t="s">
        <v>1725</v>
      </c>
      <c r="B365" s="74" t="s">
        <v>317</v>
      </c>
      <c r="C365" s="58" t="s">
        <v>1726</v>
      </c>
      <c r="D365" s="58" t="s">
        <v>1727</v>
      </c>
      <c r="E365" s="58"/>
      <c r="F365" s="58" t="s">
        <v>1649</v>
      </c>
      <c r="G365" s="46">
        <v>4638840</v>
      </c>
      <c r="H365" s="46">
        <v>1515027.89</v>
      </c>
      <c r="I365" s="46"/>
      <c r="J365" s="46"/>
      <c r="K365" s="72">
        <v>2300000</v>
      </c>
      <c r="L365" s="64">
        <v>2300000</v>
      </c>
      <c r="M365" s="60" t="s">
        <v>1728</v>
      </c>
      <c r="N365" s="61" t="s">
        <v>1651</v>
      </c>
      <c r="O365" s="62">
        <f t="shared" si="61"/>
        <v>1982758.6206896554</v>
      </c>
      <c r="P365" s="63">
        <v>2.5000000000000001E-2</v>
      </c>
      <c r="Q365" s="64">
        <f t="shared" si="62"/>
        <v>49568.965517241391</v>
      </c>
      <c r="R365" s="65" t="s">
        <v>27</v>
      </c>
      <c r="S365" s="66"/>
      <c r="T365" s="67"/>
      <c r="U365" s="64">
        <f t="shared" si="54"/>
        <v>1</v>
      </c>
      <c r="V365" s="64">
        <v>60</v>
      </c>
      <c r="W365" s="61">
        <f t="shared" si="55"/>
        <v>60</v>
      </c>
      <c r="X365" s="68" t="s">
        <v>1729</v>
      </c>
      <c r="Y365" s="68" t="s">
        <v>50</v>
      </c>
      <c r="AA365" s="9" t="s">
        <v>27</v>
      </c>
      <c r="AB365" s="9" t="s">
        <v>27</v>
      </c>
      <c r="AC365" s="9" t="s">
        <v>27</v>
      </c>
      <c r="AD365" s="9" t="s">
        <v>27</v>
      </c>
      <c r="AE365" s="9" t="s">
        <v>27</v>
      </c>
      <c r="AP365" s="69">
        <f t="shared" si="56"/>
        <v>1515027.89</v>
      </c>
      <c r="AQ365" s="70">
        <f t="shared" si="57"/>
        <v>0.32659628053565115</v>
      </c>
      <c r="AR365" s="66">
        <v>44834</v>
      </c>
      <c r="AS365" s="67">
        <v>44975</v>
      </c>
      <c r="AT365" s="60">
        <f t="shared" si="63"/>
        <v>141</v>
      </c>
      <c r="AU365" s="72">
        <f t="shared" si="65"/>
        <v>3205.2733333333331</v>
      </c>
      <c r="AV365" s="72">
        <f t="shared" si="64"/>
        <v>451943.54</v>
      </c>
      <c r="AW365" s="72">
        <f t="shared" si="58"/>
        <v>2300000</v>
      </c>
      <c r="AX365" s="72">
        <f t="shared" si="59"/>
        <v>2751943.54</v>
      </c>
      <c r="AY365" s="73">
        <f t="shared" si="60"/>
        <v>0.59323959006993132</v>
      </c>
    </row>
    <row r="366" spans="1:51" s="2" customFormat="1" ht="12" customHeight="1">
      <c r="A366" s="55" t="s">
        <v>1730</v>
      </c>
      <c r="B366" s="56" t="s">
        <v>1491</v>
      </c>
      <c r="C366" s="58" t="s">
        <v>1731</v>
      </c>
      <c r="D366" s="58" t="s">
        <v>1732</v>
      </c>
      <c r="E366" s="58" t="s">
        <v>1733</v>
      </c>
      <c r="F366" s="58" t="s">
        <v>208</v>
      </c>
      <c r="G366" s="46">
        <v>4919000</v>
      </c>
      <c r="H366" s="46">
        <v>1369654.621380802</v>
      </c>
      <c r="I366" s="143"/>
      <c r="J366" s="143"/>
      <c r="K366" s="72">
        <v>1200000</v>
      </c>
      <c r="L366" s="64">
        <v>900000</v>
      </c>
      <c r="M366" s="60" t="s">
        <v>46</v>
      </c>
      <c r="N366" s="61" t="s">
        <v>48</v>
      </c>
      <c r="O366" s="62">
        <f t="shared" si="61"/>
        <v>775862.06896551733</v>
      </c>
      <c r="P366" s="63">
        <v>0</v>
      </c>
      <c r="Q366" s="64">
        <f t="shared" si="62"/>
        <v>0</v>
      </c>
      <c r="R366" s="65" t="s">
        <v>48</v>
      </c>
      <c r="S366" s="66">
        <v>44749</v>
      </c>
      <c r="T366" s="67"/>
      <c r="U366" s="64">
        <f t="shared" si="54"/>
        <v>-44748</v>
      </c>
      <c r="V366" s="64">
        <v>60</v>
      </c>
      <c r="W366" s="61">
        <f t="shared" si="55"/>
        <v>-2684880</v>
      </c>
      <c r="X366" s="68" t="s">
        <v>1522</v>
      </c>
      <c r="Y366" s="68" t="s">
        <v>50</v>
      </c>
      <c r="AA366" s="9" t="s">
        <v>27</v>
      </c>
      <c r="AB366" s="9" t="s">
        <v>27</v>
      </c>
      <c r="AC366" s="9" t="s">
        <v>27</v>
      </c>
      <c r="AD366" s="9" t="s">
        <v>27</v>
      </c>
      <c r="AE366" s="9" t="s">
        <v>27</v>
      </c>
      <c r="AP366" s="69">
        <f t="shared" si="56"/>
        <v>1369654.621380802</v>
      </c>
      <c r="AQ366" s="70">
        <f t="shared" si="57"/>
        <v>0.27844167948379794</v>
      </c>
      <c r="AR366" s="71"/>
      <c r="AS366" s="60"/>
      <c r="AT366" s="60">
        <f t="shared" si="63"/>
        <v>0</v>
      </c>
      <c r="AU366" s="72">
        <f t="shared" si="65"/>
        <v>3205.2733333333331</v>
      </c>
      <c r="AV366" s="72">
        <f t="shared" si="64"/>
        <v>0</v>
      </c>
      <c r="AW366" s="72">
        <f t="shared" si="58"/>
        <v>900000</v>
      </c>
      <c r="AX366" s="72">
        <f t="shared" si="59"/>
        <v>900000</v>
      </c>
      <c r="AY366" s="73">
        <f t="shared" si="60"/>
        <v>0.18296401707664159</v>
      </c>
    </row>
    <row r="367" spans="1:51" s="103" customFormat="1" ht="12">
      <c r="A367" s="136" t="s">
        <v>1734</v>
      </c>
      <c r="B367" s="114" t="s">
        <v>317</v>
      </c>
      <c r="C367" s="114" t="s">
        <v>1735</v>
      </c>
      <c r="D367" s="114" t="s">
        <v>1736</v>
      </c>
      <c r="E367" s="114"/>
      <c r="F367" s="114" t="s">
        <v>208</v>
      </c>
      <c r="G367" s="134">
        <v>4510052</v>
      </c>
      <c r="H367" s="135">
        <v>1194126.8155092373</v>
      </c>
      <c r="I367" s="134"/>
      <c r="J367" s="134"/>
      <c r="K367" s="134">
        <v>1500000</v>
      </c>
      <c r="L367" s="83">
        <v>1200000</v>
      </c>
      <c r="M367" s="136" t="s">
        <v>1737</v>
      </c>
      <c r="N367" s="137"/>
      <c r="O367" s="138">
        <f t="shared" si="61"/>
        <v>1034482.7586206897</v>
      </c>
      <c r="P367" s="139">
        <v>2.5000000000000001E-2</v>
      </c>
      <c r="Q367" s="83">
        <f t="shared" si="62"/>
        <v>25862.068965517246</v>
      </c>
      <c r="R367" s="140"/>
      <c r="S367" s="141"/>
      <c r="T367" s="78"/>
      <c r="U367" s="83">
        <f t="shared" si="54"/>
        <v>1</v>
      </c>
      <c r="V367" s="83">
        <v>60</v>
      </c>
      <c r="W367" s="137">
        <f t="shared" si="55"/>
        <v>60</v>
      </c>
      <c r="X367" s="142" t="s">
        <v>1738</v>
      </c>
      <c r="Y367" s="142" t="s">
        <v>50</v>
      </c>
      <c r="Z367" s="8"/>
      <c r="AA367" s="9" t="s">
        <v>27</v>
      </c>
      <c r="AB367" s="9" t="s">
        <v>27</v>
      </c>
      <c r="AC367" s="9" t="s">
        <v>27</v>
      </c>
      <c r="AD367" s="9" t="s">
        <v>28</v>
      </c>
      <c r="AE367" s="9" t="s">
        <v>27</v>
      </c>
      <c r="AF367" s="103" t="s">
        <v>1739</v>
      </c>
      <c r="AP367" s="104">
        <f t="shared" si="56"/>
        <v>1194126.8155092373</v>
      </c>
      <c r="AQ367" s="105">
        <f t="shared" si="57"/>
        <v>0.26477007704328848</v>
      </c>
      <c r="AR367" s="106"/>
      <c r="AS367" s="55"/>
      <c r="AT367" s="55">
        <f t="shared" si="63"/>
        <v>0</v>
      </c>
      <c r="AU367" s="107">
        <f t="shared" si="65"/>
        <v>3205.2733333333331</v>
      </c>
      <c r="AV367" s="107">
        <f t="shared" si="64"/>
        <v>0</v>
      </c>
      <c r="AW367" s="107">
        <f t="shared" si="58"/>
        <v>1200000</v>
      </c>
      <c r="AX367" s="107">
        <f t="shared" si="59"/>
        <v>1200000</v>
      </c>
      <c r="AY367" s="108">
        <f t="shared" si="60"/>
        <v>0.26607232023045413</v>
      </c>
    </row>
    <row r="368" spans="1:51" s="2" customFormat="1" ht="12">
      <c r="A368" s="55" t="s">
        <v>1740</v>
      </c>
      <c r="B368" s="74" t="s">
        <v>317</v>
      </c>
      <c r="C368" s="58" t="s">
        <v>1741</v>
      </c>
      <c r="D368" s="58" t="s">
        <v>1742</v>
      </c>
      <c r="E368" s="58"/>
      <c r="F368" s="58" t="s">
        <v>208</v>
      </c>
      <c r="G368" s="46">
        <v>4510052</v>
      </c>
      <c r="H368" s="76">
        <v>1194126.8155092373</v>
      </c>
      <c r="I368" s="46"/>
      <c r="J368" s="46"/>
      <c r="K368" s="46">
        <v>1500000</v>
      </c>
      <c r="L368" s="64">
        <v>825000</v>
      </c>
      <c r="M368" s="60" t="s">
        <v>1743</v>
      </c>
      <c r="N368" s="61" t="s">
        <v>48</v>
      </c>
      <c r="O368" s="62">
        <f t="shared" si="61"/>
        <v>711206.89655172417</v>
      </c>
      <c r="P368" s="63">
        <v>0</v>
      </c>
      <c r="Q368" s="64">
        <f t="shared" si="62"/>
        <v>0</v>
      </c>
      <c r="R368" s="65"/>
      <c r="S368" s="66"/>
      <c r="T368" s="67"/>
      <c r="U368" s="64">
        <f t="shared" si="54"/>
        <v>1</v>
      </c>
      <c r="V368" s="64">
        <v>60</v>
      </c>
      <c r="W368" s="61">
        <f t="shared" si="55"/>
        <v>60</v>
      </c>
      <c r="X368" s="68" t="s">
        <v>1744</v>
      </c>
      <c r="Y368" s="68" t="s">
        <v>50</v>
      </c>
      <c r="AA368" s="9" t="s">
        <v>27</v>
      </c>
      <c r="AB368" s="9" t="s">
        <v>27</v>
      </c>
      <c r="AC368" s="9" t="s">
        <v>27</v>
      </c>
      <c r="AD368" s="9" t="s">
        <v>27</v>
      </c>
      <c r="AE368" s="9" t="s">
        <v>27</v>
      </c>
      <c r="AP368" s="69">
        <f t="shared" si="56"/>
        <v>1194126.8155092373</v>
      </c>
      <c r="AQ368" s="70">
        <f t="shared" si="57"/>
        <v>0.26477007704328848</v>
      </c>
      <c r="AR368" s="71"/>
      <c r="AS368" s="60"/>
      <c r="AT368" s="60">
        <f t="shared" si="63"/>
        <v>0</v>
      </c>
      <c r="AU368" s="72">
        <f t="shared" si="65"/>
        <v>3205.2733333333331</v>
      </c>
      <c r="AV368" s="72">
        <f t="shared" si="64"/>
        <v>0</v>
      </c>
      <c r="AW368" s="72">
        <f t="shared" si="58"/>
        <v>825000</v>
      </c>
      <c r="AX368" s="72">
        <f t="shared" si="59"/>
        <v>825000</v>
      </c>
      <c r="AY368" s="73">
        <f t="shared" si="60"/>
        <v>0.18292472015843719</v>
      </c>
    </row>
    <row r="369" spans="1:51" s="2" customFormat="1" ht="12" customHeight="1">
      <c r="A369" s="55" t="s">
        <v>1745</v>
      </c>
      <c r="B369" s="56" t="s">
        <v>218</v>
      </c>
      <c r="C369" s="58" t="s">
        <v>1746</v>
      </c>
      <c r="D369" s="58" t="s">
        <v>1747</v>
      </c>
      <c r="E369" s="58" t="s">
        <v>46</v>
      </c>
      <c r="F369" s="58" t="s">
        <v>208</v>
      </c>
      <c r="G369" s="46">
        <v>5529500</v>
      </c>
      <c r="H369" s="76">
        <v>1760168.6239772062</v>
      </c>
      <c r="I369" s="46"/>
      <c r="J369" s="46"/>
      <c r="K369" s="46">
        <v>2100000</v>
      </c>
      <c r="L369" s="64">
        <v>900000</v>
      </c>
      <c r="M369" s="60" t="s">
        <v>46</v>
      </c>
      <c r="N369" s="61" t="s">
        <v>48</v>
      </c>
      <c r="O369" s="62">
        <f t="shared" si="61"/>
        <v>775862.06896551733</v>
      </c>
      <c r="P369" s="63">
        <v>0</v>
      </c>
      <c r="Q369" s="64">
        <f t="shared" si="62"/>
        <v>0</v>
      </c>
      <c r="R369" s="65" t="s">
        <v>48</v>
      </c>
      <c r="S369" s="66">
        <v>44594</v>
      </c>
      <c r="T369" s="67">
        <v>45128</v>
      </c>
      <c r="U369" s="64">
        <f t="shared" si="54"/>
        <v>535</v>
      </c>
      <c r="V369" s="64">
        <v>60</v>
      </c>
      <c r="W369" s="61">
        <f t="shared" si="55"/>
        <v>32100</v>
      </c>
      <c r="X369" s="68" t="s">
        <v>1442</v>
      </c>
      <c r="Y369" s="68" t="s">
        <v>50</v>
      </c>
      <c r="AA369" s="9" t="s">
        <v>27</v>
      </c>
      <c r="AB369" s="9" t="s">
        <v>27</v>
      </c>
      <c r="AC369" s="9" t="s">
        <v>27</v>
      </c>
      <c r="AD369" s="9" t="s">
        <v>27</v>
      </c>
      <c r="AE369" s="9" t="s">
        <v>27</v>
      </c>
      <c r="AP369" s="69">
        <f t="shared" si="56"/>
        <v>1760168.6239772062</v>
      </c>
      <c r="AQ369" s="70">
        <f t="shared" si="57"/>
        <v>0.31832328853914571</v>
      </c>
      <c r="AR369" s="71"/>
      <c r="AS369" s="60"/>
      <c r="AT369" s="60">
        <f t="shared" si="63"/>
        <v>0</v>
      </c>
      <c r="AU369" s="72">
        <f t="shared" si="65"/>
        <v>3205.2733333333331</v>
      </c>
      <c r="AV369" s="72">
        <f t="shared" si="64"/>
        <v>0</v>
      </c>
      <c r="AW369" s="72">
        <f t="shared" si="58"/>
        <v>900000</v>
      </c>
      <c r="AX369" s="72">
        <f t="shared" si="59"/>
        <v>900000</v>
      </c>
      <c r="AY369" s="73">
        <f t="shared" si="60"/>
        <v>0.16276336015914639</v>
      </c>
    </row>
    <row r="370" spans="1:51" s="2" customFormat="1" ht="12" customHeight="1">
      <c r="A370" s="55" t="s">
        <v>1748</v>
      </c>
      <c r="B370" s="58" t="s">
        <v>1485</v>
      </c>
      <c r="C370" s="58" t="s">
        <v>1749</v>
      </c>
      <c r="D370" s="58" t="s">
        <v>1750</v>
      </c>
      <c r="E370" s="58" t="s">
        <v>207</v>
      </c>
      <c r="F370" s="58" t="s">
        <v>208</v>
      </c>
      <c r="G370" s="46">
        <v>5200000</v>
      </c>
      <c r="H370" s="46">
        <v>1447896.7333157493</v>
      </c>
      <c r="I370" s="143">
        <v>44945</v>
      </c>
      <c r="J370" s="151">
        <v>45077</v>
      </c>
      <c r="K370" s="72">
        <v>1300000</v>
      </c>
      <c r="L370" s="64">
        <v>800000</v>
      </c>
      <c r="M370" s="55" t="s">
        <v>1751</v>
      </c>
      <c r="N370" s="61"/>
      <c r="O370" s="62">
        <f t="shared" si="61"/>
        <v>689655.17241379316</v>
      </c>
      <c r="P370" s="63">
        <v>1.7500000000000002E-2</v>
      </c>
      <c r="Q370" s="64">
        <f t="shared" si="62"/>
        <v>12068.965517241382</v>
      </c>
      <c r="R370" s="65"/>
      <c r="S370" s="66">
        <v>44945</v>
      </c>
      <c r="T370" s="67"/>
      <c r="U370" s="64">
        <f t="shared" si="54"/>
        <v>-44944</v>
      </c>
      <c r="V370" s="64">
        <v>60</v>
      </c>
      <c r="W370" s="61">
        <f t="shared" si="55"/>
        <v>-2696640</v>
      </c>
      <c r="X370" s="152" t="s">
        <v>1752</v>
      </c>
      <c r="Y370" s="152" t="s">
        <v>50</v>
      </c>
      <c r="AA370" s="9" t="s">
        <v>27</v>
      </c>
      <c r="AB370" s="9" t="s">
        <v>27</v>
      </c>
      <c r="AC370" s="9" t="s">
        <v>27</v>
      </c>
      <c r="AD370" s="9" t="s">
        <v>27</v>
      </c>
      <c r="AE370" s="9" t="s">
        <v>27</v>
      </c>
      <c r="AP370" s="69">
        <f t="shared" si="56"/>
        <v>1447896.7333157493</v>
      </c>
      <c r="AQ370" s="70">
        <f t="shared" si="57"/>
        <v>0.27844167948379794</v>
      </c>
      <c r="AR370" s="71"/>
      <c r="AS370" s="60"/>
      <c r="AT370" s="60">
        <f t="shared" si="63"/>
        <v>0</v>
      </c>
      <c r="AU370" s="72">
        <f t="shared" si="65"/>
        <v>3205.2733333333331</v>
      </c>
      <c r="AV370" s="72">
        <f t="shared" si="64"/>
        <v>0</v>
      </c>
      <c r="AW370" s="72">
        <f t="shared" si="58"/>
        <v>800000</v>
      </c>
      <c r="AX370" s="72">
        <f t="shared" si="59"/>
        <v>800000</v>
      </c>
      <c r="AY370" s="73">
        <f t="shared" si="60"/>
        <v>0.15384615384615385</v>
      </c>
    </row>
    <row r="371" spans="1:51" s="2" customFormat="1" ht="12" customHeight="1">
      <c r="A371" s="55" t="s">
        <v>1753</v>
      </c>
      <c r="B371" s="56" t="s">
        <v>1491</v>
      </c>
      <c r="C371" s="58" t="s">
        <v>1754</v>
      </c>
      <c r="D371" s="58" t="s">
        <v>1755</v>
      </c>
      <c r="E371" s="58" t="s">
        <v>1488</v>
      </c>
      <c r="F371" s="58" t="s">
        <v>208</v>
      </c>
      <c r="G371" s="46">
        <v>4919000</v>
      </c>
      <c r="H371" s="46">
        <v>1369654.621380802</v>
      </c>
      <c r="I371" s="143"/>
      <c r="J371" s="143"/>
      <c r="K371" s="72">
        <v>1200000</v>
      </c>
      <c r="L371" s="64">
        <v>700000</v>
      </c>
      <c r="M371" s="60" t="s">
        <v>46</v>
      </c>
      <c r="N371" s="61" t="s">
        <v>48</v>
      </c>
      <c r="O371" s="62">
        <f t="shared" si="61"/>
        <v>603448.27586206899</v>
      </c>
      <c r="P371" s="63">
        <v>0</v>
      </c>
      <c r="Q371" s="64">
        <f t="shared" si="62"/>
        <v>0</v>
      </c>
      <c r="R371" s="65" t="s">
        <v>48</v>
      </c>
      <c r="S371" s="66">
        <v>44749</v>
      </c>
      <c r="T371" s="67"/>
      <c r="U371" s="64">
        <f t="shared" si="54"/>
        <v>-44748</v>
      </c>
      <c r="V371" s="64">
        <v>60</v>
      </c>
      <c r="W371" s="61">
        <f t="shared" si="55"/>
        <v>-2684880</v>
      </c>
      <c r="X371" s="68" t="s">
        <v>1442</v>
      </c>
      <c r="Y371" s="68" t="s">
        <v>50</v>
      </c>
      <c r="AA371" s="9" t="s">
        <v>27</v>
      </c>
      <c r="AB371" s="9" t="s">
        <v>27</v>
      </c>
      <c r="AC371" s="9" t="s">
        <v>27</v>
      </c>
      <c r="AD371" s="9" t="s">
        <v>27</v>
      </c>
      <c r="AE371" s="9" t="s">
        <v>27</v>
      </c>
      <c r="AP371" s="69">
        <f t="shared" si="56"/>
        <v>1369654.621380802</v>
      </c>
      <c r="AQ371" s="70">
        <f t="shared" si="57"/>
        <v>0.27844167948379794</v>
      </c>
      <c r="AR371" s="71"/>
      <c r="AS371" s="60"/>
      <c r="AT371" s="60">
        <f t="shared" si="63"/>
        <v>0</v>
      </c>
      <c r="AU371" s="72">
        <f t="shared" si="65"/>
        <v>3205.2733333333331</v>
      </c>
      <c r="AV371" s="72">
        <f t="shared" si="64"/>
        <v>0</v>
      </c>
      <c r="AW371" s="72">
        <f t="shared" si="58"/>
        <v>700000</v>
      </c>
      <c r="AX371" s="72">
        <f t="shared" si="59"/>
        <v>700000</v>
      </c>
      <c r="AY371" s="73">
        <f t="shared" si="60"/>
        <v>0.1423053466151657</v>
      </c>
    </row>
    <row r="372" spans="1:51" s="2" customFormat="1" ht="12" customHeight="1">
      <c r="A372" s="55" t="s">
        <v>1756</v>
      </c>
      <c r="B372" s="56" t="s">
        <v>218</v>
      </c>
      <c r="C372" s="58" t="s">
        <v>1757</v>
      </c>
      <c r="D372" s="58" t="s">
        <v>1758</v>
      </c>
      <c r="E372" s="58" t="s">
        <v>46</v>
      </c>
      <c r="F372" s="58" t="s">
        <v>208</v>
      </c>
      <c r="G372" s="46">
        <v>5529500</v>
      </c>
      <c r="H372" s="76">
        <v>1760168.6239772062</v>
      </c>
      <c r="I372" s="46"/>
      <c r="J372" s="46"/>
      <c r="K372" s="46">
        <v>2100000</v>
      </c>
      <c r="L372" s="64">
        <v>900000</v>
      </c>
      <c r="M372" s="60" t="s">
        <v>46</v>
      </c>
      <c r="N372" s="61" t="s">
        <v>48</v>
      </c>
      <c r="O372" s="62">
        <f t="shared" si="61"/>
        <v>775862.06896551733</v>
      </c>
      <c r="P372" s="63">
        <v>0</v>
      </c>
      <c r="Q372" s="64">
        <f t="shared" si="62"/>
        <v>0</v>
      </c>
      <c r="R372" s="65" t="s">
        <v>48</v>
      </c>
      <c r="S372" s="66">
        <v>44635</v>
      </c>
      <c r="T372" s="67">
        <v>45156</v>
      </c>
      <c r="U372" s="64">
        <f t="shared" si="54"/>
        <v>522</v>
      </c>
      <c r="V372" s="64">
        <v>60</v>
      </c>
      <c r="W372" s="61">
        <f t="shared" si="55"/>
        <v>31320</v>
      </c>
      <c r="X372" s="68" t="s">
        <v>1759</v>
      </c>
      <c r="Y372" s="68" t="s">
        <v>50</v>
      </c>
      <c r="AA372" s="9" t="s">
        <v>27</v>
      </c>
      <c r="AB372" s="9" t="s">
        <v>27</v>
      </c>
      <c r="AC372" s="9" t="s">
        <v>27</v>
      </c>
      <c r="AD372" s="9" t="s">
        <v>27</v>
      </c>
      <c r="AE372" s="9" t="s">
        <v>27</v>
      </c>
      <c r="AP372" s="69">
        <f t="shared" si="56"/>
        <v>1760168.6239772062</v>
      </c>
      <c r="AQ372" s="70">
        <f t="shared" si="57"/>
        <v>0.31832328853914571</v>
      </c>
      <c r="AR372" s="71"/>
      <c r="AS372" s="60"/>
      <c r="AT372" s="60">
        <f t="shared" si="63"/>
        <v>0</v>
      </c>
      <c r="AU372" s="72">
        <f t="shared" si="65"/>
        <v>3205.2733333333331</v>
      </c>
      <c r="AV372" s="72">
        <f t="shared" si="64"/>
        <v>0</v>
      </c>
      <c r="AW372" s="72">
        <f t="shared" si="58"/>
        <v>900000</v>
      </c>
      <c r="AX372" s="72">
        <f t="shared" si="59"/>
        <v>900000</v>
      </c>
      <c r="AY372" s="73">
        <f t="shared" si="60"/>
        <v>0.16276336015914639</v>
      </c>
    </row>
    <row r="373" spans="1:51" s="2" customFormat="1" ht="12" customHeight="1">
      <c r="A373" s="55" t="s">
        <v>1760</v>
      </c>
      <c r="B373" s="74" t="s">
        <v>317</v>
      </c>
      <c r="C373" s="58" t="s">
        <v>1761</v>
      </c>
      <c r="D373" s="58" t="s">
        <v>1762</v>
      </c>
      <c r="E373" s="58"/>
      <c r="F373" s="58" t="s">
        <v>1084</v>
      </c>
      <c r="G373" s="46">
        <v>4852931</v>
      </c>
      <c r="H373" s="46"/>
      <c r="I373" s="46"/>
      <c r="J373" s="46"/>
      <c r="K373" s="72">
        <v>2100000</v>
      </c>
      <c r="L373" s="64">
        <v>2100000</v>
      </c>
      <c r="M373" s="60" t="s">
        <v>1763</v>
      </c>
      <c r="N373" s="61" t="s">
        <v>1764</v>
      </c>
      <c r="O373" s="62">
        <f t="shared" si="61"/>
        <v>1810344.8275862071</v>
      </c>
      <c r="P373" s="63">
        <v>2.5000000000000001E-2</v>
      </c>
      <c r="Q373" s="64">
        <f t="shared" si="62"/>
        <v>45258.620689655181</v>
      </c>
      <c r="R373" s="65" t="s">
        <v>27</v>
      </c>
      <c r="S373" s="66"/>
      <c r="T373" s="67"/>
      <c r="U373" s="64">
        <f t="shared" si="54"/>
        <v>1</v>
      </c>
      <c r="V373" s="64">
        <v>0</v>
      </c>
      <c r="W373" s="61">
        <f t="shared" si="55"/>
        <v>0</v>
      </c>
      <c r="X373" s="68" t="s">
        <v>1765</v>
      </c>
      <c r="Y373" s="68" t="s">
        <v>50</v>
      </c>
      <c r="AA373" s="9" t="s">
        <v>27</v>
      </c>
      <c r="AB373" s="9" t="s">
        <v>27</v>
      </c>
      <c r="AC373" s="9" t="s">
        <v>27</v>
      </c>
      <c r="AD373" s="9" t="s">
        <v>27</v>
      </c>
      <c r="AE373" s="9" t="s">
        <v>27</v>
      </c>
      <c r="AP373" s="69">
        <f t="shared" si="56"/>
        <v>0</v>
      </c>
      <c r="AQ373" s="70">
        <f t="shared" si="57"/>
        <v>0</v>
      </c>
      <c r="AR373" s="71"/>
      <c r="AS373" s="60"/>
      <c r="AT373" s="60">
        <f t="shared" si="63"/>
        <v>0</v>
      </c>
      <c r="AU373" s="72">
        <f t="shared" si="65"/>
        <v>3205.2733333333331</v>
      </c>
      <c r="AV373" s="72">
        <f t="shared" si="64"/>
        <v>0</v>
      </c>
      <c r="AW373" s="72">
        <f t="shared" si="58"/>
        <v>2100000</v>
      </c>
      <c r="AX373" s="72">
        <f t="shared" si="59"/>
        <v>2100000</v>
      </c>
      <c r="AY373" s="73">
        <f t="shared" si="60"/>
        <v>0.43272818014515352</v>
      </c>
    </row>
    <row r="374" spans="1:51" s="2" customFormat="1" ht="12" customHeight="1">
      <c r="A374" s="55" t="s">
        <v>1766</v>
      </c>
      <c r="B374" s="56" t="s">
        <v>218</v>
      </c>
      <c r="C374" s="58" t="s">
        <v>1767</v>
      </c>
      <c r="D374" s="58" t="s">
        <v>1768</v>
      </c>
      <c r="E374" s="58"/>
      <c r="F374" s="58" t="s">
        <v>208</v>
      </c>
      <c r="G374" s="46">
        <v>5529500</v>
      </c>
      <c r="H374" s="76">
        <v>1760168.6239772062</v>
      </c>
      <c r="I374" s="46"/>
      <c r="J374" s="46"/>
      <c r="K374" s="46">
        <v>2100000</v>
      </c>
      <c r="L374" s="64">
        <v>1150000</v>
      </c>
      <c r="M374" s="60" t="s">
        <v>1769</v>
      </c>
      <c r="N374" s="61"/>
      <c r="O374" s="62">
        <f t="shared" si="61"/>
        <v>991379.31034482771</v>
      </c>
      <c r="P374" s="63">
        <v>2.5000000000000001E-2</v>
      </c>
      <c r="Q374" s="64">
        <f t="shared" si="62"/>
        <v>24784.482758620696</v>
      </c>
      <c r="R374" s="65"/>
      <c r="S374" s="66"/>
      <c r="T374" s="67"/>
      <c r="U374" s="64">
        <f t="shared" si="54"/>
        <v>1</v>
      </c>
      <c r="V374" s="64">
        <v>60</v>
      </c>
      <c r="W374" s="61">
        <f t="shared" si="55"/>
        <v>60</v>
      </c>
      <c r="X374" s="68" t="s">
        <v>1770</v>
      </c>
      <c r="Y374" s="68" t="s">
        <v>50</v>
      </c>
      <c r="AA374" s="9" t="s">
        <v>27</v>
      </c>
      <c r="AB374" s="9" t="s">
        <v>27</v>
      </c>
      <c r="AC374" s="9" t="s">
        <v>27</v>
      </c>
      <c r="AD374" s="9" t="s">
        <v>27</v>
      </c>
      <c r="AE374" s="9" t="s">
        <v>27</v>
      </c>
      <c r="AP374" s="69">
        <f t="shared" si="56"/>
        <v>1760168.6239772062</v>
      </c>
      <c r="AQ374" s="70">
        <f t="shared" si="57"/>
        <v>0.31832328853914571</v>
      </c>
      <c r="AR374" s="71"/>
      <c r="AS374" s="60"/>
      <c r="AT374" s="60">
        <f t="shared" si="63"/>
        <v>0</v>
      </c>
      <c r="AU374" s="72">
        <f t="shared" si="65"/>
        <v>3205.2733333333331</v>
      </c>
      <c r="AV374" s="72">
        <f t="shared" si="64"/>
        <v>0</v>
      </c>
      <c r="AW374" s="72">
        <f t="shared" si="58"/>
        <v>1150000</v>
      </c>
      <c r="AX374" s="72">
        <f t="shared" si="59"/>
        <v>1150000</v>
      </c>
      <c r="AY374" s="73">
        <f t="shared" si="60"/>
        <v>0.20797540464779818</v>
      </c>
    </row>
    <row r="375" spans="1:51" s="2" customFormat="1" ht="12">
      <c r="A375" s="55" t="s">
        <v>1771</v>
      </c>
      <c r="B375" s="74" t="s">
        <v>317</v>
      </c>
      <c r="C375" s="58" t="s">
        <v>1772</v>
      </c>
      <c r="D375" s="58" t="s">
        <v>1773</v>
      </c>
      <c r="E375" s="58"/>
      <c r="F375" s="58" t="s">
        <v>208</v>
      </c>
      <c r="G375" s="46">
        <v>4510052</v>
      </c>
      <c r="H375" s="76">
        <v>1194126.8155092373</v>
      </c>
      <c r="I375" s="46"/>
      <c r="J375" s="46"/>
      <c r="K375" s="46">
        <v>1500000</v>
      </c>
      <c r="L375" s="64">
        <v>900000</v>
      </c>
      <c r="M375" s="60" t="s">
        <v>1774</v>
      </c>
      <c r="N375" s="61"/>
      <c r="O375" s="62">
        <f t="shared" si="61"/>
        <v>775862.06896551733</v>
      </c>
      <c r="P375" s="63">
        <v>1.7500000000000002E-2</v>
      </c>
      <c r="Q375" s="64">
        <f t="shared" si="62"/>
        <v>13577.586206896554</v>
      </c>
      <c r="R375" s="65"/>
      <c r="S375" s="66"/>
      <c r="T375" s="67"/>
      <c r="U375" s="64">
        <f t="shared" si="54"/>
        <v>1</v>
      </c>
      <c r="V375" s="64">
        <v>60</v>
      </c>
      <c r="W375" s="61">
        <f t="shared" si="55"/>
        <v>60</v>
      </c>
      <c r="X375" s="68"/>
      <c r="Y375" s="68" t="s">
        <v>50</v>
      </c>
      <c r="AA375" s="9" t="s">
        <v>27</v>
      </c>
      <c r="AB375" s="9" t="s">
        <v>28</v>
      </c>
      <c r="AC375" s="9" t="s">
        <v>27</v>
      </c>
      <c r="AD375" s="9" t="s">
        <v>28</v>
      </c>
      <c r="AE375" s="9" t="s">
        <v>27</v>
      </c>
      <c r="AF375" s="2" t="s">
        <v>1469</v>
      </c>
      <c r="AP375" s="69">
        <f t="shared" si="56"/>
        <v>1194126.8155092373</v>
      </c>
      <c r="AQ375" s="70">
        <f t="shared" si="57"/>
        <v>0.26477007704328848</v>
      </c>
      <c r="AR375" s="71"/>
      <c r="AS375" s="60"/>
      <c r="AT375" s="60">
        <f t="shared" si="63"/>
        <v>0</v>
      </c>
      <c r="AU375" s="72">
        <f t="shared" si="65"/>
        <v>3205.2733333333331</v>
      </c>
      <c r="AV375" s="72">
        <f t="shared" si="64"/>
        <v>0</v>
      </c>
      <c r="AW375" s="72">
        <f t="shared" si="58"/>
        <v>900000</v>
      </c>
      <c r="AX375" s="72">
        <f t="shared" si="59"/>
        <v>900000</v>
      </c>
      <c r="AY375" s="73">
        <f t="shared" si="60"/>
        <v>0.19955424017284057</v>
      </c>
    </row>
    <row r="376" spans="1:51" s="2" customFormat="1" ht="12" customHeight="1">
      <c r="A376" s="55" t="s">
        <v>1775</v>
      </c>
      <c r="B376" s="74" t="s">
        <v>317</v>
      </c>
      <c r="C376" s="58" t="s">
        <v>1776</v>
      </c>
      <c r="D376" s="58" t="s">
        <v>1777</v>
      </c>
      <c r="E376" s="58"/>
      <c r="F376" s="58" t="s">
        <v>1084</v>
      </c>
      <c r="G376" s="46">
        <v>4852931</v>
      </c>
      <c r="H376" s="46"/>
      <c r="I376" s="46"/>
      <c r="J376" s="46"/>
      <c r="K376" s="72">
        <v>2100000</v>
      </c>
      <c r="L376" s="64">
        <v>2100000</v>
      </c>
      <c r="M376" s="60" t="s">
        <v>1778</v>
      </c>
      <c r="N376" s="61" t="s">
        <v>1764</v>
      </c>
      <c r="O376" s="62">
        <f t="shared" si="61"/>
        <v>1810344.8275862071</v>
      </c>
      <c r="P376" s="63">
        <v>2.5000000000000001E-2</v>
      </c>
      <c r="Q376" s="64">
        <f t="shared" si="62"/>
        <v>45258.620689655181</v>
      </c>
      <c r="R376" s="65" t="s">
        <v>27</v>
      </c>
      <c r="S376" s="66"/>
      <c r="T376" s="67"/>
      <c r="U376" s="64">
        <f t="shared" si="54"/>
        <v>1</v>
      </c>
      <c r="V376" s="64">
        <v>0</v>
      </c>
      <c r="W376" s="61">
        <f t="shared" si="55"/>
        <v>0</v>
      </c>
      <c r="X376" s="68" t="s">
        <v>1779</v>
      </c>
      <c r="Y376" s="68" t="s">
        <v>50</v>
      </c>
      <c r="AA376" s="9" t="s">
        <v>27</v>
      </c>
      <c r="AB376" s="9" t="s">
        <v>27</v>
      </c>
      <c r="AC376" s="9" t="s">
        <v>27</v>
      </c>
      <c r="AD376" s="9" t="s">
        <v>27</v>
      </c>
      <c r="AE376" s="9" t="s">
        <v>27</v>
      </c>
      <c r="AP376" s="69">
        <f t="shared" si="56"/>
        <v>0</v>
      </c>
      <c r="AQ376" s="70">
        <f t="shared" si="57"/>
        <v>0</v>
      </c>
      <c r="AR376" s="71"/>
      <c r="AS376" s="60"/>
      <c r="AT376" s="60">
        <f t="shared" si="63"/>
        <v>0</v>
      </c>
      <c r="AU376" s="72">
        <f t="shared" si="65"/>
        <v>3205.2733333333331</v>
      </c>
      <c r="AV376" s="72">
        <f t="shared" si="64"/>
        <v>0</v>
      </c>
      <c r="AW376" s="72">
        <f t="shared" si="58"/>
        <v>2100000</v>
      </c>
      <c r="AX376" s="72">
        <f t="shared" si="59"/>
        <v>2100000</v>
      </c>
      <c r="AY376" s="73">
        <f t="shared" si="60"/>
        <v>0.43272818014515352</v>
      </c>
    </row>
    <row r="377" spans="1:51" s="2" customFormat="1" ht="12" customHeight="1">
      <c r="A377" s="55" t="s">
        <v>1780</v>
      </c>
      <c r="B377" s="74" t="s">
        <v>337</v>
      </c>
      <c r="C377" s="58" t="s">
        <v>1781</v>
      </c>
      <c r="D377" s="58" t="s">
        <v>1782</v>
      </c>
      <c r="E377" s="58" t="s">
        <v>46</v>
      </c>
      <c r="F377" s="58" t="s">
        <v>1649</v>
      </c>
      <c r="G377" s="150">
        <v>3984600</v>
      </c>
      <c r="H377" s="150">
        <v>1301355.54</v>
      </c>
      <c r="I377" s="46"/>
      <c r="J377" s="46"/>
      <c r="K377" s="64">
        <v>2000000</v>
      </c>
      <c r="L377" s="64">
        <v>2000000</v>
      </c>
      <c r="M377" s="60" t="s">
        <v>1783</v>
      </c>
      <c r="N377" s="61" t="s">
        <v>1651</v>
      </c>
      <c r="O377" s="62">
        <f t="shared" si="61"/>
        <v>1724137.9310344828</v>
      </c>
      <c r="P377" s="63">
        <v>2.5000000000000001E-2</v>
      </c>
      <c r="Q377" s="64">
        <f t="shared" si="62"/>
        <v>43103.448275862072</v>
      </c>
      <c r="R377" s="65" t="s">
        <v>27</v>
      </c>
      <c r="S377" s="66">
        <v>45013</v>
      </c>
      <c r="T377" s="67">
        <v>45046</v>
      </c>
      <c r="U377" s="64">
        <f t="shared" si="54"/>
        <v>34</v>
      </c>
      <c r="V377" s="64">
        <v>60</v>
      </c>
      <c r="W377" s="61">
        <f t="shared" si="55"/>
        <v>2040</v>
      </c>
      <c r="X377" s="68" t="s">
        <v>1784</v>
      </c>
      <c r="Y377" s="68" t="s">
        <v>50</v>
      </c>
      <c r="AA377" s="9" t="s">
        <v>27</v>
      </c>
      <c r="AB377" s="9" t="s">
        <v>27</v>
      </c>
      <c r="AC377" s="9" t="s">
        <v>27</v>
      </c>
      <c r="AD377" s="9" t="s">
        <v>28</v>
      </c>
      <c r="AE377" s="9" t="s">
        <v>27</v>
      </c>
      <c r="AP377" s="69">
        <f t="shared" si="56"/>
        <v>1301355.54</v>
      </c>
      <c r="AQ377" s="70">
        <f t="shared" si="57"/>
        <v>0.32659628068062041</v>
      </c>
      <c r="AR377" s="66">
        <v>44834</v>
      </c>
      <c r="AS377" s="67">
        <v>44964</v>
      </c>
      <c r="AT377" s="60">
        <f t="shared" si="63"/>
        <v>130</v>
      </c>
      <c r="AU377" s="72">
        <f t="shared" si="65"/>
        <v>3205.2733333333331</v>
      </c>
      <c r="AV377" s="72">
        <f t="shared" si="64"/>
        <v>416685.53333333333</v>
      </c>
      <c r="AW377" s="72">
        <f t="shared" si="58"/>
        <v>2000000</v>
      </c>
      <c r="AX377" s="72">
        <f t="shared" si="59"/>
        <v>2416685.5333333332</v>
      </c>
      <c r="AY377" s="73">
        <f t="shared" si="60"/>
        <v>0.60650643310077124</v>
      </c>
    </row>
    <row r="378" spans="1:51" s="2" customFormat="1" ht="12" customHeight="1">
      <c r="A378" s="55" t="s">
        <v>1785</v>
      </c>
      <c r="B378" s="74" t="s">
        <v>317</v>
      </c>
      <c r="C378" s="58" t="s">
        <v>1786</v>
      </c>
      <c r="D378" s="58" t="s">
        <v>1787</v>
      </c>
      <c r="E378" s="58"/>
      <c r="F378" s="58" t="s">
        <v>1649</v>
      </c>
      <c r="G378" s="46">
        <v>4638840</v>
      </c>
      <c r="H378" s="46">
        <v>1515027.89</v>
      </c>
      <c r="I378" s="46"/>
      <c r="J378" s="46"/>
      <c r="K378" s="72">
        <v>2300000</v>
      </c>
      <c r="L378" s="64">
        <v>2300000</v>
      </c>
      <c r="M378" s="60" t="s">
        <v>1788</v>
      </c>
      <c r="N378" s="61" t="s">
        <v>1651</v>
      </c>
      <c r="O378" s="62">
        <f t="shared" si="61"/>
        <v>1982758.6206896554</v>
      </c>
      <c r="P378" s="63">
        <v>2.5000000000000001E-2</v>
      </c>
      <c r="Q378" s="64">
        <f t="shared" si="62"/>
        <v>49568.965517241391</v>
      </c>
      <c r="R378" s="65" t="s">
        <v>27</v>
      </c>
      <c r="S378" s="66"/>
      <c r="T378" s="67"/>
      <c r="U378" s="64">
        <f t="shared" si="54"/>
        <v>1</v>
      </c>
      <c r="V378" s="64">
        <v>60</v>
      </c>
      <c r="W378" s="61">
        <f t="shared" si="55"/>
        <v>60</v>
      </c>
      <c r="X378" s="68" t="s">
        <v>1789</v>
      </c>
      <c r="Y378" s="68" t="s">
        <v>50</v>
      </c>
      <c r="AA378" s="9" t="s">
        <v>27</v>
      </c>
      <c r="AB378" s="9" t="s">
        <v>27</v>
      </c>
      <c r="AC378" s="9" t="s">
        <v>27</v>
      </c>
      <c r="AD378" s="9" t="s">
        <v>28</v>
      </c>
      <c r="AE378" s="9" t="s">
        <v>27</v>
      </c>
      <c r="AP378" s="69">
        <f t="shared" si="56"/>
        <v>1515027.89</v>
      </c>
      <c r="AQ378" s="70">
        <f t="shared" si="57"/>
        <v>0.32659628053565115</v>
      </c>
      <c r="AR378" s="66">
        <v>44834</v>
      </c>
      <c r="AS378" s="67">
        <v>44975</v>
      </c>
      <c r="AT378" s="60">
        <f t="shared" si="63"/>
        <v>141</v>
      </c>
      <c r="AU378" s="72">
        <f t="shared" si="65"/>
        <v>3205.2733333333331</v>
      </c>
      <c r="AV378" s="72">
        <f t="shared" si="64"/>
        <v>451943.54</v>
      </c>
      <c r="AW378" s="72">
        <f t="shared" si="58"/>
        <v>2300000</v>
      </c>
      <c r="AX378" s="72">
        <f t="shared" si="59"/>
        <v>2751943.54</v>
      </c>
      <c r="AY378" s="73">
        <f t="shared" si="60"/>
        <v>0.59323959006993132</v>
      </c>
    </row>
    <row r="379" spans="1:51" s="2" customFormat="1" ht="12" customHeight="1">
      <c r="A379" s="55" t="s">
        <v>1790</v>
      </c>
      <c r="B379" s="56" t="s">
        <v>795</v>
      </c>
      <c r="C379" s="58" t="s">
        <v>1791</v>
      </c>
      <c r="D379" s="58" t="s">
        <v>1792</v>
      </c>
      <c r="E379" s="58" t="s">
        <v>1793</v>
      </c>
      <c r="F379" s="58" t="s">
        <v>208</v>
      </c>
      <c r="G379" s="46">
        <v>6156120</v>
      </c>
      <c r="H379" s="76">
        <v>1537179.2910729072</v>
      </c>
      <c r="I379" s="46"/>
      <c r="J379" s="46"/>
      <c r="K379" s="46">
        <v>1600000</v>
      </c>
      <c r="L379" s="64">
        <v>100000</v>
      </c>
      <c r="M379" s="60" t="s">
        <v>1794</v>
      </c>
      <c r="N379" s="153"/>
      <c r="O379" s="62">
        <f t="shared" si="61"/>
        <v>86206.896551724145</v>
      </c>
      <c r="P379" s="63">
        <v>0</v>
      </c>
      <c r="Q379" s="64">
        <f t="shared" si="62"/>
        <v>0</v>
      </c>
      <c r="R379" s="65"/>
      <c r="S379" s="66"/>
      <c r="T379" s="67"/>
      <c r="U379" s="64">
        <f t="shared" si="54"/>
        <v>1</v>
      </c>
      <c r="V379" s="64">
        <v>0</v>
      </c>
      <c r="W379" s="61">
        <f t="shared" si="55"/>
        <v>0</v>
      </c>
      <c r="X379" s="68" t="s">
        <v>1795</v>
      </c>
      <c r="Y379" s="68" t="s">
        <v>291</v>
      </c>
      <c r="AA379" s="9" t="s">
        <v>27</v>
      </c>
      <c r="AB379" s="9" t="s">
        <v>48</v>
      </c>
      <c r="AC379" s="9" t="s">
        <v>27</v>
      </c>
      <c r="AD379" s="9" t="s">
        <v>27</v>
      </c>
      <c r="AE379" s="9" t="s">
        <v>48</v>
      </c>
      <c r="AF379" s="2" t="s">
        <v>1796</v>
      </c>
      <c r="AP379" s="69">
        <f t="shared" si="56"/>
        <v>1537179.2910729072</v>
      </c>
      <c r="AQ379" s="70">
        <f t="shared" si="57"/>
        <v>0.24969937088180658</v>
      </c>
      <c r="AR379" s="71"/>
      <c r="AS379" s="60"/>
      <c r="AT379" s="60">
        <f t="shared" si="63"/>
        <v>0</v>
      </c>
      <c r="AU379" s="72">
        <f t="shared" si="65"/>
        <v>3205.2733333333331</v>
      </c>
      <c r="AV379" s="72">
        <f t="shared" si="64"/>
        <v>0</v>
      </c>
      <c r="AW379" s="72">
        <f t="shared" si="58"/>
        <v>100000</v>
      </c>
      <c r="AX379" s="72">
        <f t="shared" si="59"/>
        <v>100000</v>
      </c>
      <c r="AY379" s="73">
        <f t="shared" si="60"/>
        <v>1.6243997842797085E-2</v>
      </c>
    </row>
    <row r="380" spans="1:51" s="2" customFormat="1" ht="12">
      <c r="A380" s="55" t="s">
        <v>1797</v>
      </c>
      <c r="B380" s="74" t="s">
        <v>317</v>
      </c>
      <c r="C380" s="58" t="s">
        <v>1798</v>
      </c>
      <c r="D380" s="58" t="s">
        <v>1799</v>
      </c>
      <c r="E380" s="58"/>
      <c r="F380" s="58" t="s">
        <v>208</v>
      </c>
      <c r="G380" s="46">
        <v>4510052</v>
      </c>
      <c r="H380" s="76">
        <v>1194126.8155092373</v>
      </c>
      <c r="I380" s="46"/>
      <c r="J380" s="46"/>
      <c r="K380" s="46">
        <v>1500000</v>
      </c>
      <c r="L380" s="64">
        <v>1200000</v>
      </c>
      <c r="M380" s="60" t="s">
        <v>1800</v>
      </c>
      <c r="N380" s="61" t="s">
        <v>263</v>
      </c>
      <c r="O380" s="62">
        <f t="shared" si="61"/>
        <v>1034482.7586206897</v>
      </c>
      <c r="P380" s="63">
        <v>2.5000000000000001E-2</v>
      </c>
      <c r="Q380" s="64">
        <f t="shared" si="62"/>
        <v>25862.068965517246</v>
      </c>
      <c r="R380" s="85" t="s">
        <v>27</v>
      </c>
      <c r="S380" s="66"/>
      <c r="T380" s="67"/>
      <c r="U380" s="64">
        <f t="shared" si="54"/>
        <v>1</v>
      </c>
      <c r="V380" s="64">
        <v>60</v>
      </c>
      <c r="W380" s="61">
        <f t="shared" si="55"/>
        <v>60</v>
      </c>
      <c r="X380" s="68" t="s">
        <v>1801</v>
      </c>
      <c r="Y380" s="68" t="s">
        <v>50</v>
      </c>
      <c r="AA380" s="9" t="s">
        <v>27</v>
      </c>
      <c r="AB380" s="9" t="s">
        <v>27</v>
      </c>
      <c r="AC380" s="9" t="s">
        <v>27</v>
      </c>
      <c r="AD380" s="9" t="s">
        <v>27</v>
      </c>
      <c r="AE380" s="9" t="s">
        <v>27</v>
      </c>
      <c r="AP380" s="69">
        <f t="shared" si="56"/>
        <v>1194126.8155092373</v>
      </c>
      <c r="AQ380" s="70">
        <f t="shared" si="57"/>
        <v>0.26477007704328848</v>
      </c>
      <c r="AR380" s="71"/>
      <c r="AS380" s="60"/>
      <c r="AT380" s="60">
        <f t="shared" si="63"/>
        <v>0</v>
      </c>
      <c r="AU380" s="72">
        <f t="shared" si="65"/>
        <v>3205.2733333333331</v>
      </c>
      <c r="AV380" s="72">
        <f t="shared" si="64"/>
        <v>0</v>
      </c>
      <c r="AW380" s="72">
        <f t="shared" si="58"/>
        <v>1200000</v>
      </c>
      <c r="AX380" s="72">
        <f t="shared" si="59"/>
        <v>1200000</v>
      </c>
      <c r="AY380" s="73">
        <f t="shared" si="60"/>
        <v>0.26607232023045413</v>
      </c>
    </row>
    <row r="381" spans="1:51" s="2" customFormat="1" ht="12" customHeight="1">
      <c r="A381" s="55" t="s">
        <v>1802</v>
      </c>
      <c r="B381" s="56" t="s">
        <v>218</v>
      </c>
      <c r="C381" s="58" t="s">
        <v>1803</v>
      </c>
      <c r="D381" s="58" t="s">
        <v>1804</v>
      </c>
      <c r="E381" s="58"/>
      <c r="F381" s="58" t="s">
        <v>208</v>
      </c>
      <c r="G381" s="46">
        <v>5529500</v>
      </c>
      <c r="H381" s="76">
        <v>1760168.6239772062</v>
      </c>
      <c r="I381" s="46"/>
      <c r="J381" s="46"/>
      <c r="K381" s="46">
        <v>2100000</v>
      </c>
      <c r="L381" s="64">
        <v>900000</v>
      </c>
      <c r="M381" s="60" t="s">
        <v>1805</v>
      </c>
      <c r="N381" s="61"/>
      <c r="O381" s="62">
        <f t="shared" si="61"/>
        <v>775862.06896551733</v>
      </c>
      <c r="P381" s="63">
        <v>1.7500000000000002E-2</v>
      </c>
      <c r="Q381" s="64">
        <f t="shared" si="62"/>
        <v>13577.586206896554</v>
      </c>
      <c r="R381" s="65"/>
      <c r="S381" s="66"/>
      <c r="T381" s="67"/>
      <c r="U381" s="64">
        <f t="shared" si="54"/>
        <v>1</v>
      </c>
      <c r="V381" s="64">
        <v>60</v>
      </c>
      <c r="W381" s="61">
        <f t="shared" si="55"/>
        <v>60</v>
      </c>
      <c r="X381" s="68" t="s">
        <v>1806</v>
      </c>
      <c r="Y381" s="68" t="s">
        <v>50</v>
      </c>
      <c r="AA381" s="9" t="s">
        <v>27</v>
      </c>
      <c r="AB381" s="9" t="s">
        <v>27</v>
      </c>
      <c r="AC381" s="9" t="s">
        <v>27</v>
      </c>
      <c r="AD381" s="9" t="s">
        <v>27</v>
      </c>
      <c r="AE381" s="9" t="s">
        <v>27</v>
      </c>
      <c r="AP381" s="69">
        <f t="shared" si="56"/>
        <v>1760168.6239772062</v>
      </c>
      <c r="AQ381" s="70">
        <f t="shared" si="57"/>
        <v>0.31832328853914571</v>
      </c>
      <c r="AR381" s="71"/>
      <c r="AS381" s="60"/>
      <c r="AT381" s="60">
        <f t="shared" si="63"/>
        <v>0</v>
      </c>
      <c r="AU381" s="72">
        <f t="shared" si="65"/>
        <v>3205.2733333333331</v>
      </c>
      <c r="AV381" s="72">
        <f t="shared" si="64"/>
        <v>0</v>
      </c>
      <c r="AW381" s="72">
        <f t="shared" si="58"/>
        <v>900000</v>
      </c>
      <c r="AX381" s="72">
        <f t="shared" si="59"/>
        <v>900000</v>
      </c>
      <c r="AY381" s="73">
        <f t="shared" si="60"/>
        <v>0.16276336015914639</v>
      </c>
    </row>
    <row r="382" spans="1:51" s="2" customFormat="1" ht="12" customHeight="1">
      <c r="A382" s="55" t="s">
        <v>1807</v>
      </c>
      <c r="B382" s="56" t="s">
        <v>218</v>
      </c>
      <c r="C382" s="58" t="s">
        <v>1808</v>
      </c>
      <c r="D382" s="58" t="s">
        <v>1809</v>
      </c>
      <c r="E382" s="58"/>
      <c r="F382" s="58" t="s">
        <v>208</v>
      </c>
      <c r="G382" s="46">
        <v>5529500</v>
      </c>
      <c r="H382" s="76">
        <v>1760168.6239772062</v>
      </c>
      <c r="I382" s="46"/>
      <c r="J382" s="46"/>
      <c r="K382" s="46">
        <v>2100000</v>
      </c>
      <c r="L382" s="64">
        <v>900000</v>
      </c>
      <c r="M382" s="60" t="s">
        <v>46</v>
      </c>
      <c r="N382" s="61" t="s">
        <v>48</v>
      </c>
      <c r="O382" s="62">
        <f t="shared" si="61"/>
        <v>775862.06896551733</v>
      </c>
      <c r="P382" s="63">
        <v>0</v>
      </c>
      <c r="Q382" s="64">
        <f t="shared" si="62"/>
        <v>0</v>
      </c>
      <c r="R382" s="65" t="s">
        <v>48</v>
      </c>
      <c r="S382" s="66"/>
      <c r="T382" s="67">
        <v>45152</v>
      </c>
      <c r="U382" s="64">
        <f t="shared" si="54"/>
        <v>45153</v>
      </c>
      <c r="V382" s="64">
        <v>60</v>
      </c>
      <c r="W382" s="61">
        <f t="shared" si="55"/>
        <v>2709180</v>
      </c>
      <c r="X382" s="68" t="s">
        <v>1810</v>
      </c>
      <c r="Y382" s="68" t="s">
        <v>50</v>
      </c>
      <c r="AA382" s="9" t="s">
        <v>27</v>
      </c>
      <c r="AB382" s="9" t="s">
        <v>28</v>
      </c>
      <c r="AC382" s="9" t="s">
        <v>28</v>
      </c>
      <c r="AD382" s="9" t="s">
        <v>28</v>
      </c>
      <c r="AE382" s="9" t="s">
        <v>27</v>
      </c>
      <c r="AF382" s="8" t="s">
        <v>1811</v>
      </c>
      <c r="AP382" s="69">
        <f t="shared" si="56"/>
        <v>1760168.6239772062</v>
      </c>
      <c r="AQ382" s="70">
        <f t="shared" si="57"/>
        <v>0.31832328853914571</v>
      </c>
      <c r="AR382" s="71"/>
      <c r="AS382" s="60"/>
      <c r="AT382" s="60">
        <f t="shared" si="63"/>
        <v>0</v>
      </c>
      <c r="AU382" s="72">
        <f t="shared" si="65"/>
        <v>3205.2733333333331</v>
      </c>
      <c r="AV382" s="72">
        <f t="shared" si="64"/>
        <v>0</v>
      </c>
      <c r="AW382" s="72">
        <f t="shared" si="58"/>
        <v>900000</v>
      </c>
      <c r="AX382" s="72">
        <f t="shared" si="59"/>
        <v>900000</v>
      </c>
      <c r="AY382" s="73">
        <f t="shared" si="60"/>
        <v>0.16276336015914639</v>
      </c>
    </row>
    <row r="383" spans="1:51" s="2" customFormat="1" ht="12">
      <c r="A383" s="55" t="s">
        <v>1812</v>
      </c>
      <c r="B383" s="74" t="s">
        <v>317</v>
      </c>
      <c r="C383" s="56" t="s">
        <v>1813</v>
      </c>
      <c r="D383" s="58" t="s">
        <v>1814</v>
      </c>
      <c r="E383" s="58"/>
      <c r="F383" s="58" t="s">
        <v>208</v>
      </c>
      <c r="G383" s="46">
        <v>4510052</v>
      </c>
      <c r="H383" s="76">
        <v>1194126.8155092373</v>
      </c>
      <c r="I383" s="46"/>
      <c r="J383" s="46"/>
      <c r="K383" s="46">
        <v>1500000</v>
      </c>
      <c r="L383" s="64">
        <v>1300000</v>
      </c>
      <c r="M383" s="60" t="s">
        <v>1815</v>
      </c>
      <c r="N383" s="61"/>
      <c r="O383" s="62">
        <f t="shared" si="61"/>
        <v>1120689.6551724139</v>
      </c>
      <c r="P383" s="63">
        <v>2.5000000000000001E-2</v>
      </c>
      <c r="Q383" s="64">
        <f t="shared" si="62"/>
        <v>28017.241379310348</v>
      </c>
      <c r="R383" s="65"/>
      <c r="S383" s="66"/>
      <c r="T383" s="67"/>
      <c r="U383" s="64">
        <f t="shared" si="54"/>
        <v>1</v>
      </c>
      <c r="V383" s="64">
        <v>60</v>
      </c>
      <c r="W383" s="61">
        <f t="shared" si="55"/>
        <v>60</v>
      </c>
      <c r="X383" s="68" t="s">
        <v>1816</v>
      </c>
      <c r="Y383" s="68" t="s">
        <v>50</v>
      </c>
      <c r="AA383" s="9" t="s">
        <v>27</v>
      </c>
      <c r="AB383" s="9" t="s">
        <v>27</v>
      </c>
      <c r="AC383" s="9" t="s">
        <v>28</v>
      </c>
      <c r="AD383" s="9" t="s">
        <v>28</v>
      </c>
      <c r="AE383" s="9" t="s">
        <v>27</v>
      </c>
      <c r="AP383" s="69">
        <f t="shared" si="56"/>
        <v>1194126.8155092373</v>
      </c>
      <c r="AQ383" s="70">
        <f t="shared" si="57"/>
        <v>0.26477007704328848</v>
      </c>
      <c r="AR383" s="71"/>
      <c r="AS383" s="60"/>
      <c r="AT383" s="60">
        <f t="shared" si="63"/>
        <v>0</v>
      </c>
      <c r="AU383" s="72">
        <f t="shared" si="65"/>
        <v>3205.2733333333331</v>
      </c>
      <c r="AV383" s="72">
        <f t="shared" si="64"/>
        <v>0</v>
      </c>
      <c r="AW383" s="72">
        <f t="shared" si="58"/>
        <v>1300000</v>
      </c>
      <c r="AX383" s="72">
        <f t="shared" si="59"/>
        <v>1300000</v>
      </c>
      <c r="AY383" s="73">
        <f t="shared" si="60"/>
        <v>0.28824501358299193</v>
      </c>
    </row>
    <row r="384" spans="1:51" s="2" customFormat="1" ht="12" customHeight="1">
      <c r="A384" s="55" t="s">
        <v>1817</v>
      </c>
      <c r="B384" s="56" t="s">
        <v>218</v>
      </c>
      <c r="C384" s="56" t="s">
        <v>1818</v>
      </c>
      <c r="D384" s="58" t="s">
        <v>1819</v>
      </c>
      <c r="E384" s="58"/>
      <c r="F384" s="58" t="s">
        <v>208</v>
      </c>
      <c r="G384" s="46">
        <v>5529500</v>
      </c>
      <c r="H384" s="76">
        <v>1760168.6239772062</v>
      </c>
      <c r="I384" s="46"/>
      <c r="J384" s="46"/>
      <c r="K384" s="46">
        <v>2100000</v>
      </c>
      <c r="L384" s="64">
        <v>1500000</v>
      </c>
      <c r="M384" s="60" t="s">
        <v>1820</v>
      </c>
      <c r="N384" s="61" t="s">
        <v>221</v>
      </c>
      <c r="O384" s="62">
        <f t="shared" si="61"/>
        <v>1293103.4482758623</v>
      </c>
      <c r="P384" s="63">
        <v>0.05</v>
      </c>
      <c r="Q384" s="64">
        <f t="shared" si="62"/>
        <v>64655.172413793116</v>
      </c>
      <c r="R384" s="65"/>
      <c r="S384" s="66">
        <v>44626</v>
      </c>
      <c r="T384" s="67">
        <v>44825</v>
      </c>
      <c r="U384" s="64">
        <f t="shared" si="54"/>
        <v>200</v>
      </c>
      <c r="V384" s="64">
        <v>250</v>
      </c>
      <c r="W384" s="61">
        <f>(V384*U384)+500</f>
        <v>50500</v>
      </c>
      <c r="X384" s="68" t="s">
        <v>1821</v>
      </c>
      <c r="Y384" s="68" t="s">
        <v>50</v>
      </c>
      <c r="AA384" s="9" t="s">
        <v>27</v>
      </c>
      <c r="AB384" s="9" t="s">
        <v>27</v>
      </c>
      <c r="AC384" s="9" t="s">
        <v>28</v>
      </c>
      <c r="AD384" s="9" t="s">
        <v>27</v>
      </c>
      <c r="AE384" s="9" t="s">
        <v>27</v>
      </c>
      <c r="AP384" s="69">
        <f t="shared" si="56"/>
        <v>1760168.6239772062</v>
      </c>
      <c r="AQ384" s="70">
        <f t="shared" si="57"/>
        <v>0.31832328853914571</v>
      </c>
      <c r="AR384" s="71"/>
      <c r="AS384" s="60"/>
      <c r="AT384" s="60">
        <f t="shared" si="63"/>
        <v>0</v>
      </c>
      <c r="AU384" s="72">
        <f t="shared" si="65"/>
        <v>3205.2733333333331</v>
      </c>
      <c r="AV384" s="72">
        <f t="shared" si="64"/>
        <v>0</v>
      </c>
      <c r="AW384" s="72">
        <f t="shared" si="58"/>
        <v>1500000</v>
      </c>
      <c r="AX384" s="72">
        <f t="shared" si="59"/>
        <v>1500000</v>
      </c>
      <c r="AY384" s="73">
        <f t="shared" si="60"/>
        <v>0.27127226693191064</v>
      </c>
    </row>
    <row r="385" spans="1:51" s="2" customFormat="1" ht="12">
      <c r="A385" s="55" t="s">
        <v>1822</v>
      </c>
      <c r="B385" s="74" t="s">
        <v>317</v>
      </c>
      <c r="C385" s="56" t="s">
        <v>1823</v>
      </c>
      <c r="D385" s="58" t="s">
        <v>1824</v>
      </c>
      <c r="E385" s="58"/>
      <c r="F385" s="58" t="s">
        <v>208</v>
      </c>
      <c r="G385" s="46">
        <v>4510052</v>
      </c>
      <c r="H385" s="76">
        <v>1194126.8155092373</v>
      </c>
      <c r="I385" s="46"/>
      <c r="J385" s="46"/>
      <c r="K385" s="46">
        <v>1500000</v>
      </c>
      <c r="L385" s="64">
        <v>1200000</v>
      </c>
      <c r="M385" s="60" t="s">
        <v>1825</v>
      </c>
      <c r="N385" s="61"/>
      <c r="O385" s="62">
        <f t="shared" si="61"/>
        <v>1034482.7586206897</v>
      </c>
      <c r="P385" s="63">
        <v>2.5000000000000001E-2</v>
      </c>
      <c r="Q385" s="64">
        <f t="shared" si="62"/>
        <v>25862.068965517246</v>
      </c>
      <c r="R385" s="65"/>
      <c r="S385" s="66"/>
      <c r="T385" s="67"/>
      <c r="U385" s="64">
        <f t="shared" si="54"/>
        <v>1</v>
      </c>
      <c r="V385" s="64">
        <v>60</v>
      </c>
      <c r="W385" s="61">
        <f t="shared" ref="W385:W428" si="66">V385*U385</f>
        <v>60</v>
      </c>
      <c r="X385" s="68" t="s">
        <v>1826</v>
      </c>
      <c r="Y385" s="68" t="s">
        <v>50</v>
      </c>
      <c r="AA385" s="9" t="s">
        <v>27</v>
      </c>
      <c r="AB385" s="9" t="s">
        <v>27</v>
      </c>
      <c r="AC385" s="9" t="s">
        <v>27</v>
      </c>
      <c r="AD385" s="9" t="s">
        <v>27</v>
      </c>
      <c r="AE385" s="9" t="s">
        <v>27</v>
      </c>
      <c r="AP385" s="69">
        <f t="shared" si="56"/>
        <v>1194126.8155092373</v>
      </c>
      <c r="AQ385" s="70">
        <f t="shared" si="57"/>
        <v>0.26477007704328848</v>
      </c>
      <c r="AR385" s="71"/>
      <c r="AS385" s="60"/>
      <c r="AT385" s="60">
        <f t="shared" si="63"/>
        <v>0</v>
      </c>
      <c r="AU385" s="72">
        <f t="shared" si="65"/>
        <v>3205.2733333333331</v>
      </c>
      <c r="AV385" s="72">
        <f t="shared" si="64"/>
        <v>0</v>
      </c>
      <c r="AW385" s="72">
        <f t="shared" si="58"/>
        <v>1200000</v>
      </c>
      <c r="AX385" s="72">
        <f t="shared" si="59"/>
        <v>1200000</v>
      </c>
      <c r="AY385" s="73">
        <f t="shared" si="60"/>
        <v>0.26607232023045413</v>
      </c>
    </row>
    <row r="386" spans="1:51" s="2" customFormat="1" ht="12">
      <c r="A386" s="55" t="s">
        <v>1827</v>
      </c>
      <c r="B386" s="74" t="s">
        <v>317</v>
      </c>
      <c r="C386" s="56" t="s">
        <v>1828</v>
      </c>
      <c r="D386" s="58" t="s">
        <v>1829</v>
      </c>
      <c r="E386" s="58"/>
      <c r="F386" s="58" t="s">
        <v>208</v>
      </c>
      <c r="G386" s="46">
        <v>4510052</v>
      </c>
      <c r="H386" s="76">
        <v>1194126.8155092373</v>
      </c>
      <c r="I386" s="46"/>
      <c r="J386" s="46"/>
      <c r="K386" s="46">
        <v>1500000</v>
      </c>
      <c r="L386" s="64">
        <v>1200000</v>
      </c>
      <c r="M386" s="60" t="s">
        <v>1830</v>
      </c>
      <c r="N386" s="61"/>
      <c r="O386" s="62">
        <f t="shared" si="61"/>
        <v>1034482.7586206897</v>
      </c>
      <c r="P386" s="63">
        <v>2.5000000000000001E-2</v>
      </c>
      <c r="Q386" s="64">
        <f t="shared" si="62"/>
        <v>25862.068965517246</v>
      </c>
      <c r="R386" s="65"/>
      <c r="S386" s="66"/>
      <c r="T386" s="67"/>
      <c r="U386" s="64">
        <f t="shared" si="54"/>
        <v>1</v>
      </c>
      <c r="V386" s="64">
        <v>60</v>
      </c>
      <c r="W386" s="61">
        <f t="shared" si="66"/>
        <v>60</v>
      </c>
      <c r="X386" s="68" t="s">
        <v>1831</v>
      </c>
      <c r="Y386" s="68" t="s">
        <v>50</v>
      </c>
      <c r="AA386" s="9" t="s">
        <v>27</v>
      </c>
      <c r="AB386" s="9" t="s">
        <v>27</v>
      </c>
      <c r="AC386" s="9" t="s">
        <v>28</v>
      </c>
      <c r="AD386" s="9" t="s">
        <v>27</v>
      </c>
      <c r="AE386" s="9" t="s">
        <v>27</v>
      </c>
      <c r="AP386" s="69">
        <f t="shared" si="56"/>
        <v>1194126.8155092373</v>
      </c>
      <c r="AQ386" s="70">
        <f t="shared" si="57"/>
        <v>0.26477007704328848</v>
      </c>
      <c r="AR386" s="71"/>
      <c r="AS386" s="60"/>
      <c r="AT386" s="60">
        <f t="shared" si="63"/>
        <v>0</v>
      </c>
      <c r="AU386" s="72">
        <f t="shared" si="65"/>
        <v>3205.2733333333331</v>
      </c>
      <c r="AV386" s="72">
        <f t="shared" si="64"/>
        <v>0</v>
      </c>
      <c r="AW386" s="72">
        <f t="shared" si="58"/>
        <v>1200000</v>
      </c>
      <c r="AX386" s="72">
        <f t="shared" si="59"/>
        <v>1200000</v>
      </c>
      <c r="AY386" s="73">
        <f t="shared" si="60"/>
        <v>0.26607232023045413</v>
      </c>
    </row>
    <row r="387" spans="1:51" s="2" customFormat="1" ht="12">
      <c r="A387" s="55" t="s">
        <v>1832</v>
      </c>
      <c r="B387" s="74" t="s">
        <v>337</v>
      </c>
      <c r="C387" s="56" t="s">
        <v>1833</v>
      </c>
      <c r="D387" s="58" t="s">
        <v>1834</v>
      </c>
      <c r="E387" s="58"/>
      <c r="F387" s="58" t="s">
        <v>208</v>
      </c>
      <c r="G387" s="46">
        <v>3638252</v>
      </c>
      <c r="H387" s="76">
        <v>893757.19527536328</v>
      </c>
      <c r="I387" s="46"/>
      <c r="J387" s="46"/>
      <c r="K387" s="46">
        <v>1300000</v>
      </c>
      <c r="L387" s="64">
        <v>1000000</v>
      </c>
      <c r="M387" s="60" t="s">
        <v>1835</v>
      </c>
      <c r="N387" s="61"/>
      <c r="O387" s="62">
        <f t="shared" si="61"/>
        <v>862068.96551724139</v>
      </c>
      <c r="P387" s="63">
        <v>2.5000000000000001E-2</v>
      </c>
      <c r="Q387" s="64">
        <f t="shared" si="62"/>
        <v>21551.724137931036</v>
      </c>
      <c r="R387" s="65"/>
      <c r="S387" s="66"/>
      <c r="T387" s="67"/>
      <c r="U387" s="64">
        <f t="shared" si="54"/>
        <v>1</v>
      </c>
      <c r="V387" s="64">
        <v>60</v>
      </c>
      <c r="W387" s="61">
        <f t="shared" si="66"/>
        <v>60</v>
      </c>
      <c r="X387" s="68" t="s">
        <v>1836</v>
      </c>
      <c r="Y387" s="68" t="s">
        <v>50</v>
      </c>
      <c r="AA387" s="9" t="s">
        <v>27</v>
      </c>
      <c r="AB387" s="9" t="s">
        <v>27</v>
      </c>
      <c r="AC387" s="9" t="s">
        <v>28</v>
      </c>
      <c r="AD387" s="9" t="s">
        <v>27</v>
      </c>
      <c r="AE387" s="9" t="s">
        <v>27</v>
      </c>
      <c r="AP387" s="69">
        <f t="shared" si="56"/>
        <v>893757.19527536328</v>
      </c>
      <c r="AQ387" s="70">
        <f t="shared" si="57"/>
        <v>0.24565565971663406</v>
      </c>
      <c r="AR387" s="71"/>
      <c r="AS387" s="60"/>
      <c r="AT387" s="60">
        <f t="shared" si="63"/>
        <v>0</v>
      </c>
      <c r="AU387" s="72">
        <f t="shared" si="65"/>
        <v>3205.2733333333331</v>
      </c>
      <c r="AV387" s="72">
        <f t="shared" si="64"/>
        <v>0</v>
      </c>
      <c r="AW387" s="72">
        <f t="shared" si="58"/>
        <v>1000000</v>
      </c>
      <c r="AX387" s="72">
        <f t="shared" si="59"/>
        <v>1000000</v>
      </c>
      <c r="AY387" s="73">
        <f t="shared" si="60"/>
        <v>0.2748572666214435</v>
      </c>
    </row>
    <row r="388" spans="1:51" s="2" customFormat="1" ht="12" customHeight="1">
      <c r="A388" s="55" t="s">
        <v>1837</v>
      </c>
      <c r="B388" s="56" t="s">
        <v>205</v>
      </c>
      <c r="C388" s="56" t="s">
        <v>1838</v>
      </c>
      <c r="D388" s="58">
        <v>488046</v>
      </c>
      <c r="E388" s="58" t="s">
        <v>207</v>
      </c>
      <c r="F388" s="58" t="s">
        <v>208</v>
      </c>
      <c r="G388" s="46">
        <v>10122012.619999999</v>
      </c>
      <c r="H388" s="46">
        <v>3101975.23251</v>
      </c>
      <c r="I388" s="46"/>
      <c r="J388" s="46"/>
      <c r="K388" s="46">
        <v>3700000</v>
      </c>
      <c r="L388" s="64">
        <v>3800000</v>
      </c>
      <c r="M388" s="60" t="s">
        <v>1839</v>
      </c>
      <c r="N388" s="61" t="s">
        <v>1840</v>
      </c>
      <c r="O388" s="62">
        <f t="shared" si="61"/>
        <v>3275862.0689655175</v>
      </c>
      <c r="P388" s="63">
        <v>2.5000000000000001E-2</v>
      </c>
      <c r="Q388" s="64">
        <f t="shared" si="62"/>
        <v>81896.551724137942</v>
      </c>
      <c r="R388" s="65" t="s">
        <v>27</v>
      </c>
      <c r="S388" s="66">
        <v>45014</v>
      </c>
      <c r="T388" s="78">
        <v>45107</v>
      </c>
      <c r="U388" s="64">
        <f t="shared" si="54"/>
        <v>94</v>
      </c>
      <c r="V388" s="64">
        <v>150</v>
      </c>
      <c r="W388" s="61">
        <f t="shared" si="66"/>
        <v>14100</v>
      </c>
      <c r="X388" s="68" t="s">
        <v>1841</v>
      </c>
      <c r="Y388" s="68" t="s">
        <v>50</v>
      </c>
      <c r="AA388" s="9" t="s">
        <v>27</v>
      </c>
      <c r="AB388" s="9" t="s">
        <v>27</v>
      </c>
      <c r="AC388" s="9" t="s">
        <v>27</v>
      </c>
      <c r="AD388" s="9" t="s">
        <v>27</v>
      </c>
      <c r="AE388" s="9" t="s">
        <v>27</v>
      </c>
      <c r="AP388" s="69">
        <f t="shared" si="56"/>
        <v>3101975.23251</v>
      </c>
      <c r="AQ388" s="70">
        <f t="shared" si="57"/>
        <v>0.30645834469528654</v>
      </c>
      <c r="AR388" s="71"/>
      <c r="AS388" s="60"/>
      <c r="AT388" s="60">
        <f t="shared" si="63"/>
        <v>0</v>
      </c>
      <c r="AU388" s="72">
        <f t="shared" si="65"/>
        <v>3205.2733333333331</v>
      </c>
      <c r="AV388" s="72">
        <f t="shared" si="64"/>
        <v>0</v>
      </c>
      <c r="AW388" s="72">
        <f t="shared" si="58"/>
        <v>3800000</v>
      </c>
      <c r="AX388" s="72">
        <f t="shared" si="59"/>
        <v>3800000</v>
      </c>
      <c r="AY388" s="73">
        <f t="shared" si="60"/>
        <v>0.37541940942571167</v>
      </c>
    </row>
    <row r="389" spans="1:51" s="2" customFormat="1" ht="12" customHeight="1">
      <c r="A389" s="55" t="s">
        <v>1842</v>
      </c>
      <c r="B389" s="56" t="s">
        <v>218</v>
      </c>
      <c r="C389" s="56" t="s">
        <v>1843</v>
      </c>
      <c r="D389" s="58" t="s">
        <v>1844</v>
      </c>
      <c r="E389" s="58" t="s">
        <v>256</v>
      </c>
      <c r="F389" s="58" t="s">
        <v>208</v>
      </c>
      <c r="G389" s="46">
        <v>5529500</v>
      </c>
      <c r="H389" s="76">
        <v>1760168.6239772062</v>
      </c>
      <c r="I389" s="46"/>
      <c r="J389" s="46"/>
      <c r="K389" s="46">
        <v>2100000</v>
      </c>
      <c r="L389" s="64">
        <v>1200000</v>
      </c>
      <c r="M389" s="60" t="s">
        <v>1845</v>
      </c>
      <c r="N389" s="61"/>
      <c r="O389" s="62">
        <f t="shared" si="61"/>
        <v>1034482.7586206897</v>
      </c>
      <c r="P389" s="63">
        <v>2.5000000000000001E-2</v>
      </c>
      <c r="Q389" s="64">
        <f t="shared" si="62"/>
        <v>25862.068965517246</v>
      </c>
      <c r="R389" s="65"/>
      <c r="S389" s="66"/>
      <c r="T389" s="67"/>
      <c r="U389" s="64">
        <f t="shared" si="54"/>
        <v>1</v>
      </c>
      <c r="V389" s="64">
        <v>0</v>
      </c>
      <c r="W389" s="61">
        <f t="shared" si="66"/>
        <v>0</v>
      </c>
      <c r="X389" s="68" t="s">
        <v>1770</v>
      </c>
      <c r="Y389" s="68" t="s">
        <v>50</v>
      </c>
      <c r="AA389" s="9" t="s">
        <v>27</v>
      </c>
      <c r="AB389" s="9" t="s">
        <v>27</v>
      </c>
      <c r="AC389" s="9" t="s">
        <v>27</v>
      </c>
      <c r="AD389" s="9" t="s">
        <v>27</v>
      </c>
      <c r="AE389" s="9" t="s">
        <v>27</v>
      </c>
      <c r="AP389" s="69">
        <f t="shared" si="56"/>
        <v>1760168.6239772062</v>
      </c>
      <c r="AQ389" s="70">
        <f t="shared" si="57"/>
        <v>0.31832328853914571</v>
      </c>
      <c r="AR389" s="71"/>
      <c r="AS389" s="60"/>
      <c r="AT389" s="60">
        <f t="shared" si="63"/>
        <v>0</v>
      </c>
      <c r="AU389" s="72">
        <f t="shared" si="65"/>
        <v>3205.2733333333331</v>
      </c>
      <c r="AV389" s="72">
        <f t="shared" si="64"/>
        <v>0</v>
      </c>
      <c r="AW389" s="72">
        <f t="shared" si="58"/>
        <v>1200000</v>
      </c>
      <c r="AX389" s="72">
        <f t="shared" si="59"/>
        <v>1200000</v>
      </c>
      <c r="AY389" s="73">
        <f t="shared" si="60"/>
        <v>0.21701781354552852</v>
      </c>
    </row>
    <row r="390" spans="1:51" s="2" customFormat="1" ht="12" customHeight="1">
      <c r="A390" s="55" t="s">
        <v>1846</v>
      </c>
      <c r="B390" s="56" t="s">
        <v>795</v>
      </c>
      <c r="C390" s="56" t="s">
        <v>1847</v>
      </c>
      <c r="D390" s="58" t="s">
        <v>1848</v>
      </c>
      <c r="E390" s="58" t="s">
        <v>46</v>
      </c>
      <c r="F390" s="58" t="s">
        <v>208</v>
      </c>
      <c r="G390" s="46">
        <v>6156120</v>
      </c>
      <c r="H390" s="76">
        <v>1537179.2910729072</v>
      </c>
      <c r="I390" s="46"/>
      <c r="J390" s="46"/>
      <c r="K390" s="46">
        <v>1600000</v>
      </c>
      <c r="L390" s="64">
        <v>1000000</v>
      </c>
      <c r="M390" s="60" t="s">
        <v>46</v>
      </c>
      <c r="N390" s="61" t="s">
        <v>48</v>
      </c>
      <c r="O390" s="62">
        <f t="shared" si="61"/>
        <v>862068.96551724139</v>
      </c>
      <c r="P390" s="63">
        <v>0</v>
      </c>
      <c r="Q390" s="64">
        <f t="shared" si="62"/>
        <v>0</v>
      </c>
      <c r="R390" s="65" t="s">
        <v>48</v>
      </c>
      <c r="S390" s="66"/>
      <c r="T390" s="67"/>
      <c r="U390" s="64">
        <f t="shared" si="54"/>
        <v>1</v>
      </c>
      <c r="V390" s="64">
        <v>0</v>
      </c>
      <c r="W390" s="61">
        <f t="shared" si="66"/>
        <v>0</v>
      </c>
      <c r="X390" s="68" t="s">
        <v>1849</v>
      </c>
      <c r="Y390" s="68" t="s">
        <v>50</v>
      </c>
      <c r="AA390" s="9" t="s">
        <v>27</v>
      </c>
      <c r="AB390" s="9" t="s">
        <v>27</v>
      </c>
      <c r="AC390" s="9" t="s">
        <v>27</v>
      </c>
      <c r="AD390" s="9" t="s">
        <v>28</v>
      </c>
      <c r="AE390" s="9" t="s">
        <v>27</v>
      </c>
      <c r="AP390" s="69">
        <f t="shared" si="56"/>
        <v>1537179.2910729072</v>
      </c>
      <c r="AQ390" s="70">
        <f t="shared" si="57"/>
        <v>0.24969937088180658</v>
      </c>
      <c r="AR390" s="71"/>
      <c r="AS390" s="60"/>
      <c r="AT390" s="60">
        <f t="shared" si="63"/>
        <v>0</v>
      </c>
      <c r="AU390" s="72">
        <f t="shared" si="65"/>
        <v>3205.2733333333331</v>
      </c>
      <c r="AV390" s="72">
        <f t="shared" si="64"/>
        <v>0</v>
      </c>
      <c r="AW390" s="72">
        <f t="shared" si="58"/>
        <v>1000000</v>
      </c>
      <c r="AX390" s="72">
        <f t="shared" si="59"/>
        <v>1000000</v>
      </c>
      <c r="AY390" s="73">
        <f t="shared" si="60"/>
        <v>0.16243997842797087</v>
      </c>
    </row>
    <row r="391" spans="1:51" s="2" customFormat="1" ht="12" customHeight="1">
      <c r="A391" s="55" t="s">
        <v>1850</v>
      </c>
      <c r="B391" s="56" t="s">
        <v>795</v>
      </c>
      <c r="C391" s="56" t="s">
        <v>1851</v>
      </c>
      <c r="D391" s="58" t="s">
        <v>1852</v>
      </c>
      <c r="E391" s="58" t="s">
        <v>46</v>
      </c>
      <c r="F391" s="58" t="s">
        <v>208</v>
      </c>
      <c r="G391" s="46">
        <v>6156120</v>
      </c>
      <c r="H391" s="76">
        <v>1537179.2910729072</v>
      </c>
      <c r="I391" s="46"/>
      <c r="J391" s="46"/>
      <c r="K391" s="46">
        <v>1600000</v>
      </c>
      <c r="L391" s="64">
        <v>1000000</v>
      </c>
      <c r="M391" s="60" t="s">
        <v>46</v>
      </c>
      <c r="N391" s="61" t="s">
        <v>48</v>
      </c>
      <c r="O391" s="62">
        <f t="shared" si="61"/>
        <v>862068.96551724139</v>
      </c>
      <c r="P391" s="63">
        <v>0</v>
      </c>
      <c r="Q391" s="64">
        <f t="shared" si="62"/>
        <v>0</v>
      </c>
      <c r="R391" s="65" t="s">
        <v>48</v>
      </c>
      <c r="S391" s="66"/>
      <c r="T391" s="67"/>
      <c r="U391" s="64">
        <f t="shared" ref="U391:U454" si="67">(T391-S391)+1</f>
        <v>1</v>
      </c>
      <c r="V391" s="64">
        <v>0</v>
      </c>
      <c r="W391" s="61">
        <f t="shared" si="66"/>
        <v>0</v>
      </c>
      <c r="X391" s="68" t="s">
        <v>1853</v>
      </c>
      <c r="Y391" s="68" t="s">
        <v>50</v>
      </c>
      <c r="AA391" s="9" t="s">
        <v>27</v>
      </c>
      <c r="AB391" s="9" t="s">
        <v>27</v>
      </c>
      <c r="AC391" s="9" t="s">
        <v>27</v>
      </c>
      <c r="AD391" s="9" t="s">
        <v>27</v>
      </c>
      <c r="AE391" s="9" t="s">
        <v>27</v>
      </c>
      <c r="AP391" s="69">
        <f t="shared" ref="AP391:AP454" si="68">H391</f>
        <v>1537179.2910729072</v>
      </c>
      <c r="AQ391" s="70">
        <f t="shared" ref="AQ391:AQ454" si="69">AP391/G391</f>
        <v>0.24969937088180658</v>
      </c>
      <c r="AR391" s="71"/>
      <c r="AS391" s="60"/>
      <c r="AT391" s="60">
        <f t="shared" si="63"/>
        <v>0</v>
      </c>
      <c r="AU391" s="72">
        <f t="shared" si="65"/>
        <v>3205.2733333333331</v>
      </c>
      <c r="AV391" s="72">
        <f t="shared" si="64"/>
        <v>0</v>
      </c>
      <c r="AW391" s="72">
        <f t="shared" ref="AW391:AW454" si="70">L391</f>
        <v>1000000</v>
      </c>
      <c r="AX391" s="72">
        <f t="shared" ref="AX391:AX454" si="71">SUM(AV391:AW391)+BE391</f>
        <v>1000000</v>
      </c>
      <c r="AY391" s="73">
        <f t="shared" ref="AY391:AY454" si="72">AX391/G391</f>
        <v>0.16243997842797087</v>
      </c>
    </row>
    <row r="392" spans="1:51" s="2" customFormat="1" ht="12" customHeight="1">
      <c r="A392" s="60" t="s">
        <v>1854</v>
      </c>
      <c r="B392" s="56" t="s">
        <v>795</v>
      </c>
      <c r="C392" s="58" t="s">
        <v>1855</v>
      </c>
      <c r="D392" s="58" t="s">
        <v>1856</v>
      </c>
      <c r="E392" s="154" t="s">
        <v>1793</v>
      </c>
      <c r="F392" s="58" t="s">
        <v>208</v>
      </c>
      <c r="G392" s="46">
        <v>6156120</v>
      </c>
      <c r="H392" s="76">
        <v>1537179.2910729072</v>
      </c>
      <c r="I392" s="46"/>
      <c r="J392" s="46"/>
      <c r="K392" s="46">
        <v>1600000</v>
      </c>
      <c r="L392" s="64">
        <v>1200000</v>
      </c>
      <c r="M392" s="60" t="s">
        <v>1857</v>
      </c>
      <c r="N392" s="61" t="s">
        <v>229</v>
      </c>
      <c r="O392" s="62">
        <f t="shared" si="61"/>
        <v>1034482.7586206897</v>
      </c>
      <c r="P392" s="63">
        <v>2.5000000000000001E-2</v>
      </c>
      <c r="Q392" s="64">
        <f t="shared" si="62"/>
        <v>25862.068965517246</v>
      </c>
      <c r="R392" s="85" t="s">
        <v>27</v>
      </c>
      <c r="S392" s="66"/>
      <c r="T392" s="67"/>
      <c r="U392" s="64">
        <f t="shared" si="67"/>
        <v>1</v>
      </c>
      <c r="V392" s="64">
        <v>0</v>
      </c>
      <c r="W392" s="61">
        <f t="shared" si="66"/>
        <v>0</v>
      </c>
      <c r="X392" s="68" t="s">
        <v>1858</v>
      </c>
      <c r="Y392" s="68" t="s">
        <v>50</v>
      </c>
      <c r="AA392" s="9" t="s">
        <v>27</v>
      </c>
      <c r="AB392" s="9" t="s">
        <v>27</v>
      </c>
      <c r="AC392" s="9" t="s">
        <v>27</v>
      </c>
      <c r="AD392" s="9" t="s">
        <v>27</v>
      </c>
      <c r="AE392" s="9" t="s">
        <v>27</v>
      </c>
      <c r="AF392" s="2" t="s">
        <v>1859</v>
      </c>
      <c r="AP392" s="69">
        <f t="shared" si="68"/>
        <v>1537179.2910729072</v>
      </c>
      <c r="AQ392" s="70">
        <f t="shared" si="69"/>
        <v>0.24969937088180658</v>
      </c>
      <c r="AR392" s="71"/>
      <c r="AS392" s="60"/>
      <c r="AT392" s="60">
        <f t="shared" si="63"/>
        <v>0</v>
      </c>
      <c r="AU392" s="72">
        <f t="shared" si="65"/>
        <v>3205.2733333333331</v>
      </c>
      <c r="AV392" s="72">
        <f t="shared" si="64"/>
        <v>0</v>
      </c>
      <c r="AW392" s="72">
        <f t="shared" si="70"/>
        <v>1200000</v>
      </c>
      <c r="AX392" s="72">
        <f t="shared" si="71"/>
        <v>1200000</v>
      </c>
      <c r="AY392" s="73">
        <f t="shared" si="72"/>
        <v>0.19492797411356505</v>
      </c>
    </row>
    <row r="393" spans="1:51" s="2" customFormat="1" ht="12" customHeight="1">
      <c r="A393" s="55" t="s">
        <v>1860</v>
      </c>
      <c r="B393" s="56" t="s">
        <v>778</v>
      </c>
      <c r="C393" s="56" t="s">
        <v>1861</v>
      </c>
      <c r="D393" s="58">
        <v>488728</v>
      </c>
      <c r="E393" s="58" t="s">
        <v>46</v>
      </c>
      <c r="F393" s="58" t="s">
        <v>208</v>
      </c>
      <c r="G393" s="46">
        <v>5129995.5999999996</v>
      </c>
      <c r="H393" s="76">
        <v>1280956.6739464356</v>
      </c>
      <c r="I393" s="46"/>
      <c r="J393" s="46"/>
      <c r="K393" s="72">
        <v>1400000</v>
      </c>
      <c r="L393" s="64">
        <v>800000</v>
      </c>
      <c r="M393" s="60" t="s">
        <v>46</v>
      </c>
      <c r="N393" s="61" t="s">
        <v>48</v>
      </c>
      <c r="O393" s="62">
        <f t="shared" si="61"/>
        <v>689655.17241379316</v>
      </c>
      <c r="P393" s="63">
        <v>0</v>
      </c>
      <c r="Q393" s="64">
        <f t="shared" si="62"/>
        <v>0</v>
      </c>
      <c r="R393" s="65" t="s">
        <v>48</v>
      </c>
      <c r="S393" s="66"/>
      <c r="T393" s="67"/>
      <c r="U393" s="64">
        <f t="shared" si="67"/>
        <v>1</v>
      </c>
      <c r="V393" s="64">
        <v>0</v>
      </c>
      <c r="W393" s="61">
        <f t="shared" si="66"/>
        <v>0</v>
      </c>
      <c r="X393" s="68" t="s">
        <v>1862</v>
      </c>
      <c r="Y393" s="68" t="s">
        <v>50</v>
      </c>
      <c r="AA393" s="9" t="s">
        <v>27</v>
      </c>
      <c r="AB393" s="9" t="s">
        <v>27</v>
      </c>
      <c r="AC393" s="9" t="s">
        <v>27</v>
      </c>
      <c r="AD393" s="9" t="s">
        <v>28</v>
      </c>
      <c r="AE393" s="9" t="s">
        <v>27</v>
      </c>
      <c r="AP393" s="69">
        <f t="shared" si="68"/>
        <v>1280956.6739464356</v>
      </c>
      <c r="AQ393" s="70">
        <f t="shared" si="69"/>
        <v>0.24969937088180655</v>
      </c>
      <c r="AR393" s="71"/>
      <c r="AS393" s="60"/>
      <c r="AT393" s="60">
        <f t="shared" si="63"/>
        <v>0</v>
      </c>
      <c r="AU393" s="72">
        <f t="shared" si="65"/>
        <v>3205.2733333333331</v>
      </c>
      <c r="AV393" s="72">
        <f t="shared" si="64"/>
        <v>0</v>
      </c>
      <c r="AW393" s="72">
        <f t="shared" si="70"/>
        <v>800000</v>
      </c>
      <c r="AX393" s="72">
        <f t="shared" si="71"/>
        <v>800000</v>
      </c>
      <c r="AY393" s="73">
        <f t="shared" si="72"/>
        <v>0.15594555285778414</v>
      </c>
    </row>
    <row r="394" spans="1:51" s="2" customFormat="1" ht="12" customHeight="1">
      <c r="A394" s="55" t="s">
        <v>1863</v>
      </c>
      <c r="B394" s="56" t="s">
        <v>1864</v>
      </c>
      <c r="C394" s="56" t="s">
        <v>1865</v>
      </c>
      <c r="D394" s="57" t="s">
        <v>1866</v>
      </c>
      <c r="E394" s="58" t="s">
        <v>207</v>
      </c>
      <c r="F394" s="58" t="s">
        <v>1867</v>
      </c>
      <c r="G394" s="46"/>
      <c r="H394" s="46"/>
      <c r="I394" s="46"/>
      <c r="J394" s="46"/>
      <c r="K394" s="72">
        <v>4200000</v>
      </c>
      <c r="L394" s="64">
        <v>4300000</v>
      </c>
      <c r="M394" s="60" t="s">
        <v>1868</v>
      </c>
      <c r="N394" s="61"/>
      <c r="O394" s="62">
        <f t="shared" si="61"/>
        <v>3706896.5517241382</v>
      </c>
      <c r="P394" s="63">
        <v>2.5000000000000001E-2</v>
      </c>
      <c r="Q394" s="64">
        <f t="shared" si="62"/>
        <v>92672.413793103464</v>
      </c>
      <c r="R394" s="65"/>
      <c r="S394" s="66">
        <v>45033</v>
      </c>
      <c r="T394" s="78">
        <v>45046</v>
      </c>
      <c r="U394" s="64">
        <f t="shared" si="67"/>
        <v>14</v>
      </c>
      <c r="V394" s="64">
        <v>150</v>
      </c>
      <c r="W394" s="61">
        <f t="shared" si="66"/>
        <v>2100</v>
      </c>
      <c r="X394" s="68" t="s">
        <v>1869</v>
      </c>
      <c r="Y394" s="68" t="s">
        <v>50</v>
      </c>
      <c r="AA394" s="9" t="s">
        <v>27</v>
      </c>
      <c r="AB394" s="9" t="s">
        <v>27</v>
      </c>
      <c r="AC394" s="9" t="s">
        <v>27</v>
      </c>
      <c r="AD394" s="9" t="s">
        <v>27</v>
      </c>
      <c r="AE394" s="9" t="s">
        <v>27</v>
      </c>
      <c r="AP394" s="69">
        <f t="shared" si="68"/>
        <v>0</v>
      </c>
      <c r="AQ394" s="70" t="e">
        <f t="shared" si="69"/>
        <v>#DIV/0!</v>
      </c>
      <c r="AR394" s="71"/>
      <c r="AS394" s="60"/>
      <c r="AT394" s="60">
        <f t="shared" si="63"/>
        <v>0</v>
      </c>
      <c r="AU394" s="72">
        <f t="shared" si="65"/>
        <v>3205.2733333333331</v>
      </c>
      <c r="AV394" s="72">
        <f t="shared" si="64"/>
        <v>0</v>
      </c>
      <c r="AW394" s="72">
        <f t="shared" si="70"/>
        <v>4300000</v>
      </c>
      <c r="AX394" s="72">
        <f t="shared" si="71"/>
        <v>4300000</v>
      </c>
      <c r="AY394" s="73" t="e">
        <f t="shared" si="72"/>
        <v>#DIV/0!</v>
      </c>
    </row>
    <row r="395" spans="1:51" s="2" customFormat="1" ht="12" customHeight="1">
      <c r="A395" s="60" t="s">
        <v>1870</v>
      </c>
      <c r="B395" s="55" t="s">
        <v>1068</v>
      </c>
      <c r="C395" s="58" t="s">
        <v>1871</v>
      </c>
      <c r="D395" s="58" t="s">
        <v>1872</v>
      </c>
      <c r="E395" s="58" t="s">
        <v>46</v>
      </c>
      <c r="F395" s="58" t="s">
        <v>1071</v>
      </c>
      <c r="G395" s="46">
        <v>3120258.62</v>
      </c>
      <c r="H395" s="46">
        <v>555589.85</v>
      </c>
      <c r="I395" s="46"/>
      <c r="J395" s="46"/>
      <c r="K395" s="72">
        <v>1100000</v>
      </c>
      <c r="L395" s="64">
        <v>1100000</v>
      </c>
      <c r="M395" s="60" t="s">
        <v>1873</v>
      </c>
      <c r="N395" s="61" t="s">
        <v>1651</v>
      </c>
      <c r="O395" s="62">
        <f t="shared" ref="O395:O435" si="73">L395/1.16</f>
        <v>948275.86206896557</v>
      </c>
      <c r="P395" s="63">
        <v>2.5000000000000001E-2</v>
      </c>
      <c r="Q395" s="64">
        <f t="shared" ref="Q395:Q458" si="74">P395*O395</f>
        <v>23706.896551724141</v>
      </c>
      <c r="R395" s="65" t="s">
        <v>27</v>
      </c>
      <c r="S395" s="66"/>
      <c r="T395" s="67"/>
      <c r="U395" s="64">
        <f t="shared" si="67"/>
        <v>1</v>
      </c>
      <c r="V395" s="64">
        <v>0</v>
      </c>
      <c r="W395" s="61">
        <f t="shared" si="66"/>
        <v>0</v>
      </c>
      <c r="X395" s="68" t="s">
        <v>1874</v>
      </c>
      <c r="Y395" s="68" t="s">
        <v>50</v>
      </c>
      <c r="AA395" s="9" t="s">
        <v>27</v>
      </c>
      <c r="AB395" s="9" t="s">
        <v>27</v>
      </c>
      <c r="AC395" s="9" t="s">
        <v>28</v>
      </c>
      <c r="AD395" s="9" t="s">
        <v>27</v>
      </c>
      <c r="AE395" s="9" t="s">
        <v>27</v>
      </c>
      <c r="AP395" s="69">
        <f t="shared" si="68"/>
        <v>555589.85</v>
      </c>
      <c r="AQ395" s="70">
        <f t="shared" si="69"/>
        <v>0.17805891038608843</v>
      </c>
      <c r="AR395" s="71"/>
      <c r="AS395" s="60"/>
      <c r="AT395" s="60">
        <f t="shared" si="63"/>
        <v>0</v>
      </c>
      <c r="AU395" s="72">
        <f t="shared" si="65"/>
        <v>3205.2733333333331</v>
      </c>
      <c r="AV395" s="72">
        <f t="shared" si="64"/>
        <v>0</v>
      </c>
      <c r="AW395" s="72">
        <f t="shared" si="70"/>
        <v>1100000</v>
      </c>
      <c r="AX395" s="72">
        <f t="shared" si="71"/>
        <v>1100000</v>
      </c>
      <c r="AY395" s="73">
        <f t="shared" si="72"/>
        <v>0.35253488058627652</v>
      </c>
    </row>
    <row r="396" spans="1:51" s="2" customFormat="1" ht="12" customHeight="1">
      <c r="A396" s="60" t="s">
        <v>1875</v>
      </c>
      <c r="B396" s="55" t="s">
        <v>43</v>
      </c>
      <c r="C396" s="58" t="s">
        <v>1876</v>
      </c>
      <c r="D396" s="58" t="s">
        <v>1877</v>
      </c>
      <c r="E396" s="58" t="s">
        <v>46</v>
      </c>
      <c r="F396" s="58" t="s">
        <v>47</v>
      </c>
      <c r="G396" s="46">
        <v>854480</v>
      </c>
      <c r="H396" s="46">
        <v>180000</v>
      </c>
      <c r="I396" s="46"/>
      <c r="J396" s="46"/>
      <c r="K396" s="72">
        <v>350000</v>
      </c>
      <c r="L396" s="64">
        <v>270000</v>
      </c>
      <c r="M396" s="60" t="s">
        <v>1878</v>
      </c>
      <c r="N396" s="61" t="s">
        <v>1879</v>
      </c>
      <c r="O396" s="62">
        <f t="shared" si="73"/>
        <v>232758.62068965519</v>
      </c>
      <c r="P396" s="63">
        <v>1.7500000000000002E-2</v>
      </c>
      <c r="Q396" s="64">
        <f t="shared" si="74"/>
        <v>4073.275862068966</v>
      </c>
      <c r="R396" s="65" t="s">
        <v>27</v>
      </c>
      <c r="S396" s="66"/>
      <c r="T396" s="67"/>
      <c r="U396" s="64">
        <f t="shared" si="67"/>
        <v>1</v>
      </c>
      <c r="V396" s="64">
        <v>0</v>
      </c>
      <c r="W396" s="61">
        <f t="shared" si="66"/>
        <v>0</v>
      </c>
      <c r="X396" s="68" t="s">
        <v>1880</v>
      </c>
      <c r="Y396" s="68" t="s">
        <v>50</v>
      </c>
      <c r="AA396" s="9" t="s">
        <v>27</v>
      </c>
      <c r="AB396" s="9" t="s">
        <v>27</v>
      </c>
      <c r="AC396" s="9" t="s">
        <v>27</v>
      </c>
      <c r="AD396" s="9" t="s">
        <v>27</v>
      </c>
      <c r="AE396" s="9" t="s">
        <v>27</v>
      </c>
      <c r="AP396" s="69">
        <f t="shared" si="68"/>
        <v>180000</v>
      </c>
      <c r="AQ396" s="70">
        <f t="shared" si="69"/>
        <v>0.21065443310551446</v>
      </c>
      <c r="AR396" s="71"/>
      <c r="AS396" s="60"/>
      <c r="AT396" s="60">
        <f t="shared" si="63"/>
        <v>0</v>
      </c>
      <c r="AU396" s="72">
        <f t="shared" si="65"/>
        <v>3205.2733333333331</v>
      </c>
      <c r="AV396" s="72">
        <f t="shared" si="64"/>
        <v>0</v>
      </c>
      <c r="AW396" s="72">
        <f t="shared" si="70"/>
        <v>270000</v>
      </c>
      <c r="AX396" s="72">
        <f t="shared" si="71"/>
        <v>270000</v>
      </c>
      <c r="AY396" s="73">
        <f t="shared" si="72"/>
        <v>0.31598164965827169</v>
      </c>
    </row>
    <row r="397" spans="1:51" s="2" customFormat="1" ht="12" customHeight="1">
      <c r="A397" s="60" t="s">
        <v>1881</v>
      </c>
      <c r="B397" s="55" t="s">
        <v>43</v>
      </c>
      <c r="C397" s="58" t="s">
        <v>1882</v>
      </c>
      <c r="D397" s="58" t="s">
        <v>1883</v>
      </c>
      <c r="E397" s="58" t="s">
        <v>46</v>
      </c>
      <c r="F397" s="58" t="s">
        <v>47</v>
      </c>
      <c r="G397" s="46">
        <v>854480</v>
      </c>
      <c r="H397" s="46">
        <v>180000</v>
      </c>
      <c r="I397" s="46"/>
      <c r="J397" s="46"/>
      <c r="K397" s="72">
        <v>350000</v>
      </c>
      <c r="L397" s="64">
        <v>270000</v>
      </c>
      <c r="M397" s="60" t="s">
        <v>1884</v>
      </c>
      <c r="N397" s="61" t="s">
        <v>1879</v>
      </c>
      <c r="O397" s="62">
        <f t="shared" si="73"/>
        <v>232758.62068965519</v>
      </c>
      <c r="P397" s="63">
        <v>1.7500000000000002E-2</v>
      </c>
      <c r="Q397" s="64">
        <f t="shared" si="74"/>
        <v>4073.275862068966</v>
      </c>
      <c r="R397" s="65" t="s">
        <v>27</v>
      </c>
      <c r="S397" s="66"/>
      <c r="T397" s="67"/>
      <c r="U397" s="64">
        <f t="shared" si="67"/>
        <v>1</v>
      </c>
      <c r="V397" s="64">
        <v>0</v>
      </c>
      <c r="W397" s="61">
        <f t="shared" si="66"/>
        <v>0</v>
      </c>
      <c r="X397" s="68" t="s">
        <v>1885</v>
      </c>
      <c r="Y397" s="68" t="s">
        <v>50</v>
      </c>
      <c r="AA397" s="9" t="s">
        <v>27</v>
      </c>
      <c r="AB397" s="9" t="s">
        <v>27</v>
      </c>
      <c r="AC397" s="9" t="s">
        <v>27</v>
      </c>
      <c r="AD397" s="9" t="s">
        <v>27</v>
      </c>
      <c r="AE397" s="9" t="s">
        <v>27</v>
      </c>
      <c r="AP397" s="69">
        <f t="shared" si="68"/>
        <v>180000</v>
      </c>
      <c r="AQ397" s="70">
        <f t="shared" si="69"/>
        <v>0.21065443310551446</v>
      </c>
      <c r="AR397" s="71"/>
      <c r="AS397" s="60"/>
      <c r="AT397" s="60">
        <f t="shared" si="63"/>
        <v>0</v>
      </c>
      <c r="AU397" s="72">
        <f t="shared" si="65"/>
        <v>3205.2733333333331</v>
      </c>
      <c r="AV397" s="72">
        <f t="shared" si="64"/>
        <v>0</v>
      </c>
      <c r="AW397" s="72">
        <f t="shared" si="70"/>
        <v>270000</v>
      </c>
      <c r="AX397" s="72">
        <f t="shared" si="71"/>
        <v>270000</v>
      </c>
      <c r="AY397" s="73">
        <f t="shared" si="72"/>
        <v>0.31598164965827169</v>
      </c>
    </row>
    <row r="398" spans="1:51" s="2" customFormat="1" ht="12" customHeight="1">
      <c r="A398" s="60" t="s">
        <v>1886</v>
      </c>
      <c r="B398" s="55" t="s">
        <v>43</v>
      </c>
      <c r="C398" s="58" t="s">
        <v>1887</v>
      </c>
      <c r="D398" s="58" t="s">
        <v>1888</v>
      </c>
      <c r="E398" s="58" t="s">
        <v>46</v>
      </c>
      <c r="F398" s="58" t="s">
        <v>47</v>
      </c>
      <c r="G398" s="46">
        <v>854480</v>
      </c>
      <c r="H398" s="46">
        <v>180000</v>
      </c>
      <c r="I398" s="46"/>
      <c r="J398" s="46"/>
      <c r="K398" s="72">
        <v>350000</v>
      </c>
      <c r="L398" s="64">
        <v>270000</v>
      </c>
      <c r="M398" s="60" t="s">
        <v>1889</v>
      </c>
      <c r="N398" s="61" t="s">
        <v>1879</v>
      </c>
      <c r="O398" s="62">
        <f t="shared" si="73"/>
        <v>232758.62068965519</v>
      </c>
      <c r="P398" s="63">
        <v>1.7500000000000002E-2</v>
      </c>
      <c r="Q398" s="64">
        <f t="shared" si="74"/>
        <v>4073.275862068966</v>
      </c>
      <c r="R398" s="65" t="s">
        <v>27</v>
      </c>
      <c r="S398" s="66"/>
      <c r="T398" s="67"/>
      <c r="U398" s="64">
        <f t="shared" si="67"/>
        <v>1</v>
      </c>
      <c r="V398" s="64">
        <v>0</v>
      </c>
      <c r="W398" s="61">
        <f t="shared" si="66"/>
        <v>0</v>
      </c>
      <c r="X398" s="68" t="s">
        <v>1885</v>
      </c>
      <c r="Y398" s="68" t="s">
        <v>50</v>
      </c>
      <c r="AA398" s="9" t="s">
        <v>27</v>
      </c>
      <c r="AB398" s="9" t="s">
        <v>27</v>
      </c>
      <c r="AC398" s="9" t="s">
        <v>27</v>
      </c>
      <c r="AD398" s="9" t="s">
        <v>27</v>
      </c>
      <c r="AE398" s="9" t="s">
        <v>27</v>
      </c>
      <c r="AP398" s="69">
        <f t="shared" si="68"/>
        <v>180000</v>
      </c>
      <c r="AQ398" s="70">
        <f t="shared" si="69"/>
        <v>0.21065443310551446</v>
      </c>
      <c r="AR398" s="71"/>
      <c r="AS398" s="60"/>
      <c r="AT398" s="60">
        <f t="shared" si="63"/>
        <v>0</v>
      </c>
      <c r="AU398" s="72">
        <f t="shared" si="65"/>
        <v>3205.2733333333331</v>
      </c>
      <c r="AV398" s="72">
        <f t="shared" si="64"/>
        <v>0</v>
      </c>
      <c r="AW398" s="72">
        <f t="shared" si="70"/>
        <v>270000</v>
      </c>
      <c r="AX398" s="72">
        <f t="shared" si="71"/>
        <v>270000</v>
      </c>
      <c r="AY398" s="73">
        <f t="shared" si="72"/>
        <v>0.31598164965827169</v>
      </c>
    </row>
    <row r="399" spans="1:51" s="2" customFormat="1" ht="12" customHeight="1">
      <c r="A399" s="60" t="s">
        <v>1890</v>
      </c>
      <c r="B399" s="55" t="s">
        <v>43</v>
      </c>
      <c r="C399" s="58" t="s">
        <v>1891</v>
      </c>
      <c r="D399" s="58" t="s">
        <v>1892</v>
      </c>
      <c r="E399" s="58" t="s">
        <v>46</v>
      </c>
      <c r="F399" s="58" t="s">
        <v>47</v>
      </c>
      <c r="G399" s="46">
        <v>854480</v>
      </c>
      <c r="H399" s="46">
        <v>180000</v>
      </c>
      <c r="I399" s="46"/>
      <c r="J399" s="46"/>
      <c r="K399" s="72">
        <v>350000</v>
      </c>
      <c r="L399" s="64">
        <v>250000</v>
      </c>
      <c r="M399" s="60" t="s">
        <v>1893</v>
      </c>
      <c r="N399" s="61" t="s">
        <v>1879</v>
      </c>
      <c r="O399" s="62">
        <f t="shared" si="73"/>
        <v>215517.24137931035</v>
      </c>
      <c r="P399" s="63">
        <v>1.7500000000000002E-2</v>
      </c>
      <c r="Q399" s="64">
        <f t="shared" si="74"/>
        <v>3771.5517241379316</v>
      </c>
      <c r="R399" s="65" t="s">
        <v>27</v>
      </c>
      <c r="S399" s="66"/>
      <c r="T399" s="67"/>
      <c r="U399" s="64">
        <f t="shared" si="67"/>
        <v>1</v>
      </c>
      <c r="V399" s="64">
        <v>0</v>
      </c>
      <c r="W399" s="61">
        <f t="shared" si="66"/>
        <v>0</v>
      </c>
      <c r="X399" s="68" t="s">
        <v>1885</v>
      </c>
      <c r="Y399" s="68" t="s">
        <v>50</v>
      </c>
      <c r="AA399" s="9" t="s">
        <v>27</v>
      </c>
      <c r="AB399" s="9" t="s">
        <v>27</v>
      </c>
      <c r="AC399" s="9" t="s">
        <v>27</v>
      </c>
      <c r="AD399" s="9" t="s">
        <v>27</v>
      </c>
      <c r="AE399" s="9" t="s">
        <v>27</v>
      </c>
      <c r="AP399" s="69">
        <f t="shared" si="68"/>
        <v>180000</v>
      </c>
      <c r="AQ399" s="70">
        <f t="shared" si="69"/>
        <v>0.21065443310551446</v>
      </c>
      <c r="AR399" s="71"/>
      <c r="AS399" s="60"/>
      <c r="AT399" s="60">
        <f t="shared" si="63"/>
        <v>0</v>
      </c>
      <c r="AU399" s="72">
        <f t="shared" si="65"/>
        <v>3205.2733333333331</v>
      </c>
      <c r="AV399" s="72">
        <f t="shared" si="64"/>
        <v>0</v>
      </c>
      <c r="AW399" s="72">
        <f t="shared" si="70"/>
        <v>250000</v>
      </c>
      <c r="AX399" s="72">
        <f t="shared" si="71"/>
        <v>250000</v>
      </c>
      <c r="AY399" s="73">
        <f t="shared" si="72"/>
        <v>0.29257560153543677</v>
      </c>
    </row>
    <row r="400" spans="1:51" s="2" customFormat="1" ht="12" customHeight="1">
      <c r="A400" s="60" t="s">
        <v>1894</v>
      </c>
      <c r="B400" s="55" t="s">
        <v>43</v>
      </c>
      <c r="C400" s="58" t="s">
        <v>1895</v>
      </c>
      <c r="D400" s="58" t="s">
        <v>1896</v>
      </c>
      <c r="E400" s="58" t="s">
        <v>46</v>
      </c>
      <c r="F400" s="58" t="s">
        <v>47</v>
      </c>
      <c r="G400" s="46">
        <v>854480</v>
      </c>
      <c r="H400" s="46">
        <v>180000</v>
      </c>
      <c r="I400" s="46"/>
      <c r="J400" s="46"/>
      <c r="K400" s="72">
        <v>350000</v>
      </c>
      <c r="L400" s="64">
        <v>300000</v>
      </c>
      <c r="M400" s="60" t="s">
        <v>1897</v>
      </c>
      <c r="N400" s="61" t="s">
        <v>1879</v>
      </c>
      <c r="O400" s="62">
        <f t="shared" si="73"/>
        <v>258620.68965517243</v>
      </c>
      <c r="P400" s="63">
        <v>1.7500000000000002E-2</v>
      </c>
      <c r="Q400" s="64">
        <f t="shared" si="74"/>
        <v>4525.8620689655181</v>
      </c>
      <c r="R400" s="65" t="s">
        <v>27</v>
      </c>
      <c r="S400" s="66"/>
      <c r="T400" s="67"/>
      <c r="U400" s="64">
        <f t="shared" si="67"/>
        <v>1</v>
      </c>
      <c r="V400" s="64">
        <v>0</v>
      </c>
      <c r="W400" s="61">
        <f t="shared" si="66"/>
        <v>0</v>
      </c>
      <c r="X400" s="68" t="s">
        <v>1898</v>
      </c>
      <c r="Y400" s="68" t="s">
        <v>50</v>
      </c>
      <c r="AA400" s="9" t="s">
        <v>27</v>
      </c>
      <c r="AB400" s="9" t="s">
        <v>27</v>
      </c>
      <c r="AC400" s="9" t="s">
        <v>27</v>
      </c>
      <c r="AD400" s="9" t="s">
        <v>27</v>
      </c>
      <c r="AE400" s="9" t="s">
        <v>27</v>
      </c>
      <c r="AP400" s="69">
        <f t="shared" si="68"/>
        <v>180000</v>
      </c>
      <c r="AQ400" s="70">
        <f t="shared" si="69"/>
        <v>0.21065443310551446</v>
      </c>
      <c r="AR400" s="71"/>
      <c r="AS400" s="60"/>
      <c r="AT400" s="60">
        <f t="shared" si="63"/>
        <v>0</v>
      </c>
      <c r="AU400" s="72">
        <f t="shared" si="65"/>
        <v>3205.2733333333331</v>
      </c>
      <c r="AV400" s="72">
        <f t="shared" si="64"/>
        <v>0</v>
      </c>
      <c r="AW400" s="72">
        <f t="shared" si="70"/>
        <v>300000</v>
      </c>
      <c r="AX400" s="72">
        <f t="shared" si="71"/>
        <v>300000</v>
      </c>
      <c r="AY400" s="73">
        <f t="shared" si="72"/>
        <v>0.3510907218425241</v>
      </c>
    </row>
    <row r="401" spans="1:51" s="2" customFormat="1" ht="12" customHeight="1">
      <c r="A401" s="60" t="s">
        <v>1899</v>
      </c>
      <c r="B401" s="55" t="s">
        <v>43</v>
      </c>
      <c r="C401" s="58" t="s">
        <v>1900</v>
      </c>
      <c r="D401" s="58" t="s">
        <v>1901</v>
      </c>
      <c r="E401" s="58" t="s">
        <v>46</v>
      </c>
      <c r="F401" s="58" t="s">
        <v>47</v>
      </c>
      <c r="G401" s="46">
        <v>854480</v>
      </c>
      <c r="H401" s="46">
        <v>180000</v>
      </c>
      <c r="I401" s="46"/>
      <c r="J401" s="46"/>
      <c r="K401" s="72">
        <v>350000</v>
      </c>
      <c r="L401" s="64">
        <v>280000</v>
      </c>
      <c r="M401" s="60" t="s">
        <v>1902</v>
      </c>
      <c r="N401" s="61" t="s">
        <v>1879</v>
      </c>
      <c r="O401" s="62">
        <f t="shared" si="73"/>
        <v>241379.31034482759</v>
      </c>
      <c r="P401" s="63">
        <v>1.7500000000000002E-2</v>
      </c>
      <c r="Q401" s="64">
        <f t="shared" si="74"/>
        <v>4224.1379310344837</v>
      </c>
      <c r="R401" s="65" t="s">
        <v>27</v>
      </c>
      <c r="S401" s="66"/>
      <c r="T401" s="67"/>
      <c r="U401" s="64">
        <f t="shared" si="67"/>
        <v>1</v>
      </c>
      <c r="V401" s="64">
        <v>0</v>
      </c>
      <c r="W401" s="61">
        <f t="shared" si="66"/>
        <v>0</v>
      </c>
      <c r="X401" s="68" t="s">
        <v>1885</v>
      </c>
      <c r="Y401" s="68" t="s">
        <v>50</v>
      </c>
      <c r="AA401" s="9" t="s">
        <v>27</v>
      </c>
      <c r="AB401" s="9" t="s">
        <v>27</v>
      </c>
      <c r="AC401" s="9" t="s">
        <v>27</v>
      </c>
      <c r="AD401" s="9" t="s">
        <v>27</v>
      </c>
      <c r="AE401" s="9" t="s">
        <v>27</v>
      </c>
      <c r="AP401" s="69">
        <f t="shared" si="68"/>
        <v>180000</v>
      </c>
      <c r="AQ401" s="70">
        <f t="shared" si="69"/>
        <v>0.21065443310551446</v>
      </c>
      <c r="AR401" s="71"/>
      <c r="AS401" s="60"/>
      <c r="AT401" s="60">
        <f t="shared" si="63"/>
        <v>0</v>
      </c>
      <c r="AU401" s="72">
        <f t="shared" si="65"/>
        <v>3205.2733333333331</v>
      </c>
      <c r="AV401" s="72">
        <f t="shared" si="64"/>
        <v>0</v>
      </c>
      <c r="AW401" s="72">
        <f t="shared" si="70"/>
        <v>280000</v>
      </c>
      <c r="AX401" s="72">
        <f t="shared" si="71"/>
        <v>280000</v>
      </c>
      <c r="AY401" s="73">
        <f t="shared" si="72"/>
        <v>0.32768467371968918</v>
      </c>
    </row>
    <row r="402" spans="1:51" s="2" customFormat="1" ht="12" customHeight="1">
      <c r="A402" s="60" t="s">
        <v>1903</v>
      </c>
      <c r="B402" s="55" t="s">
        <v>43</v>
      </c>
      <c r="C402" s="58" t="s">
        <v>1904</v>
      </c>
      <c r="D402" s="58" t="s">
        <v>1905</v>
      </c>
      <c r="E402" s="58" t="s">
        <v>46</v>
      </c>
      <c r="F402" s="58" t="s">
        <v>47</v>
      </c>
      <c r="G402" s="46">
        <v>854480</v>
      </c>
      <c r="H402" s="46">
        <v>180000</v>
      </c>
      <c r="I402" s="46"/>
      <c r="J402" s="46"/>
      <c r="K402" s="72">
        <v>350000</v>
      </c>
      <c r="L402" s="64">
        <v>250000</v>
      </c>
      <c r="M402" s="60" t="s">
        <v>1906</v>
      </c>
      <c r="N402" s="61" t="s">
        <v>1879</v>
      </c>
      <c r="O402" s="62">
        <f t="shared" si="73"/>
        <v>215517.24137931035</v>
      </c>
      <c r="P402" s="63">
        <v>1.7500000000000002E-2</v>
      </c>
      <c r="Q402" s="64">
        <f t="shared" si="74"/>
        <v>3771.5517241379316</v>
      </c>
      <c r="R402" s="65" t="s">
        <v>27</v>
      </c>
      <c r="S402" s="66"/>
      <c r="T402" s="67"/>
      <c r="U402" s="64">
        <f t="shared" si="67"/>
        <v>1</v>
      </c>
      <c r="V402" s="64">
        <v>0</v>
      </c>
      <c r="W402" s="61">
        <f t="shared" si="66"/>
        <v>0</v>
      </c>
      <c r="X402" s="68" t="s">
        <v>1885</v>
      </c>
      <c r="Y402" s="68" t="s">
        <v>50</v>
      </c>
      <c r="AA402" s="9" t="s">
        <v>27</v>
      </c>
      <c r="AB402" s="9" t="s">
        <v>27</v>
      </c>
      <c r="AC402" s="9" t="s">
        <v>27</v>
      </c>
      <c r="AD402" s="9" t="s">
        <v>27</v>
      </c>
      <c r="AE402" s="9" t="s">
        <v>27</v>
      </c>
      <c r="AP402" s="69">
        <f t="shared" si="68"/>
        <v>180000</v>
      </c>
      <c r="AQ402" s="70">
        <f t="shared" si="69"/>
        <v>0.21065443310551446</v>
      </c>
      <c r="AR402" s="71"/>
      <c r="AS402" s="60"/>
      <c r="AT402" s="60">
        <f t="shared" si="63"/>
        <v>0</v>
      </c>
      <c r="AU402" s="72">
        <f t="shared" si="65"/>
        <v>3205.2733333333331</v>
      </c>
      <c r="AV402" s="72">
        <f t="shared" si="64"/>
        <v>0</v>
      </c>
      <c r="AW402" s="72">
        <f t="shared" si="70"/>
        <v>250000</v>
      </c>
      <c r="AX402" s="72">
        <f t="shared" si="71"/>
        <v>250000</v>
      </c>
      <c r="AY402" s="73">
        <f t="shared" si="72"/>
        <v>0.29257560153543677</v>
      </c>
    </row>
    <row r="403" spans="1:51" s="2" customFormat="1" ht="12" customHeight="1">
      <c r="A403" s="60" t="s">
        <v>1907</v>
      </c>
      <c r="B403" s="55" t="s">
        <v>43</v>
      </c>
      <c r="C403" s="58" t="s">
        <v>1908</v>
      </c>
      <c r="D403" s="58" t="s">
        <v>1909</v>
      </c>
      <c r="E403" s="58" t="s">
        <v>46</v>
      </c>
      <c r="F403" s="58" t="s">
        <v>47</v>
      </c>
      <c r="G403" s="46">
        <v>854480</v>
      </c>
      <c r="H403" s="46">
        <v>180000</v>
      </c>
      <c r="I403" s="46"/>
      <c r="J403" s="46"/>
      <c r="K403" s="72">
        <v>350000</v>
      </c>
      <c r="L403" s="64">
        <v>270000</v>
      </c>
      <c r="M403" s="60" t="s">
        <v>1910</v>
      </c>
      <c r="N403" s="61" t="s">
        <v>1879</v>
      </c>
      <c r="O403" s="62">
        <f t="shared" si="73"/>
        <v>232758.62068965519</v>
      </c>
      <c r="P403" s="63">
        <v>1.7500000000000002E-2</v>
      </c>
      <c r="Q403" s="64">
        <f t="shared" si="74"/>
        <v>4073.275862068966</v>
      </c>
      <c r="R403" s="65" t="s">
        <v>27</v>
      </c>
      <c r="S403" s="66"/>
      <c r="T403" s="67"/>
      <c r="U403" s="64">
        <f t="shared" si="67"/>
        <v>1</v>
      </c>
      <c r="V403" s="64">
        <v>0</v>
      </c>
      <c r="W403" s="61">
        <f t="shared" si="66"/>
        <v>0</v>
      </c>
      <c r="X403" s="68" t="s">
        <v>1885</v>
      </c>
      <c r="Y403" s="68" t="s">
        <v>50</v>
      </c>
      <c r="AA403" s="9" t="s">
        <v>27</v>
      </c>
      <c r="AB403" s="9" t="s">
        <v>27</v>
      </c>
      <c r="AC403" s="9" t="s">
        <v>27</v>
      </c>
      <c r="AD403" s="9" t="s">
        <v>27</v>
      </c>
      <c r="AE403" s="9" t="s">
        <v>27</v>
      </c>
      <c r="AP403" s="69">
        <f t="shared" si="68"/>
        <v>180000</v>
      </c>
      <c r="AQ403" s="70">
        <f t="shared" si="69"/>
        <v>0.21065443310551446</v>
      </c>
      <c r="AR403" s="71"/>
      <c r="AS403" s="60"/>
      <c r="AT403" s="60">
        <f t="shared" si="63"/>
        <v>0</v>
      </c>
      <c r="AU403" s="72">
        <f t="shared" si="65"/>
        <v>3205.2733333333331</v>
      </c>
      <c r="AV403" s="72">
        <f t="shared" si="64"/>
        <v>0</v>
      </c>
      <c r="AW403" s="72">
        <f t="shared" si="70"/>
        <v>270000</v>
      </c>
      <c r="AX403" s="72">
        <f t="shared" si="71"/>
        <v>270000</v>
      </c>
      <c r="AY403" s="73">
        <f t="shared" si="72"/>
        <v>0.31598164965827169</v>
      </c>
    </row>
    <row r="404" spans="1:51" s="2" customFormat="1" ht="12" customHeight="1">
      <c r="A404" s="60" t="s">
        <v>1911</v>
      </c>
      <c r="B404" s="55" t="s">
        <v>43</v>
      </c>
      <c r="C404" s="58" t="s">
        <v>1912</v>
      </c>
      <c r="D404" s="58" t="s">
        <v>1913</v>
      </c>
      <c r="E404" s="58" t="s">
        <v>46</v>
      </c>
      <c r="F404" s="58" t="s">
        <v>47</v>
      </c>
      <c r="G404" s="46">
        <v>854480</v>
      </c>
      <c r="H404" s="46">
        <v>180000</v>
      </c>
      <c r="I404" s="46"/>
      <c r="J404" s="46"/>
      <c r="K404" s="72">
        <v>350000</v>
      </c>
      <c r="L404" s="64">
        <v>300000</v>
      </c>
      <c r="M404" s="60" t="s">
        <v>1914</v>
      </c>
      <c r="N404" s="61" t="s">
        <v>1879</v>
      </c>
      <c r="O404" s="62">
        <f t="shared" si="73"/>
        <v>258620.68965517243</v>
      </c>
      <c r="P404" s="63">
        <v>1.7500000000000002E-2</v>
      </c>
      <c r="Q404" s="64">
        <f t="shared" si="74"/>
        <v>4525.8620689655181</v>
      </c>
      <c r="R404" s="65"/>
      <c r="S404" s="66"/>
      <c r="T404" s="67"/>
      <c r="U404" s="64">
        <f t="shared" si="67"/>
        <v>1</v>
      </c>
      <c r="V404" s="64">
        <v>0</v>
      </c>
      <c r="W404" s="61">
        <f t="shared" si="66"/>
        <v>0</v>
      </c>
      <c r="X404" s="68" t="s">
        <v>1915</v>
      </c>
      <c r="Y404" s="68" t="s">
        <v>50</v>
      </c>
      <c r="AA404" s="9" t="s">
        <v>27</v>
      </c>
      <c r="AB404" s="9" t="s">
        <v>27</v>
      </c>
      <c r="AC404" s="9" t="s">
        <v>27</v>
      </c>
      <c r="AD404" s="9" t="s">
        <v>28</v>
      </c>
      <c r="AE404" s="9" t="s">
        <v>27</v>
      </c>
      <c r="AP404" s="69">
        <f t="shared" si="68"/>
        <v>180000</v>
      </c>
      <c r="AQ404" s="70">
        <f t="shared" si="69"/>
        <v>0.21065443310551446</v>
      </c>
      <c r="AR404" s="71"/>
      <c r="AS404" s="60"/>
      <c r="AT404" s="60">
        <f t="shared" si="63"/>
        <v>0</v>
      </c>
      <c r="AU404" s="72">
        <f t="shared" si="65"/>
        <v>3205.2733333333331</v>
      </c>
      <c r="AV404" s="72">
        <f t="shared" si="64"/>
        <v>0</v>
      </c>
      <c r="AW404" s="72">
        <f t="shared" si="70"/>
        <v>300000</v>
      </c>
      <c r="AX404" s="72">
        <f t="shared" si="71"/>
        <v>300000</v>
      </c>
      <c r="AY404" s="73">
        <f t="shared" si="72"/>
        <v>0.3510907218425241</v>
      </c>
    </row>
    <row r="405" spans="1:51" s="2" customFormat="1" ht="12" customHeight="1">
      <c r="A405" s="60" t="s">
        <v>1916</v>
      </c>
      <c r="B405" s="55" t="s">
        <v>43</v>
      </c>
      <c r="C405" s="58" t="s">
        <v>1917</v>
      </c>
      <c r="D405" s="58" t="s">
        <v>1918</v>
      </c>
      <c r="E405" s="58" t="s">
        <v>46</v>
      </c>
      <c r="F405" s="58" t="s">
        <v>47</v>
      </c>
      <c r="G405" s="46">
        <v>854480</v>
      </c>
      <c r="H405" s="46">
        <v>180000</v>
      </c>
      <c r="I405" s="46"/>
      <c r="J405" s="46"/>
      <c r="K405" s="72">
        <v>350000</v>
      </c>
      <c r="L405" s="64">
        <v>300000</v>
      </c>
      <c r="M405" s="60" t="s">
        <v>1914</v>
      </c>
      <c r="N405" s="61" t="s">
        <v>1879</v>
      </c>
      <c r="O405" s="62">
        <f t="shared" si="73"/>
        <v>258620.68965517243</v>
      </c>
      <c r="P405" s="63">
        <v>1.7500000000000002E-2</v>
      </c>
      <c r="Q405" s="64">
        <f t="shared" si="74"/>
        <v>4525.8620689655181</v>
      </c>
      <c r="R405" s="65"/>
      <c r="S405" s="66"/>
      <c r="T405" s="67"/>
      <c r="U405" s="64">
        <f t="shared" si="67"/>
        <v>1</v>
      </c>
      <c r="V405" s="64">
        <v>0</v>
      </c>
      <c r="W405" s="61">
        <f t="shared" si="66"/>
        <v>0</v>
      </c>
      <c r="X405" s="68" t="s">
        <v>1915</v>
      </c>
      <c r="Y405" s="68" t="s">
        <v>50</v>
      </c>
      <c r="AA405" s="9" t="s">
        <v>27</v>
      </c>
      <c r="AB405" s="9" t="s">
        <v>27</v>
      </c>
      <c r="AC405" s="9" t="s">
        <v>27</v>
      </c>
      <c r="AD405" s="9" t="s">
        <v>28</v>
      </c>
      <c r="AE405" s="9" t="s">
        <v>27</v>
      </c>
      <c r="AP405" s="69">
        <f t="shared" si="68"/>
        <v>180000</v>
      </c>
      <c r="AQ405" s="70">
        <f t="shared" si="69"/>
        <v>0.21065443310551446</v>
      </c>
      <c r="AR405" s="71"/>
      <c r="AS405" s="60"/>
      <c r="AT405" s="60">
        <f t="shared" si="63"/>
        <v>0</v>
      </c>
      <c r="AU405" s="72">
        <f t="shared" si="65"/>
        <v>3205.2733333333331</v>
      </c>
      <c r="AV405" s="72">
        <f t="shared" si="64"/>
        <v>0</v>
      </c>
      <c r="AW405" s="72">
        <f t="shared" si="70"/>
        <v>300000</v>
      </c>
      <c r="AX405" s="72">
        <f t="shared" si="71"/>
        <v>300000</v>
      </c>
      <c r="AY405" s="73">
        <f t="shared" si="72"/>
        <v>0.3510907218425241</v>
      </c>
    </row>
    <row r="406" spans="1:51" s="2" customFormat="1" ht="12" customHeight="1">
      <c r="A406" s="60" t="s">
        <v>1919</v>
      </c>
      <c r="B406" s="55" t="s">
        <v>43</v>
      </c>
      <c r="C406" s="58" t="s">
        <v>1920</v>
      </c>
      <c r="D406" s="58" t="s">
        <v>1921</v>
      </c>
      <c r="E406" s="58" t="s">
        <v>46</v>
      </c>
      <c r="F406" s="58" t="s">
        <v>47</v>
      </c>
      <c r="G406" s="46">
        <v>854480</v>
      </c>
      <c r="H406" s="46">
        <v>180000</v>
      </c>
      <c r="I406" s="46"/>
      <c r="J406" s="46"/>
      <c r="K406" s="72">
        <v>350000</v>
      </c>
      <c r="L406" s="64">
        <v>310000</v>
      </c>
      <c r="M406" s="60" t="s">
        <v>1922</v>
      </c>
      <c r="N406" s="61" t="s">
        <v>1879</v>
      </c>
      <c r="O406" s="62">
        <f t="shared" si="73"/>
        <v>267241.37931034487</v>
      </c>
      <c r="P406" s="63">
        <v>1.7500000000000002E-2</v>
      </c>
      <c r="Q406" s="64">
        <f t="shared" si="74"/>
        <v>4676.7241379310353</v>
      </c>
      <c r="R406" s="65" t="s">
        <v>27</v>
      </c>
      <c r="S406" s="66"/>
      <c r="T406" s="67"/>
      <c r="U406" s="64">
        <f t="shared" si="67"/>
        <v>1</v>
      </c>
      <c r="V406" s="64">
        <v>0</v>
      </c>
      <c r="W406" s="61">
        <f t="shared" si="66"/>
        <v>0</v>
      </c>
      <c r="X406" s="68" t="s">
        <v>1885</v>
      </c>
      <c r="Y406" s="68" t="s">
        <v>50</v>
      </c>
      <c r="AA406" s="9" t="s">
        <v>27</v>
      </c>
      <c r="AB406" s="9" t="s">
        <v>27</v>
      </c>
      <c r="AC406" s="9" t="s">
        <v>27</v>
      </c>
      <c r="AD406" s="9" t="s">
        <v>27</v>
      </c>
      <c r="AE406" s="9" t="s">
        <v>27</v>
      </c>
      <c r="AP406" s="69">
        <f t="shared" si="68"/>
        <v>180000</v>
      </c>
      <c r="AQ406" s="70">
        <f t="shared" si="69"/>
        <v>0.21065443310551446</v>
      </c>
      <c r="AR406" s="71"/>
      <c r="AS406" s="60"/>
      <c r="AT406" s="60">
        <f t="shared" si="63"/>
        <v>0</v>
      </c>
      <c r="AU406" s="72">
        <f t="shared" si="65"/>
        <v>3205.2733333333331</v>
      </c>
      <c r="AV406" s="72">
        <f t="shared" si="64"/>
        <v>0</v>
      </c>
      <c r="AW406" s="72">
        <f t="shared" si="70"/>
        <v>310000</v>
      </c>
      <c r="AX406" s="72">
        <f t="shared" si="71"/>
        <v>310000</v>
      </c>
      <c r="AY406" s="73">
        <f t="shared" si="72"/>
        <v>0.36279374590394159</v>
      </c>
    </row>
    <row r="407" spans="1:51" s="2" customFormat="1" ht="12" customHeight="1">
      <c r="A407" s="60" t="s">
        <v>1923</v>
      </c>
      <c r="B407" s="55" t="s">
        <v>43</v>
      </c>
      <c r="C407" s="58" t="s">
        <v>1924</v>
      </c>
      <c r="D407" s="58" t="s">
        <v>1925</v>
      </c>
      <c r="E407" s="58" t="s">
        <v>46</v>
      </c>
      <c r="F407" s="58" t="s">
        <v>47</v>
      </c>
      <c r="G407" s="46">
        <v>854480</v>
      </c>
      <c r="H407" s="46">
        <v>180000</v>
      </c>
      <c r="I407" s="46"/>
      <c r="J407" s="46"/>
      <c r="K407" s="72">
        <v>350000</v>
      </c>
      <c r="L407" s="64">
        <v>300000</v>
      </c>
      <c r="M407" s="60" t="s">
        <v>1914</v>
      </c>
      <c r="N407" s="61" t="s">
        <v>1879</v>
      </c>
      <c r="O407" s="62">
        <f t="shared" si="73"/>
        <v>258620.68965517243</v>
      </c>
      <c r="P407" s="63">
        <v>1.7500000000000002E-2</v>
      </c>
      <c r="Q407" s="64">
        <f t="shared" si="74"/>
        <v>4525.8620689655181</v>
      </c>
      <c r="R407" s="65"/>
      <c r="S407" s="66"/>
      <c r="T407" s="67"/>
      <c r="U407" s="64">
        <f t="shared" si="67"/>
        <v>1</v>
      </c>
      <c r="V407" s="64">
        <v>0</v>
      </c>
      <c r="W407" s="61">
        <f t="shared" si="66"/>
        <v>0</v>
      </c>
      <c r="X407" s="68" t="s">
        <v>1915</v>
      </c>
      <c r="Y407" s="68" t="s">
        <v>50</v>
      </c>
      <c r="AA407" s="9" t="s">
        <v>27</v>
      </c>
      <c r="AB407" s="9" t="s">
        <v>27</v>
      </c>
      <c r="AC407" s="9" t="s">
        <v>27</v>
      </c>
      <c r="AD407" s="9" t="s">
        <v>28</v>
      </c>
      <c r="AE407" s="9" t="s">
        <v>27</v>
      </c>
      <c r="AP407" s="69">
        <f t="shared" si="68"/>
        <v>180000</v>
      </c>
      <c r="AQ407" s="70">
        <f t="shared" si="69"/>
        <v>0.21065443310551446</v>
      </c>
      <c r="AR407" s="71"/>
      <c r="AS407" s="60"/>
      <c r="AT407" s="60">
        <f t="shared" si="63"/>
        <v>0</v>
      </c>
      <c r="AU407" s="72">
        <f t="shared" si="65"/>
        <v>3205.2733333333331</v>
      </c>
      <c r="AV407" s="72">
        <f t="shared" si="64"/>
        <v>0</v>
      </c>
      <c r="AW407" s="72">
        <f t="shared" si="70"/>
        <v>300000</v>
      </c>
      <c r="AX407" s="72">
        <f t="shared" si="71"/>
        <v>300000</v>
      </c>
      <c r="AY407" s="73">
        <f t="shared" si="72"/>
        <v>0.3510907218425241</v>
      </c>
    </row>
    <row r="408" spans="1:51" s="2" customFormat="1" ht="12" customHeight="1">
      <c r="A408" s="60" t="s">
        <v>1926</v>
      </c>
      <c r="B408" s="55" t="s">
        <v>43</v>
      </c>
      <c r="C408" s="58" t="s">
        <v>1927</v>
      </c>
      <c r="D408" s="58" t="s">
        <v>1928</v>
      </c>
      <c r="E408" s="58" t="s">
        <v>46</v>
      </c>
      <c r="F408" s="58" t="s">
        <v>47</v>
      </c>
      <c r="G408" s="46">
        <v>854480</v>
      </c>
      <c r="H408" s="46">
        <v>180000</v>
      </c>
      <c r="I408" s="46"/>
      <c r="J408" s="46"/>
      <c r="K408" s="72">
        <v>350000</v>
      </c>
      <c r="L408" s="64">
        <v>250000</v>
      </c>
      <c r="M408" s="60" t="s">
        <v>1929</v>
      </c>
      <c r="N408" s="61" t="s">
        <v>1879</v>
      </c>
      <c r="O408" s="62">
        <f t="shared" si="73"/>
        <v>215517.24137931035</v>
      </c>
      <c r="P408" s="63">
        <v>1.7500000000000002E-2</v>
      </c>
      <c r="Q408" s="64">
        <f t="shared" si="74"/>
        <v>3771.5517241379316</v>
      </c>
      <c r="R408" s="65" t="s">
        <v>27</v>
      </c>
      <c r="S408" s="66"/>
      <c r="T408" s="67"/>
      <c r="U408" s="64">
        <f t="shared" si="67"/>
        <v>1</v>
      </c>
      <c r="V408" s="64">
        <v>0</v>
      </c>
      <c r="W408" s="61">
        <f t="shared" si="66"/>
        <v>0</v>
      </c>
      <c r="X408" s="68" t="s">
        <v>1885</v>
      </c>
      <c r="Y408" s="68" t="s">
        <v>50</v>
      </c>
      <c r="AA408" s="9" t="s">
        <v>27</v>
      </c>
      <c r="AB408" s="9" t="s">
        <v>27</v>
      </c>
      <c r="AC408" s="9" t="s">
        <v>27</v>
      </c>
      <c r="AD408" s="9" t="s">
        <v>27</v>
      </c>
      <c r="AE408" s="9" t="s">
        <v>27</v>
      </c>
      <c r="AP408" s="69">
        <f t="shared" si="68"/>
        <v>180000</v>
      </c>
      <c r="AQ408" s="70">
        <f t="shared" si="69"/>
        <v>0.21065443310551446</v>
      </c>
      <c r="AR408" s="71"/>
      <c r="AS408" s="60"/>
      <c r="AT408" s="60">
        <f t="shared" si="63"/>
        <v>0</v>
      </c>
      <c r="AU408" s="72">
        <f t="shared" si="65"/>
        <v>3205.2733333333331</v>
      </c>
      <c r="AV408" s="72">
        <f t="shared" si="64"/>
        <v>0</v>
      </c>
      <c r="AW408" s="72">
        <f t="shared" si="70"/>
        <v>250000</v>
      </c>
      <c r="AX408" s="72">
        <f t="shared" si="71"/>
        <v>250000</v>
      </c>
      <c r="AY408" s="73">
        <f t="shared" si="72"/>
        <v>0.29257560153543677</v>
      </c>
    </row>
    <row r="409" spans="1:51" s="2" customFormat="1" ht="12" customHeight="1">
      <c r="A409" s="60" t="s">
        <v>1930</v>
      </c>
      <c r="B409" s="55" t="s">
        <v>43</v>
      </c>
      <c r="C409" s="58" t="s">
        <v>1931</v>
      </c>
      <c r="D409" s="58" t="s">
        <v>1932</v>
      </c>
      <c r="E409" s="58" t="s">
        <v>46</v>
      </c>
      <c r="F409" s="58" t="s">
        <v>47</v>
      </c>
      <c r="G409" s="46">
        <v>854480</v>
      </c>
      <c r="H409" s="46">
        <v>180000</v>
      </c>
      <c r="I409" s="46"/>
      <c r="J409" s="46"/>
      <c r="K409" s="72">
        <v>350000</v>
      </c>
      <c r="L409" s="64">
        <v>300000</v>
      </c>
      <c r="M409" s="60" t="s">
        <v>1933</v>
      </c>
      <c r="N409" s="61" t="s">
        <v>1879</v>
      </c>
      <c r="O409" s="62">
        <f t="shared" si="73"/>
        <v>258620.68965517243</v>
      </c>
      <c r="P409" s="63">
        <v>1.7500000000000002E-2</v>
      </c>
      <c r="Q409" s="64">
        <f t="shared" si="74"/>
        <v>4525.8620689655181</v>
      </c>
      <c r="R409" s="65" t="s">
        <v>27</v>
      </c>
      <c r="S409" s="66"/>
      <c r="T409" s="67"/>
      <c r="U409" s="64">
        <f t="shared" si="67"/>
        <v>1</v>
      </c>
      <c r="V409" s="64">
        <v>0</v>
      </c>
      <c r="W409" s="61">
        <f t="shared" si="66"/>
        <v>0</v>
      </c>
      <c r="X409" s="68" t="s">
        <v>1934</v>
      </c>
      <c r="Y409" s="68" t="s">
        <v>50</v>
      </c>
      <c r="AA409" s="9" t="s">
        <v>27</v>
      </c>
      <c r="AB409" s="9" t="s">
        <v>27</v>
      </c>
      <c r="AC409" s="9" t="s">
        <v>27</v>
      </c>
      <c r="AD409" s="9" t="s">
        <v>27</v>
      </c>
      <c r="AE409" s="9" t="s">
        <v>27</v>
      </c>
      <c r="AP409" s="69">
        <f t="shared" si="68"/>
        <v>180000</v>
      </c>
      <c r="AQ409" s="70">
        <f t="shared" si="69"/>
        <v>0.21065443310551446</v>
      </c>
      <c r="AR409" s="71"/>
      <c r="AS409" s="60"/>
      <c r="AT409" s="60">
        <f t="shared" si="63"/>
        <v>0</v>
      </c>
      <c r="AU409" s="72">
        <f t="shared" si="65"/>
        <v>3205.2733333333331</v>
      </c>
      <c r="AV409" s="72">
        <f t="shared" si="64"/>
        <v>0</v>
      </c>
      <c r="AW409" s="72">
        <f t="shared" si="70"/>
        <v>300000</v>
      </c>
      <c r="AX409" s="72">
        <f t="shared" si="71"/>
        <v>300000</v>
      </c>
      <c r="AY409" s="73">
        <f t="shared" si="72"/>
        <v>0.3510907218425241</v>
      </c>
    </row>
    <row r="410" spans="1:51" s="2" customFormat="1" ht="12" customHeight="1">
      <c r="A410" s="60" t="s">
        <v>1935</v>
      </c>
      <c r="B410" s="55" t="s">
        <v>43</v>
      </c>
      <c r="C410" s="58" t="s">
        <v>1936</v>
      </c>
      <c r="D410" s="58" t="s">
        <v>1937</v>
      </c>
      <c r="E410" s="58" t="s">
        <v>46</v>
      </c>
      <c r="F410" s="58" t="s">
        <v>47</v>
      </c>
      <c r="G410" s="46">
        <v>854480</v>
      </c>
      <c r="H410" s="46">
        <v>180000</v>
      </c>
      <c r="I410" s="46"/>
      <c r="J410" s="46"/>
      <c r="K410" s="72">
        <v>350000</v>
      </c>
      <c r="L410" s="64">
        <v>320000</v>
      </c>
      <c r="M410" s="60" t="s">
        <v>1938</v>
      </c>
      <c r="N410" s="61" t="s">
        <v>1879</v>
      </c>
      <c r="O410" s="62">
        <f t="shared" si="73"/>
        <v>275862.06896551728</v>
      </c>
      <c r="P410" s="63">
        <v>1.7500000000000002E-2</v>
      </c>
      <c r="Q410" s="64">
        <f t="shared" si="74"/>
        <v>4827.5862068965525</v>
      </c>
      <c r="R410" s="65" t="s">
        <v>27</v>
      </c>
      <c r="S410" s="66"/>
      <c r="T410" s="67"/>
      <c r="U410" s="64">
        <f t="shared" si="67"/>
        <v>1</v>
      </c>
      <c r="V410" s="64">
        <v>0</v>
      </c>
      <c r="W410" s="61">
        <f t="shared" si="66"/>
        <v>0</v>
      </c>
      <c r="X410" s="68" t="s">
        <v>1939</v>
      </c>
      <c r="Y410" s="68" t="s">
        <v>50</v>
      </c>
      <c r="AA410" s="9" t="s">
        <v>27</v>
      </c>
      <c r="AB410" s="9" t="s">
        <v>27</v>
      </c>
      <c r="AC410" s="9" t="s">
        <v>27</v>
      </c>
      <c r="AD410" s="9" t="s">
        <v>27</v>
      </c>
      <c r="AE410" s="9" t="s">
        <v>27</v>
      </c>
      <c r="AP410" s="69">
        <f t="shared" si="68"/>
        <v>180000</v>
      </c>
      <c r="AQ410" s="70">
        <f t="shared" si="69"/>
        <v>0.21065443310551446</v>
      </c>
      <c r="AR410" s="71"/>
      <c r="AS410" s="60"/>
      <c r="AT410" s="60">
        <f t="shared" si="63"/>
        <v>0</v>
      </c>
      <c r="AU410" s="72">
        <f t="shared" si="65"/>
        <v>3205.2733333333331</v>
      </c>
      <c r="AV410" s="72">
        <f t="shared" si="64"/>
        <v>0</v>
      </c>
      <c r="AW410" s="72">
        <f t="shared" si="70"/>
        <v>320000</v>
      </c>
      <c r="AX410" s="72">
        <f t="shared" si="71"/>
        <v>320000</v>
      </c>
      <c r="AY410" s="73">
        <f t="shared" si="72"/>
        <v>0.37449676996535902</v>
      </c>
    </row>
    <row r="411" spans="1:51" s="2" customFormat="1" ht="12" customHeight="1">
      <c r="A411" s="60" t="s">
        <v>1940</v>
      </c>
      <c r="B411" s="55" t="s">
        <v>43</v>
      </c>
      <c r="C411" s="58" t="s">
        <v>1941</v>
      </c>
      <c r="D411" s="58" t="s">
        <v>1942</v>
      </c>
      <c r="E411" s="58" t="s">
        <v>46</v>
      </c>
      <c r="F411" s="58" t="s">
        <v>47</v>
      </c>
      <c r="G411" s="46">
        <v>854480</v>
      </c>
      <c r="H411" s="46">
        <v>180000</v>
      </c>
      <c r="I411" s="46"/>
      <c r="J411" s="46"/>
      <c r="K411" s="72">
        <v>350000</v>
      </c>
      <c r="L411" s="64">
        <v>300000</v>
      </c>
      <c r="M411" s="60" t="s">
        <v>1914</v>
      </c>
      <c r="N411" s="61" t="s">
        <v>1879</v>
      </c>
      <c r="O411" s="62">
        <f t="shared" si="73"/>
        <v>258620.68965517243</v>
      </c>
      <c r="P411" s="63">
        <v>1.7500000000000002E-2</v>
      </c>
      <c r="Q411" s="64">
        <f t="shared" si="74"/>
        <v>4525.8620689655181</v>
      </c>
      <c r="R411" s="65"/>
      <c r="S411" s="66"/>
      <c r="T411" s="67"/>
      <c r="U411" s="64">
        <f t="shared" si="67"/>
        <v>1</v>
      </c>
      <c r="V411" s="64">
        <v>0</v>
      </c>
      <c r="W411" s="61">
        <f t="shared" si="66"/>
        <v>0</v>
      </c>
      <c r="X411" s="68" t="s">
        <v>1915</v>
      </c>
      <c r="Y411" s="68" t="s">
        <v>50</v>
      </c>
      <c r="AA411" s="9" t="s">
        <v>27</v>
      </c>
      <c r="AB411" s="9" t="s">
        <v>27</v>
      </c>
      <c r="AC411" s="9" t="s">
        <v>27</v>
      </c>
      <c r="AD411" s="9" t="s">
        <v>28</v>
      </c>
      <c r="AE411" s="9" t="s">
        <v>27</v>
      </c>
      <c r="AP411" s="69">
        <f t="shared" si="68"/>
        <v>180000</v>
      </c>
      <c r="AQ411" s="70">
        <f t="shared" si="69"/>
        <v>0.21065443310551446</v>
      </c>
      <c r="AR411" s="71"/>
      <c r="AS411" s="60"/>
      <c r="AT411" s="60">
        <f t="shared" si="63"/>
        <v>0</v>
      </c>
      <c r="AU411" s="72">
        <f t="shared" si="65"/>
        <v>3205.2733333333331</v>
      </c>
      <c r="AV411" s="72">
        <f t="shared" si="64"/>
        <v>0</v>
      </c>
      <c r="AW411" s="72">
        <f t="shared" si="70"/>
        <v>300000</v>
      </c>
      <c r="AX411" s="72">
        <f t="shared" si="71"/>
        <v>300000</v>
      </c>
      <c r="AY411" s="73">
        <f t="shared" si="72"/>
        <v>0.3510907218425241</v>
      </c>
    </row>
    <row r="412" spans="1:51" s="2" customFormat="1" ht="12" customHeight="1">
      <c r="A412" s="60" t="s">
        <v>1943</v>
      </c>
      <c r="B412" s="55" t="s">
        <v>43</v>
      </c>
      <c r="C412" s="58" t="s">
        <v>1944</v>
      </c>
      <c r="D412" s="58" t="s">
        <v>1945</v>
      </c>
      <c r="E412" s="58" t="s">
        <v>46</v>
      </c>
      <c r="F412" s="58" t="s">
        <v>47</v>
      </c>
      <c r="G412" s="46">
        <v>854480</v>
      </c>
      <c r="H412" s="46">
        <v>180000</v>
      </c>
      <c r="I412" s="46"/>
      <c r="J412" s="46"/>
      <c r="K412" s="72">
        <v>350000</v>
      </c>
      <c r="L412" s="64">
        <v>280000</v>
      </c>
      <c r="M412" s="60" t="s">
        <v>1946</v>
      </c>
      <c r="N412" s="61" t="s">
        <v>1879</v>
      </c>
      <c r="O412" s="62">
        <f t="shared" si="73"/>
        <v>241379.31034482759</v>
      </c>
      <c r="P412" s="63">
        <v>1.7500000000000002E-2</v>
      </c>
      <c r="Q412" s="64">
        <f t="shared" si="74"/>
        <v>4224.1379310344837</v>
      </c>
      <c r="R412" s="65" t="s">
        <v>27</v>
      </c>
      <c r="S412" s="66"/>
      <c r="T412" s="67"/>
      <c r="U412" s="64">
        <f t="shared" si="67"/>
        <v>1</v>
      </c>
      <c r="V412" s="64">
        <v>0</v>
      </c>
      <c r="W412" s="61">
        <f t="shared" si="66"/>
        <v>0</v>
      </c>
      <c r="X412" s="68" t="s">
        <v>1947</v>
      </c>
      <c r="Y412" s="68" t="s">
        <v>50</v>
      </c>
      <c r="AA412" s="9" t="s">
        <v>27</v>
      </c>
      <c r="AB412" s="9" t="s">
        <v>27</v>
      </c>
      <c r="AC412" s="9" t="s">
        <v>27</v>
      </c>
      <c r="AD412" s="9" t="s">
        <v>27</v>
      </c>
      <c r="AE412" s="9" t="s">
        <v>27</v>
      </c>
      <c r="AP412" s="69">
        <f t="shared" si="68"/>
        <v>180000</v>
      </c>
      <c r="AQ412" s="70">
        <f t="shared" si="69"/>
        <v>0.21065443310551446</v>
      </c>
      <c r="AR412" s="71"/>
      <c r="AS412" s="60"/>
      <c r="AT412" s="60">
        <f t="shared" si="63"/>
        <v>0</v>
      </c>
      <c r="AU412" s="72">
        <f t="shared" si="65"/>
        <v>3205.2733333333331</v>
      </c>
      <c r="AV412" s="72">
        <f t="shared" si="64"/>
        <v>0</v>
      </c>
      <c r="AW412" s="72">
        <f t="shared" si="70"/>
        <v>280000</v>
      </c>
      <c r="AX412" s="72">
        <f t="shared" si="71"/>
        <v>280000</v>
      </c>
      <c r="AY412" s="73">
        <f t="shared" si="72"/>
        <v>0.32768467371968918</v>
      </c>
    </row>
    <row r="413" spans="1:51" s="2" customFormat="1" ht="12" customHeight="1">
      <c r="A413" s="60" t="s">
        <v>1948</v>
      </c>
      <c r="B413" s="55" t="s">
        <v>43</v>
      </c>
      <c r="C413" s="58" t="s">
        <v>1949</v>
      </c>
      <c r="D413" s="58" t="s">
        <v>1950</v>
      </c>
      <c r="E413" s="58" t="s">
        <v>46</v>
      </c>
      <c r="F413" s="58" t="s">
        <v>47</v>
      </c>
      <c r="G413" s="46">
        <v>854480</v>
      </c>
      <c r="H413" s="46">
        <v>180000</v>
      </c>
      <c r="I413" s="46"/>
      <c r="J413" s="46"/>
      <c r="K413" s="72">
        <v>350000</v>
      </c>
      <c r="L413" s="64">
        <v>250000</v>
      </c>
      <c r="M413" s="60" t="s">
        <v>1951</v>
      </c>
      <c r="N413" s="61" t="s">
        <v>1879</v>
      </c>
      <c r="O413" s="62">
        <f t="shared" si="73"/>
        <v>215517.24137931035</v>
      </c>
      <c r="P413" s="63">
        <v>1.7500000000000002E-2</v>
      </c>
      <c r="Q413" s="64">
        <f t="shared" si="74"/>
        <v>3771.5517241379316</v>
      </c>
      <c r="R413" s="65"/>
      <c r="S413" s="66"/>
      <c r="T413" s="67"/>
      <c r="U413" s="64">
        <f t="shared" si="67"/>
        <v>1</v>
      </c>
      <c r="V413" s="64">
        <v>0</v>
      </c>
      <c r="W413" s="61">
        <f t="shared" si="66"/>
        <v>0</v>
      </c>
      <c r="X413" s="68" t="s">
        <v>1952</v>
      </c>
      <c r="Y413" s="68" t="s">
        <v>50</v>
      </c>
      <c r="AA413" s="9" t="s">
        <v>27</v>
      </c>
      <c r="AB413" s="9" t="s">
        <v>27</v>
      </c>
      <c r="AC413" s="9" t="s">
        <v>27</v>
      </c>
      <c r="AD413" s="9" t="s">
        <v>27</v>
      </c>
      <c r="AE413" s="9" t="s">
        <v>27</v>
      </c>
      <c r="AP413" s="69">
        <f t="shared" si="68"/>
        <v>180000</v>
      </c>
      <c r="AQ413" s="70">
        <f t="shared" si="69"/>
        <v>0.21065443310551446</v>
      </c>
      <c r="AR413" s="71"/>
      <c r="AS413" s="60"/>
      <c r="AT413" s="60">
        <f t="shared" ref="AT413:AT476" si="75">AS413-AR413</f>
        <v>0</v>
      </c>
      <c r="AU413" s="72">
        <f t="shared" si="65"/>
        <v>3205.2733333333331</v>
      </c>
      <c r="AV413" s="72">
        <f t="shared" ref="AV413:AV476" si="76">AU413*AT413</f>
        <v>0</v>
      </c>
      <c r="AW413" s="72">
        <f t="shared" si="70"/>
        <v>250000</v>
      </c>
      <c r="AX413" s="72">
        <f t="shared" si="71"/>
        <v>250000</v>
      </c>
      <c r="AY413" s="73">
        <f t="shared" si="72"/>
        <v>0.29257560153543677</v>
      </c>
    </row>
    <row r="414" spans="1:51" s="2" customFormat="1" ht="12" customHeight="1">
      <c r="A414" s="60" t="s">
        <v>1953</v>
      </c>
      <c r="B414" s="55" t="s">
        <v>43</v>
      </c>
      <c r="C414" s="58" t="s">
        <v>1954</v>
      </c>
      <c r="D414" s="58" t="s">
        <v>1955</v>
      </c>
      <c r="E414" s="58" t="s">
        <v>46</v>
      </c>
      <c r="F414" s="58" t="s">
        <v>47</v>
      </c>
      <c r="G414" s="46">
        <v>854480</v>
      </c>
      <c r="H414" s="46">
        <v>180000</v>
      </c>
      <c r="I414" s="46"/>
      <c r="J414" s="46"/>
      <c r="K414" s="72">
        <v>350000</v>
      </c>
      <c r="L414" s="64">
        <v>270000</v>
      </c>
      <c r="M414" s="60" t="s">
        <v>1956</v>
      </c>
      <c r="N414" s="61" t="s">
        <v>1879</v>
      </c>
      <c r="O414" s="62">
        <f t="shared" si="73"/>
        <v>232758.62068965519</v>
      </c>
      <c r="P414" s="63">
        <v>1.7500000000000002E-2</v>
      </c>
      <c r="Q414" s="64">
        <f t="shared" si="74"/>
        <v>4073.275862068966</v>
      </c>
      <c r="R414" s="65" t="s">
        <v>27</v>
      </c>
      <c r="S414" s="66"/>
      <c r="T414" s="67"/>
      <c r="U414" s="64">
        <f t="shared" si="67"/>
        <v>1</v>
      </c>
      <c r="V414" s="64">
        <v>0</v>
      </c>
      <c r="W414" s="61">
        <f t="shared" si="66"/>
        <v>0</v>
      </c>
      <c r="X414" s="68" t="s">
        <v>1885</v>
      </c>
      <c r="Y414" s="68" t="s">
        <v>50</v>
      </c>
      <c r="AA414" s="9" t="s">
        <v>27</v>
      </c>
      <c r="AB414" s="9" t="s">
        <v>27</v>
      </c>
      <c r="AC414" s="9" t="s">
        <v>27</v>
      </c>
      <c r="AD414" s="9" t="s">
        <v>27</v>
      </c>
      <c r="AE414" s="9" t="s">
        <v>27</v>
      </c>
      <c r="AP414" s="69">
        <f t="shared" si="68"/>
        <v>180000</v>
      </c>
      <c r="AQ414" s="70">
        <f t="shared" si="69"/>
        <v>0.21065443310551446</v>
      </c>
      <c r="AR414" s="71"/>
      <c r="AS414" s="60"/>
      <c r="AT414" s="60">
        <f t="shared" si="75"/>
        <v>0</v>
      </c>
      <c r="AU414" s="72">
        <f t="shared" si="65"/>
        <v>3205.2733333333331</v>
      </c>
      <c r="AV414" s="72">
        <f t="shared" si="76"/>
        <v>0</v>
      </c>
      <c r="AW414" s="72">
        <f t="shared" si="70"/>
        <v>270000</v>
      </c>
      <c r="AX414" s="72">
        <f t="shared" si="71"/>
        <v>270000</v>
      </c>
      <c r="AY414" s="73">
        <f t="shared" si="72"/>
        <v>0.31598164965827169</v>
      </c>
    </row>
    <row r="415" spans="1:51" s="2" customFormat="1" ht="12" customHeight="1">
      <c r="A415" s="60" t="s">
        <v>1957</v>
      </c>
      <c r="B415" s="55" t="s">
        <v>43</v>
      </c>
      <c r="C415" s="58" t="s">
        <v>1958</v>
      </c>
      <c r="D415" s="58" t="s">
        <v>1959</v>
      </c>
      <c r="E415" s="58" t="s">
        <v>46</v>
      </c>
      <c r="F415" s="58" t="s">
        <v>47</v>
      </c>
      <c r="G415" s="46">
        <v>854480</v>
      </c>
      <c r="H415" s="46">
        <v>180000</v>
      </c>
      <c r="I415" s="46"/>
      <c r="J415" s="46"/>
      <c r="K415" s="72">
        <v>350000</v>
      </c>
      <c r="L415" s="64">
        <v>300000</v>
      </c>
      <c r="M415" s="60" t="s">
        <v>1914</v>
      </c>
      <c r="N415" s="61" t="s">
        <v>1879</v>
      </c>
      <c r="O415" s="62">
        <f t="shared" si="73"/>
        <v>258620.68965517243</v>
      </c>
      <c r="P415" s="63">
        <v>1.7500000000000002E-2</v>
      </c>
      <c r="Q415" s="64">
        <f t="shared" si="74"/>
        <v>4525.8620689655181</v>
      </c>
      <c r="R415" s="65"/>
      <c r="S415" s="66"/>
      <c r="T415" s="67"/>
      <c r="U415" s="64">
        <f t="shared" si="67"/>
        <v>1</v>
      </c>
      <c r="V415" s="64">
        <v>0</v>
      </c>
      <c r="W415" s="61">
        <f t="shared" si="66"/>
        <v>0</v>
      </c>
      <c r="X415" s="68" t="s">
        <v>1960</v>
      </c>
      <c r="Y415" s="68" t="s">
        <v>50</v>
      </c>
      <c r="AA415" s="9" t="s">
        <v>27</v>
      </c>
      <c r="AB415" s="9" t="s">
        <v>27</v>
      </c>
      <c r="AC415" s="9" t="s">
        <v>27</v>
      </c>
      <c r="AD415" s="9" t="s">
        <v>27</v>
      </c>
      <c r="AE415" s="9" t="s">
        <v>27</v>
      </c>
      <c r="AP415" s="69">
        <f t="shared" si="68"/>
        <v>180000</v>
      </c>
      <c r="AQ415" s="70">
        <f t="shared" si="69"/>
        <v>0.21065443310551446</v>
      </c>
      <c r="AR415" s="71"/>
      <c r="AS415" s="60"/>
      <c r="AT415" s="60">
        <f t="shared" si="75"/>
        <v>0</v>
      </c>
      <c r="AU415" s="72">
        <f t="shared" ref="AU415:AU478" si="77">96158.2/30</f>
        <v>3205.2733333333331</v>
      </c>
      <c r="AV415" s="72">
        <f t="shared" si="76"/>
        <v>0</v>
      </c>
      <c r="AW415" s="72">
        <f t="shared" si="70"/>
        <v>300000</v>
      </c>
      <c r="AX415" s="72">
        <f t="shared" si="71"/>
        <v>300000</v>
      </c>
      <c r="AY415" s="73">
        <f t="shared" si="72"/>
        <v>0.3510907218425241</v>
      </c>
    </row>
    <row r="416" spans="1:51" s="2" customFormat="1" ht="12" customHeight="1">
      <c r="A416" s="60" t="s">
        <v>1961</v>
      </c>
      <c r="B416" s="55" t="s">
        <v>43</v>
      </c>
      <c r="C416" s="58" t="s">
        <v>1962</v>
      </c>
      <c r="D416" s="58" t="s">
        <v>1963</v>
      </c>
      <c r="E416" s="58" t="s">
        <v>46</v>
      </c>
      <c r="F416" s="58" t="s">
        <v>47</v>
      </c>
      <c r="G416" s="46">
        <v>854480</v>
      </c>
      <c r="H416" s="46">
        <v>180000</v>
      </c>
      <c r="I416" s="46"/>
      <c r="J416" s="46"/>
      <c r="K416" s="72">
        <v>350000</v>
      </c>
      <c r="L416" s="64">
        <v>300000</v>
      </c>
      <c r="M416" s="60" t="s">
        <v>1914</v>
      </c>
      <c r="N416" s="61" t="s">
        <v>1879</v>
      </c>
      <c r="O416" s="62">
        <f t="shared" si="73"/>
        <v>258620.68965517243</v>
      </c>
      <c r="P416" s="63">
        <v>1.7500000000000002E-2</v>
      </c>
      <c r="Q416" s="64">
        <f t="shared" si="74"/>
        <v>4525.8620689655181</v>
      </c>
      <c r="R416" s="65"/>
      <c r="S416" s="66"/>
      <c r="T416" s="67"/>
      <c r="U416" s="64">
        <f t="shared" si="67"/>
        <v>1</v>
      </c>
      <c r="V416" s="64">
        <v>0</v>
      </c>
      <c r="W416" s="61">
        <f t="shared" si="66"/>
        <v>0</v>
      </c>
      <c r="X416" s="68" t="s">
        <v>1960</v>
      </c>
      <c r="Y416" s="68" t="s">
        <v>50</v>
      </c>
      <c r="AA416" s="9" t="s">
        <v>27</v>
      </c>
      <c r="AB416" s="9" t="s">
        <v>27</v>
      </c>
      <c r="AC416" s="9" t="s">
        <v>27</v>
      </c>
      <c r="AD416" s="9" t="s">
        <v>27</v>
      </c>
      <c r="AE416" s="9" t="s">
        <v>27</v>
      </c>
      <c r="AP416" s="69">
        <f t="shared" si="68"/>
        <v>180000</v>
      </c>
      <c r="AQ416" s="70">
        <f t="shared" si="69"/>
        <v>0.21065443310551446</v>
      </c>
      <c r="AR416" s="71"/>
      <c r="AS416" s="60"/>
      <c r="AT416" s="60">
        <f t="shared" si="75"/>
        <v>0</v>
      </c>
      <c r="AU416" s="72">
        <f t="shared" si="77"/>
        <v>3205.2733333333331</v>
      </c>
      <c r="AV416" s="72">
        <f t="shared" si="76"/>
        <v>0</v>
      </c>
      <c r="AW416" s="72">
        <f t="shared" si="70"/>
        <v>300000</v>
      </c>
      <c r="AX416" s="72">
        <f t="shared" si="71"/>
        <v>300000</v>
      </c>
      <c r="AY416" s="73">
        <f t="shared" si="72"/>
        <v>0.3510907218425241</v>
      </c>
    </row>
    <row r="417" spans="1:51" s="2" customFormat="1" ht="12" customHeight="1">
      <c r="A417" s="60" t="s">
        <v>1964</v>
      </c>
      <c r="B417" s="55" t="s">
        <v>43</v>
      </c>
      <c r="C417" s="58" t="s">
        <v>1965</v>
      </c>
      <c r="D417" s="58" t="s">
        <v>1966</v>
      </c>
      <c r="E417" s="58" t="s">
        <v>46</v>
      </c>
      <c r="F417" s="58" t="s">
        <v>47</v>
      </c>
      <c r="G417" s="46">
        <v>854480</v>
      </c>
      <c r="H417" s="46">
        <v>180000</v>
      </c>
      <c r="I417" s="46"/>
      <c r="J417" s="46"/>
      <c r="K417" s="72">
        <v>350000</v>
      </c>
      <c r="L417" s="64">
        <v>300000</v>
      </c>
      <c r="M417" s="60" t="s">
        <v>1914</v>
      </c>
      <c r="N417" s="61" t="s">
        <v>1879</v>
      </c>
      <c r="O417" s="62">
        <f t="shared" si="73"/>
        <v>258620.68965517243</v>
      </c>
      <c r="P417" s="63">
        <v>1.7500000000000002E-2</v>
      </c>
      <c r="Q417" s="64">
        <f t="shared" si="74"/>
        <v>4525.8620689655181</v>
      </c>
      <c r="R417" s="65"/>
      <c r="S417" s="66"/>
      <c r="T417" s="67"/>
      <c r="U417" s="64">
        <f t="shared" si="67"/>
        <v>1</v>
      </c>
      <c r="V417" s="64">
        <v>0</v>
      </c>
      <c r="W417" s="61">
        <f t="shared" si="66"/>
        <v>0</v>
      </c>
      <c r="X417" s="68" t="s">
        <v>1960</v>
      </c>
      <c r="Y417" s="68" t="s">
        <v>50</v>
      </c>
      <c r="AA417" s="9" t="s">
        <v>27</v>
      </c>
      <c r="AB417" s="9" t="s">
        <v>27</v>
      </c>
      <c r="AC417" s="9" t="s">
        <v>27</v>
      </c>
      <c r="AD417" s="9" t="s">
        <v>27</v>
      </c>
      <c r="AE417" s="9" t="s">
        <v>27</v>
      </c>
      <c r="AP417" s="69">
        <f t="shared" si="68"/>
        <v>180000</v>
      </c>
      <c r="AQ417" s="70">
        <f t="shared" si="69"/>
        <v>0.21065443310551446</v>
      </c>
      <c r="AR417" s="71"/>
      <c r="AS417" s="60"/>
      <c r="AT417" s="60">
        <f t="shared" si="75"/>
        <v>0</v>
      </c>
      <c r="AU417" s="72">
        <f t="shared" si="77"/>
        <v>3205.2733333333331</v>
      </c>
      <c r="AV417" s="72">
        <f t="shared" si="76"/>
        <v>0</v>
      </c>
      <c r="AW417" s="72">
        <f t="shared" si="70"/>
        <v>300000</v>
      </c>
      <c r="AX417" s="72">
        <f t="shared" si="71"/>
        <v>300000</v>
      </c>
      <c r="AY417" s="73">
        <f t="shared" si="72"/>
        <v>0.3510907218425241</v>
      </c>
    </row>
    <row r="418" spans="1:51" s="2" customFormat="1" ht="12" customHeight="1">
      <c r="A418" s="60" t="s">
        <v>1967</v>
      </c>
      <c r="B418" s="55" t="s">
        <v>43</v>
      </c>
      <c r="C418" s="58" t="s">
        <v>1968</v>
      </c>
      <c r="D418" s="58" t="s">
        <v>1969</v>
      </c>
      <c r="E418" s="58" t="s">
        <v>46</v>
      </c>
      <c r="F418" s="58" t="s">
        <v>47</v>
      </c>
      <c r="G418" s="46">
        <v>854480</v>
      </c>
      <c r="H418" s="46">
        <v>180000</v>
      </c>
      <c r="I418" s="46"/>
      <c r="J418" s="46"/>
      <c r="K418" s="72">
        <v>350000</v>
      </c>
      <c r="L418" s="64">
        <v>300000</v>
      </c>
      <c r="M418" s="60" t="s">
        <v>1914</v>
      </c>
      <c r="N418" s="61" t="s">
        <v>1879</v>
      </c>
      <c r="O418" s="62">
        <f t="shared" si="73"/>
        <v>258620.68965517243</v>
      </c>
      <c r="P418" s="63">
        <v>1.7500000000000002E-2</v>
      </c>
      <c r="Q418" s="64">
        <f t="shared" si="74"/>
        <v>4525.8620689655181</v>
      </c>
      <c r="R418" s="65"/>
      <c r="S418" s="66"/>
      <c r="T418" s="67"/>
      <c r="U418" s="64">
        <f t="shared" si="67"/>
        <v>1</v>
      </c>
      <c r="V418" s="64">
        <v>0</v>
      </c>
      <c r="W418" s="61">
        <f t="shared" si="66"/>
        <v>0</v>
      </c>
      <c r="X418" s="68" t="s">
        <v>1960</v>
      </c>
      <c r="Y418" s="68" t="s">
        <v>50</v>
      </c>
      <c r="AA418" s="9" t="s">
        <v>27</v>
      </c>
      <c r="AB418" s="9" t="s">
        <v>27</v>
      </c>
      <c r="AC418" s="9" t="s">
        <v>27</v>
      </c>
      <c r="AD418" s="9" t="s">
        <v>27</v>
      </c>
      <c r="AE418" s="9" t="s">
        <v>27</v>
      </c>
      <c r="AP418" s="69">
        <f t="shared" si="68"/>
        <v>180000</v>
      </c>
      <c r="AQ418" s="70">
        <f t="shared" si="69"/>
        <v>0.21065443310551446</v>
      </c>
      <c r="AR418" s="71"/>
      <c r="AS418" s="60"/>
      <c r="AT418" s="60">
        <f t="shared" si="75"/>
        <v>0</v>
      </c>
      <c r="AU418" s="72">
        <f t="shared" si="77"/>
        <v>3205.2733333333331</v>
      </c>
      <c r="AV418" s="72">
        <f t="shared" si="76"/>
        <v>0</v>
      </c>
      <c r="AW418" s="72">
        <f t="shared" si="70"/>
        <v>300000</v>
      </c>
      <c r="AX418" s="72">
        <f t="shared" si="71"/>
        <v>300000</v>
      </c>
      <c r="AY418" s="73">
        <f t="shared" si="72"/>
        <v>0.3510907218425241</v>
      </c>
    </row>
    <row r="419" spans="1:51" s="2" customFormat="1" ht="12" customHeight="1">
      <c r="A419" s="60" t="s">
        <v>1970</v>
      </c>
      <c r="B419" s="55" t="s">
        <v>43</v>
      </c>
      <c r="C419" s="58" t="s">
        <v>1971</v>
      </c>
      <c r="D419" s="58" t="s">
        <v>1972</v>
      </c>
      <c r="E419" s="58" t="s">
        <v>46</v>
      </c>
      <c r="F419" s="58" t="s">
        <v>47</v>
      </c>
      <c r="G419" s="46">
        <v>854480</v>
      </c>
      <c r="H419" s="46">
        <v>180000</v>
      </c>
      <c r="I419" s="46"/>
      <c r="J419" s="46"/>
      <c r="K419" s="72">
        <v>350000</v>
      </c>
      <c r="L419" s="64">
        <v>300000</v>
      </c>
      <c r="M419" s="60" t="s">
        <v>1914</v>
      </c>
      <c r="N419" s="61" t="s">
        <v>1879</v>
      </c>
      <c r="O419" s="62">
        <f t="shared" si="73"/>
        <v>258620.68965517243</v>
      </c>
      <c r="P419" s="63">
        <v>1.7500000000000002E-2</v>
      </c>
      <c r="Q419" s="64">
        <f t="shared" si="74"/>
        <v>4525.8620689655181</v>
      </c>
      <c r="R419" s="65"/>
      <c r="S419" s="66"/>
      <c r="T419" s="67"/>
      <c r="U419" s="64">
        <f t="shared" si="67"/>
        <v>1</v>
      </c>
      <c r="V419" s="64">
        <v>0</v>
      </c>
      <c r="W419" s="61">
        <f t="shared" si="66"/>
        <v>0</v>
      </c>
      <c r="X419" s="68" t="s">
        <v>1960</v>
      </c>
      <c r="Y419" s="68" t="s">
        <v>50</v>
      </c>
      <c r="AA419" s="9" t="s">
        <v>27</v>
      </c>
      <c r="AB419" s="9" t="s">
        <v>27</v>
      </c>
      <c r="AC419" s="9" t="s">
        <v>27</v>
      </c>
      <c r="AD419" s="9" t="s">
        <v>27</v>
      </c>
      <c r="AE419" s="9" t="s">
        <v>27</v>
      </c>
      <c r="AP419" s="69">
        <f t="shared" si="68"/>
        <v>180000</v>
      </c>
      <c r="AQ419" s="70">
        <f t="shared" si="69"/>
        <v>0.21065443310551446</v>
      </c>
      <c r="AR419" s="71"/>
      <c r="AS419" s="60"/>
      <c r="AT419" s="60">
        <f t="shared" si="75"/>
        <v>0</v>
      </c>
      <c r="AU419" s="72">
        <f t="shared" si="77"/>
        <v>3205.2733333333331</v>
      </c>
      <c r="AV419" s="72">
        <f t="shared" si="76"/>
        <v>0</v>
      </c>
      <c r="AW419" s="72">
        <f t="shared" si="70"/>
        <v>300000</v>
      </c>
      <c r="AX419" s="72">
        <f t="shared" si="71"/>
        <v>300000</v>
      </c>
      <c r="AY419" s="73">
        <f t="shared" si="72"/>
        <v>0.3510907218425241</v>
      </c>
    </row>
    <row r="420" spans="1:51" s="2" customFormat="1" ht="12" customHeight="1">
      <c r="A420" s="60" t="s">
        <v>1973</v>
      </c>
      <c r="B420" s="55" t="s">
        <v>43</v>
      </c>
      <c r="C420" s="58" t="s">
        <v>1974</v>
      </c>
      <c r="D420" s="58" t="s">
        <v>1975</v>
      </c>
      <c r="E420" s="58" t="s">
        <v>46</v>
      </c>
      <c r="F420" s="58" t="s">
        <v>47</v>
      </c>
      <c r="G420" s="46">
        <v>854480</v>
      </c>
      <c r="H420" s="46">
        <v>180000</v>
      </c>
      <c r="I420" s="46"/>
      <c r="J420" s="46"/>
      <c r="K420" s="72">
        <v>350000</v>
      </c>
      <c r="L420" s="64">
        <v>300000</v>
      </c>
      <c r="M420" s="60" t="s">
        <v>1914</v>
      </c>
      <c r="N420" s="61" t="s">
        <v>1879</v>
      </c>
      <c r="O420" s="62">
        <f t="shared" si="73"/>
        <v>258620.68965517243</v>
      </c>
      <c r="P420" s="63">
        <v>1.7500000000000002E-2</v>
      </c>
      <c r="Q420" s="64">
        <f t="shared" si="74"/>
        <v>4525.8620689655181</v>
      </c>
      <c r="R420" s="65"/>
      <c r="S420" s="66"/>
      <c r="T420" s="67"/>
      <c r="U420" s="64">
        <f t="shared" si="67"/>
        <v>1</v>
      </c>
      <c r="V420" s="64">
        <v>0</v>
      </c>
      <c r="W420" s="61">
        <f t="shared" si="66"/>
        <v>0</v>
      </c>
      <c r="X420" s="68" t="s">
        <v>1960</v>
      </c>
      <c r="Y420" s="68" t="s">
        <v>50</v>
      </c>
      <c r="AA420" s="9" t="s">
        <v>27</v>
      </c>
      <c r="AB420" s="9" t="s">
        <v>27</v>
      </c>
      <c r="AC420" s="9" t="s">
        <v>27</v>
      </c>
      <c r="AD420" s="9" t="s">
        <v>27</v>
      </c>
      <c r="AE420" s="9" t="s">
        <v>27</v>
      </c>
      <c r="AP420" s="69">
        <f t="shared" si="68"/>
        <v>180000</v>
      </c>
      <c r="AQ420" s="70">
        <f t="shared" si="69"/>
        <v>0.21065443310551446</v>
      </c>
      <c r="AR420" s="71"/>
      <c r="AS420" s="60"/>
      <c r="AT420" s="60">
        <f t="shared" si="75"/>
        <v>0</v>
      </c>
      <c r="AU420" s="72">
        <f t="shared" si="77"/>
        <v>3205.2733333333331</v>
      </c>
      <c r="AV420" s="72">
        <f t="shared" si="76"/>
        <v>0</v>
      </c>
      <c r="AW420" s="72">
        <f t="shared" si="70"/>
        <v>300000</v>
      </c>
      <c r="AX420" s="72">
        <f t="shared" si="71"/>
        <v>300000</v>
      </c>
      <c r="AY420" s="73">
        <f t="shared" si="72"/>
        <v>0.3510907218425241</v>
      </c>
    </row>
    <row r="421" spans="1:51" s="2" customFormat="1" ht="12" customHeight="1">
      <c r="A421" s="60" t="s">
        <v>1976</v>
      </c>
      <c r="B421" s="55" t="s">
        <v>43</v>
      </c>
      <c r="C421" s="58" t="s">
        <v>1977</v>
      </c>
      <c r="D421" s="58" t="s">
        <v>1978</v>
      </c>
      <c r="E421" s="58" t="s">
        <v>46</v>
      </c>
      <c r="F421" s="58" t="s">
        <v>47</v>
      </c>
      <c r="G421" s="46">
        <v>854480</v>
      </c>
      <c r="H421" s="46">
        <v>180000</v>
      </c>
      <c r="I421" s="46"/>
      <c r="J421" s="46"/>
      <c r="K421" s="72">
        <v>350000</v>
      </c>
      <c r="L421" s="64">
        <v>300000</v>
      </c>
      <c r="M421" s="60" t="s">
        <v>1914</v>
      </c>
      <c r="N421" s="61" t="s">
        <v>1879</v>
      </c>
      <c r="O421" s="62">
        <f t="shared" si="73"/>
        <v>258620.68965517243</v>
      </c>
      <c r="P421" s="63">
        <v>1.7500000000000002E-2</v>
      </c>
      <c r="Q421" s="64">
        <f t="shared" si="74"/>
        <v>4525.8620689655181</v>
      </c>
      <c r="R421" s="65"/>
      <c r="S421" s="66"/>
      <c r="T421" s="67"/>
      <c r="U421" s="64">
        <f t="shared" si="67"/>
        <v>1</v>
      </c>
      <c r="V421" s="64">
        <v>0</v>
      </c>
      <c r="W421" s="61">
        <f t="shared" si="66"/>
        <v>0</v>
      </c>
      <c r="X421" s="68" t="s">
        <v>1960</v>
      </c>
      <c r="Y421" s="68" t="s">
        <v>50</v>
      </c>
      <c r="AA421" s="9" t="s">
        <v>27</v>
      </c>
      <c r="AB421" s="9" t="s">
        <v>27</v>
      </c>
      <c r="AC421" s="9" t="s">
        <v>27</v>
      </c>
      <c r="AD421" s="9" t="s">
        <v>27</v>
      </c>
      <c r="AE421" s="9" t="s">
        <v>27</v>
      </c>
      <c r="AP421" s="69">
        <f t="shared" si="68"/>
        <v>180000</v>
      </c>
      <c r="AQ421" s="70">
        <f t="shared" si="69"/>
        <v>0.21065443310551446</v>
      </c>
      <c r="AR421" s="71"/>
      <c r="AS421" s="60"/>
      <c r="AT421" s="60">
        <f t="shared" si="75"/>
        <v>0</v>
      </c>
      <c r="AU421" s="72">
        <f t="shared" si="77"/>
        <v>3205.2733333333331</v>
      </c>
      <c r="AV421" s="72">
        <f t="shared" si="76"/>
        <v>0</v>
      </c>
      <c r="AW421" s="72">
        <f t="shared" si="70"/>
        <v>300000</v>
      </c>
      <c r="AX421" s="72">
        <f t="shared" si="71"/>
        <v>300000</v>
      </c>
      <c r="AY421" s="73">
        <f t="shared" si="72"/>
        <v>0.3510907218425241</v>
      </c>
    </row>
    <row r="422" spans="1:51" s="2" customFormat="1" ht="12" customHeight="1">
      <c r="A422" s="60" t="s">
        <v>1979</v>
      </c>
      <c r="B422" s="55" t="s">
        <v>43</v>
      </c>
      <c r="C422" s="58" t="s">
        <v>1980</v>
      </c>
      <c r="D422" s="58" t="s">
        <v>1981</v>
      </c>
      <c r="E422" s="58" t="s">
        <v>46</v>
      </c>
      <c r="F422" s="58" t="s">
        <v>47</v>
      </c>
      <c r="G422" s="46">
        <v>854480</v>
      </c>
      <c r="H422" s="46">
        <v>180000</v>
      </c>
      <c r="I422" s="46"/>
      <c r="J422" s="46"/>
      <c r="K422" s="72">
        <v>350000</v>
      </c>
      <c r="L422" s="64">
        <v>300000</v>
      </c>
      <c r="M422" s="60" t="s">
        <v>1914</v>
      </c>
      <c r="N422" s="61" t="s">
        <v>1879</v>
      </c>
      <c r="O422" s="62">
        <f t="shared" si="73"/>
        <v>258620.68965517243</v>
      </c>
      <c r="P422" s="63">
        <v>1.7500000000000002E-2</v>
      </c>
      <c r="Q422" s="64">
        <f t="shared" si="74"/>
        <v>4525.8620689655181</v>
      </c>
      <c r="R422" s="65"/>
      <c r="S422" s="66"/>
      <c r="T422" s="67"/>
      <c r="U422" s="64">
        <f t="shared" si="67"/>
        <v>1</v>
      </c>
      <c r="V422" s="64">
        <v>0</v>
      </c>
      <c r="W422" s="61">
        <f t="shared" si="66"/>
        <v>0</v>
      </c>
      <c r="X422" s="68" t="s">
        <v>1960</v>
      </c>
      <c r="Y422" s="68" t="s">
        <v>50</v>
      </c>
      <c r="AA422" s="9" t="s">
        <v>27</v>
      </c>
      <c r="AB422" s="9" t="s">
        <v>27</v>
      </c>
      <c r="AC422" s="9" t="s">
        <v>27</v>
      </c>
      <c r="AD422" s="9" t="s">
        <v>27</v>
      </c>
      <c r="AE422" s="9" t="s">
        <v>27</v>
      </c>
      <c r="AP422" s="69">
        <f t="shared" si="68"/>
        <v>180000</v>
      </c>
      <c r="AQ422" s="70">
        <f t="shared" si="69"/>
        <v>0.21065443310551446</v>
      </c>
      <c r="AR422" s="71"/>
      <c r="AS422" s="60"/>
      <c r="AT422" s="60">
        <f t="shared" si="75"/>
        <v>0</v>
      </c>
      <c r="AU422" s="72">
        <f t="shared" si="77"/>
        <v>3205.2733333333331</v>
      </c>
      <c r="AV422" s="72">
        <f t="shared" si="76"/>
        <v>0</v>
      </c>
      <c r="AW422" s="72">
        <f t="shared" si="70"/>
        <v>300000</v>
      </c>
      <c r="AX422" s="72">
        <f t="shared" si="71"/>
        <v>300000</v>
      </c>
      <c r="AY422" s="73">
        <f t="shared" si="72"/>
        <v>0.3510907218425241</v>
      </c>
    </row>
    <row r="423" spans="1:51" s="2" customFormat="1" ht="12" customHeight="1">
      <c r="A423" s="60" t="s">
        <v>1982</v>
      </c>
      <c r="B423" s="55" t="s">
        <v>43</v>
      </c>
      <c r="C423" s="58" t="s">
        <v>1983</v>
      </c>
      <c r="D423" s="58" t="s">
        <v>1984</v>
      </c>
      <c r="E423" s="58" t="s">
        <v>46</v>
      </c>
      <c r="F423" s="58" t="s">
        <v>47</v>
      </c>
      <c r="G423" s="46">
        <v>854480</v>
      </c>
      <c r="H423" s="46">
        <v>180000</v>
      </c>
      <c r="I423" s="46"/>
      <c r="J423" s="46"/>
      <c r="K423" s="72">
        <v>350000</v>
      </c>
      <c r="L423" s="64">
        <v>300000</v>
      </c>
      <c r="M423" s="60" t="s">
        <v>1914</v>
      </c>
      <c r="N423" s="61" t="s">
        <v>1879</v>
      </c>
      <c r="O423" s="62">
        <f t="shared" si="73"/>
        <v>258620.68965517243</v>
      </c>
      <c r="P423" s="63">
        <v>1.7500000000000002E-2</v>
      </c>
      <c r="Q423" s="64">
        <f t="shared" si="74"/>
        <v>4525.8620689655181</v>
      </c>
      <c r="R423" s="65"/>
      <c r="S423" s="66"/>
      <c r="T423" s="67"/>
      <c r="U423" s="64">
        <f t="shared" si="67"/>
        <v>1</v>
      </c>
      <c r="V423" s="64">
        <v>0</v>
      </c>
      <c r="W423" s="61">
        <f t="shared" si="66"/>
        <v>0</v>
      </c>
      <c r="X423" s="68" t="s">
        <v>1915</v>
      </c>
      <c r="Y423" s="68" t="s">
        <v>50</v>
      </c>
      <c r="AA423" s="9" t="s">
        <v>27</v>
      </c>
      <c r="AB423" s="9" t="s">
        <v>27</v>
      </c>
      <c r="AC423" s="9" t="s">
        <v>27</v>
      </c>
      <c r="AD423" s="9" t="s">
        <v>28</v>
      </c>
      <c r="AE423" s="9" t="s">
        <v>27</v>
      </c>
      <c r="AP423" s="69">
        <f t="shared" si="68"/>
        <v>180000</v>
      </c>
      <c r="AQ423" s="70">
        <f t="shared" si="69"/>
        <v>0.21065443310551446</v>
      </c>
      <c r="AR423" s="71"/>
      <c r="AS423" s="60"/>
      <c r="AT423" s="60">
        <f t="shared" si="75"/>
        <v>0</v>
      </c>
      <c r="AU423" s="72">
        <f t="shared" si="77"/>
        <v>3205.2733333333331</v>
      </c>
      <c r="AV423" s="72">
        <f t="shared" si="76"/>
        <v>0</v>
      </c>
      <c r="AW423" s="72">
        <f t="shared" si="70"/>
        <v>300000</v>
      </c>
      <c r="AX423" s="72">
        <f t="shared" si="71"/>
        <v>300000</v>
      </c>
      <c r="AY423" s="73">
        <f t="shared" si="72"/>
        <v>0.3510907218425241</v>
      </c>
    </row>
    <row r="424" spans="1:51" s="2" customFormat="1" ht="12" customHeight="1">
      <c r="A424" s="60" t="s">
        <v>1985</v>
      </c>
      <c r="B424" s="55" t="s">
        <v>43</v>
      </c>
      <c r="C424" s="58" t="s">
        <v>1986</v>
      </c>
      <c r="D424" s="58" t="s">
        <v>1987</v>
      </c>
      <c r="E424" s="58" t="s">
        <v>46</v>
      </c>
      <c r="F424" s="58" t="s">
        <v>47</v>
      </c>
      <c r="G424" s="46">
        <v>854480</v>
      </c>
      <c r="H424" s="46">
        <v>180000</v>
      </c>
      <c r="I424" s="46"/>
      <c r="J424" s="46"/>
      <c r="K424" s="72">
        <v>350000</v>
      </c>
      <c r="L424" s="64">
        <v>250000</v>
      </c>
      <c r="M424" s="60" t="s">
        <v>46</v>
      </c>
      <c r="N424" s="61" t="s">
        <v>1879</v>
      </c>
      <c r="O424" s="62">
        <f t="shared" si="73"/>
        <v>215517.24137931035</v>
      </c>
      <c r="P424" s="63">
        <v>1.7500000000000002E-2</v>
      </c>
      <c r="Q424" s="64">
        <f t="shared" si="74"/>
        <v>3771.5517241379316</v>
      </c>
      <c r="R424" s="65" t="s">
        <v>27</v>
      </c>
      <c r="S424" s="66"/>
      <c r="T424" s="67"/>
      <c r="U424" s="64">
        <f t="shared" si="67"/>
        <v>1</v>
      </c>
      <c r="V424" s="64">
        <v>0</v>
      </c>
      <c r="W424" s="61">
        <f t="shared" si="66"/>
        <v>0</v>
      </c>
      <c r="X424" s="68" t="s">
        <v>1988</v>
      </c>
      <c r="Y424" s="68" t="s">
        <v>50</v>
      </c>
      <c r="AA424" s="9" t="s">
        <v>27</v>
      </c>
      <c r="AB424" s="9" t="s">
        <v>27</v>
      </c>
      <c r="AC424" s="9" t="s">
        <v>27</v>
      </c>
      <c r="AD424" s="9" t="s">
        <v>28</v>
      </c>
      <c r="AE424" s="9" t="s">
        <v>27</v>
      </c>
      <c r="AP424" s="69">
        <f t="shared" si="68"/>
        <v>180000</v>
      </c>
      <c r="AQ424" s="70">
        <f t="shared" si="69"/>
        <v>0.21065443310551446</v>
      </c>
      <c r="AR424" s="71"/>
      <c r="AS424" s="60"/>
      <c r="AT424" s="60">
        <f t="shared" si="75"/>
        <v>0</v>
      </c>
      <c r="AU424" s="72">
        <f t="shared" si="77"/>
        <v>3205.2733333333331</v>
      </c>
      <c r="AV424" s="72">
        <f t="shared" si="76"/>
        <v>0</v>
      </c>
      <c r="AW424" s="72">
        <f t="shared" si="70"/>
        <v>250000</v>
      </c>
      <c r="AX424" s="72">
        <f t="shared" si="71"/>
        <v>250000</v>
      </c>
      <c r="AY424" s="73">
        <f t="shared" si="72"/>
        <v>0.29257560153543677</v>
      </c>
    </row>
    <row r="425" spans="1:51" s="2" customFormat="1" ht="12" customHeight="1">
      <c r="A425" s="60" t="s">
        <v>1989</v>
      </c>
      <c r="B425" s="55" t="s">
        <v>43</v>
      </c>
      <c r="C425" s="58" t="s">
        <v>1990</v>
      </c>
      <c r="D425" s="58" t="s">
        <v>1991</v>
      </c>
      <c r="E425" s="58" t="s">
        <v>46</v>
      </c>
      <c r="F425" s="58" t="s">
        <v>47</v>
      </c>
      <c r="G425" s="46">
        <v>854480</v>
      </c>
      <c r="H425" s="46">
        <v>180000</v>
      </c>
      <c r="I425" s="46"/>
      <c r="J425" s="46"/>
      <c r="K425" s="64">
        <v>350000</v>
      </c>
      <c r="L425" s="64">
        <v>250000</v>
      </c>
      <c r="M425" s="60" t="s">
        <v>46</v>
      </c>
      <c r="N425" s="61" t="s">
        <v>1879</v>
      </c>
      <c r="O425" s="62">
        <f t="shared" si="73"/>
        <v>215517.24137931035</v>
      </c>
      <c r="P425" s="63">
        <v>1.7500000000000002E-2</v>
      </c>
      <c r="Q425" s="64">
        <f t="shared" si="74"/>
        <v>3771.5517241379316</v>
      </c>
      <c r="R425" s="65" t="s">
        <v>27</v>
      </c>
      <c r="S425" s="66"/>
      <c r="T425" s="67"/>
      <c r="U425" s="64">
        <f t="shared" si="67"/>
        <v>1</v>
      </c>
      <c r="V425" s="64">
        <v>0</v>
      </c>
      <c r="W425" s="61">
        <f t="shared" si="66"/>
        <v>0</v>
      </c>
      <c r="X425" s="68" t="s">
        <v>1992</v>
      </c>
      <c r="Y425" s="68" t="s">
        <v>50</v>
      </c>
      <c r="AA425" s="9" t="s">
        <v>27</v>
      </c>
      <c r="AB425" s="9" t="s">
        <v>27</v>
      </c>
      <c r="AC425" s="9" t="s">
        <v>27</v>
      </c>
      <c r="AD425" s="9" t="s">
        <v>28</v>
      </c>
      <c r="AE425" s="9" t="s">
        <v>27</v>
      </c>
      <c r="AP425" s="69">
        <f t="shared" si="68"/>
        <v>180000</v>
      </c>
      <c r="AQ425" s="70">
        <f t="shared" si="69"/>
        <v>0.21065443310551446</v>
      </c>
      <c r="AR425" s="71"/>
      <c r="AS425" s="60"/>
      <c r="AT425" s="60">
        <f t="shared" si="75"/>
        <v>0</v>
      </c>
      <c r="AU425" s="72">
        <f t="shared" si="77"/>
        <v>3205.2733333333331</v>
      </c>
      <c r="AV425" s="72">
        <f t="shared" si="76"/>
        <v>0</v>
      </c>
      <c r="AW425" s="72">
        <f t="shared" si="70"/>
        <v>250000</v>
      </c>
      <c r="AX425" s="72">
        <f t="shared" si="71"/>
        <v>250000</v>
      </c>
      <c r="AY425" s="73">
        <f t="shared" si="72"/>
        <v>0.29257560153543677</v>
      </c>
    </row>
    <row r="426" spans="1:51" s="2" customFormat="1" ht="12" customHeight="1">
      <c r="A426" s="60" t="s">
        <v>1993</v>
      </c>
      <c r="B426" s="55" t="s">
        <v>43</v>
      </c>
      <c r="C426" s="58" t="s">
        <v>1994</v>
      </c>
      <c r="D426" s="58" t="s">
        <v>1995</v>
      </c>
      <c r="E426" s="58"/>
      <c r="F426" s="155" t="s">
        <v>47</v>
      </c>
      <c r="G426" s="46">
        <v>854480</v>
      </c>
      <c r="H426" s="46">
        <v>180000</v>
      </c>
      <c r="I426" s="46"/>
      <c r="J426" s="46"/>
      <c r="K426" s="64"/>
      <c r="L426" s="64"/>
      <c r="M426" s="60" t="s">
        <v>1996</v>
      </c>
      <c r="N426" s="61"/>
      <c r="O426" s="62">
        <f t="shared" si="73"/>
        <v>0</v>
      </c>
      <c r="P426" s="63">
        <v>0</v>
      </c>
      <c r="Q426" s="64">
        <f t="shared" si="74"/>
        <v>0</v>
      </c>
      <c r="R426" s="65"/>
      <c r="S426" s="66"/>
      <c r="T426" s="67"/>
      <c r="U426" s="64">
        <f t="shared" si="67"/>
        <v>1</v>
      </c>
      <c r="V426" s="64">
        <v>0</v>
      </c>
      <c r="W426" s="61">
        <f t="shared" si="66"/>
        <v>0</v>
      </c>
      <c r="X426" s="68" t="s">
        <v>48</v>
      </c>
      <c r="Y426" s="68" t="s">
        <v>1997</v>
      </c>
      <c r="AA426" s="9"/>
      <c r="AB426" s="9"/>
      <c r="AC426" s="9"/>
      <c r="AD426" s="9"/>
      <c r="AE426" s="9"/>
      <c r="AP426" s="69">
        <f t="shared" si="68"/>
        <v>180000</v>
      </c>
      <c r="AQ426" s="70">
        <f t="shared" si="69"/>
        <v>0.21065443310551446</v>
      </c>
      <c r="AR426" s="71"/>
      <c r="AS426" s="60"/>
      <c r="AT426" s="60">
        <f t="shared" si="75"/>
        <v>0</v>
      </c>
      <c r="AU426" s="72">
        <f t="shared" si="77"/>
        <v>3205.2733333333331</v>
      </c>
      <c r="AV426" s="72">
        <f t="shared" si="76"/>
        <v>0</v>
      </c>
      <c r="AW426" s="72">
        <f t="shared" si="70"/>
        <v>0</v>
      </c>
      <c r="AX426" s="72">
        <f t="shared" si="71"/>
        <v>0</v>
      </c>
      <c r="AY426" s="73">
        <f t="shared" si="72"/>
        <v>0</v>
      </c>
    </row>
    <row r="427" spans="1:51" s="2" customFormat="1" ht="12" customHeight="1">
      <c r="A427" s="60" t="s">
        <v>1998</v>
      </c>
      <c r="B427" s="56" t="s">
        <v>795</v>
      </c>
      <c r="C427" s="58" t="s">
        <v>1999</v>
      </c>
      <c r="D427" s="58" t="s">
        <v>2000</v>
      </c>
      <c r="E427" s="154" t="s">
        <v>1793</v>
      </c>
      <c r="F427" s="58" t="s">
        <v>208</v>
      </c>
      <c r="G427" s="46">
        <v>6156120</v>
      </c>
      <c r="H427" s="76">
        <v>1537179.2910729072</v>
      </c>
      <c r="I427" s="46"/>
      <c r="J427" s="46"/>
      <c r="K427" s="46">
        <v>1600000</v>
      </c>
      <c r="L427" s="64">
        <v>1200000</v>
      </c>
      <c r="M427" s="60" t="s">
        <v>1857</v>
      </c>
      <c r="N427" s="61" t="s">
        <v>229</v>
      </c>
      <c r="O427" s="62">
        <f t="shared" si="73"/>
        <v>1034482.7586206897</v>
      </c>
      <c r="P427" s="63">
        <v>2.5000000000000001E-2</v>
      </c>
      <c r="Q427" s="64">
        <f t="shared" si="74"/>
        <v>25862.068965517246</v>
      </c>
      <c r="R427" s="65"/>
      <c r="S427" s="66"/>
      <c r="T427" s="67"/>
      <c r="U427" s="64">
        <f t="shared" si="67"/>
        <v>1</v>
      </c>
      <c r="V427" s="64">
        <v>0</v>
      </c>
      <c r="W427" s="61">
        <f t="shared" si="66"/>
        <v>0</v>
      </c>
      <c r="X427" s="68" t="s">
        <v>2001</v>
      </c>
      <c r="Y427" s="68" t="s">
        <v>50</v>
      </c>
      <c r="AA427" s="9" t="s">
        <v>27</v>
      </c>
      <c r="AB427" s="9" t="s">
        <v>27</v>
      </c>
      <c r="AC427" s="9" t="s">
        <v>27</v>
      </c>
      <c r="AD427" s="9" t="s">
        <v>27</v>
      </c>
      <c r="AE427" s="9" t="s">
        <v>27</v>
      </c>
      <c r="AF427" s="2" t="s">
        <v>1859</v>
      </c>
      <c r="AP427" s="69">
        <f t="shared" si="68"/>
        <v>1537179.2910729072</v>
      </c>
      <c r="AQ427" s="70">
        <f t="shared" si="69"/>
        <v>0.24969937088180658</v>
      </c>
      <c r="AR427" s="71"/>
      <c r="AS427" s="60"/>
      <c r="AT427" s="60">
        <f t="shared" si="75"/>
        <v>0</v>
      </c>
      <c r="AU427" s="72">
        <f t="shared" si="77"/>
        <v>3205.2733333333331</v>
      </c>
      <c r="AV427" s="72">
        <f t="shared" si="76"/>
        <v>0</v>
      </c>
      <c r="AW427" s="72">
        <f t="shared" si="70"/>
        <v>1200000</v>
      </c>
      <c r="AX427" s="72">
        <f t="shared" si="71"/>
        <v>1200000</v>
      </c>
      <c r="AY427" s="73">
        <f t="shared" si="72"/>
        <v>0.19492797411356505</v>
      </c>
    </row>
    <row r="428" spans="1:51" s="2" customFormat="1" ht="12" customHeight="1">
      <c r="A428" s="60" t="s">
        <v>2002</v>
      </c>
      <c r="B428" s="56" t="s">
        <v>795</v>
      </c>
      <c r="C428" s="58" t="s">
        <v>2003</v>
      </c>
      <c r="D428" s="58" t="s">
        <v>2004</v>
      </c>
      <c r="E428" s="156"/>
      <c r="F428" s="58" t="s">
        <v>208</v>
      </c>
      <c r="G428" s="46">
        <v>6156120</v>
      </c>
      <c r="H428" s="76">
        <v>1537179.2910729072</v>
      </c>
      <c r="I428" s="46"/>
      <c r="J428" s="46"/>
      <c r="K428" s="46">
        <v>1600000</v>
      </c>
      <c r="L428" s="64">
        <v>1200000</v>
      </c>
      <c r="M428" s="60" t="s">
        <v>2005</v>
      </c>
      <c r="N428" s="61"/>
      <c r="O428" s="62">
        <f t="shared" si="73"/>
        <v>1034482.7586206897</v>
      </c>
      <c r="P428" s="63">
        <v>2.5000000000000001E-2</v>
      </c>
      <c r="Q428" s="64">
        <f t="shared" si="74"/>
        <v>25862.068965517246</v>
      </c>
      <c r="R428" s="65"/>
      <c r="S428" s="66"/>
      <c r="T428" s="67"/>
      <c r="U428" s="64">
        <f t="shared" si="67"/>
        <v>1</v>
      </c>
      <c r="V428" s="64">
        <v>0</v>
      </c>
      <c r="W428" s="61">
        <f t="shared" si="66"/>
        <v>0</v>
      </c>
      <c r="X428" s="68" t="s">
        <v>2006</v>
      </c>
      <c r="Y428" s="68" t="s">
        <v>50</v>
      </c>
      <c r="AA428" s="9" t="s">
        <v>27</v>
      </c>
      <c r="AB428" s="9" t="s">
        <v>27</v>
      </c>
      <c r="AC428" s="9" t="s">
        <v>27</v>
      </c>
      <c r="AD428" s="9" t="s">
        <v>27</v>
      </c>
      <c r="AE428" s="9" t="s">
        <v>27</v>
      </c>
      <c r="AP428" s="69">
        <f t="shared" si="68"/>
        <v>1537179.2910729072</v>
      </c>
      <c r="AQ428" s="70">
        <f t="shared" si="69"/>
        <v>0.24969937088180658</v>
      </c>
      <c r="AR428" s="71"/>
      <c r="AS428" s="60"/>
      <c r="AT428" s="60">
        <f t="shared" si="75"/>
        <v>0</v>
      </c>
      <c r="AU428" s="72">
        <f t="shared" si="77"/>
        <v>3205.2733333333331</v>
      </c>
      <c r="AV428" s="72">
        <f t="shared" si="76"/>
        <v>0</v>
      </c>
      <c r="AW428" s="72">
        <f t="shared" si="70"/>
        <v>1200000</v>
      </c>
      <c r="AX428" s="72">
        <f t="shared" si="71"/>
        <v>1200000</v>
      </c>
      <c r="AY428" s="73">
        <f t="shared" si="72"/>
        <v>0.19492797411356505</v>
      </c>
    </row>
    <row r="429" spans="1:51" s="2" customFormat="1" ht="12" customHeight="1">
      <c r="A429" s="60" t="s">
        <v>2007</v>
      </c>
      <c r="B429" s="56" t="s">
        <v>232</v>
      </c>
      <c r="C429" s="58" t="s">
        <v>2008</v>
      </c>
      <c r="D429" s="58" t="s">
        <v>2009</v>
      </c>
      <c r="E429" s="156" t="s">
        <v>221</v>
      </c>
      <c r="F429" s="58" t="s">
        <v>208</v>
      </c>
      <c r="G429" s="46">
        <v>3558654</v>
      </c>
      <c r="H429" s="76">
        <v>1132802.4440529849</v>
      </c>
      <c r="I429" s="76">
        <v>1490000</v>
      </c>
      <c r="J429" s="76">
        <v>1270000</v>
      </c>
      <c r="K429" s="46">
        <v>1500000</v>
      </c>
      <c r="L429" s="64">
        <v>1250000</v>
      </c>
      <c r="M429" s="60" t="s">
        <v>2010</v>
      </c>
      <c r="N429" s="61" t="s">
        <v>221</v>
      </c>
      <c r="O429" s="62">
        <f t="shared" si="73"/>
        <v>1077586.2068965519</v>
      </c>
      <c r="P429" s="63">
        <v>0.05</v>
      </c>
      <c r="Q429" s="64">
        <f t="shared" si="74"/>
        <v>53879.310344827594</v>
      </c>
      <c r="R429" s="65" t="s">
        <v>27</v>
      </c>
      <c r="S429" s="66">
        <v>44706</v>
      </c>
      <c r="T429" s="67">
        <v>44722</v>
      </c>
      <c r="U429" s="64">
        <f t="shared" si="67"/>
        <v>17</v>
      </c>
      <c r="V429" s="64">
        <v>250</v>
      </c>
      <c r="W429" s="79">
        <f>(V429*U429)+500</f>
        <v>4750</v>
      </c>
      <c r="X429" s="81" t="s">
        <v>2011</v>
      </c>
      <c r="Y429" s="81" t="s">
        <v>50</v>
      </c>
      <c r="Z429" s="110"/>
      <c r="AA429" s="9" t="s">
        <v>27</v>
      </c>
      <c r="AB429" s="9" t="s">
        <v>27</v>
      </c>
      <c r="AC429" s="9" t="s">
        <v>27</v>
      </c>
      <c r="AD429" s="9" t="s">
        <v>27</v>
      </c>
      <c r="AE429" s="9" t="s">
        <v>27</v>
      </c>
      <c r="AP429" s="69">
        <f t="shared" si="68"/>
        <v>1132802.4440529849</v>
      </c>
      <c r="AQ429" s="70">
        <f t="shared" si="69"/>
        <v>0.31832328853914565</v>
      </c>
      <c r="AR429" s="71"/>
      <c r="AS429" s="60"/>
      <c r="AT429" s="60">
        <f t="shared" si="75"/>
        <v>0</v>
      </c>
      <c r="AU429" s="72">
        <f t="shared" si="77"/>
        <v>3205.2733333333331</v>
      </c>
      <c r="AV429" s="72">
        <f t="shared" si="76"/>
        <v>0</v>
      </c>
      <c r="AW429" s="72">
        <f t="shared" si="70"/>
        <v>1250000</v>
      </c>
      <c r="AX429" s="72">
        <f t="shared" si="71"/>
        <v>1250000</v>
      </c>
      <c r="AY429" s="73">
        <f t="shared" si="72"/>
        <v>0.35125640199918284</v>
      </c>
    </row>
    <row r="430" spans="1:51" s="2" customFormat="1" ht="12" customHeight="1">
      <c r="A430" s="60" t="s">
        <v>2012</v>
      </c>
      <c r="B430" s="56" t="s">
        <v>232</v>
      </c>
      <c r="C430" s="58" t="s">
        <v>2013</v>
      </c>
      <c r="D430" s="58" t="s">
        <v>2014</v>
      </c>
      <c r="E430" s="156" t="s">
        <v>46</v>
      </c>
      <c r="F430" s="58" t="s">
        <v>208</v>
      </c>
      <c r="G430" s="46">
        <v>3558654</v>
      </c>
      <c r="H430" s="76">
        <v>1132802.4440529849</v>
      </c>
      <c r="I430" s="46"/>
      <c r="J430" s="46"/>
      <c r="K430" s="46">
        <v>1500000</v>
      </c>
      <c r="L430" s="64">
        <v>1000000</v>
      </c>
      <c r="M430" s="60" t="s">
        <v>46</v>
      </c>
      <c r="N430" s="61" t="s">
        <v>48</v>
      </c>
      <c r="O430" s="62">
        <f t="shared" si="73"/>
        <v>862068.96551724139</v>
      </c>
      <c r="P430" s="63">
        <v>0</v>
      </c>
      <c r="Q430" s="64">
        <f t="shared" si="74"/>
        <v>0</v>
      </c>
      <c r="R430" s="65" t="s">
        <v>48</v>
      </c>
      <c r="S430" s="66">
        <v>44594</v>
      </c>
      <c r="T430" s="67">
        <v>45049</v>
      </c>
      <c r="U430" s="64">
        <f t="shared" si="67"/>
        <v>456</v>
      </c>
      <c r="V430" s="64">
        <v>60</v>
      </c>
      <c r="W430" s="61">
        <f t="shared" ref="W430:W462" si="78">V430*U430</f>
        <v>27360</v>
      </c>
      <c r="X430" s="68" t="s">
        <v>1522</v>
      </c>
      <c r="Y430" s="68" t="s">
        <v>50</v>
      </c>
      <c r="AA430" s="9" t="s">
        <v>27</v>
      </c>
      <c r="AB430" s="9" t="s">
        <v>27</v>
      </c>
      <c r="AC430" s="9" t="s">
        <v>28</v>
      </c>
      <c r="AD430" s="9" t="s">
        <v>27</v>
      </c>
      <c r="AE430" s="9" t="s">
        <v>27</v>
      </c>
      <c r="AP430" s="69">
        <f t="shared" si="68"/>
        <v>1132802.4440529849</v>
      </c>
      <c r="AQ430" s="70">
        <f t="shared" si="69"/>
        <v>0.31832328853914565</v>
      </c>
      <c r="AR430" s="71"/>
      <c r="AS430" s="60"/>
      <c r="AT430" s="60">
        <f t="shared" si="75"/>
        <v>0</v>
      </c>
      <c r="AU430" s="72">
        <f t="shared" si="77"/>
        <v>3205.2733333333331</v>
      </c>
      <c r="AV430" s="72">
        <f t="shared" si="76"/>
        <v>0</v>
      </c>
      <c r="AW430" s="72">
        <f t="shared" si="70"/>
        <v>1000000</v>
      </c>
      <c r="AX430" s="72">
        <f t="shared" si="71"/>
        <v>1000000</v>
      </c>
      <c r="AY430" s="73">
        <f t="shared" si="72"/>
        <v>0.28100512159934626</v>
      </c>
    </row>
    <row r="431" spans="1:51" s="2" customFormat="1" ht="12" customHeight="1">
      <c r="A431" s="60" t="s">
        <v>2015</v>
      </c>
      <c r="B431" s="56" t="s">
        <v>232</v>
      </c>
      <c r="C431" s="58" t="s">
        <v>2016</v>
      </c>
      <c r="D431" s="58" t="s">
        <v>2017</v>
      </c>
      <c r="E431" s="156" t="s">
        <v>46</v>
      </c>
      <c r="F431" s="58" t="s">
        <v>208</v>
      </c>
      <c r="G431" s="46">
        <v>3558654</v>
      </c>
      <c r="H431" s="76">
        <v>1132802.4440529849</v>
      </c>
      <c r="I431" s="46"/>
      <c r="J431" s="46"/>
      <c r="K431" s="46">
        <v>1500000</v>
      </c>
      <c r="L431" s="64">
        <v>1000000</v>
      </c>
      <c r="M431" s="60" t="s">
        <v>46</v>
      </c>
      <c r="N431" s="61" t="s">
        <v>48</v>
      </c>
      <c r="O431" s="62">
        <f t="shared" si="73"/>
        <v>862068.96551724139</v>
      </c>
      <c r="P431" s="63">
        <v>0</v>
      </c>
      <c r="Q431" s="64">
        <f t="shared" si="74"/>
        <v>0</v>
      </c>
      <c r="R431" s="65" t="s">
        <v>48</v>
      </c>
      <c r="S431" s="66">
        <v>44595</v>
      </c>
      <c r="T431" s="67">
        <v>45050</v>
      </c>
      <c r="U431" s="64">
        <f t="shared" si="67"/>
        <v>456</v>
      </c>
      <c r="V431" s="64">
        <v>60</v>
      </c>
      <c r="W431" s="61">
        <f t="shared" si="78"/>
        <v>27360</v>
      </c>
      <c r="X431" s="68" t="s">
        <v>2018</v>
      </c>
      <c r="Y431" s="68" t="s">
        <v>50</v>
      </c>
      <c r="AA431" s="9" t="s">
        <v>27</v>
      </c>
      <c r="AB431" s="9" t="s">
        <v>27</v>
      </c>
      <c r="AC431" s="9" t="s">
        <v>27</v>
      </c>
      <c r="AD431" s="9" t="s">
        <v>27</v>
      </c>
      <c r="AE431" s="9" t="s">
        <v>27</v>
      </c>
      <c r="AP431" s="69">
        <f t="shared" si="68"/>
        <v>1132802.4440529849</v>
      </c>
      <c r="AQ431" s="70">
        <f t="shared" si="69"/>
        <v>0.31832328853914565</v>
      </c>
      <c r="AR431" s="71"/>
      <c r="AS431" s="60"/>
      <c r="AT431" s="60">
        <f t="shared" si="75"/>
        <v>0</v>
      </c>
      <c r="AU431" s="72">
        <f t="shared" si="77"/>
        <v>3205.2733333333331</v>
      </c>
      <c r="AV431" s="72">
        <f t="shared" si="76"/>
        <v>0</v>
      </c>
      <c r="AW431" s="72">
        <f t="shared" si="70"/>
        <v>1000000</v>
      </c>
      <c r="AX431" s="72">
        <f t="shared" si="71"/>
        <v>1000000</v>
      </c>
      <c r="AY431" s="73">
        <f t="shared" si="72"/>
        <v>0.28100512159934626</v>
      </c>
    </row>
    <row r="432" spans="1:51" s="2" customFormat="1" ht="12" customHeight="1">
      <c r="A432" s="60" t="s">
        <v>2019</v>
      </c>
      <c r="B432" s="56" t="s">
        <v>1491</v>
      </c>
      <c r="C432" s="58" t="s">
        <v>2020</v>
      </c>
      <c r="D432" s="58" t="s">
        <v>2021</v>
      </c>
      <c r="E432" s="156" t="s">
        <v>1488</v>
      </c>
      <c r="F432" s="58" t="s">
        <v>208</v>
      </c>
      <c r="G432" s="46">
        <v>4919000</v>
      </c>
      <c r="H432" s="46">
        <v>1369654.621380802</v>
      </c>
      <c r="I432" s="143"/>
      <c r="J432" s="143"/>
      <c r="K432" s="72">
        <v>1200000</v>
      </c>
      <c r="L432" s="64">
        <v>800000</v>
      </c>
      <c r="M432" s="60" t="s">
        <v>2022</v>
      </c>
      <c r="N432" s="61"/>
      <c r="O432" s="62">
        <f t="shared" si="73"/>
        <v>689655.17241379316</v>
      </c>
      <c r="P432" s="63">
        <v>1.7500000000000002E-2</v>
      </c>
      <c r="Q432" s="64">
        <f t="shared" si="74"/>
        <v>12068.965517241382</v>
      </c>
      <c r="R432" s="65"/>
      <c r="S432" s="66">
        <v>44748</v>
      </c>
      <c r="T432" s="67"/>
      <c r="U432" s="64">
        <f t="shared" si="67"/>
        <v>-44747</v>
      </c>
      <c r="V432" s="64">
        <v>60</v>
      </c>
      <c r="W432" s="61">
        <f t="shared" si="78"/>
        <v>-2684820</v>
      </c>
      <c r="X432" s="68" t="s">
        <v>2023</v>
      </c>
      <c r="Y432" s="68" t="s">
        <v>50</v>
      </c>
      <c r="AA432" s="9" t="s">
        <v>27</v>
      </c>
      <c r="AB432" s="9" t="s">
        <v>27</v>
      </c>
      <c r="AC432" s="9" t="s">
        <v>28</v>
      </c>
      <c r="AD432" s="9" t="s">
        <v>28</v>
      </c>
      <c r="AE432" s="9" t="s">
        <v>27</v>
      </c>
      <c r="AP432" s="69">
        <f t="shared" si="68"/>
        <v>1369654.621380802</v>
      </c>
      <c r="AQ432" s="70">
        <f t="shared" si="69"/>
        <v>0.27844167948379794</v>
      </c>
      <c r="AR432" s="71"/>
      <c r="AS432" s="60"/>
      <c r="AT432" s="60">
        <f t="shared" si="75"/>
        <v>0</v>
      </c>
      <c r="AU432" s="72">
        <f t="shared" si="77"/>
        <v>3205.2733333333331</v>
      </c>
      <c r="AV432" s="72">
        <f t="shared" si="76"/>
        <v>0</v>
      </c>
      <c r="AW432" s="72">
        <f t="shared" si="70"/>
        <v>800000</v>
      </c>
      <c r="AX432" s="72">
        <f t="shared" si="71"/>
        <v>800000</v>
      </c>
      <c r="AY432" s="73">
        <f t="shared" si="72"/>
        <v>0.16263468184590363</v>
      </c>
    </row>
    <row r="433" spans="1:51" s="2" customFormat="1" ht="12">
      <c r="A433" s="60" t="s">
        <v>2024</v>
      </c>
      <c r="B433" s="74" t="s">
        <v>317</v>
      </c>
      <c r="C433" s="58" t="s">
        <v>2025</v>
      </c>
      <c r="D433" s="58" t="s">
        <v>2026</v>
      </c>
      <c r="E433" s="156" t="s">
        <v>359</v>
      </c>
      <c r="F433" s="58" t="s">
        <v>208</v>
      </c>
      <c r="G433" s="46">
        <v>4510052</v>
      </c>
      <c r="H433" s="76">
        <v>1194126.8155092373</v>
      </c>
      <c r="I433" s="46"/>
      <c r="J433" s="46"/>
      <c r="K433" s="46">
        <v>1500000</v>
      </c>
      <c r="L433" s="64">
        <v>1000000</v>
      </c>
      <c r="M433" s="60" t="s">
        <v>2027</v>
      </c>
      <c r="N433" s="61"/>
      <c r="O433" s="62">
        <f t="shared" si="73"/>
        <v>862068.96551724139</v>
      </c>
      <c r="P433" s="63">
        <v>2.5000000000000001E-2</v>
      </c>
      <c r="Q433" s="64">
        <f t="shared" si="74"/>
        <v>21551.724137931036</v>
      </c>
      <c r="R433" s="65"/>
      <c r="S433" s="66"/>
      <c r="T433" s="67"/>
      <c r="U433" s="64">
        <f t="shared" si="67"/>
        <v>1</v>
      </c>
      <c r="V433" s="64">
        <v>0</v>
      </c>
      <c r="W433" s="61">
        <f t="shared" si="78"/>
        <v>0</v>
      </c>
      <c r="X433" s="68" t="s">
        <v>2028</v>
      </c>
      <c r="Y433" s="68" t="s">
        <v>50</v>
      </c>
      <c r="AA433" s="9" t="s">
        <v>27</v>
      </c>
      <c r="AB433" s="9" t="s">
        <v>27</v>
      </c>
      <c r="AC433" s="9" t="s">
        <v>27</v>
      </c>
      <c r="AD433" s="9" t="s">
        <v>27</v>
      </c>
      <c r="AE433" s="9" t="s">
        <v>27</v>
      </c>
      <c r="AP433" s="69">
        <f t="shared" si="68"/>
        <v>1194126.8155092373</v>
      </c>
      <c r="AQ433" s="70">
        <f t="shared" si="69"/>
        <v>0.26477007704328848</v>
      </c>
      <c r="AR433" s="71"/>
      <c r="AS433" s="60"/>
      <c r="AT433" s="60">
        <f t="shared" si="75"/>
        <v>0</v>
      </c>
      <c r="AU433" s="72">
        <f t="shared" si="77"/>
        <v>3205.2733333333331</v>
      </c>
      <c r="AV433" s="72">
        <f t="shared" si="76"/>
        <v>0</v>
      </c>
      <c r="AW433" s="72">
        <f t="shared" si="70"/>
        <v>1000000</v>
      </c>
      <c r="AX433" s="72">
        <f t="shared" si="71"/>
        <v>1000000</v>
      </c>
      <c r="AY433" s="73">
        <f t="shared" si="72"/>
        <v>0.22172693352537842</v>
      </c>
    </row>
    <row r="434" spans="1:51" s="2" customFormat="1" ht="12">
      <c r="A434" s="136" t="s">
        <v>2029</v>
      </c>
      <c r="B434" s="118" t="s">
        <v>317</v>
      </c>
      <c r="C434" s="58" t="s">
        <v>2030</v>
      </c>
      <c r="D434" s="58" t="s">
        <v>2031</v>
      </c>
      <c r="E434" s="156"/>
      <c r="F434" s="58" t="s">
        <v>208</v>
      </c>
      <c r="G434" s="46">
        <v>4510052</v>
      </c>
      <c r="H434" s="76">
        <v>1194126.8155092373</v>
      </c>
      <c r="I434" s="46"/>
      <c r="J434" s="46"/>
      <c r="K434" s="46">
        <v>1500000</v>
      </c>
      <c r="L434" s="64">
        <v>1200000</v>
      </c>
      <c r="M434" s="60" t="s">
        <v>2032</v>
      </c>
      <c r="N434" s="61"/>
      <c r="O434" s="62">
        <f t="shared" si="73"/>
        <v>1034482.7586206897</v>
      </c>
      <c r="P434" s="63">
        <v>2.5000000000000001E-2</v>
      </c>
      <c r="Q434" s="64">
        <f t="shared" si="74"/>
        <v>25862.068965517246</v>
      </c>
      <c r="R434" s="65"/>
      <c r="S434" s="66"/>
      <c r="T434" s="67"/>
      <c r="U434" s="64">
        <f t="shared" si="67"/>
        <v>1</v>
      </c>
      <c r="V434" s="64">
        <v>60</v>
      </c>
      <c r="W434" s="61">
        <f t="shared" si="78"/>
        <v>60</v>
      </c>
      <c r="X434" s="68" t="s">
        <v>2033</v>
      </c>
      <c r="Y434" s="68" t="s">
        <v>50</v>
      </c>
      <c r="AA434" s="9" t="s">
        <v>27</v>
      </c>
      <c r="AB434" s="9" t="s">
        <v>27</v>
      </c>
      <c r="AC434" s="9" t="s">
        <v>28</v>
      </c>
      <c r="AD434" s="9" t="s">
        <v>28</v>
      </c>
      <c r="AE434" s="9" t="s">
        <v>27</v>
      </c>
      <c r="AF434" s="2" t="s">
        <v>2034</v>
      </c>
      <c r="AP434" s="69">
        <f t="shared" si="68"/>
        <v>1194126.8155092373</v>
      </c>
      <c r="AQ434" s="70">
        <f t="shared" si="69"/>
        <v>0.26477007704328848</v>
      </c>
      <c r="AR434" s="71"/>
      <c r="AS434" s="60"/>
      <c r="AT434" s="60">
        <f t="shared" si="75"/>
        <v>0</v>
      </c>
      <c r="AU434" s="72">
        <f t="shared" si="77"/>
        <v>3205.2733333333331</v>
      </c>
      <c r="AV434" s="72">
        <f t="shared" si="76"/>
        <v>0</v>
      </c>
      <c r="AW434" s="72">
        <f t="shared" si="70"/>
        <v>1200000</v>
      </c>
      <c r="AX434" s="72">
        <f t="shared" si="71"/>
        <v>1200000</v>
      </c>
      <c r="AY434" s="73">
        <f t="shared" si="72"/>
        <v>0.26607232023045413</v>
      </c>
    </row>
    <row r="435" spans="1:51" s="2" customFormat="1" ht="12">
      <c r="A435" s="157" t="s">
        <v>2035</v>
      </c>
      <c r="B435" s="74" t="s">
        <v>317</v>
      </c>
      <c r="C435" s="58" t="s">
        <v>2036</v>
      </c>
      <c r="D435" s="58" t="s">
        <v>2037</v>
      </c>
      <c r="E435" s="156" t="s">
        <v>359</v>
      </c>
      <c r="F435" s="58" t="s">
        <v>208</v>
      </c>
      <c r="G435" s="46">
        <v>4510052</v>
      </c>
      <c r="H435" s="76">
        <v>1194126.8155092373</v>
      </c>
      <c r="I435" s="46"/>
      <c r="J435" s="46"/>
      <c r="K435" s="46">
        <v>1500000</v>
      </c>
      <c r="L435" s="64">
        <v>1200000</v>
      </c>
      <c r="M435" s="60" t="s">
        <v>2038</v>
      </c>
      <c r="N435" s="61"/>
      <c r="O435" s="62">
        <f t="shared" si="73"/>
        <v>1034482.7586206897</v>
      </c>
      <c r="P435" s="63">
        <v>2.5000000000000001E-2</v>
      </c>
      <c r="Q435" s="64">
        <f t="shared" si="74"/>
        <v>25862.068965517246</v>
      </c>
      <c r="R435" s="65"/>
      <c r="S435" s="66"/>
      <c r="T435" s="67"/>
      <c r="U435" s="64">
        <f t="shared" si="67"/>
        <v>1</v>
      </c>
      <c r="V435" s="64">
        <v>0</v>
      </c>
      <c r="W435" s="61">
        <f t="shared" si="78"/>
        <v>0</v>
      </c>
      <c r="X435" s="68"/>
      <c r="Y435" s="68" t="s">
        <v>50</v>
      </c>
      <c r="AA435" s="9" t="s">
        <v>27</v>
      </c>
      <c r="AB435" s="9" t="s">
        <v>28</v>
      </c>
      <c r="AC435" s="9" t="s">
        <v>28</v>
      </c>
      <c r="AD435" s="9" t="s">
        <v>28</v>
      </c>
      <c r="AE435" s="9" t="s">
        <v>27</v>
      </c>
      <c r="AF435" s="8" t="s">
        <v>2039</v>
      </c>
      <c r="AP435" s="69">
        <f t="shared" si="68"/>
        <v>1194126.8155092373</v>
      </c>
      <c r="AQ435" s="70">
        <f t="shared" si="69"/>
        <v>0.26477007704328848</v>
      </c>
      <c r="AR435" s="71"/>
      <c r="AS435" s="60"/>
      <c r="AT435" s="60">
        <f t="shared" si="75"/>
        <v>0</v>
      </c>
      <c r="AU435" s="72">
        <f t="shared" si="77"/>
        <v>3205.2733333333331</v>
      </c>
      <c r="AV435" s="72">
        <f t="shared" si="76"/>
        <v>0</v>
      </c>
      <c r="AW435" s="72">
        <f t="shared" si="70"/>
        <v>1200000</v>
      </c>
      <c r="AX435" s="72">
        <f t="shared" si="71"/>
        <v>1200000</v>
      </c>
      <c r="AY435" s="73">
        <f t="shared" si="72"/>
        <v>0.26607232023045413</v>
      </c>
    </row>
    <row r="436" spans="1:51" s="2" customFormat="1" ht="12" customHeight="1">
      <c r="A436" s="60" t="s">
        <v>2040</v>
      </c>
      <c r="B436" s="74" t="s">
        <v>337</v>
      </c>
      <c r="C436" s="58" t="s">
        <v>2041</v>
      </c>
      <c r="D436" s="58" t="s">
        <v>2042</v>
      </c>
      <c r="E436" s="158" t="s">
        <v>46</v>
      </c>
      <c r="F436" s="58" t="s">
        <v>2043</v>
      </c>
      <c r="G436" s="72">
        <v>3984601</v>
      </c>
      <c r="H436" s="46"/>
      <c r="I436" s="46"/>
      <c r="J436" s="46"/>
      <c r="K436" s="64">
        <v>2000000</v>
      </c>
      <c r="L436" s="64">
        <v>1993461</v>
      </c>
      <c r="M436" s="60" t="s">
        <v>2044</v>
      </c>
      <c r="N436" s="61"/>
      <c r="O436" s="62">
        <v>0</v>
      </c>
      <c r="P436" s="63">
        <v>2.5000000000000001E-2</v>
      </c>
      <c r="Q436" s="64">
        <f t="shared" si="74"/>
        <v>0</v>
      </c>
      <c r="R436" s="65"/>
      <c r="S436" s="66">
        <v>45161</v>
      </c>
      <c r="T436" s="67">
        <v>45188</v>
      </c>
      <c r="U436" s="64">
        <f t="shared" si="67"/>
        <v>28</v>
      </c>
      <c r="V436" s="64">
        <v>60</v>
      </c>
      <c r="W436" s="61">
        <f t="shared" si="78"/>
        <v>1680</v>
      </c>
      <c r="X436" s="68"/>
      <c r="Y436" s="68" t="s">
        <v>922</v>
      </c>
      <c r="AA436" s="9" t="s">
        <v>27</v>
      </c>
      <c r="AB436" s="9" t="s">
        <v>28</v>
      </c>
      <c r="AC436" s="9" t="s">
        <v>28</v>
      </c>
      <c r="AD436" s="9" t="s">
        <v>27</v>
      </c>
      <c r="AE436" s="9" t="s">
        <v>2045</v>
      </c>
      <c r="AP436" s="69">
        <f t="shared" si="68"/>
        <v>0</v>
      </c>
      <c r="AQ436" s="70">
        <f t="shared" si="69"/>
        <v>0</v>
      </c>
      <c r="AR436" s="71"/>
      <c r="AS436" s="60"/>
      <c r="AT436" s="60">
        <f t="shared" si="75"/>
        <v>0</v>
      </c>
      <c r="AU436" s="72">
        <f t="shared" si="77"/>
        <v>3205.2733333333331</v>
      </c>
      <c r="AV436" s="72">
        <f t="shared" si="76"/>
        <v>0</v>
      </c>
      <c r="AW436" s="72">
        <f t="shared" si="70"/>
        <v>1993461</v>
      </c>
      <c r="AX436" s="72">
        <f t="shared" si="71"/>
        <v>1993461</v>
      </c>
      <c r="AY436" s="73">
        <f t="shared" si="72"/>
        <v>0.50029124622515531</v>
      </c>
    </row>
    <row r="437" spans="1:51" s="2" customFormat="1" ht="12" customHeight="1">
      <c r="A437" s="55" t="s">
        <v>2046</v>
      </c>
      <c r="B437" s="74" t="s">
        <v>317</v>
      </c>
      <c r="C437" s="58" t="s">
        <v>2047</v>
      </c>
      <c r="D437" s="58" t="s">
        <v>2048</v>
      </c>
      <c r="E437" s="158"/>
      <c r="F437" s="58" t="s">
        <v>1084</v>
      </c>
      <c r="G437" s="46">
        <v>4852931</v>
      </c>
      <c r="H437" s="46"/>
      <c r="I437" s="46"/>
      <c r="J437" s="46"/>
      <c r="K437" s="72">
        <v>2100000</v>
      </c>
      <c r="L437" s="64">
        <v>2100000</v>
      </c>
      <c r="M437" s="60" t="s">
        <v>2049</v>
      </c>
      <c r="N437" s="61" t="s">
        <v>1764</v>
      </c>
      <c r="O437" s="62">
        <f t="shared" ref="O437:O500" si="79">L437/1.16</f>
        <v>1810344.8275862071</v>
      </c>
      <c r="P437" s="63">
        <v>2.5000000000000001E-2</v>
      </c>
      <c r="Q437" s="64">
        <f t="shared" si="74"/>
        <v>45258.620689655181</v>
      </c>
      <c r="R437" s="65" t="s">
        <v>27</v>
      </c>
      <c r="S437" s="66"/>
      <c r="T437" s="67"/>
      <c r="U437" s="64">
        <f t="shared" si="67"/>
        <v>1</v>
      </c>
      <c r="V437" s="64">
        <v>0</v>
      </c>
      <c r="W437" s="61">
        <f t="shared" si="78"/>
        <v>0</v>
      </c>
      <c r="X437" s="68" t="s">
        <v>2050</v>
      </c>
      <c r="Y437" s="68" t="s">
        <v>50</v>
      </c>
      <c r="AA437" s="9" t="s">
        <v>27</v>
      </c>
      <c r="AB437" s="9" t="s">
        <v>27</v>
      </c>
      <c r="AC437" s="9" t="s">
        <v>27</v>
      </c>
      <c r="AD437" s="9" t="s">
        <v>27</v>
      </c>
      <c r="AE437" s="9" t="s">
        <v>27</v>
      </c>
      <c r="AP437" s="69">
        <f t="shared" si="68"/>
        <v>0</v>
      </c>
      <c r="AQ437" s="70">
        <f t="shared" si="69"/>
        <v>0</v>
      </c>
      <c r="AR437" s="71"/>
      <c r="AS437" s="60"/>
      <c r="AT437" s="60">
        <f t="shared" si="75"/>
        <v>0</v>
      </c>
      <c r="AU437" s="72">
        <f t="shared" si="77"/>
        <v>3205.2733333333331</v>
      </c>
      <c r="AV437" s="72">
        <f t="shared" si="76"/>
        <v>0</v>
      </c>
      <c r="AW437" s="72">
        <f t="shared" si="70"/>
        <v>2100000</v>
      </c>
      <c r="AX437" s="72">
        <f t="shared" si="71"/>
        <v>2100000</v>
      </c>
      <c r="AY437" s="73">
        <f t="shared" si="72"/>
        <v>0.43272818014515352</v>
      </c>
    </row>
    <row r="438" spans="1:51" s="2" customFormat="1" ht="12">
      <c r="A438" s="55" t="s">
        <v>2051</v>
      </c>
      <c r="B438" s="74" t="s">
        <v>317</v>
      </c>
      <c r="C438" s="58" t="s">
        <v>2052</v>
      </c>
      <c r="D438" s="58" t="s">
        <v>2053</v>
      </c>
      <c r="E438" s="158" t="s">
        <v>2054</v>
      </c>
      <c r="F438" s="58" t="s">
        <v>208</v>
      </c>
      <c r="G438" s="46">
        <v>4510052</v>
      </c>
      <c r="H438" s="76">
        <v>1194126.8155092373</v>
      </c>
      <c r="I438" s="46"/>
      <c r="J438" s="46"/>
      <c r="K438" s="46">
        <v>1500000</v>
      </c>
      <c r="L438" s="64">
        <v>950000</v>
      </c>
      <c r="M438" s="60" t="s">
        <v>46</v>
      </c>
      <c r="N438" s="61" t="s">
        <v>48</v>
      </c>
      <c r="O438" s="62">
        <f t="shared" si="79"/>
        <v>818965.51724137936</v>
      </c>
      <c r="P438" s="63">
        <v>0</v>
      </c>
      <c r="Q438" s="64">
        <f t="shared" si="74"/>
        <v>0</v>
      </c>
      <c r="R438" s="65" t="s">
        <v>48</v>
      </c>
      <c r="S438" s="66"/>
      <c r="T438" s="67"/>
      <c r="U438" s="64">
        <f t="shared" si="67"/>
        <v>1</v>
      </c>
      <c r="V438" s="64">
        <v>60</v>
      </c>
      <c r="W438" s="61">
        <f t="shared" si="78"/>
        <v>60</v>
      </c>
      <c r="X438" s="68" t="s">
        <v>2055</v>
      </c>
      <c r="Y438" s="68" t="s">
        <v>50</v>
      </c>
      <c r="AA438" s="9" t="s">
        <v>27</v>
      </c>
      <c r="AB438" s="9" t="s">
        <v>27</v>
      </c>
      <c r="AC438" s="9" t="s">
        <v>27</v>
      </c>
      <c r="AD438" s="9" t="s">
        <v>27</v>
      </c>
      <c r="AE438" s="9" t="s">
        <v>27</v>
      </c>
      <c r="AG438" s="2" t="s">
        <v>2056</v>
      </c>
      <c r="AH438" s="2" t="s">
        <v>2057</v>
      </c>
      <c r="AP438" s="69">
        <f t="shared" si="68"/>
        <v>1194126.8155092373</v>
      </c>
      <c r="AQ438" s="70">
        <f t="shared" si="69"/>
        <v>0.26477007704328848</v>
      </c>
      <c r="AR438" s="71"/>
      <c r="AS438" s="60"/>
      <c r="AT438" s="60">
        <f t="shared" si="75"/>
        <v>0</v>
      </c>
      <c r="AU438" s="72">
        <f t="shared" si="77"/>
        <v>3205.2733333333331</v>
      </c>
      <c r="AV438" s="72">
        <f t="shared" si="76"/>
        <v>0</v>
      </c>
      <c r="AW438" s="72">
        <f t="shared" si="70"/>
        <v>950000</v>
      </c>
      <c r="AX438" s="72">
        <f t="shared" si="71"/>
        <v>950000</v>
      </c>
      <c r="AY438" s="73">
        <f t="shared" si="72"/>
        <v>0.2106405868491095</v>
      </c>
    </row>
    <row r="439" spans="1:51" s="2" customFormat="1" ht="12" customHeight="1">
      <c r="A439" s="55" t="s">
        <v>2058</v>
      </c>
      <c r="B439" s="56" t="s">
        <v>2059</v>
      </c>
      <c r="C439" s="58" t="s">
        <v>2060</v>
      </c>
      <c r="D439" s="58" t="s">
        <v>2061</v>
      </c>
      <c r="E439" s="158" t="s">
        <v>1084</v>
      </c>
      <c r="F439" s="58" t="s">
        <v>1084</v>
      </c>
      <c r="G439" s="46">
        <v>4180136</v>
      </c>
      <c r="H439" s="46"/>
      <c r="I439" s="46"/>
      <c r="J439" s="46"/>
      <c r="K439" s="72">
        <v>2300000</v>
      </c>
      <c r="L439" s="64">
        <v>2300000</v>
      </c>
      <c r="M439" s="60" t="s">
        <v>46</v>
      </c>
      <c r="N439" s="61" t="s">
        <v>48</v>
      </c>
      <c r="O439" s="62">
        <f t="shared" si="79"/>
        <v>1982758.6206896554</v>
      </c>
      <c r="P439" s="63">
        <v>0</v>
      </c>
      <c r="Q439" s="64">
        <f t="shared" si="74"/>
        <v>0</v>
      </c>
      <c r="R439" s="65" t="s">
        <v>48</v>
      </c>
      <c r="S439" s="66"/>
      <c r="T439" s="67"/>
      <c r="U439" s="64">
        <f t="shared" si="67"/>
        <v>1</v>
      </c>
      <c r="V439" s="64">
        <v>0</v>
      </c>
      <c r="W439" s="61">
        <f t="shared" si="78"/>
        <v>0</v>
      </c>
      <c r="X439" s="68" t="s">
        <v>2062</v>
      </c>
      <c r="Y439" s="68" t="s">
        <v>50</v>
      </c>
      <c r="AA439" s="9" t="s">
        <v>27</v>
      </c>
      <c r="AB439" s="9" t="s">
        <v>27</v>
      </c>
      <c r="AC439" s="9" t="s">
        <v>27</v>
      </c>
      <c r="AD439" s="9" t="s">
        <v>27</v>
      </c>
      <c r="AE439" s="9" t="s">
        <v>27</v>
      </c>
      <c r="AP439" s="69">
        <f t="shared" si="68"/>
        <v>0</v>
      </c>
      <c r="AQ439" s="70">
        <f t="shared" si="69"/>
        <v>0</v>
      </c>
      <c r="AR439" s="71"/>
      <c r="AS439" s="60"/>
      <c r="AT439" s="60">
        <f t="shared" si="75"/>
        <v>0</v>
      </c>
      <c r="AU439" s="72">
        <f t="shared" si="77"/>
        <v>3205.2733333333331</v>
      </c>
      <c r="AV439" s="72">
        <f t="shared" si="76"/>
        <v>0</v>
      </c>
      <c r="AW439" s="72">
        <f t="shared" si="70"/>
        <v>2300000</v>
      </c>
      <c r="AX439" s="72">
        <f t="shared" si="71"/>
        <v>2300000</v>
      </c>
      <c r="AY439" s="73">
        <f t="shared" si="72"/>
        <v>0.55022133251166949</v>
      </c>
    </row>
    <row r="440" spans="1:51" s="2" customFormat="1" ht="12">
      <c r="A440" s="55" t="s">
        <v>2063</v>
      </c>
      <c r="B440" s="74" t="s">
        <v>317</v>
      </c>
      <c r="C440" s="58" t="s">
        <v>2064</v>
      </c>
      <c r="D440" s="58" t="s">
        <v>2065</v>
      </c>
      <c r="E440" s="158" t="s">
        <v>207</v>
      </c>
      <c r="F440" s="58" t="s">
        <v>208</v>
      </c>
      <c r="G440" s="46">
        <v>4510052</v>
      </c>
      <c r="H440" s="76">
        <v>1194126.8155092373</v>
      </c>
      <c r="I440" s="46"/>
      <c r="J440" s="46"/>
      <c r="K440" s="46">
        <v>1500000</v>
      </c>
      <c r="L440" s="64">
        <v>950000</v>
      </c>
      <c r="M440" s="60" t="s">
        <v>2066</v>
      </c>
      <c r="N440" s="61" t="s">
        <v>48</v>
      </c>
      <c r="O440" s="62">
        <f t="shared" si="79"/>
        <v>818965.51724137936</v>
      </c>
      <c r="P440" s="63">
        <v>0</v>
      </c>
      <c r="Q440" s="64">
        <f t="shared" si="74"/>
        <v>0</v>
      </c>
      <c r="R440" s="65" t="s">
        <v>48</v>
      </c>
      <c r="S440" s="66">
        <v>45172</v>
      </c>
      <c r="T440" s="78">
        <v>45077</v>
      </c>
      <c r="U440" s="64">
        <f t="shared" si="67"/>
        <v>-94</v>
      </c>
      <c r="V440" s="64">
        <v>60</v>
      </c>
      <c r="W440" s="61">
        <f t="shared" si="78"/>
        <v>-5640</v>
      </c>
      <c r="X440" s="68" t="s">
        <v>2067</v>
      </c>
      <c r="Y440" s="68" t="s">
        <v>50</v>
      </c>
      <c r="AA440" s="9" t="s">
        <v>27</v>
      </c>
      <c r="AB440" s="9" t="s">
        <v>27</v>
      </c>
      <c r="AC440" s="9" t="s">
        <v>27</v>
      </c>
      <c r="AD440" s="9" t="s">
        <v>27</v>
      </c>
      <c r="AE440" s="9" t="s">
        <v>27</v>
      </c>
      <c r="AP440" s="69">
        <f t="shared" si="68"/>
        <v>1194126.8155092373</v>
      </c>
      <c r="AQ440" s="70">
        <f t="shared" si="69"/>
        <v>0.26477007704328848</v>
      </c>
      <c r="AR440" s="71"/>
      <c r="AS440" s="60"/>
      <c r="AT440" s="60">
        <f t="shared" si="75"/>
        <v>0</v>
      </c>
      <c r="AU440" s="72">
        <f t="shared" si="77"/>
        <v>3205.2733333333331</v>
      </c>
      <c r="AV440" s="72">
        <f t="shared" si="76"/>
        <v>0</v>
      </c>
      <c r="AW440" s="72">
        <f t="shared" si="70"/>
        <v>950000</v>
      </c>
      <c r="AX440" s="72">
        <f t="shared" si="71"/>
        <v>950000</v>
      </c>
      <c r="AY440" s="73">
        <f t="shared" si="72"/>
        <v>0.2106405868491095</v>
      </c>
    </row>
    <row r="441" spans="1:51" s="2" customFormat="1" ht="12" customHeight="1">
      <c r="A441" s="55" t="s">
        <v>2068</v>
      </c>
      <c r="B441" s="74" t="s">
        <v>337</v>
      </c>
      <c r="C441" s="58" t="s">
        <v>2069</v>
      </c>
      <c r="D441" s="58" t="s">
        <v>2070</v>
      </c>
      <c r="E441" s="158"/>
      <c r="F441" s="58" t="s">
        <v>1649</v>
      </c>
      <c r="G441" s="150">
        <v>3984600</v>
      </c>
      <c r="H441" s="150">
        <v>1301355.54</v>
      </c>
      <c r="I441" s="46"/>
      <c r="J441" s="46"/>
      <c r="K441" s="64">
        <v>2000000</v>
      </c>
      <c r="L441" s="64">
        <v>2000000</v>
      </c>
      <c r="M441" s="60" t="s">
        <v>1317</v>
      </c>
      <c r="N441" s="61" t="s">
        <v>48</v>
      </c>
      <c r="O441" s="62">
        <f t="shared" si="79"/>
        <v>1724137.9310344828</v>
      </c>
      <c r="P441" s="63">
        <v>0</v>
      </c>
      <c r="Q441" s="64">
        <f t="shared" si="74"/>
        <v>0</v>
      </c>
      <c r="R441" s="65" t="s">
        <v>48</v>
      </c>
      <c r="S441" s="66">
        <v>45013</v>
      </c>
      <c r="T441" s="67">
        <v>45143</v>
      </c>
      <c r="U441" s="64">
        <f t="shared" si="67"/>
        <v>131</v>
      </c>
      <c r="V441" s="64">
        <v>60</v>
      </c>
      <c r="W441" s="61">
        <f t="shared" si="78"/>
        <v>7860</v>
      </c>
      <c r="X441" s="68" t="s">
        <v>2071</v>
      </c>
      <c r="Y441" s="68" t="s">
        <v>50</v>
      </c>
      <c r="AA441" s="9" t="s">
        <v>27</v>
      </c>
      <c r="AB441" s="9" t="s">
        <v>27</v>
      </c>
      <c r="AC441" s="9" t="s">
        <v>27</v>
      </c>
      <c r="AD441" s="9" t="s">
        <v>27</v>
      </c>
      <c r="AE441" s="9" t="s">
        <v>27</v>
      </c>
      <c r="AP441" s="69">
        <f t="shared" si="68"/>
        <v>1301355.54</v>
      </c>
      <c r="AQ441" s="70">
        <f t="shared" si="69"/>
        <v>0.32659628068062041</v>
      </c>
      <c r="AR441" s="66">
        <v>44864</v>
      </c>
      <c r="AS441" s="67">
        <v>44959</v>
      </c>
      <c r="AT441" s="60">
        <f t="shared" si="75"/>
        <v>95</v>
      </c>
      <c r="AU441" s="72">
        <f t="shared" si="77"/>
        <v>3205.2733333333331</v>
      </c>
      <c r="AV441" s="72">
        <f t="shared" si="76"/>
        <v>304500.96666666662</v>
      </c>
      <c r="AW441" s="72">
        <f t="shared" si="70"/>
        <v>2000000</v>
      </c>
      <c r="AX441" s="72">
        <f t="shared" si="71"/>
        <v>2304500.9666666668</v>
      </c>
      <c r="AY441" s="73">
        <f t="shared" si="72"/>
        <v>0.57835189646806873</v>
      </c>
    </row>
    <row r="442" spans="1:51" s="2" customFormat="1" ht="12" customHeight="1">
      <c r="A442" s="55" t="s">
        <v>2072</v>
      </c>
      <c r="B442" s="74" t="s">
        <v>317</v>
      </c>
      <c r="C442" s="58" t="s">
        <v>2073</v>
      </c>
      <c r="D442" s="58" t="s">
        <v>2074</v>
      </c>
      <c r="E442" s="158"/>
      <c r="F442" s="58" t="s">
        <v>1084</v>
      </c>
      <c r="G442" s="46">
        <v>4852931</v>
      </c>
      <c r="H442" s="46"/>
      <c r="I442" s="46"/>
      <c r="J442" s="46"/>
      <c r="K442" s="72">
        <v>2100000</v>
      </c>
      <c r="L442" s="64">
        <v>2100000</v>
      </c>
      <c r="M442" s="60" t="s">
        <v>2075</v>
      </c>
      <c r="N442" s="61" t="s">
        <v>1764</v>
      </c>
      <c r="O442" s="62">
        <f t="shared" si="79"/>
        <v>1810344.8275862071</v>
      </c>
      <c r="P442" s="63">
        <v>2.5000000000000001E-2</v>
      </c>
      <c r="Q442" s="64">
        <f t="shared" si="74"/>
        <v>45258.620689655181</v>
      </c>
      <c r="R442" s="65" t="s">
        <v>27</v>
      </c>
      <c r="S442" s="66"/>
      <c r="T442" s="67"/>
      <c r="U442" s="64">
        <f t="shared" si="67"/>
        <v>1</v>
      </c>
      <c r="V442" s="64">
        <v>0</v>
      </c>
      <c r="W442" s="61">
        <f t="shared" si="78"/>
        <v>0</v>
      </c>
      <c r="X442" s="68" t="s">
        <v>2076</v>
      </c>
      <c r="Y442" s="68" t="s">
        <v>50</v>
      </c>
      <c r="AA442" s="9" t="s">
        <v>27</v>
      </c>
      <c r="AB442" s="9" t="s">
        <v>27</v>
      </c>
      <c r="AC442" s="9" t="s">
        <v>28</v>
      </c>
      <c r="AD442" s="9" t="s">
        <v>27</v>
      </c>
      <c r="AE442" s="9" t="s">
        <v>27</v>
      </c>
      <c r="AP442" s="69">
        <f t="shared" si="68"/>
        <v>0</v>
      </c>
      <c r="AQ442" s="70">
        <f t="shared" si="69"/>
        <v>0</v>
      </c>
      <c r="AR442" s="71"/>
      <c r="AS442" s="60"/>
      <c r="AT442" s="60">
        <f t="shared" si="75"/>
        <v>0</v>
      </c>
      <c r="AU442" s="72">
        <f t="shared" si="77"/>
        <v>3205.2733333333331</v>
      </c>
      <c r="AV442" s="72">
        <f t="shared" si="76"/>
        <v>0</v>
      </c>
      <c r="AW442" s="72">
        <f t="shared" si="70"/>
        <v>2100000</v>
      </c>
      <c r="AX442" s="72">
        <f t="shared" si="71"/>
        <v>2100000</v>
      </c>
      <c r="AY442" s="73">
        <f t="shared" si="72"/>
        <v>0.43272818014515352</v>
      </c>
    </row>
    <row r="443" spans="1:51" s="2" customFormat="1" ht="12" customHeight="1">
      <c r="A443" s="55" t="s">
        <v>2077</v>
      </c>
      <c r="B443" s="74" t="s">
        <v>317</v>
      </c>
      <c r="C443" s="58" t="s">
        <v>2078</v>
      </c>
      <c r="D443" s="58" t="s">
        <v>2079</v>
      </c>
      <c r="E443" s="158" t="s">
        <v>1084</v>
      </c>
      <c r="F443" s="58" t="s">
        <v>1084</v>
      </c>
      <c r="G443" s="46">
        <v>4852931</v>
      </c>
      <c r="H443" s="46"/>
      <c r="I443" s="46"/>
      <c r="J443" s="46"/>
      <c r="K443" s="72">
        <v>2100000</v>
      </c>
      <c r="L443" s="64">
        <v>2100000</v>
      </c>
      <c r="M443" s="60" t="s">
        <v>2080</v>
      </c>
      <c r="N443" s="61" t="s">
        <v>1764</v>
      </c>
      <c r="O443" s="62">
        <f t="shared" si="79"/>
        <v>1810344.8275862071</v>
      </c>
      <c r="P443" s="63">
        <v>2.5000000000000001E-2</v>
      </c>
      <c r="Q443" s="64">
        <f t="shared" si="74"/>
        <v>45258.620689655181</v>
      </c>
      <c r="R443" s="65" t="s">
        <v>27</v>
      </c>
      <c r="S443" s="66"/>
      <c r="T443" s="67"/>
      <c r="U443" s="64">
        <f t="shared" si="67"/>
        <v>1</v>
      </c>
      <c r="V443" s="64">
        <v>0</v>
      </c>
      <c r="W443" s="61">
        <f t="shared" si="78"/>
        <v>0</v>
      </c>
      <c r="X443" s="68" t="s">
        <v>2081</v>
      </c>
      <c r="Y443" s="68" t="s">
        <v>50</v>
      </c>
      <c r="AA443" s="9" t="s">
        <v>27</v>
      </c>
      <c r="AB443" s="9" t="s">
        <v>27</v>
      </c>
      <c r="AC443" s="9" t="s">
        <v>27</v>
      </c>
      <c r="AD443" s="9" t="s">
        <v>27</v>
      </c>
      <c r="AE443" s="9" t="s">
        <v>27</v>
      </c>
      <c r="AP443" s="69">
        <f t="shared" si="68"/>
        <v>0</v>
      </c>
      <c r="AQ443" s="70">
        <f t="shared" si="69"/>
        <v>0</v>
      </c>
      <c r="AR443" s="71"/>
      <c r="AS443" s="60"/>
      <c r="AT443" s="60">
        <f t="shared" si="75"/>
        <v>0</v>
      </c>
      <c r="AU443" s="72">
        <f t="shared" si="77"/>
        <v>3205.2733333333331</v>
      </c>
      <c r="AV443" s="72">
        <f t="shared" si="76"/>
        <v>0</v>
      </c>
      <c r="AW443" s="72">
        <f t="shared" si="70"/>
        <v>2100000</v>
      </c>
      <c r="AX443" s="72">
        <f t="shared" si="71"/>
        <v>2100000</v>
      </c>
      <c r="AY443" s="73">
        <f t="shared" si="72"/>
        <v>0.43272818014515352</v>
      </c>
    </row>
    <row r="444" spans="1:51" s="2" customFormat="1" ht="12">
      <c r="A444" s="55" t="s">
        <v>2082</v>
      </c>
      <c r="B444" s="74" t="s">
        <v>317</v>
      </c>
      <c r="C444" s="58" t="s">
        <v>2083</v>
      </c>
      <c r="D444" s="58" t="s">
        <v>2084</v>
      </c>
      <c r="E444" s="158"/>
      <c r="F444" s="58" t="s">
        <v>208</v>
      </c>
      <c r="G444" s="46">
        <v>4510052</v>
      </c>
      <c r="H444" s="76">
        <v>1194126.8155092373</v>
      </c>
      <c r="I444" s="46"/>
      <c r="J444" s="46"/>
      <c r="K444" s="46">
        <v>1500000</v>
      </c>
      <c r="L444" s="64">
        <v>950000</v>
      </c>
      <c r="M444" s="60" t="s">
        <v>2085</v>
      </c>
      <c r="N444" s="61"/>
      <c r="O444" s="62">
        <f t="shared" si="79"/>
        <v>818965.51724137936</v>
      </c>
      <c r="P444" s="63">
        <v>1.7500000000000002E-2</v>
      </c>
      <c r="Q444" s="64">
        <f t="shared" si="74"/>
        <v>14331.896551724139</v>
      </c>
      <c r="R444" s="65"/>
      <c r="S444" s="66"/>
      <c r="T444" s="67"/>
      <c r="U444" s="64">
        <f t="shared" si="67"/>
        <v>1</v>
      </c>
      <c r="V444" s="64">
        <v>60</v>
      </c>
      <c r="W444" s="61">
        <f t="shared" si="78"/>
        <v>60</v>
      </c>
      <c r="X444" s="68" t="s">
        <v>2086</v>
      </c>
      <c r="Y444" s="68" t="s">
        <v>50</v>
      </c>
      <c r="AA444" s="9" t="s">
        <v>27</v>
      </c>
      <c r="AB444" s="9" t="s">
        <v>27</v>
      </c>
      <c r="AC444" s="9" t="s">
        <v>27</v>
      </c>
      <c r="AD444" s="9" t="s">
        <v>27</v>
      </c>
      <c r="AE444" s="9" t="s">
        <v>27</v>
      </c>
      <c r="AP444" s="69">
        <f t="shared" si="68"/>
        <v>1194126.8155092373</v>
      </c>
      <c r="AQ444" s="70">
        <f t="shared" si="69"/>
        <v>0.26477007704328848</v>
      </c>
      <c r="AR444" s="71"/>
      <c r="AS444" s="60"/>
      <c r="AT444" s="60">
        <f t="shared" si="75"/>
        <v>0</v>
      </c>
      <c r="AU444" s="72">
        <f t="shared" si="77"/>
        <v>3205.2733333333331</v>
      </c>
      <c r="AV444" s="72">
        <f t="shared" si="76"/>
        <v>0</v>
      </c>
      <c r="AW444" s="72">
        <f t="shared" si="70"/>
        <v>950000</v>
      </c>
      <c r="AX444" s="72">
        <f t="shared" si="71"/>
        <v>950000</v>
      </c>
      <c r="AY444" s="73">
        <f t="shared" si="72"/>
        <v>0.2106405868491095</v>
      </c>
    </row>
    <row r="445" spans="1:51" s="2" customFormat="1" ht="12" customHeight="1">
      <c r="A445" s="55" t="s">
        <v>2087</v>
      </c>
      <c r="B445" s="56" t="s">
        <v>1491</v>
      </c>
      <c r="C445" s="58" t="s">
        <v>2088</v>
      </c>
      <c r="D445" s="58" t="s">
        <v>2089</v>
      </c>
      <c r="E445" s="158" t="s">
        <v>2054</v>
      </c>
      <c r="F445" s="58" t="s">
        <v>208</v>
      </c>
      <c r="G445" s="46">
        <v>4919000</v>
      </c>
      <c r="H445" s="46">
        <v>1369654.621380802</v>
      </c>
      <c r="I445" s="143"/>
      <c r="J445" s="143"/>
      <c r="K445" s="72">
        <v>1200000</v>
      </c>
      <c r="L445" s="64">
        <v>700000</v>
      </c>
      <c r="M445" s="60" t="s">
        <v>46</v>
      </c>
      <c r="N445" s="61" t="s">
        <v>48</v>
      </c>
      <c r="O445" s="62">
        <f t="shared" si="79"/>
        <v>603448.27586206899</v>
      </c>
      <c r="P445" s="63">
        <v>0</v>
      </c>
      <c r="Q445" s="64">
        <f t="shared" si="74"/>
        <v>0</v>
      </c>
      <c r="R445" s="65" t="s">
        <v>48</v>
      </c>
      <c r="S445" s="66">
        <v>44749</v>
      </c>
      <c r="T445" s="67"/>
      <c r="U445" s="64">
        <f t="shared" si="67"/>
        <v>-44748</v>
      </c>
      <c r="V445" s="64">
        <v>60</v>
      </c>
      <c r="W445" s="61">
        <f t="shared" si="78"/>
        <v>-2684880</v>
      </c>
      <c r="X445" s="68" t="s">
        <v>2090</v>
      </c>
      <c r="Y445" s="68" t="s">
        <v>50</v>
      </c>
      <c r="AA445" s="9" t="s">
        <v>27</v>
      </c>
      <c r="AB445" s="9" t="s">
        <v>27</v>
      </c>
      <c r="AC445" s="9" t="s">
        <v>27</v>
      </c>
      <c r="AD445" s="9" t="s">
        <v>27</v>
      </c>
      <c r="AE445" s="9" t="s">
        <v>27</v>
      </c>
      <c r="AP445" s="69">
        <f t="shared" si="68"/>
        <v>1369654.621380802</v>
      </c>
      <c r="AQ445" s="70">
        <f t="shared" si="69"/>
        <v>0.27844167948379794</v>
      </c>
      <c r="AR445" s="71"/>
      <c r="AS445" s="60"/>
      <c r="AT445" s="60">
        <f t="shared" si="75"/>
        <v>0</v>
      </c>
      <c r="AU445" s="72">
        <f t="shared" si="77"/>
        <v>3205.2733333333331</v>
      </c>
      <c r="AV445" s="72">
        <f t="shared" si="76"/>
        <v>0</v>
      </c>
      <c r="AW445" s="72">
        <f t="shared" si="70"/>
        <v>700000</v>
      </c>
      <c r="AX445" s="72">
        <f t="shared" si="71"/>
        <v>700000</v>
      </c>
      <c r="AY445" s="73">
        <f t="shared" si="72"/>
        <v>0.1423053466151657</v>
      </c>
    </row>
    <row r="446" spans="1:51" s="2" customFormat="1" ht="12">
      <c r="A446" s="55" t="s">
        <v>2091</v>
      </c>
      <c r="B446" s="74" t="s">
        <v>337</v>
      </c>
      <c r="C446" s="58" t="s">
        <v>2092</v>
      </c>
      <c r="D446" s="58" t="s">
        <v>2093</v>
      </c>
      <c r="E446" s="158" t="s">
        <v>2054</v>
      </c>
      <c r="F446" s="58" t="s">
        <v>208</v>
      </c>
      <c r="G446" s="46">
        <v>3638252</v>
      </c>
      <c r="H446" s="76">
        <v>893757.19527536328</v>
      </c>
      <c r="I446" s="46"/>
      <c r="J446" s="46"/>
      <c r="K446" s="46">
        <v>1300000</v>
      </c>
      <c r="L446" s="64">
        <v>700000</v>
      </c>
      <c r="M446" s="60" t="s">
        <v>46</v>
      </c>
      <c r="N446" s="61" t="s">
        <v>48</v>
      </c>
      <c r="O446" s="62">
        <f t="shared" si="79"/>
        <v>603448.27586206899</v>
      </c>
      <c r="P446" s="63">
        <v>0</v>
      </c>
      <c r="Q446" s="64">
        <f t="shared" si="74"/>
        <v>0</v>
      </c>
      <c r="R446" s="65" t="s">
        <v>48</v>
      </c>
      <c r="S446" s="66">
        <v>44664</v>
      </c>
      <c r="T446" s="144">
        <v>45139</v>
      </c>
      <c r="U446" s="64">
        <f t="shared" si="67"/>
        <v>476</v>
      </c>
      <c r="V446" s="64">
        <v>60</v>
      </c>
      <c r="W446" s="61">
        <f t="shared" si="78"/>
        <v>28560</v>
      </c>
      <c r="X446" s="68" t="s">
        <v>2094</v>
      </c>
      <c r="Y446" s="68" t="s">
        <v>50</v>
      </c>
      <c r="AA446" s="9" t="s">
        <v>27</v>
      </c>
      <c r="AB446" s="9" t="s">
        <v>27</v>
      </c>
      <c r="AC446" s="9" t="s">
        <v>27</v>
      </c>
      <c r="AD446" s="9" t="s">
        <v>27</v>
      </c>
      <c r="AE446" s="9" t="s">
        <v>27</v>
      </c>
      <c r="AF446" s="2" t="s">
        <v>368</v>
      </c>
      <c r="AP446" s="69">
        <f t="shared" si="68"/>
        <v>893757.19527536328</v>
      </c>
      <c r="AQ446" s="70">
        <f t="shared" si="69"/>
        <v>0.24565565971663406</v>
      </c>
      <c r="AR446" s="71"/>
      <c r="AS446" s="60"/>
      <c r="AT446" s="60">
        <f t="shared" si="75"/>
        <v>0</v>
      </c>
      <c r="AU446" s="72">
        <f t="shared" si="77"/>
        <v>3205.2733333333331</v>
      </c>
      <c r="AV446" s="72">
        <f t="shared" si="76"/>
        <v>0</v>
      </c>
      <c r="AW446" s="72">
        <f t="shared" si="70"/>
        <v>700000</v>
      </c>
      <c r="AX446" s="72">
        <f t="shared" si="71"/>
        <v>700000</v>
      </c>
      <c r="AY446" s="73">
        <f t="shared" si="72"/>
        <v>0.19240008663501043</v>
      </c>
    </row>
    <row r="447" spans="1:51" s="2" customFormat="1" ht="12" customHeight="1">
      <c r="A447" s="55" t="s">
        <v>2095</v>
      </c>
      <c r="B447" s="56" t="s">
        <v>1513</v>
      </c>
      <c r="C447" s="58" t="s">
        <v>2096</v>
      </c>
      <c r="D447" s="58" t="s">
        <v>2097</v>
      </c>
      <c r="E447" s="158" t="s">
        <v>2054</v>
      </c>
      <c r="F447" s="58" t="s">
        <v>208</v>
      </c>
      <c r="G447" s="46">
        <v>3101650</v>
      </c>
      <c r="H447" s="46">
        <v>863628.63517092192</v>
      </c>
      <c r="I447" s="143"/>
      <c r="J447" s="143"/>
      <c r="K447" s="72">
        <v>1000000</v>
      </c>
      <c r="L447" s="64">
        <v>600000</v>
      </c>
      <c r="M447" s="60" t="s">
        <v>46</v>
      </c>
      <c r="N447" s="61" t="s">
        <v>48</v>
      </c>
      <c r="O447" s="62">
        <f t="shared" si="79"/>
        <v>517241.37931034487</v>
      </c>
      <c r="P447" s="63">
        <v>0</v>
      </c>
      <c r="Q447" s="64">
        <f t="shared" si="74"/>
        <v>0</v>
      </c>
      <c r="R447" s="65" t="s">
        <v>48</v>
      </c>
      <c r="S447" s="66"/>
      <c r="T447" s="67"/>
      <c r="U447" s="64">
        <f t="shared" si="67"/>
        <v>1</v>
      </c>
      <c r="V447" s="64">
        <v>60</v>
      </c>
      <c r="W447" s="61">
        <f t="shared" si="78"/>
        <v>60</v>
      </c>
      <c r="X447" s="68" t="s">
        <v>2098</v>
      </c>
      <c r="Y447" s="68" t="s">
        <v>50</v>
      </c>
      <c r="AA447" s="9" t="s">
        <v>27</v>
      </c>
      <c r="AB447" s="9" t="s">
        <v>27</v>
      </c>
      <c r="AC447" s="9" t="s">
        <v>27</v>
      </c>
      <c r="AD447" s="9" t="s">
        <v>27</v>
      </c>
      <c r="AE447" s="9" t="s">
        <v>27</v>
      </c>
      <c r="AP447" s="69">
        <f t="shared" si="68"/>
        <v>863628.63517092192</v>
      </c>
      <c r="AQ447" s="70">
        <f t="shared" si="69"/>
        <v>0.27844167948379794</v>
      </c>
      <c r="AR447" s="71"/>
      <c r="AS447" s="60"/>
      <c r="AT447" s="60">
        <f t="shared" si="75"/>
        <v>0</v>
      </c>
      <c r="AU447" s="72">
        <f t="shared" si="77"/>
        <v>3205.2733333333331</v>
      </c>
      <c r="AV447" s="72">
        <f t="shared" si="76"/>
        <v>0</v>
      </c>
      <c r="AW447" s="72">
        <f t="shared" si="70"/>
        <v>600000</v>
      </c>
      <c r="AX447" s="72">
        <f t="shared" si="71"/>
        <v>600000</v>
      </c>
      <c r="AY447" s="73">
        <f t="shared" si="72"/>
        <v>0.19344542420969485</v>
      </c>
    </row>
    <row r="448" spans="1:51" s="2" customFormat="1" ht="12" customHeight="1">
      <c r="A448" s="55" t="s">
        <v>2099</v>
      </c>
      <c r="B448" s="56" t="s">
        <v>218</v>
      </c>
      <c r="C448" s="58" t="s">
        <v>2100</v>
      </c>
      <c r="D448" s="58" t="s">
        <v>2101</v>
      </c>
      <c r="E448" s="158"/>
      <c r="F448" s="58" t="s">
        <v>208</v>
      </c>
      <c r="G448" s="46">
        <v>5529500</v>
      </c>
      <c r="H448" s="76">
        <v>1760168.6239772062</v>
      </c>
      <c r="I448" s="46"/>
      <c r="J448" s="46"/>
      <c r="K448" s="72">
        <v>2100000</v>
      </c>
      <c r="L448" s="64">
        <v>900000</v>
      </c>
      <c r="M448" s="60" t="s">
        <v>46</v>
      </c>
      <c r="N448" s="61" t="s">
        <v>48</v>
      </c>
      <c r="O448" s="62">
        <f t="shared" si="79"/>
        <v>775862.06896551733</v>
      </c>
      <c r="P448" s="63">
        <v>0</v>
      </c>
      <c r="Q448" s="64">
        <f t="shared" si="74"/>
        <v>0</v>
      </c>
      <c r="R448" s="65" t="s">
        <v>48</v>
      </c>
      <c r="S448" s="66">
        <v>45149</v>
      </c>
      <c r="T448" s="67">
        <v>45196</v>
      </c>
      <c r="U448" s="64">
        <f t="shared" si="67"/>
        <v>48</v>
      </c>
      <c r="V448" s="64">
        <v>60</v>
      </c>
      <c r="W448" s="61">
        <f t="shared" si="78"/>
        <v>2880</v>
      </c>
      <c r="X448" s="68" t="s">
        <v>2102</v>
      </c>
      <c r="Y448" s="68" t="s">
        <v>50</v>
      </c>
      <c r="AA448" s="9" t="s">
        <v>27</v>
      </c>
      <c r="AB448" s="9" t="s">
        <v>27</v>
      </c>
      <c r="AC448" s="9" t="s">
        <v>27</v>
      </c>
      <c r="AD448" s="9" t="s">
        <v>27</v>
      </c>
      <c r="AE448" s="9" t="s">
        <v>27</v>
      </c>
      <c r="AP448" s="69">
        <f t="shared" si="68"/>
        <v>1760168.6239772062</v>
      </c>
      <c r="AQ448" s="70">
        <f t="shared" si="69"/>
        <v>0.31832328853914571</v>
      </c>
      <c r="AR448" s="71"/>
      <c r="AS448" s="60"/>
      <c r="AT448" s="60">
        <f t="shared" si="75"/>
        <v>0</v>
      </c>
      <c r="AU448" s="72">
        <f t="shared" si="77"/>
        <v>3205.2733333333331</v>
      </c>
      <c r="AV448" s="72">
        <f t="shared" si="76"/>
        <v>0</v>
      </c>
      <c r="AW448" s="72">
        <f t="shared" si="70"/>
        <v>900000</v>
      </c>
      <c r="AX448" s="72">
        <f t="shared" si="71"/>
        <v>900000</v>
      </c>
      <c r="AY448" s="73">
        <f t="shared" si="72"/>
        <v>0.16276336015914639</v>
      </c>
    </row>
    <row r="449" spans="1:51" s="2" customFormat="1" ht="12" customHeight="1">
      <c r="A449" s="55" t="s">
        <v>2103</v>
      </c>
      <c r="B449" s="56" t="s">
        <v>1491</v>
      </c>
      <c r="C449" s="58" t="s">
        <v>2104</v>
      </c>
      <c r="D449" s="58" t="s">
        <v>2105</v>
      </c>
      <c r="E449" s="158" t="s">
        <v>2106</v>
      </c>
      <c r="F449" s="58" t="s">
        <v>208</v>
      </c>
      <c r="G449" s="46">
        <v>4919000</v>
      </c>
      <c r="H449" s="46">
        <v>1369654.621380802</v>
      </c>
      <c r="I449" s="143"/>
      <c r="J449" s="143"/>
      <c r="K449" s="72">
        <v>1200000</v>
      </c>
      <c r="L449" s="64">
        <v>900000</v>
      </c>
      <c r="M449" s="60" t="s">
        <v>2107</v>
      </c>
      <c r="N449" s="61" t="s">
        <v>1204</v>
      </c>
      <c r="O449" s="62">
        <f t="shared" si="79"/>
        <v>775862.06896551733</v>
      </c>
      <c r="P449" s="63">
        <v>1.7500000000000002E-2</v>
      </c>
      <c r="Q449" s="64">
        <f t="shared" si="74"/>
        <v>13577.586206896554</v>
      </c>
      <c r="R449" s="65" t="s">
        <v>27</v>
      </c>
      <c r="S449" s="66">
        <v>44748</v>
      </c>
      <c r="T449" s="67"/>
      <c r="U449" s="64">
        <f t="shared" si="67"/>
        <v>-44747</v>
      </c>
      <c r="V449" s="64">
        <v>60</v>
      </c>
      <c r="W449" s="61">
        <f t="shared" si="78"/>
        <v>-2684820</v>
      </c>
      <c r="X449" s="68" t="s">
        <v>2108</v>
      </c>
      <c r="Y449" s="68" t="s">
        <v>50</v>
      </c>
      <c r="AA449" s="9" t="s">
        <v>27</v>
      </c>
      <c r="AB449" s="9" t="s">
        <v>27</v>
      </c>
      <c r="AC449" s="9" t="s">
        <v>27</v>
      </c>
      <c r="AD449" s="9" t="s">
        <v>27</v>
      </c>
      <c r="AE449" s="9" t="s">
        <v>27</v>
      </c>
      <c r="AP449" s="69">
        <f t="shared" si="68"/>
        <v>1369654.621380802</v>
      </c>
      <c r="AQ449" s="70">
        <f t="shared" si="69"/>
        <v>0.27844167948379794</v>
      </c>
      <c r="AR449" s="71"/>
      <c r="AS449" s="60"/>
      <c r="AT449" s="60">
        <f t="shared" si="75"/>
        <v>0</v>
      </c>
      <c r="AU449" s="72">
        <f t="shared" si="77"/>
        <v>3205.2733333333331</v>
      </c>
      <c r="AV449" s="72">
        <f t="shared" si="76"/>
        <v>0</v>
      </c>
      <c r="AW449" s="72">
        <f t="shared" si="70"/>
        <v>900000</v>
      </c>
      <c r="AX449" s="72">
        <f t="shared" si="71"/>
        <v>900000</v>
      </c>
      <c r="AY449" s="73">
        <f t="shared" si="72"/>
        <v>0.18296401707664159</v>
      </c>
    </row>
    <row r="450" spans="1:51" s="2" customFormat="1" ht="12">
      <c r="A450" s="55" t="s">
        <v>2109</v>
      </c>
      <c r="B450" s="74" t="s">
        <v>337</v>
      </c>
      <c r="C450" s="58" t="s">
        <v>2110</v>
      </c>
      <c r="D450" s="58" t="s">
        <v>2111</v>
      </c>
      <c r="E450" s="158"/>
      <c r="F450" s="58" t="s">
        <v>208</v>
      </c>
      <c r="G450" s="46">
        <v>3638252</v>
      </c>
      <c r="H450" s="76">
        <v>893757.19527536328</v>
      </c>
      <c r="I450" s="46"/>
      <c r="J450" s="46"/>
      <c r="K450" s="46">
        <v>1300000</v>
      </c>
      <c r="L450" s="64">
        <v>1000000</v>
      </c>
      <c r="M450" s="60" t="s">
        <v>1267</v>
      </c>
      <c r="N450" s="61" t="s">
        <v>1204</v>
      </c>
      <c r="O450" s="62">
        <f t="shared" si="79"/>
        <v>862068.96551724139</v>
      </c>
      <c r="P450" s="63">
        <v>2.5000000000000001E-2</v>
      </c>
      <c r="Q450" s="64">
        <f t="shared" si="74"/>
        <v>21551.724137931036</v>
      </c>
      <c r="R450" s="65" t="s">
        <v>27</v>
      </c>
      <c r="S450" s="66">
        <v>44670</v>
      </c>
      <c r="T450" s="67"/>
      <c r="U450" s="64">
        <f t="shared" si="67"/>
        <v>-44669</v>
      </c>
      <c r="V450" s="64">
        <v>60</v>
      </c>
      <c r="W450" s="61">
        <f t="shared" si="78"/>
        <v>-2680140</v>
      </c>
      <c r="X450" s="68" t="s">
        <v>2112</v>
      </c>
      <c r="Y450" s="68" t="s">
        <v>50</v>
      </c>
      <c r="AA450" s="9" t="s">
        <v>27</v>
      </c>
      <c r="AB450" s="9" t="s">
        <v>27</v>
      </c>
      <c r="AC450" s="9" t="s">
        <v>28</v>
      </c>
      <c r="AD450" s="9" t="s">
        <v>28</v>
      </c>
      <c r="AE450" s="9" t="s">
        <v>27</v>
      </c>
      <c r="AF450" s="8"/>
      <c r="AP450" s="69">
        <f t="shared" si="68"/>
        <v>893757.19527536328</v>
      </c>
      <c r="AQ450" s="70">
        <f t="shared" si="69"/>
        <v>0.24565565971663406</v>
      </c>
      <c r="AR450" s="71"/>
      <c r="AS450" s="60"/>
      <c r="AT450" s="60">
        <f t="shared" si="75"/>
        <v>0</v>
      </c>
      <c r="AU450" s="72">
        <f t="shared" si="77"/>
        <v>3205.2733333333331</v>
      </c>
      <c r="AV450" s="72">
        <f t="shared" si="76"/>
        <v>0</v>
      </c>
      <c r="AW450" s="72">
        <f t="shared" si="70"/>
        <v>1000000</v>
      </c>
      <c r="AX450" s="72">
        <f t="shared" si="71"/>
        <v>1000000</v>
      </c>
      <c r="AY450" s="73">
        <f t="shared" si="72"/>
        <v>0.2748572666214435</v>
      </c>
    </row>
    <row r="451" spans="1:51" s="2" customFormat="1" ht="12" customHeight="1">
      <c r="A451" s="55" t="s">
        <v>2113</v>
      </c>
      <c r="B451" s="56" t="s">
        <v>2059</v>
      </c>
      <c r="C451" s="58" t="s">
        <v>2114</v>
      </c>
      <c r="D451" s="58" t="s">
        <v>2115</v>
      </c>
      <c r="E451" s="158"/>
      <c r="F451" s="58" t="s">
        <v>1084</v>
      </c>
      <c r="G451" s="159">
        <v>4180136</v>
      </c>
      <c r="H451" s="64"/>
      <c r="I451" s="64"/>
      <c r="J451" s="72"/>
      <c r="K451" s="72">
        <v>2300000</v>
      </c>
      <c r="L451" s="64">
        <v>2300000</v>
      </c>
      <c r="M451" s="60" t="s">
        <v>2116</v>
      </c>
      <c r="N451" s="61" t="s">
        <v>1879</v>
      </c>
      <c r="O451" s="62">
        <f t="shared" si="79"/>
        <v>1982758.6206896554</v>
      </c>
      <c r="P451" s="63">
        <v>2.5000000000000001E-2</v>
      </c>
      <c r="Q451" s="64">
        <f t="shared" si="74"/>
        <v>49568.965517241391</v>
      </c>
      <c r="R451" s="65" t="s">
        <v>27</v>
      </c>
      <c r="S451" s="66"/>
      <c r="T451" s="67"/>
      <c r="U451" s="64">
        <f t="shared" si="67"/>
        <v>1</v>
      </c>
      <c r="V451" s="64">
        <v>0</v>
      </c>
      <c r="W451" s="61">
        <f t="shared" si="78"/>
        <v>0</v>
      </c>
      <c r="X451" s="68" t="s">
        <v>2117</v>
      </c>
      <c r="Y451" s="68" t="s">
        <v>50</v>
      </c>
      <c r="AA451" s="9" t="s">
        <v>27</v>
      </c>
      <c r="AB451" s="9" t="s">
        <v>27</v>
      </c>
      <c r="AC451" s="9" t="s">
        <v>27</v>
      </c>
      <c r="AD451" s="9" t="s">
        <v>27</v>
      </c>
      <c r="AE451" s="9" t="s">
        <v>27</v>
      </c>
      <c r="AP451" s="69">
        <f t="shared" si="68"/>
        <v>0</v>
      </c>
      <c r="AQ451" s="70">
        <f t="shared" si="69"/>
        <v>0</v>
      </c>
      <c r="AR451" s="71"/>
      <c r="AS451" s="60"/>
      <c r="AT451" s="60">
        <f t="shared" si="75"/>
        <v>0</v>
      </c>
      <c r="AU451" s="72">
        <f t="shared" si="77"/>
        <v>3205.2733333333331</v>
      </c>
      <c r="AV451" s="72">
        <f t="shared" si="76"/>
        <v>0</v>
      </c>
      <c r="AW451" s="72">
        <f t="shared" si="70"/>
        <v>2300000</v>
      </c>
      <c r="AX451" s="72">
        <f t="shared" si="71"/>
        <v>2300000</v>
      </c>
      <c r="AY451" s="73">
        <f t="shared" si="72"/>
        <v>0.55022133251166949</v>
      </c>
    </row>
    <row r="452" spans="1:51" s="2" customFormat="1" ht="12" customHeight="1">
      <c r="A452" s="55" t="s">
        <v>2118</v>
      </c>
      <c r="B452" s="56" t="s">
        <v>1491</v>
      </c>
      <c r="C452" s="58" t="s">
        <v>2119</v>
      </c>
      <c r="D452" s="58" t="s">
        <v>2120</v>
      </c>
      <c r="E452" s="158"/>
      <c r="F452" s="58" t="s">
        <v>208</v>
      </c>
      <c r="G452" s="46">
        <v>4919000</v>
      </c>
      <c r="H452" s="46">
        <v>1369654.621380802</v>
      </c>
      <c r="I452" s="151">
        <v>45077</v>
      </c>
      <c r="J452" s="143"/>
      <c r="K452" s="64">
        <v>1200000</v>
      </c>
      <c r="L452" s="64">
        <v>700000</v>
      </c>
      <c r="M452" s="60" t="s">
        <v>2066</v>
      </c>
      <c r="N452" s="61" t="s">
        <v>48</v>
      </c>
      <c r="O452" s="62">
        <f t="shared" si="79"/>
        <v>603448.27586206899</v>
      </c>
      <c r="P452" s="63">
        <v>0</v>
      </c>
      <c r="Q452" s="64">
        <f t="shared" si="74"/>
        <v>0</v>
      </c>
      <c r="R452" s="65" t="s">
        <v>48</v>
      </c>
      <c r="S452" s="66">
        <v>44897</v>
      </c>
      <c r="T452" s="67"/>
      <c r="U452" s="64">
        <f t="shared" si="67"/>
        <v>-44896</v>
      </c>
      <c r="V452" s="64">
        <v>0</v>
      </c>
      <c r="W452" s="61">
        <f t="shared" si="78"/>
        <v>0</v>
      </c>
      <c r="X452" s="68" t="s">
        <v>2067</v>
      </c>
      <c r="Y452" s="68" t="s">
        <v>50</v>
      </c>
      <c r="AA452" s="9" t="s">
        <v>27</v>
      </c>
      <c r="AB452" s="9" t="s">
        <v>27</v>
      </c>
      <c r="AC452" s="9" t="s">
        <v>27</v>
      </c>
      <c r="AD452" s="9" t="s">
        <v>27</v>
      </c>
      <c r="AE452" s="9" t="s">
        <v>27</v>
      </c>
      <c r="AP452" s="69">
        <f t="shared" si="68"/>
        <v>1369654.621380802</v>
      </c>
      <c r="AQ452" s="70">
        <f t="shared" si="69"/>
        <v>0.27844167948379794</v>
      </c>
      <c r="AR452" s="71"/>
      <c r="AS452" s="60"/>
      <c r="AT452" s="60">
        <f t="shared" si="75"/>
        <v>0</v>
      </c>
      <c r="AU452" s="72">
        <f t="shared" si="77"/>
        <v>3205.2733333333331</v>
      </c>
      <c r="AV452" s="72">
        <f t="shared" si="76"/>
        <v>0</v>
      </c>
      <c r="AW452" s="72">
        <f t="shared" si="70"/>
        <v>700000</v>
      </c>
      <c r="AX452" s="72">
        <f t="shared" si="71"/>
        <v>700000</v>
      </c>
      <c r="AY452" s="73">
        <f t="shared" si="72"/>
        <v>0.1423053466151657</v>
      </c>
    </row>
    <row r="453" spans="1:51" s="2" customFormat="1" ht="12" customHeight="1">
      <c r="A453" s="55" t="s">
        <v>2121</v>
      </c>
      <c r="B453" s="74" t="s">
        <v>317</v>
      </c>
      <c r="C453" s="58" t="s">
        <v>2122</v>
      </c>
      <c r="D453" s="58" t="s">
        <v>2123</v>
      </c>
      <c r="E453" s="158"/>
      <c r="F453" s="58" t="s">
        <v>1084</v>
      </c>
      <c r="G453" s="46">
        <v>4852931</v>
      </c>
      <c r="H453" s="46"/>
      <c r="I453" s="46"/>
      <c r="J453" s="46"/>
      <c r="K453" s="72">
        <v>2100000</v>
      </c>
      <c r="L453" s="64">
        <v>2100000</v>
      </c>
      <c r="M453" s="60" t="s">
        <v>2124</v>
      </c>
      <c r="N453" s="61" t="s">
        <v>1879</v>
      </c>
      <c r="O453" s="62">
        <f t="shared" si="79"/>
        <v>1810344.8275862071</v>
      </c>
      <c r="P453" s="63">
        <v>2.5000000000000001E-2</v>
      </c>
      <c r="Q453" s="64">
        <f t="shared" si="74"/>
        <v>45258.620689655181</v>
      </c>
      <c r="R453" s="65" t="s">
        <v>27</v>
      </c>
      <c r="S453" s="66"/>
      <c r="T453" s="67"/>
      <c r="U453" s="64">
        <f t="shared" si="67"/>
        <v>1</v>
      </c>
      <c r="V453" s="64">
        <v>0</v>
      </c>
      <c r="W453" s="61">
        <f t="shared" si="78"/>
        <v>0</v>
      </c>
      <c r="X453" s="68" t="s">
        <v>2125</v>
      </c>
      <c r="Y453" s="68" t="s">
        <v>50</v>
      </c>
      <c r="AA453" s="9" t="s">
        <v>27</v>
      </c>
      <c r="AB453" s="9" t="s">
        <v>27</v>
      </c>
      <c r="AC453" s="9" t="s">
        <v>27</v>
      </c>
      <c r="AD453" s="9" t="s">
        <v>27</v>
      </c>
      <c r="AE453" s="9" t="s">
        <v>27</v>
      </c>
      <c r="AP453" s="69">
        <f t="shared" si="68"/>
        <v>0</v>
      </c>
      <c r="AQ453" s="70">
        <f t="shared" si="69"/>
        <v>0</v>
      </c>
      <c r="AR453" s="71"/>
      <c r="AS453" s="60"/>
      <c r="AT453" s="60">
        <f t="shared" si="75"/>
        <v>0</v>
      </c>
      <c r="AU453" s="72">
        <f t="shared" si="77"/>
        <v>3205.2733333333331</v>
      </c>
      <c r="AV453" s="72">
        <f t="shared" si="76"/>
        <v>0</v>
      </c>
      <c r="AW453" s="72">
        <f t="shared" si="70"/>
        <v>2100000</v>
      </c>
      <c r="AX453" s="72">
        <f t="shared" si="71"/>
        <v>2100000</v>
      </c>
      <c r="AY453" s="73">
        <f t="shared" si="72"/>
        <v>0.43272818014515352</v>
      </c>
    </row>
    <row r="454" spans="1:51" s="2" customFormat="1" ht="12" customHeight="1">
      <c r="A454" s="55" t="s">
        <v>2126</v>
      </c>
      <c r="B454" s="74" t="s">
        <v>337</v>
      </c>
      <c r="C454" s="58" t="s">
        <v>2127</v>
      </c>
      <c r="D454" s="58" t="s">
        <v>2128</v>
      </c>
      <c r="E454" s="158" t="s">
        <v>46</v>
      </c>
      <c r="F454" s="58" t="s">
        <v>2043</v>
      </c>
      <c r="G454" s="72">
        <v>3984601</v>
      </c>
      <c r="H454" s="46"/>
      <c r="I454" s="46"/>
      <c r="J454" s="46"/>
      <c r="K454" s="64">
        <v>2000000</v>
      </c>
      <c r="L454" s="64">
        <v>1800000</v>
      </c>
      <c r="M454" s="60" t="s">
        <v>2129</v>
      </c>
      <c r="N454" s="61" t="s">
        <v>2130</v>
      </c>
      <c r="O454" s="62">
        <f t="shared" si="79"/>
        <v>1551724.1379310347</v>
      </c>
      <c r="P454" s="63">
        <v>0</v>
      </c>
      <c r="Q454" s="64">
        <f t="shared" si="74"/>
        <v>0</v>
      </c>
      <c r="R454" s="65" t="s">
        <v>48</v>
      </c>
      <c r="S454" s="66">
        <v>45161</v>
      </c>
      <c r="T454" s="67">
        <v>45203</v>
      </c>
      <c r="U454" s="64">
        <f t="shared" si="67"/>
        <v>43</v>
      </c>
      <c r="V454" s="64">
        <v>60</v>
      </c>
      <c r="W454" s="61">
        <f t="shared" si="78"/>
        <v>2580</v>
      </c>
      <c r="X454" s="68" t="s">
        <v>2131</v>
      </c>
      <c r="Y454" s="68" t="s">
        <v>50</v>
      </c>
      <c r="AA454" s="9" t="s">
        <v>27</v>
      </c>
      <c r="AB454" s="9" t="s">
        <v>27</v>
      </c>
      <c r="AC454" s="9" t="s">
        <v>27</v>
      </c>
      <c r="AD454" s="9" t="s">
        <v>27</v>
      </c>
      <c r="AE454" s="9" t="s">
        <v>27</v>
      </c>
      <c r="AP454" s="69">
        <f t="shared" si="68"/>
        <v>0</v>
      </c>
      <c r="AQ454" s="70">
        <f t="shared" si="69"/>
        <v>0</v>
      </c>
      <c r="AR454" s="71"/>
      <c r="AS454" s="60"/>
      <c r="AT454" s="60">
        <f t="shared" si="75"/>
        <v>0</v>
      </c>
      <c r="AU454" s="72">
        <f t="shared" si="77"/>
        <v>3205.2733333333331</v>
      </c>
      <c r="AV454" s="72">
        <f t="shared" si="76"/>
        <v>0</v>
      </c>
      <c r="AW454" s="72">
        <f t="shared" si="70"/>
        <v>1800000</v>
      </c>
      <c r="AX454" s="72">
        <f t="shared" si="71"/>
        <v>1800000</v>
      </c>
      <c r="AY454" s="73">
        <f t="shared" si="72"/>
        <v>0.45173908253298134</v>
      </c>
    </row>
    <row r="455" spans="1:51" s="2" customFormat="1" ht="12" customHeight="1">
      <c r="A455" s="55" t="s">
        <v>2132</v>
      </c>
      <c r="B455" s="74" t="s">
        <v>317</v>
      </c>
      <c r="C455" s="58" t="s">
        <v>2133</v>
      </c>
      <c r="D455" s="58" t="s">
        <v>2134</v>
      </c>
      <c r="E455" s="158" t="s">
        <v>46</v>
      </c>
      <c r="F455" s="58" t="s">
        <v>2043</v>
      </c>
      <c r="G455" s="46">
        <v>4638840</v>
      </c>
      <c r="H455" s="46"/>
      <c r="I455" s="46"/>
      <c r="J455" s="46"/>
      <c r="K455" s="64">
        <v>2300000</v>
      </c>
      <c r="L455" s="64">
        <v>2300000</v>
      </c>
      <c r="M455" s="60" t="s">
        <v>2135</v>
      </c>
      <c r="N455" s="61" t="s">
        <v>2130</v>
      </c>
      <c r="O455" s="62">
        <f t="shared" si="79"/>
        <v>1982758.6206896554</v>
      </c>
      <c r="P455" s="63">
        <v>2.5000000000000001E-2</v>
      </c>
      <c r="Q455" s="64">
        <f t="shared" si="74"/>
        <v>49568.965517241391</v>
      </c>
      <c r="R455" s="65"/>
      <c r="S455" s="66">
        <v>45161</v>
      </c>
      <c r="T455" s="67">
        <v>45203</v>
      </c>
      <c r="U455" s="64">
        <f t="shared" ref="U455:U518" si="80">(T455-S455)+1</f>
        <v>43</v>
      </c>
      <c r="V455" s="64">
        <v>60</v>
      </c>
      <c r="W455" s="61">
        <f t="shared" si="78"/>
        <v>2580</v>
      </c>
      <c r="X455" s="68" t="s">
        <v>2136</v>
      </c>
      <c r="Y455" s="68" t="s">
        <v>50</v>
      </c>
      <c r="AA455" s="9" t="s">
        <v>27</v>
      </c>
      <c r="AB455" s="9" t="s">
        <v>27</v>
      </c>
      <c r="AC455" s="9" t="s">
        <v>27</v>
      </c>
      <c r="AD455" s="9" t="s">
        <v>27</v>
      </c>
      <c r="AE455" s="9" t="s">
        <v>27</v>
      </c>
      <c r="AP455" s="69">
        <f t="shared" ref="AP455:AP518" si="81">H455</f>
        <v>0</v>
      </c>
      <c r="AQ455" s="70">
        <f t="shared" ref="AQ455:AQ518" si="82">AP455/G455</f>
        <v>0</v>
      </c>
      <c r="AR455" s="71"/>
      <c r="AS455" s="60"/>
      <c r="AT455" s="60">
        <f t="shared" si="75"/>
        <v>0</v>
      </c>
      <c r="AU455" s="72">
        <f t="shared" si="77"/>
        <v>3205.2733333333331</v>
      </c>
      <c r="AV455" s="72">
        <f t="shared" si="76"/>
        <v>0</v>
      </c>
      <c r="AW455" s="72">
        <f t="shared" ref="AW455:AW518" si="83">L455</f>
        <v>2300000</v>
      </c>
      <c r="AX455" s="72">
        <f t="shared" ref="AX455:AX518" si="84">SUM(AV455:AW455)+BE455</f>
        <v>2300000</v>
      </c>
      <c r="AY455" s="73">
        <f t="shared" ref="AY455:AY518" si="85">AX455/G455</f>
        <v>0.49581360857455742</v>
      </c>
    </row>
    <row r="456" spans="1:51" s="2" customFormat="1" ht="12" customHeight="1">
      <c r="A456" s="55" t="s">
        <v>2137</v>
      </c>
      <c r="B456" s="74" t="s">
        <v>317</v>
      </c>
      <c r="C456" s="58" t="s">
        <v>2138</v>
      </c>
      <c r="D456" s="58" t="s">
        <v>2139</v>
      </c>
      <c r="E456" s="158" t="s">
        <v>46</v>
      </c>
      <c r="F456" s="58" t="s">
        <v>2043</v>
      </c>
      <c r="G456" s="46">
        <v>4638840</v>
      </c>
      <c r="H456" s="46"/>
      <c r="I456" s="46"/>
      <c r="J456" s="46"/>
      <c r="K456" s="64">
        <v>2300000</v>
      </c>
      <c r="L456" s="64">
        <v>2100000</v>
      </c>
      <c r="M456" s="60" t="s">
        <v>2140</v>
      </c>
      <c r="N456" s="61" t="s">
        <v>2130</v>
      </c>
      <c r="O456" s="62">
        <f t="shared" si="79"/>
        <v>1810344.8275862071</v>
      </c>
      <c r="P456" s="63">
        <v>0</v>
      </c>
      <c r="Q456" s="64">
        <f t="shared" si="74"/>
        <v>0</v>
      </c>
      <c r="R456" s="65" t="s">
        <v>48</v>
      </c>
      <c r="S456" s="66">
        <v>45161</v>
      </c>
      <c r="T456" s="67">
        <v>45203</v>
      </c>
      <c r="U456" s="64">
        <f t="shared" si="80"/>
        <v>43</v>
      </c>
      <c r="V456" s="64">
        <v>60</v>
      </c>
      <c r="W456" s="61">
        <f t="shared" si="78"/>
        <v>2580</v>
      </c>
      <c r="X456" s="68" t="s">
        <v>2141</v>
      </c>
      <c r="Y456" s="68" t="s">
        <v>50</v>
      </c>
      <c r="AA456" s="9" t="s">
        <v>27</v>
      </c>
      <c r="AB456" s="9" t="s">
        <v>27</v>
      </c>
      <c r="AC456" s="9" t="s">
        <v>27</v>
      </c>
      <c r="AD456" s="9" t="s">
        <v>27</v>
      </c>
      <c r="AE456" s="9" t="s">
        <v>27</v>
      </c>
      <c r="AP456" s="69">
        <f t="shared" si="81"/>
        <v>0</v>
      </c>
      <c r="AQ456" s="70">
        <f t="shared" si="82"/>
        <v>0</v>
      </c>
      <c r="AR456" s="71"/>
      <c r="AS456" s="60"/>
      <c r="AT456" s="60">
        <f t="shared" si="75"/>
        <v>0</v>
      </c>
      <c r="AU456" s="72">
        <f t="shared" si="77"/>
        <v>3205.2733333333331</v>
      </c>
      <c r="AV456" s="72">
        <f t="shared" si="76"/>
        <v>0</v>
      </c>
      <c r="AW456" s="72">
        <f t="shared" si="83"/>
        <v>2100000</v>
      </c>
      <c r="AX456" s="72">
        <f t="shared" si="84"/>
        <v>2100000</v>
      </c>
      <c r="AY456" s="73">
        <f t="shared" si="85"/>
        <v>0.45269938174198721</v>
      </c>
    </row>
    <row r="457" spans="1:51" s="2" customFormat="1" ht="12" customHeight="1">
      <c r="A457" s="55" t="s">
        <v>2142</v>
      </c>
      <c r="B457" s="56" t="s">
        <v>2143</v>
      </c>
      <c r="C457" s="58" t="s">
        <v>2144</v>
      </c>
      <c r="D457" s="58" t="s">
        <v>2145</v>
      </c>
      <c r="E457" s="158" t="s">
        <v>46</v>
      </c>
      <c r="F457" s="58" t="s">
        <v>2043</v>
      </c>
      <c r="G457" s="46">
        <v>2100000</v>
      </c>
      <c r="H457" s="46"/>
      <c r="I457" s="46"/>
      <c r="J457" s="46"/>
      <c r="K457" s="72">
        <v>945000</v>
      </c>
      <c r="L457" s="64">
        <v>861000</v>
      </c>
      <c r="M457" s="60" t="s">
        <v>2146</v>
      </c>
      <c r="N457" s="61" t="s">
        <v>2130</v>
      </c>
      <c r="O457" s="62">
        <f t="shared" si="79"/>
        <v>742241.37931034493</v>
      </c>
      <c r="P457" s="63">
        <v>0</v>
      </c>
      <c r="Q457" s="64">
        <f t="shared" si="74"/>
        <v>0</v>
      </c>
      <c r="R457" s="65" t="s">
        <v>48</v>
      </c>
      <c r="S457" s="66">
        <v>45161</v>
      </c>
      <c r="T457" s="67">
        <v>45203</v>
      </c>
      <c r="U457" s="64">
        <f t="shared" si="80"/>
        <v>43</v>
      </c>
      <c r="V457" s="64">
        <v>60</v>
      </c>
      <c r="W457" s="61">
        <f t="shared" si="78"/>
        <v>2580</v>
      </c>
      <c r="X457" s="68" t="s">
        <v>2147</v>
      </c>
      <c r="Y457" s="68" t="s">
        <v>50</v>
      </c>
      <c r="AA457" s="9" t="s">
        <v>27</v>
      </c>
      <c r="AB457" s="9" t="s">
        <v>27</v>
      </c>
      <c r="AC457" s="9" t="s">
        <v>27</v>
      </c>
      <c r="AD457" s="9" t="s">
        <v>27</v>
      </c>
      <c r="AE457" s="9" t="s">
        <v>27</v>
      </c>
      <c r="AP457" s="69">
        <f t="shared" si="81"/>
        <v>0</v>
      </c>
      <c r="AQ457" s="70">
        <f t="shared" si="82"/>
        <v>0</v>
      </c>
      <c r="AR457" s="71"/>
      <c r="AS457" s="60"/>
      <c r="AT457" s="60">
        <f t="shared" si="75"/>
        <v>0</v>
      </c>
      <c r="AU457" s="72">
        <f t="shared" si="77"/>
        <v>3205.2733333333331</v>
      </c>
      <c r="AV457" s="72">
        <f t="shared" si="76"/>
        <v>0</v>
      </c>
      <c r="AW457" s="72">
        <f t="shared" si="83"/>
        <v>861000</v>
      </c>
      <c r="AX457" s="72">
        <f t="shared" si="84"/>
        <v>861000</v>
      </c>
      <c r="AY457" s="73">
        <f t="shared" si="85"/>
        <v>0.41</v>
      </c>
    </row>
    <row r="458" spans="1:51" s="2" customFormat="1" ht="12" customHeight="1">
      <c r="A458" s="55" t="s">
        <v>2148</v>
      </c>
      <c r="B458" s="56" t="s">
        <v>1491</v>
      </c>
      <c r="C458" s="58" t="s">
        <v>2149</v>
      </c>
      <c r="D458" s="58" t="s">
        <v>2150</v>
      </c>
      <c r="E458" s="158" t="s">
        <v>2106</v>
      </c>
      <c r="F458" s="58" t="s">
        <v>208</v>
      </c>
      <c r="G458" s="46">
        <v>4919000</v>
      </c>
      <c r="H458" s="46">
        <v>1369654.621380802</v>
      </c>
      <c r="I458" s="143"/>
      <c r="J458" s="143"/>
      <c r="K458" s="72">
        <v>1200000</v>
      </c>
      <c r="L458" s="64">
        <v>700000</v>
      </c>
      <c r="M458" s="60" t="s">
        <v>2151</v>
      </c>
      <c r="N458" s="61"/>
      <c r="O458" s="62">
        <f t="shared" si="79"/>
        <v>603448.27586206899</v>
      </c>
      <c r="P458" s="63">
        <v>1.7500000000000002E-2</v>
      </c>
      <c r="Q458" s="64">
        <f t="shared" si="74"/>
        <v>10560.344827586208</v>
      </c>
      <c r="R458" s="65"/>
      <c r="S458" s="66">
        <v>44749</v>
      </c>
      <c r="T458" s="67"/>
      <c r="U458" s="64">
        <f t="shared" si="80"/>
        <v>-44748</v>
      </c>
      <c r="V458" s="64">
        <v>60</v>
      </c>
      <c r="W458" s="61">
        <f t="shared" si="78"/>
        <v>-2684880</v>
      </c>
      <c r="X458" s="68" t="s">
        <v>2152</v>
      </c>
      <c r="Y458" s="68" t="s">
        <v>50</v>
      </c>
      <c r="AA458" s="9" t="s">
        <v>27</v>
      </c>
      <c r="AB458" s="9" t="s">
        <v>27</v>
      </c>
      <c r="AC458" s="9" t="s">
        <v>27</v>
      </c>
      <c r="AD458" s="9" t="s">
        <v>27</v>
      </c>
      <c r="AE458" s="9" t="s">
        <v>27</v>
      </c>
      <c r="AP458" s="69">
        <f t="shared" si="81"/>
        <v>1369654.621380802</v>
      </c>
      <c r="AQ458" s="70">
        <f t="shared" si="82"/>
        <v>0.27844167948379794</v>
      </c>
      <c r="AR458" s="71"/>
      <c r="AS458" s="60"/>
      <c r="AT458" s="60">
        <f t="shared" si="75"/>
        <v>0</v>
      </c>
      <c r="AU458" s="72">
        <f t="shared" si="77"/>
        <v>3205.2733333333331</v>
      </c>
      <c r="AV458" s="72">
        <f t="shared" si="76"/>
        <v>0</v>
      </c>
      <c r="AW458" s="72">
        <f t="shared" si="83"/>
        <v>700000</v>
      </c>
      <c r="AX458" s="72">
        <f t="shared" si="84"/>
        <v>700000</v>
      </c>
      <c r="AY458" s="73">
        <f t="shared" si="85"/>
        <v>0.1423053466151657</v>
      </c>
    </row>
    <row r="459" spans="1:51" s="2" customFormat="1" ht="12" customHeight="1">
      <c r="A459" s="55" t="s">
        <v>2153</v>
      </c>
      <c r="B459" s="74" t="s">
        <v>337</v>
      </c>
      <c r="C459" s="58" t="s">
        <v>2154</v>
      </c>
      <c r="D459" s="58" t="s">
        <v>2155</v>
      </c>
      <c r="E459" s="158" t="s">
        <v>46</v>
      </c>
      <c r="F459" s="58" t="s">
        <v>2043</v>
      </c>
      <c r="G459" s="72">
        <v>3984601</v>
      </c>
      <c r="H459" s="46"/>
      <c r="I459" s="46"/>
      <c r="J459" s="46"/>
      <c r="K459" s="64">
        <v>2000000</v>
      </c>
      <c r="L459" s="64">
        <v>2000000</v>
      </c>
      <c r="M459" s="60" t="s">
        <v>2156</v>
      </c>
      <c r="N459" s="61"/>
      <c r="O459" s="62">
        <f t="shared" si="79"/>
        <v>1724137.9310344828</v>
      </c>
      <c r="P459" s="63">
        <v>2.5000000000000001E-2</v>
      </c>
      <c r="Q459" s="64">
        <f t="shared" ref="Q459:Q468" si="86">P459*O459</f>
        <v>43103.448275862072</v>
      </c>
      <c r="R459" s="65"/>
      <c r="S459" s="66">
        <v>45161</v>
      </c>
      <c r="T459" s="67">
        <v>45208</v>
      </c>
      <c r="U459" s="64">
        <f t="shared" si="80"/>
        <v>48</v>
      </c>
      <c r="V459" s="64">
        <v>60</v>
      </c>
      <c r="W459" s="61">
        <f t="shared" si="78"/>
        <v>2880</v>
      </c>
      <c r="X459" s="68" t="s">
        <v>2157</v>
      </c>
      <c r="Y459" s="68" t="s">
        <v>50</v>
      </c>
      <c r="AA459" s="9" t="s">
        <v>27</v>
      </c>
      <c r="AB459" s="9" t="s">
        <v>27</v>
      </c>
      <c r="AC459" s="9" t="s">
        <v>27</v>
      </c>
      <c r="AD459" s="9" t="s">
        <v>27</v>
      </c>
      <c r="AE459" s="9" t="s">
        <v>27</v>
      </c>
      <c r="AG459" s="2" t="s">
        <v>2158</v>
      </c>
      <c r="AP459" s="69">
        <f t="shared" si="81"/>
        <v>0</v>
      </c>
      <c r="AQ459" s="70">
        <f t="shared" si="82"/>
        <v>0</v>
      </c>
      <c r="AR459" s="71"/>
      <c r="AS459" s="60"/>
      <c r="AT459" s="60">
        <f t="shared" si="75"/>
        <v>0</v>
      </c>
      <c r="AU459" s="72">
        <f t="shared" si="77"/>
        <v>3205.2733333333331</v>
      </c>
      <c r="AV459" s="72">
        <f t="shared" si="76"/>
        <v>0</v>
      </c>
      <c r="AW459" s="72">
        <f t="shared" si="83"/>
        <v>2000000</v>
      </c>
      <c r="AX459" s="72">
        <f t="shared" si="84"/>
        <v>2000000</v>
      </c>
      <c r="AY459" s="73">
        <f t="shared" si="85"/>
        <v>0.50193231392553483</v>
      </c>
    </row>
    <row r="460" spans="1:51" s="2" customFormat="1" ht="12" customHeight="1">
      <c r="A460" s="55" t="s">
        <v>2159</v>
      </c>
      <c r="B460" s="56" t="s">
        <v>1491</v>
      </c>
      <c r="C460" s="58" t="s">
        <v>2160</v>
      </c>
      <c r="D460" s="58" t="s">
        <v>2161</v>
      </c>
      <c r="E460" s="158" t="s">
        <v>2106</v>
      </c>
      <c r="F460" s="58" t="s">
        <v>208</v>
      </c>
      <c r="G460" s="46">
        <v>4919000</v>
      </c>
      <c r="H460" s="46">
        <v>1369654.621380802</v>
      </c>
      <c r="I460" s="143"/>
      <c r="J460" s="143"/>
      <c r="K460" s="72">
        <v>1200000</v>
      </c>
      <c r="L460" s="64">
        <v>700000</v>
      </c>
      <c r="M460" s="60" t="s">
        <v>46</v>
      </c>
      <c r="N460" s="61" t="s">
        <v>48</v>
      </c>
      <c r="O460" s="62">
        <f t="shared" si="79"/>
        <v>603448.27586206899</v>
      </c>
      <c r="P460" s="63">
        <v>0</v>
      </c>
      <c r="Q460" s="64">
        <f t="shared" si="86"/>
        <v>0</v>
      </c>
      <c r="R460" s="65" t="s">
        <v>48</v>
      </c>
      <c r="S460" s="66">
        <v>44754</v>
      </c>
      <c r="T460" s="67"/>
      <c r="U460" s="64">
        <f t="shared" si="80"/>
        <v>-44753</v>
      </c>
      <c r="V460" s="64">
        <v>60</v>
      </c>
      <c r="W460" s="61">
        <f t="shared" si="78"/>
        <v>-2685180</v>
      </c>
      <c r="X460" s="68" t="s">
        <v>2162</v>
      </c>
      <c r="Y460" s="68" t="s">
        <v>50</v>
      </c>
      <c r="AA460" s="9" t="s">
        <v>27</v>
      </c>
      <c r="AB460" s="9" t="s">
        <v>27</v>
      </c>
      <c r="AC460" s="9" t="s">
        <v>27</v>
      </c>
      <c r="AD460" s="9" t="s">
        <v>27</v>
      </c>
      <c r="AE460" s="9" t="s">
        <v>27</v>
      </c>
      <c r="AP460" s="69">
        <f t="shared" si="81"/>
        <v>1369654.621380802</v>
      </c>
      <c r="AQ460" s="70">
        <f t="shared" si="82"/>
        <v>0.27844167948379794</v>
      </c>
      <c r="AR460" s="71"/>
      <c r="AS460" s="60"/>
      <c r="AT460" s="60">
        <f t="shared" si="75"/>
        <v>0</v>
      </c>
      <c r="AU460" s="72">
        <f t="shared" si="77"/>
        <v>3205.2733333333331</v>
      </c>
      <c r="AV460" s="72">
        <f t="shared" si="76"/>
        <v>0</v>
      </c>
      <c r="AW460" s="72">
        <f t="shared" si="83"/>
        <v>700000</v>
      </c>
      <c r="AX460" s="72">
        <f t="shared" si="84"/>
        <v>700000</v>
      </c>
      <c r="AY460" s="73">
        <f t="shared" si="85"/>
        <v>0.1423053466151657</v>
      </c>
    </row>
    <row r="461" spans="1:51" s="2" customFormat="1" ht="12" customHeight="1">
      <c r="A461" s="55" t="s">
        <v>2163</v>
      </c>
      <c r="B461" s="74" t="s">
        <v>317</v>
      </c>
      <c r="C461" s="58" t="s">
        <v>2164</v>
      </c>
      <c r="D461" s="58" t="s">
        <v>2165</v>
      </c>
      <c r="E461" s="158" t="s">
        <v>46</v>
      </c>
      <c r="F461" s="58" t="s">
        <v>2043</v>
      </c>
      <c r="G461" s="46">
        <v>4638840</v>
      </c>
      <c r="H461" s="46"/>
      <c r="I461" s="46"/>
      <c r="J461" s="46"/>
      <c r="K461" s="64">
        <v>2300000</v>
      </c>
      <c r="L461" s="64">
        <v>2100000</v>
      </c>
      <c r="M461" s="60" t="s">
        <v>2166</v>
      </c>
      <c r="N461" s="61" t="s">
        <v>2130</v>
      </c>
      <c r="O461" s="62">
        <f t="shared" si="79"/>
        <v>1810344.8275862071</v>
      </c>
      <c r="P461" s="63">
        <v>0</v>
      </c>
      <c r="Q461" s="64">
        <f t="shared" si="86"/>
        <v>0</v>
      </c>
      <c r="R461" s="65" t="s">
        <v>48</v>
      </c>
      <c r="S461" s="66">
        <v>45161</v>
      </c>
      <c r="T461" s="67">
        <v>45218</v>
      </c>
      <c r="U461" s="64">
        <f t="shared" si="80"/>
        <v>58</v>
      </c>
      <c r="V461" s="64">
        <v>60</v>
      </c>
      <c r="W461" s="61">
        <f t="shared" si="78"/>
        <v>3480</v>
      </c>
      <c r="X461" s="68" t="s">
        <v>2167</v>
      </c>
      <c r="Y461" s="68" t="s">
        <v>50</v>
      </c>
      <c r="AA461" s="9" t="s">
        <v>27</v>
      </c>
      <c r="AB461" s="9" t="s">
        <v>27</v>
      </c>
      <c r="AC461" s="9" t="s">
        <v>27</v>
      </c>
      <c r="AD461" s="9" t="s">
        <v>27</v>
      </c>
      <c r="AE461" s="9" t="s">
        <v>27</v>
      </c>
      <c r="AP461" s="69">
        <f t="shared" si="81"/>
        <v>0</v>
      </c>
      <c r="AQ461" s="70">
        <f t="shared" si="82"/>
        <v>0</v>
      </c>
      <c r="AR461" s="71"/>
      <c r="AS461" s="60"/>
      <c r="AT461" s="60">
        <f t="shared" si="75"/>
        <v>0</v>
      </c>
      <c r="AU461" s="72">
        <f t="shared" si="77"/>
        <v>3205.2733333333331</v>
      </c>
      <c r="AV461" s="72">
        <f t="shared" si="76"/>
        <v>0</v>
      </c>
      <c r="AW461" s="72">
        <f t="shared" si="83"/>
        <v>2100000</v>
      </c>
      <c r="AX461" s="72">
        <f t="shared" si="84"/>
        <v>2100000</v>
      </c>
      <c r="AY461" s="73">
        <f t="shared" si="85"/>
        <v>0.45269938174198721</v>
      </c>
    </row>
    <row r="462" spans="1:51" s="2" customFormat="1" ht="12" customHeight="1">
      <c r="A462" s="55" t="s">
        <v>2168</v>
      </c>
      <c r="B462" s="56" t="s">
        <v>2143</v>
      </c>
      <c r="C462" s="58" t="s">
        <v>2169</v>
      </c>
      <c r="D462" s="58" t="s">
        <v>2170</v>
      </c>
      <c r="E462" s="158" t="s">
        <v>46</v>
      </c>
      <c r="F462" s="58" t="s">
        <v>2043</v>
      </c>
      <c r="G462" s="46">
        <v>2100000</v>
      </c>
      <c r="H462" s="46"/>
      <c r="I462" s="46"/>
      <c r="J462" s="46"/>
      <c r="K462" s="72">
        <v>945000</v>
      </c>
      <c r="L462" s="64">
        <v>945000</v>
      </c>
      <c r="M462" s="60" t="s">
        <v>2166</v>
      </c>
      <c r="N462" s="61" t="s">
        <v>2130</v>
      </c>
      <c r="O462" s="62">
        <f t="shared" si="79"/>
        <v>814655.17241379316</v>
      </c>
      <c r="P462" s="63">
        <v>1.7500000000000002E-2</v>
      </c>
      <c r="Q462" s="64">
        <f t="shared" si="86"/>
        <v>14256.465517241382</v>
      </c>
      <c r="R462" s="65"/>
      <c r="S462" s="66">
        <v>45161</v>
      </c>
      <c r="T462" s="67">
        <v>45218</v>
      </c>
      <c r="U462" s="64">
        <f t="shared" si="80"/>
        <v>58</v>
      </c>
      <c r="V462" s="64">
        <v>60</v>
      </c>
      <c r="W462" s="61">
        <f t="shared" si="78"/>
        <v>3480</v>
      </c>
      <c r="X462" s="68" t="s">
        <v>2171</v>
      </c>
      <c r="Y462" s="68" t="s">
        <v>50</v>
      </c>
      <c r="AA462" s="9" t="s">
        <v>27</v>
      </c>
      <c r="AB462" s="9" t="s">
        <v>27</v>
      </c>
      <c r="AC462" s="9" t="s">
        <v>27</v>
      </c>
      <c r="AD462" s="9" t="s">
        <v>27</v>
      </c>
      <c r="AE462" s="9" t="s">
        <v>27</v>
      </c>
      <c r="AP462" s="69">
        <f t="shared" si="81"/>
        <v>0</v>
      </c>
      <c r="AQ462" s="70">
        <f t="shared" si="82"/>
        <v>0</v>
      </c>
      <c r="AR462" s="71"/>
      <c r="AS462" s="60"/>
      <c r="AT462" s="60">
        <f t="shared" si="75"/>
        <v>0</v>
      </c>
      <c r="AU462" s="72">
        <f t="shared" si="77"/>
        <v>3205.2733333333331</v>
      </c>
      <c r="AV462" s="72">
        <f t="shared" si="76"/>
        <v>0</v>
      </c>
      <c r="AW462" s="72">
        <f t="shared" si="83"/>
        <v>945000</v>
      </c>
      <c r="AX462" s="72">
        <f t="shared" si="84"/>
        <v>945000</v>
      </c>
      <c r="AY462" s="73">
        <f t="shared" si="85"/>
        <v>0.45</v>
      </c>
    </row>
    <row r="463" spans="1:51" s="2" customFormat="1" ht="12" customHeight="1">
      <c r="A463" s="55" t="s">
        <v>2172</v>
      </c>
      <c r="B463" s="56" t="s">
        <v>232</v>
      </c>
      <c r="C463" s="58" t="s">
        <v>2173</v>
      </c>
      <c r="D463" s="58" t="s">
        <v>2174</v>
      </c>
      <c r="E463" s="158"/>
      <c r="F463" s="58" t="s">
        <v>208</v>
      </c>
      <c r="G463" s="46">
        <v>3558654</v>
      </c>
      <c r="H463" s="76">
        <v>1132802.4440529849</v>
      </c>
      <c r="I463" s="46"/>
      <c r="J463" s="46"/>
      <c r="K463" s="46">
        <v>1500000</v>
      </c>
      <c r="L463" s="64">
        <v>1000000</v>
      </c>
      <c r="M463" s="60" t="s">
        <v>2175</v>
      </c>
      <c r="N463" s="61"/>
      <c r="O463" s="62">
        <f t="shared" si="79"/>
        <v>862068.96551724139</v>
      </c>
      <c r="P463" s="63">
        <v>2.5000000000000001E-2</v>
      </c>
      <c r="Q463" s="64">
        <f t="shared" si="86"/>
        <v>21551.724137931036</v>
      </c>
      <c r="R463" s="65"/>
      <c r="S463" s="66"/>
      <c r="T463" s="67"/>
      <c r="U463" s="64">
        <f t="shared" si="80"/>
        <v>1</v>
      </c>
      <c r="V463" s="64"/>
      <c r="W463" s="61"/>
      <c r="X463" s="68" t="s">
        <v>2176</v>
      </c>
      <c r="Y463" s="68" t="s">
        <v>50</v>
      </c>
      <c r="AA463" s="9" t="s">
        <v>27</v>
      </c>
      <c r="AB463" s="9" t="s">
        <v>27</v>
      </c>
      <c r="AC463" s="9" t="s">
        <v>27</v>
      </c>
      <c r="AD463" s="9" t="s">
        <v>27</v>
      </c>
      <c r="AE463" s="9" t="s">
        <v>27</v>
      </c>
      <c r="AP463" s="69">
        <f t="shared" si="81"/>
        <v>1132802.4440529849</v>
      </c>
      <c r="AQ463" s="70">
        <f t="shared" si="82"/>
        <v>0.31832328853914565</v>
      </c>
      <c r="AR463" s="71"/>
      <c r="AS463" s="60"/>
      <c r="AT463" s="60">
        <f t="shared" si="75"/>
        <v>0</v>
      </c>
      <c r="AU463" s="72">
        <f t="shared" si="77"/>
        <v>3205.2733333333331</v>
      </c>
      <c r="AV463" s="72">
        <f t="shared" si="76"/>
        <v>0</v>
      </c>
      <c r="AW463" s="72">
        <f t="shared" si="83"/>
        <v>1000000</v>
      </c>
      <c r="AX463" s="72">
        <f t="shared" si="84"/>
        <v>1000000</v>
      </c>
      <c r="AY463" s="73">
        <f t="shared" si="85"/>
        <v>0.28100512159934626</v>
      </c>
    </row>
    <row r="464" spans="1:51" s="2" customFormat="1" ht="12" customHeight="1">
      <c r="A464" s="55" t="s">
        <v>2177</v>
      </c>
      <c r="B464" s="74" t="s">
        <v>337</v>
      </c>
      <c r="C464" s="58" t="s">
        <v>2178</v>
      </c>
      <c r="D464" s="58" t="s">
        <v>2179</v>
      </c>
      <c r="E464" s="158" t="s">
        <v>46</v>
      </c>
      <c r="F464" s="58" t="s">
        <v>2043</v>
      </c>
      <c r="G464" s="72">
        <v>3984601</v>
      </c>
      <c r="H464" s="46"/>
      <c r="I464" s="46"/>
      <c r="J464" s="46"/>
      <c r="K464" s="64">
        <v>2000000</v>
      </c>
      <c r="L464" s="64">
        <v>1800000</v>
      </c>
      <c r="M464" s="60" t="s">
        <v>2180</v>
      </c>
      <c r="N464" s="61" t="s">
        <v>2130</v>
      </c>
      <c r="O464" s="62">
        <f t="shared" si="79"/>
        <v>1551724.1379310347</v>
      </c>
      <c r="P464" s="63">
        <v>0</v>
      </c>
      <c r="Q464" s="64">
        <f t="shared" si="86"/>
        <v>0</v>
      </c>
      <c r="R464" s="65" t="s">
        <v>48</v>
      </c>
      <c r="S464" s="66">
        <v>45161</v>
      </c>
      <c r="T464" s="67">
        <v>45216</v>
      </c>
      <c r="U464" s="64">
        <f t="shared" si="80"/>
        <v>56</v>
      </c>
      <c r="V464" s="64">
        <v>60</v>
      </c>
      <c r="W464" s="61">
        <f>V464*U464</f>
        <v>3360</v>
      </c>
      <c r="X464" s="68" t="s">
        <v>2181</v>
      </c>
      <c r="Y464" s="68" t="s">
        <v>50</v>
      </c>
      <c r="AA464" s="9" t="s">
        <v>27</v>
      </c>
      <c r="AB464" s="9" t="s">
        <v>27</v>
      </c>
      <c r="AC464" s="9" t="s">
        <v>27</v>
      </c>
      <c r="AD464" s="9" t="s">
        <v>27</v>
      </c>
      <c r="AE464" s="9" t="s">
        <v>27</v>
      </c>
      <c r="AG464" s="2" t="s">
        <v>2158</v>
      </c>
      <c r="AP464" s="69">
        <f t="shared" si="81"/>
        <v>0</v>
      </c>
      <c r="AQ464" s="70">
        <f t="shared" si="82"/>
        <v>0</v>
      </c>
      <c r="AR464" s="71"/>
      <c r="AS464" s="60"/>
      <c r="AT464" s="60">
        <f t="shared" si="75"/>
        <v>0</v>
      </c>
      <c r="AU464" s="72">
        <f t="shared" si="77"/>
        <v>3205.2733333333331</v>
      </c>
      <c r="AV464" s="72">
        <f t="shared" si="76"/>
        <v>0</v>
      </c>
      <c r="AW464" s="72">
        <f t="shared" si="83"/>
        <v>1800000</v>
      </c>
      <c r="AX464" s="72">
        <f t="shared" si="84"/>
        <v>1800000</v>
      </c>
      <c r="AY464" s="73">
        <f t="shared" si="85"/>
        <v>0.45173908253298134</v>
      </c>
    </row>
    <row r="465" spans="1:51" s="2" customFormat="1" ht="12" customHeight="1">
      <c r="A465" s="55" t="s">
        <v>2182</v>
      </c>
      <c r="B465" s="56" t="s">
        <v>2143</v>
      </c>
      <c r="C465" s="58" t="s">
        <v>2183</v>
      </c>
      <c r="D465" s="58" t="s">
        <v>2184</v>
      </c>
      <c r="E465" s="158" t="s">
        <v>46</v>
      </c>
      <c r="F465" s="58" t="s">
        <v>2043</v>
      </c>
      <c r="G465" s="46">
        <v>2100000</v>
      </c>
      <c r="H465" s="46"/>
      <c r="I465" s="46"/>
      <c r="J465" s="46"/>
      <c r="K465" s="72">
        <v>945000</v>
      </c>
      <c r="L465" s="64">
        <v>945000</v>
      </c>
      <c r="M465" s="60" t="s">
        <v>2185</v>
      </c>
      <c r="N465" s="61" t="s">
        <v>2130</v>
      </c>
      <c r="O465" s="62">
        <f t="shared" si="79"/>
        <v>814655.17241379316</v>
      </c>
      <c r="P465" s="63">
        <v>1.7500000000000002E-2</v>
      </c>
      <c r="Q465" s="64">
        <f t="shared" si="86"/>
        <v>14256.465517241382</v>
      </c>
      <c r="R465" s="65"/>
      <c r="S465" s="66">
        <v>45161</v>
      </c>
      <c r="T465" s="67">
        <v>45225</v>
      </c>
      <c r="U465" s="64">
        <f t="shared" si="80"/>
        <v>65</v>
      </c>
      <c r="V465" s="64">
        <v>60</v>
      </c>
      <c r="W465" s="61">
        <f>V465*U465</f>
        <v>3900</v>
      </c>
      <c r="X465" s="68" t="s">
        <v>2186</v>
      </c>
      <c r="Y465" s="68" t="s">
        <v>50</v>
      </c>
      <c r="AA465" s="9" t="s">
        <v>27</v>
      </c>
      <c r="AB465" s="9" t="s">
        <v>27</v>
      </c>
      <c r="AC465" s="9" t="s">
        <v>27</v>
      </c>
      <c r="AD465" s="9" t="s">
        <v>27</v>
      </c>
      <c r="AE465" s="9" t="s">
        <v>27</v>
      </c>
      <c r="AP465" s="69">
        <f t="shared" si="81"/>
        <v>0</v>
      </c>
      <c r="AQ465" s="70">
        <f t="shared" si="82"/>
        <v>0</v>
      </c>
      <c r="AR465" s="71"/>
      <c r="AS465" s="60"/>
      <c r="AT465" s="60">
        <f t="shared" si="75"/>
        <v>0</v>
      </c>
      <c r="AU465" s="72">
        <f t="shared" si="77"/>
        <v>3205.2733333333331</v>
      </c>
      <c r="AV465" s="72">
        <f t="shared" si="76"/>
        <v>0</v>
      </c>
      <c r="AW465" s="72">
        <f t="shared" si="83"/>
        <v>945000</v>
      </c>
      <c r="AX465" s="72">
        <f t="shared" si="84"/>
        <v>945000</v>
      </c>
      <c r="AY465" s="73">
        <f t="shared" si="85"/>
        <v>0.45</v>
      </c>
    </row>
    <row r="466" spans="1:51" s="2" customFormat="1" ht="12" customHeight="1">
      <c r="A466" s="55" t="s">
        <v>2187</v>
      </c>
      <c r="B466" s="74" t="s">
        <v>337</v>
      </c>
      <c r="C466" s="58" t="s">
        <v>2188</v>
      </c>
      <c r="D466" s="58" t="s">
        <v>2189</v>
      </c>
      <c r="E466" s="158"/>
      <c r="F466" s="58" t="s">
        <v>1649</v>
      </c>
      <c r="G466" s="150">
        <v>3984600</v>
      </c>
      <c r="H466" s="150">
        <v>1301355.54</v>
      </c>
      <c r="I466" s="46"/>
      <c r="J466" s="46"/>
      <c r="K466" s="64">
        <v>2000000</v>
      </c>
      <c r="L466" s="64">
        <v>2000000</v>
      </c>
      <c r="M466" s="60" t="s">
        <v>2190</v>
      </c>
      <c r="N466" s="61"/>
      <c r="O466" s="62">
        <f t="shared" si="79"/>
        <v>1724137.9310344828</v>
      </c>
      <c r="P466" s="63">
        <v>2.5000000000000001E-2</v>
      </c>
      <c r="Q466" s="64">
        <f t="shared" si="86"/>
        <v>43103.448275862072</v>
      </c>
      <c r="R466" s="65"/>
      <c r="S466" s="66"/>
      <c r="T466" s="67"/>
      <c r="U466" s="64">
        <f t="shared" si="80"/>
        <v>1</v>
      </c>
      <c r="V466" s="64"/>
      <c r="W466" s="61"/>
      <c r="X466" s="68" t="s">
        <v>2191</v>
      </c>
      <c r="Y466" s="68" t="s">
        <v>50</v>
      </c>
      <c r="AA466" s="9" t="s">
        <v>27</v>
      </c>
      <c r="AB466" s="9" t="s">
        <v>27</v>
      </c>
      <c r="AC466" s="9" t="s">
        <v>27</v>
      </c>
      <c r="AD466" s="9" t="s">
        <v>27</v>
      </c>
      <c r="AE466" s="9" t="s">
        <v>27</v>
      </c>
      <c r="AP466" s="69">
        <f t="shared" si="81"/>
        <v>1301355.54</v>
      </c>
      <c r="AQ466" s="70">
        <f t="shared" si="82"/>
        <v>0.32659628068062041</v>
      </c>
      <c r="AR466" s="66">
        <v>44893</v>
      </c>
      <c r="AS466" s="67">
        <v>45201</v>
      </c>
      <c r="AT466" s="60">
        <f t="shared" si="75"/>
        <v>308</v>
      </c>
      <c r="AU466" s="72">
        <f t="shared" si="77"/>
        <v>3205.2733333333331</v>
      </c>
      <c r="AV466" s="72">
        <f t="shared" si="76"/>
        <v>987224.18666666665</v>
      </c>
      <c r="AW466" s="72">
        <f t="shared" si="83"/>
        <v>2000000</v>
      </c>
      <c r="AX466" s="72">
        <f t="shared" si="84"/>
        <v>2987224.1866666665</v>
      </c>
      <c r="AY466" s="73">
        <f t="shared" si="85"/>
        <v>0.74969236226137292</v>
      </c>
    </row>
    <row r="467" spans="1:51" s="2" customFormat="1" ht="12" customHeight="1">
      <c r="A467" s="55" t="s">
        <v>2192</v>
      </c>
      <c r="B467" s="74" t="s">
        <v>337</v>
      </c>
      <c r="C467" s="58" t="s">
        <v>2193</v>
      </c>
      <c r="D467" s="58" t="s">
        <v>2194</v>
      </c>
      <c r="E467" s="158" t="s">
        <v>46</v>
      </c>
      <c r="F467" s="58" t="s">
        <v>2043</v>
      </c>
      <c r="G467" s="72">
        <v>3984601</v>
      </c>
      <c r="H467" s="46"/>
      <c r="I467" s="46"/>
      <c r="J467" s="46"/>
      <c r="K467" s="64">
        <v>2000000</v>
      </c>
      <c r="L467" s="64">
        <v>2000000</v>
      </c>
      <c r="M467" s="60" t="s">
        <v>2195</v>
      </c>
      <c r="N467" s="61" t="s">
        <v>1879</v>
      </c>
      <c r="O467" s="62">
        <f t="shared" si="79"/>
        <v>1724137.9310344828</v>
      </c>
      <c r="P467" s="63">
        <v>2.5000000000000001E-2</v>
      </c>
      <c r="Q467" s="64">
        <f t="shared" si="86"/>
        <v>43103.448275862072</v>
      </c>
      <c r="R467" s="65" t="s">
        <v>27</v>
      </c>
      <c r="S467" s="66">
        <v>45161</v>
      </c>
      <c r="T467" s="67">
        <v>45225</v>
      </c>
      <c r="U467" s="64">
        <f t="shared" si="80"/>
        <v>65</v>
      </c>
      <c r="V467" s="64">
        <v>60</v>
      </c>
      <c r="W467" s="61">
        <f t="shared" ref="W467:W477" si="87">V467*U467</f>
        <v>3900</v>
      </c>
      <c r="X467" s="68" t="s">
        <v>2196</v>
      </c>
      <c r="Y467" s="68" t="s">
        <v>50</v>
      </c>
      <c r="AA467" s="9" t="s">
        <v>27</v>
      </c>
      <c r="AB467" s="9" t="s">
        <v>27</v>
      </c>
      <c r="AC467" s="9" t="s">
        <v>27</v>
      </c>
      <c r="AD467" s="9" t="s">
        <v>27</v>
      </c>
      <c r="AE467" s="9" t="s">
        <v>27</v>
      </c>
      <c r="AP467" s="69">
        <f t="shared" si="81"/>
        <v>0</v>
      </c>
      <c r="AQ467" s="70">
        <f t="shared" si="82"/>
        <v>0</v>
      </c>
      <c r="AR467" s="71"/>
      <c r="AS467" s="60"/>
      <c r="AT467" s="60">
        <f t="shared" si="75"/>
        <v>0</v>
      </c>
      <c r="AU467" s="72">
        <f t="shared" si="77"/>
        <v>3205.2733333333331</v>
      </c>
      <c r="AV467" s="72">
        <f t="shared" si="76"/>
        <v>0</v>
      </c>
      <c r="AW467" s="72">
        <f t="shared" si="83"/>
        <v>2000000</v>
      </c>
      <c r="AX467" s="72">
        <f t="shared" si="84"/>
        <v>2000000</v>
      </c>
      <c r="AY467" s="73">
        <f t="shared" si="85"/>
        <v>0.50193231392553483</v>
      </c>
    </row>
    <row r="468" spans="1:51" s="2" customFormat="1" ht="12" customHeight="1">
      <c r="A468" s="55" t="s">
        <v>2197</v>
      </c>
      <c r="B468" s="74" t="s">
        <v>337</v>
      </c>
      <c r="C468" s="58" t="s">
        <v>2198</v>
      </c>
      <c r="D468" s="58" t="s">
        <v>2199</v>
      </c>
      <c r="E468" s="158" t="s">
        <v>46</v>
      </c>
      <c r="F468" s="58" t="s">
        <v>2043</v>
      </c>
      <c r="G468" s="72">
        <v>3984601</v>
      </c>
      <c r="H468" s="46"/>
      <c r="I468" s="46"/>
      <c r="J468" s="46"/>
      <c r="K468" s="64">
        <v>2000000</v>
      </c>
      <c r="L468" s="64">
        <v>2000000</v>
      </c>
      <c r="M468" s="60" t="s">
        <v>46</v>
      </c>
      <c r="N468" s="61" t="s">
        <v>48</v>
      </c>
      <c r="O468" s="62">
        <f t="shared" si="79"/>
        <v>1724137.9310344828</v>
      </c>
      <c r="P468" s="63">
        <v>0</v>
      </c>
      <c r="Q468" s="64">
        <f t="shared" si="86"/>
        <v>0</v>
      </c>
      <c r="R468" s="65" t="s">
        <v>48</v>
      </c>
      <c r="S468" s="66">
        <v>45161</v>
      </c>
      <c r="T468" s="67">
        <v>45224</v>
      </c>
      <c r="U468" s="64">
        <f t="shared" si="80"/>
        <v>64</v>
      </c>
      <c r="V468" s="64">
        <v>60</v>
      </c>
      <c r="W468" s="61">
        <f t="shared" si="87"/>
        <v>3840</v>
      </c>
      <c r="X468" s="68" t="s">
        <v>2200</v>
      </c>
      <c r="Y468" s="68" t="s">
        <v>50</v>
      </c>
      <c r="AA468" s="9" t="s">
        <v>27</v>
      </c>
      <c r="AB468" s="9" t="s">
        <v>27</v>
      </c>
      <c r="AC468" s="9" t="s">
        <v>27</v>
      </c>
      <c r="AD468" s="9" t="s">
        <v>27</v>
      </c>
      <c r="AE468" s="9" t="s">
        <v>27</v>
      </c>
      <c r="AG468" s="2" t="s">
        <v>2201</v>
      </c>
      <c r="AP468" s="69">
        <f t="shared" si="81"/>
        <v>0</v>
      </c>
      <c r="AQ468" s="70">
        <f t="shared" si="82"/>
        <v>0</v>
      </c>
      <c r="AR468" s="71"/>
      <c r="AS468" s="60"/>
      <c r="AT468" s="60">
        <f t="shared" si="75"/>
        <v>0</v>
      </c>
      <c r="AU468" s="72">
        <f t="shared" si="77"/>
        <v>3205.2733333333331</v>
      </c>
      <c r="AV468" s="72">
        <f t="shared" si="76"/>
        <v>0</v>
      </c>
      <c r="AW468" s="72">
        <f t="shared" si="83"/>
        <v>2000000</v>
      </c>
      <c r="AX468" s="72">
        <f t="shared" si="84"/>
        <v>2000000</v>
      </c>
      <c r="AY468" s="73">
        <f t="shared" si="85"/>
        <v>0.50193231392553483</v>
      </c>
    </row>
    <row r="469" spans="1:51" s="2" customFormat="1" ht="12" customHeight="1">
      <c r="A469" s="55" t="s">
        <v>2202</v>
      </c>
      <c r="B469" s="74" t="s">
        <v>2143</v>
      </c>
      <c r="C469" s="58" t="s">
        <v>2203</v>
      </c>
      <c r="D469" s="58" t="s">
        <v>2204</v>
      </c>
      <c r="E469" s="158" t="s">
        <v>46</v>
      </c>
      <c r="F469" s="58" t="s">
        <v>2043</v>
      </c>
      <c r="G469" s="46">
        <v>2100000</v>
      </c>
      <c r="H469" s="46"/>
      <c r="I469" s="46"/>
      <c r="J469" s="46"/>
      <c r="K469" s="64">
        <v>945000</v>
      </c>
      <c r="L469" s="64">
        <v>1082525.19</v>
      </c>
      <c r="M469" s="60" t="s">
        <v>2205</v>
      </c>
      <c r="N469" s="61"/>
      <c r="O469" s="62">
        <f t="shared" si="79"/>
        <v>933211.37068965519</v>
      </c>
      <c r="P469" s="63">
        <v>0</v>
      </c>
      <c r="Q469" s="64"/>
      <c r="R469" s="65"/>
      <c r="S469" s="66">
        <v>45161</v>
      </c>
      <c r="T469" s="67">
        <v>45232</v>
      </c>
      <c r="U469" s="64">
        <f t="shared" si="80"/>
        <v>72</v>
      </c>
      <c r="V469" s="64">
        <v>60</v>
      </c>
      <c r="W469" s="61">
        <f t="shared" si="87"/>
        <v>4320</v>
      </c>
      <c r="X469" s="68" t="s">
        <v>2206</v>
      </c>
      <c r="Y469" s="68" t="s">
        <v>50</v>
      </c>
      <c r="AA469" s="9" t="s">
        <v>27</v>
      </c>
      <c r="AB469" s="9" t="s">
        <v>28</v>
      </c>
      <c r="AC469" s="9" t="s">
        <v>28</v>
      </c>
      <c r="AD469" s="9" t="s">
        <v>27</v>
      </c>
      <c r="AE469" s="9" t="s">
        <v>2045</v>
      </c>
      <c r="AF469" s="8" t="s">
        <v>2207</v>
      </c>
      <c r="AP469" s="69">
        <f t="shared" si="81"/>
        <v>0</v>
      </c>
      <c r="AQ469" s="70">
        <f t="shared" si="82"/>
        <v>0</v>
      </c>
      <c r="AR469" s="71"/>
      <c r="AS469" s="60"/>
      <c r="AT469" s="60">
        <f t="shared" si="75"/>
        <v>0</v>
      </c>
      <c r="AU469" s="72">
        <f t="shared" si="77"/>
        <v>3205.2733333333331</v>
      </c>
      <c r="AV469" s="72">
        <f t="shared" si="76"/>
        <v>0</v>
      </c>
      <c r="AW469" s="72">
        <f t="shared" si="83"/>
        <v>1082525.19</v>
      </c>
      <c r="AX469" s="72">
        <f t="shared" si="84"/>
        <v>1082525.19</v>
      </c>
      <c r="AY469" s="73">
        <f t="shared" si="85"/>
        <v>0.51548818571428567</v>
      </c>
    </row>
    <row r="470" spans="1:51" s="2" customFormat="1" ht="12" customHeight="1">
      <c r="A470" s="55" t="s">
        <v>2208</v>
      </c>
      <c r="B470" s="74" t="s">
        <v>317</v>
      </c>
      <c r="C470" s="58" t="s">
        <v>2209</v>
      </c>
      <c r="D470" s="58" t="s">
        <v>2210</v>
      </c>
      <c r="E470" s="158" t="s">
        <v>46</v>
      </c>
      <c r="F470" s="58" t="s">
        <v>2043</v>
      </c>
      <c r="G470" s="46">
        <v>4638840</v>
      </c>
      <c r="H470" s="46"/>
      <c r="I470" s="46"/>
      <c r="J470" s="46"/>
      <c r="K470" s="64">
        <v>2300000</v>
      </c>
      <c r="L470" s="64">
        <v>2400000</v>
      </c>
      <c r="M470" s="60" t="s">
        <v>46</v>
      </c>
      <c r="N470" s="61" t="s">
        <v>48</v>
      </c>
      <c r="O470" s="62">
        <f t="shared" si="79"/>
        <v>2068965.5172413795</v>
      </c>
      <c r="P470" s="63">
        <v>2.5000000000000001E-2</v>
      </c>
      <c r="Q470" s="64">
        <f t="shared" ref="Q470:Q527" si="88">P470*O470</f>
        <v>51724.137931034493</v>
      </c>
      <c r="R470" s="65" t="s">
        <v>27</v>
      </c>
      <c r="S470" s="66">
        <v>45161</v>
      </c>
      <c r="T470" s="67">
        <v>45212</v>
      </c>
      <c r="U470" s="64">
        <f t="shared" si="80"/>
        <v>52</v>
      </c>
      <c r="V470" s="64">
        <v>60</v>
      </c>
      <c r="W470" s="61">
        <f t="shared" si="87"/>
        <v>3120</v>
      </c>
      <c r="X470" s="68" t="s">
        <v>2211</v>
      </c>
      <c r="Y470" s="68" t="s">
        <v>50</v>
      </c>
      <c r="AA470" s="9" t="s">
        <v>27</v>
      </c>
      <c r="AB470" s="9" t="s">
        <v>27</v>
      </c>
      <c r="AC470" s="9" t="s">
        <v>27</v>
      </c>
      <c r="AD470" s="9" t="s">
        <v>27</v>
      </c>
      <c r="AE470" s="9" t="s">
        <v>27</v>
      </c>
      <c r="AG470" s="2" t="s">
        <v>2201</v>
      </c>
      <c r="AP470" s="69">
        <f t="shared" si="81"/>
        <v>0</v>
      </c>
      <c r="AQ470" s="70">
        <f t="shared" si="82"/>
        <v>0</v>
      </c>
      <c r="AR470" s="71"/>
      <c r="AS470" s="60"/>
      <c r="AT470" s="60">
        <f t="shared" si="75"/>
        <v>0</v>
      </c>
      <c r="AU470" s="72">
        <f t="shared" si="77"/>
        <v>3205.2733333333331</v>
      </c>
      <c r="AV470" s="72">
        <f t="shared" si="76"/>
        <v>0</v>
      </c>
      <c r="AW470" s="72">
        <f t="shared" si="83"/>
        <v>2400000</v>
      </c>
      <c r="AX470" s="72">
        <f t="shared" si="84"/>
        <v>2400000</v>
      </c>
      <c r="AY470" s="73">
        <f t="shared" si="85"/>
        <v>0.51737072199084255</v>
      </c>
    </row>
    <row r="471" spans="1:51" s="2" customFormat="1" ht="12" customHeight="1">
      <c r="A471" s="55" t="s">
        <v>2212</v>
      </c>
      <c r="B471" s="74" t="s">
        <v>1491</v>
      </c>
      <c r="C471" s="58" t="s">
        <v>2213</v>
      </c>
      <c r="D471" s="58" t="s">
        <v>2214</v>
      </c>
      <c r="E471" s="158" t="s">
        <v>2054</v>
      </c>
      <c r="F471" s="58" t="s">
        <v>208</v>
      </c>
      <c r="G471" s="46">
        <v>4919000</v>
      </c>
      <c r="H471" s="46">
        <v>1369654.621380802</v>
      </c>
      <c r="I471" s="143"/>
      <c r="J471" s="143"/>
      <c r="K471" s="72">
        <v>1200000</v>
      </c>
      <c r="L471" s="64">
        <v>700000</v>
      </c>
      <c r="M471" s="60" t="s">
        <v>46</v>
      </c>
      <c r="N471" s="61" t="s">
        <v>48</v>
      </c>
      <c r="O471" s="62">
        <f t="shared" si="79"/>
        <v>603448.27586206899</v>
      </c>
      <c r="P471" s="63">
        <v>0</v>
      </c>
      <c r="Q471" s="64">
        <f t="shared" si="88"/>
        <v>0</v>
      </c>
      <c r="R471" s="65" t="s">
        <v>48</v>
      </c>
      <c r="S471" s="66">
        <v>44749</v>
      </c>
      <c r="T471" s="67"/>
      <c r="U471" s="64">
        <f t="shared" si="80"/>
        <v>-44748</v>
      </c>
      <c r="V471" s="64">
        <v>60</v>
      </c>
      <c r="W471" s="61">
        <f t="shared" si="87"/>
        <v>-2684880</v>
      </c>
      <c r="X471" s="68" t="s">
        <v>2215</v>
      </c>
      <c r="Y471" s="68" t="s">
        <v>50</v>
      </c>
      <c r="AA471" s="9" t="s">
        <v>27</v>
      </c>
      <c r="AB471" s="9" t="s">
        <v>27</v>
      </c>
      <c r="AC471" s="9" t="s">
        <v>27</v>
      </c>
      <c r="AD471" s="9" t="s">
        <v>28</v>
      </c>
      <c r="AE471" s="9" t="s">
        <v>27</v>
      </c>
      <c r="AP471" s="69">
        <f t="shared" si="81"/>
        <v>1369654.621380802</v>
      </c>
      <c r="AQ471" s="70">
        <f t="shared" si="82"/>
        <v>0.27844167948379794</v>
      </c>
      <c r="AR471" s="71"/>
      <c r="AS471" s="60"/>
      <c r="AT471" s="60">
        <f t="shared" si="75"/>
        <v>0</v>
      </c>
      <c r="AU471" s="72">
        <f t="shared" si="77"/>
        <v>3205.2733333333331</v>
      </c>
      <c r="AV471" s="72">
        <f t="shared" si="76"/>
        <v>0</v>
      </c>
      <c r="AW471" s="72">
        <f t="shared" si="83"/>
        <v>700000</v>
      </c>
      <c r="AX471" s="72">
        <f t="shared" si="84"/>
        <v>700000</v>
      </c>
      <c r="AY471" s="73">
        <f t="shared" si="85"/>
        <v>0.1423053466151657</v>
      </c>
    </row>
    <row r="472" spans="1:51" s="2" customFormat="1" ht="12" customHeight="1">
      <c r="A472" s="55" t="s">
        <v>2216</v>
      </c>
      <c r="B472" s="74" t="s">
        <v>2143</v>
      </c>
      <c r="C472" s="58" t="s">
        <v>2217</v>
      </c>
      <c r="D472" s="58" t="s">
        <v>2218</v>
      </c>
      <c r="E472" s="158" t="s">
        <v>46</v>
      </c>
      <c r="F472" s="58" t="s">
        <v>2043</v>
      </c>
      <c r="G472" s="46">
        <v>2100000</v>
      </c>
      <c r="H472" s="46"/>
      <c r="I472" s="46"/>
      <c r="J472" s="46"/>
      <c r="K472" s="72">
        <v>945000</v>
      </c>
      <c r="L472" s="64">
        <v>861000</v>
      </c>
      <c r="M472" s="60" t="s">
        <v>2135</v>
      </c>
      <c r="N472" s="61" t="s">
        <v>2130</v>
      </c>
      <c r="O472" s="62">
        <f t="shared" si="79"/>
        <v>742241.37931034493</v>
      </c>
      <c r="P472" s="63">
        <v>0</v>
      </c>
      <c r="Q472" s="64">
        <f t="shared" si="88"/>
        <v>0</v>
      </c>
      <c r="R472" s="65" t="s">
        <v>48</v>
      </c>
      <c r="S472" s="66">
        <v>45161</v>
      </c>
      <c r="T472" s="67">
        <v>45236</v>
      </c>
      <c r="U472" s="64">
        <f t="shared" si="80"/>
        <v>76</v>
      </c>
      <c r="V472" s="64">
        <v>60</v>
      </c>
      <c r="W472" s="61">
        <f t="shared" si="87"/>
        <v>4560</v>
      </c>
      <c r="X472" s="68" t="s">
        <v>2219</v>
      </c>
      <c r="Y472" s="68" t="s">
        <v>50</v>
      </c>
      <c r="AA472" s="9" t="s">
        <v>27</v>
      </c>
      <c r="AB472" s="9" t="s">
        <v>27</v>
      </c>
      <c r="AC472" s="9" t="s">
        <v>27</v>
      </c>
      <c r="AD472" s="9" t="s">
        <v>27</v>
      </c>
      <c r="AE472" s="9" t="s">
        <v>27</v>
      </c>
      <c r="AP472" s="69">
        <f t="shared" si="81"/>
        <v>0</v>
      </c>
      <c r="AQ472" s="70">
        <f t="shared" si="82"/>
        <v>0</v>
      </c>
      <c r="AR472" s="71"/>
      <c r="AS472" s="60"/>
      <c r="AT472" s="60">
        <f t="shared" si="75"/>
        <v>0</v>
      </c>
      <c r="AU472" s="72">
        <f t="shared" si="77"/>
        <v>3205.2733333333331</v>
      </c>
      <c r="AV472" s="72">
        <f t="shared" si="76"/>
        <v>0</v>
      </c>
      <c r="AW472" s="72">
        <f t="shared" si="83"/>
        <v>861000</v>
      </c>
      <c r="AX472" s="72">
        <f t="shared" si="84"/>
        <v>861000</v>
      </c>
      <c r="AY472" s="73">
        <f t="shared" si="85"/>
        <v>0.41</v>
      </c>
    </row>
    <row r="473" spans="1:51" s="2" customFormat="1" ht="12" customHeight="1">
      <c r="A473" s="55" t="s">
        <v>2220</v>
      </c>
      <c r="B473" s="74" t="s">
        <v>317</v>
      </c>
      <c r="C473" s="58" t="s">
        <v>2221</v>
      </c>
      <c r="D473" s="58" t="s">
        <v>2222</v>
      </c>
      <c r="E473" s="158" t="s">
        <v>46</v>
      </c>
      <c r="F473" s="58" t="s">
        <v>1084</v>
      </c>
      <c r="G473" s="46">
        <v>4852931</v>
      </c>
      <c r="H473" s="46"/>
      <c r="I473" s="46"/>
      <c r="J473" s="46"/>
      <c r="K473" s="72">
        <v>2100000</v>
      </c>
      <c r="L473" s="64">
        <v>2100000</v>
      </c>
      <c r="M473" s="60" t="s">
        <v>2223</v>
      </c>
      <c r="N473" s="61" t="s">
        <v>1764</v>
      </c>
      <c r="O473" s="62">
        <f t="shared" si="79"/>
        <v>1810344.8275862071</v>
      </c>
      <c r="P473" s="63">
        <v>2.5000000000000001E-2</v>
      </c>
      <c r="Q473" s="64">
        <f t="shared" si="88"/>
        <v>45258.620689655181</v>
      </c>
      <c r="R473" s="65"/>
      <c r="S473" s="66"/>
      <c r="T473" s="67"/>
      <c r="U473" s="64">
        <f t="shared" si="80"/>
        <v>1</v>
      </c>
      <c r="V473" s="64">
        <v>0</v>
      </c>
      <c r="W473" s="61">
        <f t="shared" si="87"/>
        <v>0</v>
      </c>
      <c r="X473" s="68" t="s">
        <v>2224</v>
      </c>
      <c r="Y473" s="68" t="s">
        <v>50</v>
      </c>
      <c r="AA473" s="9" t="s">
        <v>27</v>
      </c>
      <c r="AB473" s="9" t="s">
        <v>27</v>
      </c>
      <c r="AC473" s="9" t="s">
        <v>27</v>
      </c>
      <c r="AD473" s="9" t="s">
        <v>27</v>
      </c>
      <c r="AE473" s="9" t="s">
        <v>27</v>
      </c>
      <c r="AP473" s="69">
        <f t="shared" si="81"/>
        <v>0</v>
      </c>
      <c r="AQ473" s="70">
        <f t="shared" si="82"/>
        <v>0</v>
      </c>
      <c r="AR473" s="71"/>
      <c r="AS473" s="60"/>
      <c r="AT473" s="60">
        <f t="shared" si="75"/>
        <v>0</v>
      </c>
      <c r="AU473" s="72">
        <f t="shared" si="77"/>
        <v>3205.2733333333331</v>
      </c>
      <c r="AV473" s="72">
        <f t="shared" si="76"/>
        <v>0</v>
      </c>
      <c r="AW473" s="72">
        <f t="shared" si="83"/>
        <v>2100000</v>
      </c>
      <c r="AX473" s="72">
        <f t="shared" si="84"/>
        <v>2100000</v>
      </c>
      <c r="AY473" s="73">
        <f t="shared" si="85"/>
        <v>0.43272818014515352</v>
      </c>
    </row>
    <row r="474" spans="1:51" s="2" customFormat="1" ht="12" customHeight="1">
      <c r="A474" s="55" t="s">
        <v>2225</v>
      </c>
      <c r="B474" s="74" t="s">
        <v>2226</v>
      </c>
      <c r="C474" s="58" t="s">
        <v>2227</v>
      </c>
      <c r="D474" s="58" t="s">
        <v>2228</v>
      </c>
      <c r="E474" s="158" t="s">
        <v>2106</v>
      </c>
      <c r="F474" s="58" t="s">
        <v>1649</v>
      </c>
      <c r="G474" s="46">
        <v>4638840</v>
      </c>
      <c r="H474" s="46">
        <v>1515027.89</v>
      </c>
      <c r="I474" s="46"/>
      <c r="J474" s="46"/>
      <c r="K474" s="72">
        <v>2000000</v>
      </c>
      <c r="L474" s="64">
        <v>1972000</v>
      </c>
      <c r="M474" s="60" t="s">
        <v>2229</v>
      </c>
      <c r="N474" s="61"/>
      <c r="O474" s="62">
        <f t="shared" si="79"/>
        <v>1700000.0000000002</v>
      </c>
      <c r="P474" s="63">
        <v>2.5000000000000001E-2</v>
      </c>
      <c r="Q474" s="64">
        <f t="shared" si="88"/>
        <v>42500.000000000007</v>
      </c>
      <c r="R474" s="65"/>
      <c r="S474" s="66">
        <v>45013</v>
      </c>
      <c r="T474" s="67">
        <v>45504</v>
      </c>
      <c r="U474" s="64">
        <f t="shared" si="80"/>
        <v>492</v>
      </c>
      <c r="V474" s="64">
        <v>60</v>
      </c>
      <c r="W474" s="61">
        <f t="shared" si="87"/>
        <v>29520</v>
      </c>
      <c r="X474" s="68"/>
      <c r="Y474" s="68" t="s">
        <v>922</v>
      </c>
      <c r="AA474" s="9" t="s">
        <v>27</v>
      </c>
      <c r="AB474" s="9" t="s">
        <v>28</v>
      </c>
      <c r="AC474" s="9" t="s">
        <v>28</v>
      </c>
      <c r="AD474" s="9" t="s">
        <v>28</v>
      </c>
      <c r="AE474" s="9" t="s">
        <v>2045</v>
      </c>
      <c r="AP474" s="69">
        <f t="shared" si="81"/>
        <v>1515027.89</v>
      </c>
      <c r="AQ474" s="70">
        <f t="shared" si="82"/>
        <v>0.32659628053565115</v>
      </c>
      <c r="AR474" s="66">
        <v>44834</v>
      </c>
      <c r="AS474" s="67">
        <v>44994</v>
      </c>
      <c r="AT474" s="60">
        <f t="shared" si="75"/>
        <v>160</v>
      </c>
      <c r="AU474" s="72">
        <f t="shared" si="77"/>
        <v>3205.2733333333331</v>
      </c>
      <c r="AV474" s="72">
        <f t="shared" si="76"/>
        <v>512843.73333333328</v>
      </c>
      <c r="AW474" s="72">
        <f t="shared" si="83"/>
        <v>1972000</v>
      </c>
      <c r="AX474" s="72">
        <f t="shared" si="84"/>
        <v>2484843.7333333334</v>
      </c>
      <c r="AY474" s="73">
        <f t="shared" si="85"/>
        <v>0.53566058181211973</v>
      </c>
    </row>
    <row r="475" spans="1:51" s="2" customFormat="1" ht="12" customHeight="1">
      <c r="A475" s="55" t="s">
        <v>2230</v>
      </c>
      <c r="B475" s="74" t="s">
        <v>2143</v>
      </c>
      <c r="C475" s="58" t="s">
        <v>2231</v>
      </c>
      <c r="D475" s="58" t="s">
        <v>2232</v>
      </c>
      <c r="E475" s="158" t="s">
        <v>46</v>
      </c>
      <c r="F475" s="58" t="s">
        <v>2043</v>
      </c>
      <c r="G475" s="46">
        <v>2100000</v>
      </c>
      <c r="H475" s="46"/>
      <c r="I475" s="46"/>
      <c r="J475" s="46"/>
      <c r="K475" s="72">
        <v>945000</v>
      </c>
      <c r="L475" s="64">
        <v>861000</v>
      </c>
      <c r="M475" s="60" t="s">
        <v>2233</v>
      </c>
      <c r="N475" s="61" t="s">
        <v>2130</v>
      </c>
      <c r="O475" s="62">
        <f t="shared" si="79"/>
        <v>742241.37931034493</v>
      </c>
      <c r="P475" s="63">
        <v>0</v>
      </c>
      <c r="Q475" s="64">
        <f t="shared" si="88"/>
        <v>0</v>
      </c>
      <c r="R475" s="65" t="s">
        <v>48</v>
      </c>
      <c r="S475" s="66">
        <v>45161</v>
      </c>
      <c r="T475" s="67">
        <v>45239</v>
      </c>
      <c r="U475" s="64">
        <f t="shared" si="80"/>
        <v>79</v>
      </c>
      <c r="V475" s="64">
        <v>60</v>
      </c>
      <c r="W475" s="61">
        <f t="shared" si="87"/>
        <v>4740</v>
      </c>
      <c r="X475" s="68" t="s">
        <v>112</v>
      </c>
      <c r="Y475" s="68" t="s">
        <v>50</v>
      </c>
      <c r="AA475" s="9" t="s">
        <v>27</v>
      </c>
      <c r="AB475" s="9" t="s">
        <v>27</v>
      </c>
      <c r="AC475" s="9" t="s">
        <v>27</v>
      </c>
      <c r="AD475" s="9" t="s">
        <v>27</v>
      </c>
      <c r="AE475" s="9" t="s">
        <v>27</v>
      </c>
      <c r="AP475" s="69">
        <f t="shared" si="81"/>
        <v>0</v>
      </c>
      <c r="AQ475" s="70">
        <f t="shared" si="82"/>
        <v>0</v>
      </c>
      <c r="AR475" s="71"/>
      <c r="AS475" s="60"/>
      <c r="AT475" s="60">
        <f t="shared" si="75"/>
        <v>0</v>
      </c>
      <c r="AU475" s="72">
        <f t="shared" si="77"/>
        <v>3205.2733333333331</v>
      </c>
      <c r="AV475" s="72">
        <f t="shared" si="76"/>
        <v>0</v>
      </c>
      <c r="AW475" s="72">
        <f t="shared" si="83"/>
        <v>861000</v>
      </c>
      <c r="AX475" s="72">
        <f t="shared" si="84"/>
        <v>861000</v>
      </c>
      <c r="AY475" s="73">
        <f t="shared" si="85"/>
        <v>0.41</v>
      </c>
    </row>
    <row r="476" spans="1:51" s="2" customFormat="1" ht="12" customHeight="1">
      <c r="A476" s="55" t="s">
        <v>2234</v>
      </c>
      <c r="B476" s="74" t="s">
        <v>337</v>
      </c>
      <c r="C476" s="58" t="s">
        <v>2235</v>
      </c>
      <c r="D476" s="58" t="s">
        <v>2236</v>
      </c>
      <c r="E476" s="158" t="s">
        <v>46</v>
      </c>
      <c r="F476" s="58" t="s">
        <v>2043</v>
      </c>
      <c r="G476" s="72">
        <v>3984601</v>
      </c>
      <c r="H476" s="46"/>
      <c r="I476" s="46"/>
      <c r="J476" s="46"/>
      <c r="K476" s="72">
        <v>2000000</v>
      </c>
      <c r="L476" s="64">
        <v>2000000</v>
      </c>
      <c r="M476" s="60" t="s">
        <v>46</v>
      </c>
      <c r="N476" s="61" t="s">
        <v>2130</v>
      </c>
      <c r="O476" s="62">
        <f t="shared" si="79"/>
        <v>1724137.9310344828</v>
      </c>
      <c r="P476" s="63">
        <v>2.5000000000000001E-2</v>
      </c>
      <c r="Q476" s="64">
        <f t="shared" si="88"/>
        <v>43103.448275862072</v>
      </c>
      <c r="R476" s="65"/>
      <c r="S476" s="66">
        <v>45161</v>
      </c>
      <c r="T476" s="160">
        <v>45260</v>
      </c>
      <c r="U476" s="64">
        <f t="shared" si="80"/>
        <v>100</v>
      </c>
      <c r="V476" s="64">
        <v>60</v>
      </c>
      <c r="W476" s="61">
        <f t="shared" si="87"/>
        <v>6000</v>
      </c>
      <c r="X476" s="68" t="s">
        <v>2237</v>
      </c>
      <c r="Y476" s="68" t="s">
        <v>50</v>
      </c>
      <c r="Z476" s="2" t="s">
        <v>2238</v>
      </c>
      <c r="AA476" s="9" t="s">
        <v>27</v>
      </c>
      <c r="AB476" s="9" t="s">
        <v>27</v>
      </c>
      <c r="AC476" s="9" t="s">
        <v>27</v>
      </c>
      <c r="AD476" s="9" t="s">
        <v>27</v>
      </c>
      <c r="AE476" s="9" t="s">
        <v>27</v>
      </c>
      <c r="AP476" s="69">
        <f t="shared" si="81"/>
        <v>0</v>
      </c>
      <c r="AQ476" s="70">
        <f t="shared" si="82"/>
        <v>0</v>
      </c>
      <c r="AR476" s="71"/>
      <c r="AS476" s="60"/>
      <c r="AT476" s="60">
        <f t="shared" si="75"/>
        <v>0</v>
      </c>
      <c r="AU476" s="72">
        <f t="shared" si="77"/>
        <v>3205.2733333333331</v>
      </c>
      <c r="AV476" s="72">
        <f t="shared" si="76"/>
        <v>0</v>
      </c>
      <c r="AW476" s="72">
        <f t="shared" si="83"/>
        <v>2000000</v>
      </c>
      <c r="AX476" s="72">
        <f t="shared" si="84"/>
        <v>2000000</v>
      </c>
      <c r="AY476" s="73">
        <f t="shared" si="85"/>
        <v>0.50193231392553483</v>
      </c>
    </row>
    <row r="477" spans="1:51" s="2" customFormat="1" ht="12" customHeight="1">
      <c r="A477" s="55" t="s">
        <v>2239</v>
      </c>
      <c r="B477" s="74" t="s">
        <v>317</v>
      </c>
      <c r="C477" s="58" t="s">
        <v>2240</v>
      </c>
      <c r="D477" s="58" t="s">
        <v>2241</v>
      </c>
      <c r="E477" s="158" t="s">
        <v>46</v>
      </c>
      <c r="F477" s="58" t="s">
        <v>1084</v>
      </c>
      <c r="G477" s="72">
        <v>4852931</v>
      </c>
      <c r="H477" s="46"/>
      <c r="I477" s="46"/>
      <c r="J477" s="46"/>
      <c r="K477" s="72">
        <v>2100000</v>
      </c>
      <c r="L477" s="64">
        <v>2100000</v>
      </c>
      <c r="M477" s="60" t="s">
        <v>2242</v>
      </c>
      <c r="N477" s="61" t="s">
        <v>1879</v>
      </c>
      <c r="O477" s="62">
        <f t="shared" si="79"/>
        <v>1810344.8275862071</v>
      </c>
      <c r="P477" s="63">
        <v>2.5000000000000001E-2</v>
      </c>
      <c r="Q477" s="64">
        <f t="shared" si="88"/>
        <v>45258.620689655181</v>
      </c>
      <c r="R477" s="65" t="s">
        <v>27</v>
      </c>
      <c r="S477" s="66"/>
      <c r="T477" s="67"/>
      <c r="U477" s="64">
        <f t="shared" si="80"/>
        <v>1</v>
      </c>
      <c r="V477" s="64">
        <v>0</v>
      </c>
      <c r="W477" s="61">
        <f t="shared" si="87"/>
        <v>0</v>
      </c>
      <c r="X477" s="68" t="s">
        <v>2243</v>
      </c>
      <c r="Y477" s="68" t="s">
        <v>50</v>
      </c>
      <c r="AA477" s="9" t="s">
        <v>27</v>
      </c>
      <c r="AB477" s="9" t="s">
        <v>27</v>
      </c>
      <c r="AC477" s="9" t="s">
        <v>27</v>
      </c>
      <c r="AD477" s="9" t="s">
        <v>27</v>
      </c>
      <c r="AE477" s="9" t="s">
        <v>27</v>
      </c>
      <c r="AP477" s="69">
        <f t="shared" si="81"/>
        <v>0</v>
      </c>
      <c r="AQ477" s="70">
        <f t="shared" si="82"/>
        <v>0</v>
      </c>
      <c r="AR477" s="71"/>
      <c r="AS477" s="60"/>
      <c r="AT477" s="60">
        <f t="shared" ref="AT477:AT535" si="89">AS477-AR477</f>
        <v>0</v>
      </c>
      <c r="AU477" s="72">
        <f t="shared" si="77"/>
        <v>3205.2733333333331</v>
      </c>
      <c r="AV477" s="72">
        <f t="shared" ref="AV477:AV535" si="90">AU477*AT477</f>
        <v>0</v>
      </c>
      <c r="AW477" s="72">
        <f t="shared" si="83"/>
        <v>2100000</v>
      </c>
      <c r="AX477" s="72">
        <f t="shared" si="84"/>
        <v>2100000</v>
      </c>
      <c r="AY477" s="73">
        <f t="shared" si="85"/>
        <v>0.43272818014515352</v>
      </c>
    </row>
    <row r="478" spans="1:51" s="2" customFormat="1" ht="12" customHeight="1">
      <c r="A478" s="55" t="s">
        <v>2244</v>
      </c>
      <c r="B478" s="74" t="s">
        <v>1074</v>
      </c>
      <c r="C478" s="58" t="s">
        <v>2245</v>
      </c>
      <c r="D478" s="58">
        <v>389614</v>
      </c>
      <c r="E478" s="158" t="s">
        <v>207</v>
      </c>
      <c r="F478" s="58" t="s">
        <v>48</v>
      </c>
      <c r="G478" s="72">
        <v>0</v>
      </c>
      <c r="H478" s="46">
        <v>0</v>
      </c>
      <c r="I478" s="46">
        <v>0</v>
      </c>
      <c r="J478" s="46">
        <v>0</v>
      </c>
      <c r="K478" s="72">
        <v>6000000</v>
      </c>
      <c r="L478" s="64">
        <v>6931196</v>
      </c>
      <c r="M478" s="60" t="s">
        <v>2246</v>
      </c>
      <c r="N478" s="61" t="s">
        <v>922</v>
      </c>
      <c r="O478" s="62">
        <f t="shared" si="79"/>
        <v>5975168.9655172415</v>
      </c>
      <c r="P478" s="63">
        <v>2.5000000000000001E-2</v>
      </c>
      <c r="Q478" s="64">
        <f t="shared" si="88"/>
        <v>149379.22413793104</v>
      </c>
      <c r="R478" s="65"/>
      <c r="S478" s="66">
        <v>45020</v>
      </c>
      <c r="T478" s="78"/>
      <c r="U478" s="64">
        <f t="shared" si="80"/>
        <v>-45019</v>
      </c>
      <c r="V478" s="64">
        <v>150</v>
      </c>
      <c r="W478" s="61">
        <f>U478*V478</f>
        <v>-6752850</v>
      </c>
      <c r="X478" s="68"/>
      <c r="Y478" s="68" t="s">
        <v>922</v>
      </c>
      <c r="AA478" s="9" t="s">
        <v>27</v>
      </c>
      <c r="AB478" s="9" t="s">
        <v>28</v>
      </c>
      <c r="AC478" s="9" t="s">
        <v>28</v>
      </c>
      <c r="AD478" s="9" t="s">
        <v>28</v>
      </c>
      <c r="AE478" s="9" t="s">
        <v>923</v>
      </c>
      <c r="AP478" s="69">
        <f t="shared" si="81"/>
        <v>0</v>
      </c>
      <c r="AQ478" s="70" t="e">
        <f t="shared" si="82"/>
        <v>#DIV/0!</v>
      </c>
      <c r="AR478" s="71"/>
      <c r="AS478" s="60"/>
      <c r="AT478" s="60">
        <f t="shared" si="89"/>
        <v>0</v>
      </c>
      <c r="AU478" s="72">
        <f t="shared" si="77"/>
        <v>3205.2733333333331</v>
      </c>
      <c r="AV478" s="72">
        <f t="shared" si="90"/>
        <v>0</v>
      </c>
      <c r="AW478" s="72">
        <f t="shared" si="83"/>
        <v>6931196</v>
      </c>
      <c r="AX478" s="72">
        <f t="shared" si="84"/>
        <v>6931196</v>
      </c>
      <c r="AY478" s="73" t="e">
        <f t="shared" si="85"/>
        <v>#DIV/0!</v>
      </c>
    </row>
    <row r="479" spans="1:51" s="2" customFormat="1" ht="12" customHeight="1">
      <c r="A479" s="55" t="s">
        <v>2247</v>
      </c>
      <c r="B479" s="74" t="s">
        <v>317</v>
      </c>
      <c r="C479" s="58" t="s">
        <v>2248</v>
      </c>
      <c r="D479" s="58" t="s">
        <v>2249</v>
      </c>
      <c r="E479" s="158" t="s">
        <v>46</v>
      </c>
      <c r="F479" s="58" t="s">
        <v>1084</v>
      </c>
      <c r="G479" s="72">
        <v>4852931</v>
      </c>
      <c r="H479" s="46"/>
      <c r="I479" s="46"/>
      <c r="J479" s="46"/>
      <c r="K479" s="72">
        <v>2100000</v>
      </c>
      <c r="L479" s="64">
        <v>2100000</v>
      </c>
      <c r="M479" s="60" t="s">
        <v>46</v>
      </c>
      <c r="N479" s="61" t="s">
        <v>48</v>
      </c>
      <c r="O479" s="62">
        <f t="shared" si="79"/>
        <v>1810344.8275862071</v>
      </c>
      <c r="P479" s="63">
        <v>0</v>
      </c>
      <c r="Q479" s="64">
        <f t="shared" si="88"/>
        <v>0</v>
      </c>
      <c r="R479" s="65" t="s">
        <v>48</v>
      </c>
      <c r="S479" s="66"/>
      <c r="T479" s="67"/>
      <c r="U479" s="64">
        <f t="shared" si="80"/>
        <v>1</v>
      </c>
      <c r="V479" s="64">
        <v>0</v>
      </c>
      <c r="W479" s="61">
        <f>U479*V479</f>
        <v>0</v>
      </c>
      <c r="X479" s="68" t="s">
        <v>2250</v>
      </c>
      <c r="Y479" s="68" t="s">
        <v>50</v>
      </c>
      <c r="AA479" s="9" t="s">
        <v>27</v>
      </c>
      <c r="AB479" s="9" t="s">
        <v>27</v>
      </c>
      <c r="AC479" s="9" t="s">
        <v>27</v>
      </c>
      <c r="AD479" s="9" t="s">
        <v>27</v>
      </c>
      <c r="AE479" s="9" t="s">
        <v>27</v>
      </c>
      <c r="AP479" s="69">
        <f t="shared" si="81"/>
        <v>0</v>
      </c>
      <c r="AQ479" s="70">
        <f t="shared" si="82"/>
        <v>0</v>
      </c>
      <c r="AR479" s="71"/>
      <c r="AS479" s="60"/>
      <c r="AT479" s="60">
        <f t="shared" si="89"/>
        <v>0</v>
      </c>
      <c r="AU479" s="72">
        <f t="shared" ref="AU479:AU542" si="91">96158.2/30</f>
        <v>3205.2733333333331</v>
      </c>
      <c r="AV479" s="72">
        <f t="shared" si="90"/>
        <v>0</v>
      </c>
      <c r="AW479" s="72">
        <f t="shared" si="83"/>
        <v>2100000</v>
      </c>
      <c r="AX479" s="72">
        <f t="shared" si="84"/>
        <v>2100000</v>
      </c>
      <c r="AY479" s="73">
        <f t="shared" si="85"/>
        <v>0.43272818014515352</v>
      </c>
    </row>
    <row r="480" spans="1:51" s="2" customFormat="1" ht="12" customHeight="1">
      <c r="A480" s="55" t="s">
        <v>2251</v>
      </c>
      <c r="B480" s="74" t="s">
        <v>2252</v>
      </c>
      <c r="C480" s="58" t="s">
        <v>2253</v>
      </c>
      <c r="D480" s="58" t="s">
        <v>2254</v>
      </c>
      <c r="E480" s="158" t="s">
        <v>2255</v>
      </c>
      <c r="F480" s="58" t="s">
        <v>2256</v>
      </c>
      <c r="G480" s="72">
        <v>5285304.57</v>
      </c>
      <c r="H480" s="46">
        <v>1260872.3119798386</v>
      </c>
      <c r="I480" s="46"/>
      <c r="J480" s="46"/>
      <c r="K480" s="72">
        <v>2380000</v>
      </c>
      <c r="L480" s="64">
        <v>1640000</v>
      </c>
      <c r="M480" s="60" t="s">
        <v>2257</v>
      </c>
      <c r="N480" s="61"/>
      <c r="O480" s="62">
        <f t="shared" si="79"/>
        <v>1413793.1034482759</v>
      </c>
      <c r="P480" s="63">
        <v>2.5000000000000001E-2</v>
      </c>
      <c r="Q480" s="64">
        <f t="shared" si="88"/>
        <v>35344.827586206899</v>
      </c>
      <c r="R480" s="65"/>
      <c r="S480" s="66"/>
      <c r="T480" s="67"/>
      <c r="U480" s="64">
        <f t="shared" si="80"/>
        <v>1</v>
      </c>
      <c r="V480" s="64">
        <v>0</v>
      </c>
      <c r="W480" s="61">
        <f>U480*V480</f>
        <v>0</v>
      </c>
      <c r="X480" s="68" t="s">
        <v>2258</v>
      </c>
      <c r="Y480" s="68" t="s">
        <v>50</v>
      </c>
      <c r="AA480" s="9" t="s">
        <v>27</v>
      </c>
      <c r="AB480" s="9" t="s">
        <v>27</v>
      </c>
      <c r="AC480" s="9" t="s">
        <v>27</v>
      </c>
      <c r="AD480" s="9" t="s">
        <v>28</v>
      </c>
      <c r="AE480" s="9" t="s">
        <v>27</v>
      </c>
      <c r="AP480" s="69">
        <f t="shared" si="81"/>
        <v>1260872.3119798386</v>
      </c>
      <c r="AQ480" s="70">
        <f t="shared" si="82"/>
        <v>0.23856190221027104</v>
      </c>
      <c r="AR480" s="71"/>
      <c r="AS480" s="60"/>
      <c r="AT480" s="60">
        <f t="shared" si="89"/>
        <v>0</v>
      </c>
      <c r="AU480" s="72">
        <f t="shared" si="91"/>
        <v>3205.2733333333331</v>
      </c>
      <c r="AV480" s="72">
        <f t="shared" si="90"/>
        <v>0</v>
      </c>
      <c r="AW480" s="72">
        <f t="shared" si="83"/>
        <v>1640000</v>
      </c>
      <c r="AX480" s="72">
        <f t="shared" si="84"/>
        <v>1640000</v>
      </c>
      <c r="AY480" s="73">
        <f t="shared" si="85"/>
        <v>0.31029432235728277</v>
      </c>
    </row>
    <row r="481" spans="1:51" s="2" customFormat="1" ht="12" customHeight="1">
      <c r="A481" s="75" t="s">
        <v>2259</v>
      </c>
      <c r="B481" s="74" t="s">
        <v>317</v>
      </c>
      <c r="C481" s="74" t="s">
        <v>2260</v>
      </c>
      <c r="D481" s="74" t="s">
        <v>2261</v>
      </c>
      <c r="E481" s="158" t="s">
        <v>46</v>
      </c>
      <c r="F481" s="58" t="s">
        <v>1084</v>
      </c>
      <c r="G481" s="46">
        <v>4852931</v>
      </c>
      <c r="H481" s="76"/>
      <c r="I481" s="76"/>
      <c r="J481" s="76"/>
      <c r="K481" s="46">
        <v>2100000</v>
      </c>
      <c r="L481" s="64">
        <v>2100000</v>
      </c>
      <c r="M481" s="60" t="s">
        <v>46</v>
      </c>
      <c r="N481" s="61" t="s">
        <v>48</v>
      </c>
      <c r="O481" s="62">
        <f t="shared" si="79"/>
        <v>1810344.8275862071</v>
      </c>
      <c r="P481" s="77">
        <v>0</v>
      </c>
      <c r="Q481" s="64">
        <f t="shared" si="88"/>
        <v>0</v>
      </c>
      <c r="R481" s="65" t="s">
        <v>48</v>
      </c>
      <c r="S481" s="66"/>
      <c r="T481" s="67"/>
      <c r="U481" s="64">
        <f t="shared" si="80"/>
        <v>1</v>
      </c>
      <c r="V481" s="64">
        <v>0</v>
      </c>
      <c r="W481" s="79">
        <f t="shared" ref="W481:W489" si="92">V481*U481</f>
        <v>0</v>
      </c>
      <c r="X481" s="81" t="s">
        <v>2262</v>
      </c>
      <c r="Y481" s="81" t="s">
        <v>50</v>
      </c>
      <c r="AA481" s="9" t="s">
        <v>27</v>
      </c>
      <c r="AB481" s="9" t="s">
        <v>27</v>
      </c>
      <c r="AC481" s="9" t="s">
        <v>27</v>
      </c>
      <c r="AD481" s="9" t="s">
        <v>27</v>
      </c>
      <c r="AE481" s="9" t="s">
        <v>27</v>
      </c>
      <c r="AP481" s="69">
        <f t="shared" si="81"/>
        <v>0</v>
      </c>
      <c r="AQ481" s="70">
        <f t="shared" si="82"/>
        <v>0</v>
      </c>
      <c r="AR481" s="71"/>
      <c r="AS481" s="60"/>
      <c r="AT481" s="60">
        <f t="shared" si="89"/>
        <v>0</v>
      </c>
      <c r="AU481" s="72">
        <f t="shared" si="91"/>
        <v>3205.2733333333331</v>
      </c>
      <c r="AV481" s="72">
        <f t="shared" si="90"/>
        <v>0</v>
      </c>
      <c r="AW481" s="72">
        <f t="shared" si="83"/>
        <v>2100000</v>
      </c>
      <c r="AX481" s="72">
        <f t="shared" si="84"/>
        <v>2100000</v>
      </c>
      <c r="AY481" s="73">
        <f t="shared" si="85"/>
        <v>0.43272818014515352</v>
      </c>
    </row>
    <row r="482" spans="1:51" s="2" customFormat="1" ht="12" customHeight="1">
      <c r="A482" s="75" t="s">
        <v>2263</v>
      </c>
      <c r="B482" s="74" t="s">
        <v>218</v>
      </c>
      <c r="C482" s="74" t="s">
        <v>2264</v>
      </c>
      <c r="D482" s="74" t="s">
        <v>2265</v>
      </c>
      <c r="E482" s="158" t="s">
        <v>2266</v>
      </c>
      <c r="F482" s="58" t="s">
        <v>208</v>
      </c>
      <c r="G482" s="46">
        <v>5529500</v>
      </c>
      <c r="H482" s="76">
        <v>1760168.6239772062</v>
      </c>
      <c r="I482" s="76"/>
      <c r="J482" s="76"/>
      <c r="K482" s="46">
        <v>2100000</v>
      </c>
      <c r="L482" s="64">
        <v>900000</v>
      </c>
      <c r="M482" s="60" t="s">
        <v>46</v>
      </c>
      <c r="N482" s="61" t="s">
        <v>48</v>
      </c>
      <c r="O482" s="62">
        <f t="shared" si="79"/>
        <v>775862.06896551733</v>
      </c>
      <c r="P482" s="77">
        <v>0</v>
      </c>
      <c r="Q482" s="64">
        <f t="shared" si="88"/>
        <v>0</v>
      </c>
      <c r="R482" s="65" t="s">
        <v>48</v>
      </c>
      <c r="S482" s="66"/>
      <c r="T482" s="67">
        <v>45258</v>
      </c>
      <c r="U482" s="64">
        <f t="shared" si="80"/>
        <v>45259</v>
      </c>
      <c r="V482" s="64">
        <v>60</v>
      </c>
      <c r="W482" s="79">
        <f t="shared" si="92"/>
        <v>2715540</v>
      </c>
      <c r="X482" s="81" t="s">
        <v>2267</v>
      </c>
      <c r="Y482" s="81" t="s">
        <v>50</v>
      </c>
      <c r="AA482" s="9" t="s">
        <v>27</v>
      </c>
      <c r="AB482" s="9" t="s">
        <v>27</v>
      </c>
      <c r="AC482" s="9" t="s">
        <v>27</v>
      </c>
      <c r="AD482" s="9" t="s">
        <v>27</v>
      </c>
      <c r="AE482" s="9" t="s">
        <v>27</v>
      </c>
      <c r="AP482" s="69">
        <f t="shared" si="81"/>
        <v>1760168.6239772062</v>
      </c>
      <c r="AQ482" s="70">
        <f t="shared" si="82"/>
        <v>0.31832328853914571</v>
      </c>
      <c r="AR482" s="71"/>
      <c r="AS482" s="60"/>
      <c r="AT482" s="60">
        <f t="shared" si="89"/>
        <v>0</v>
      </c>
      <c r="AU482" s="72">
        <f t="shared" si="91"/>
        <v>3205.2733333333331</v>
      </c>
      <c r="AV482" s="72">
        <f t="shared" si="90"/>
        <v>0</v>
      </c>
      <c r="AW482" s="72">
        <f t="shared" si="83"/>
        <v>900000</v>
      </c>
      <c r="AX482" s="72">
        <f t="shared" si="84"/>
        <v>900000</v>
      </c>
      <c r="AY482" s="73">
        <f t="shared" si="85"/>
        <v>0.16276336015914639</v>
      </c>
    </row>
    <row r="483" spans="1:51" s="2" customFormat="1" ht="12.45" customHeight="1">
      <c r="A483" s="75" t="s">
        <v>2268</v>
      </c>
      <c r="B483" s="74" t="s">
        <v>218</v>
      </c>
      <c r="C483" s="74" t="s">
        <v>2269</v>
      </c>
      <c r="D483" s="74" t="s">
        <v>2270</v>
      </c>
      <c r="E483" s="158" t="s">
        <v>2271</v>
      </c>
      <c r="F483" s="58" t="s">
        <v>208</v>
      </c>
      <c r="G483" s="46">
        <v>5529500</v>
      </c>
      <c r="H483" s="76">
        <v>1760168.6239772062</v>
      </c>
      <c r="I483" s="76"/>
      <c r="J483" s="76"/>
      <c r="K483" s="46">
        <v>2100000</v>
      </c>
      <c r="L483" s="64">
        <v>900000</v>
      </c>
      <c r="M483" s="60" t="s">
        <v>46</v>
      </c>
      <c r="N483" s="61" t="s">
        <v>48</v>
      </c>
      <c r="O483" s="62">
        <f t="shared" si="79"/>
        <v>775862.06896551733</v>
      </c>
      <c r="P483" s="77">
        <v>0</v>
      </c>
      <c r="Q483" s="64">
        <f t="shared" si="88"/>
        <v>0</v>
      </c>
      <c r="R483" s="65" t="s">
        <v>48</v>
      </c>
      <c r="S483" s="66">
        <v>45120</v>
      </c>
      <c r="T483" s="67">
        <v>45258</v>
      </c>
      <c r="U483" s="64">
        <f t="shared" si="80"/>
        <v>139</v>
      </c>
      <c r="V483" s="64">
        <v>0</v>
      </c>
      <c r="W483" s="79">
        <f t="shared" si="92"/>
        <v>0</v>
      </c>
      <c r="X483" s="81" t="s">
        <v>2267</v>
      </c>
      <c r="Y483" s="81" t="s">
        <v>50</v>
      </c>
      <c r="AA483" s="9" t="s">
        <v>27</v>
      </c>
      <c r="AB483" s="9" t="s">
        <v>27</v>
      </c>
      <c r="AC483" s="9" t="s">
        <v>27</v>
      </c>
      <c r="AD483" s="9" t="s">
        <v>27</v>
      </c>
      <c r="AE483" s="9" t="s">
        <v>27</v>
      </c>
      <c r="AP483" s="69">
        <f t="shared" si="81"/>
        <v>1760168.6239772062</v>
      </c>
      <c r="AQ483" s="70">
        <f t="shared" si="82"/>
        <v>0.31832328853914571</v>
      </c>
      <c r="AR483" s="71"/>
      <c r="AS483" s="60"/>
      <c r="AT483" s="60">
        <f t="shared" si="89"/>
        <v>0</v>
      </c>
      <c r="AU483" s="72">
        <f t="shared" si="91"/>
        <v>3205.2733333333331</v>
      </c>
      <c r="AV483" s="72">
        <f t="shared" si="90"/>
        <v>0</v>
      </c>
      <c r="AW483" s="72">
        <f t="shared" si="83"/>
        <v>900000</v>
      </c>
      <c r="AX483" s="72">
        <f t="shared" si="84"/>
        <v>900000</v>
      </c>
      <c r="AY483" s="73">
        <f t="shared" si="85"/>
        <v>0.16276336015914639</v>
      </c>
    </row>
    <row r="484" spans="1:51" s="2" customFormat="1" ht="12" customHeight="1">
      <c r="A484" s="75" t="s">
        <v>2272</v>
      </c>
      <c r="B484" s="74" t="s">
        <v>218</v>
      </c>
      <c r="C484" s="74" t="s">
        <v>2273</v>
      </c>
      <c r="D484" s="74" t="s">
        <v>2274</v>
      </c>
      <c r="E484" s="158" t="s">
        <v>2275</v>
      </c>
      <c r="F484" s="58" t="s">
        <v>208</v>
      </c>
      <c r="G484" s="46">
        <v>5529500</v>
      </c>
      <c r="H484" s="76">
        <v>1760168.6239772062</v>
      </c>
      <c r="I484" s="76"/>
      <c r="J484" s="76"/>
      <c r="K484" s="46">
        <v>2100000</v>
      </c>
      <c r="L484" s="64">
        <v>900000</v>
      </c>
      <c r="M484" s="60" t="s">
        <v>46</v>
      </c>
      <c r="N484" s="61" t="s">
        <v>48</v>
      </c>
      <c r="O484" s="62">
        <f t="shared" si="79"/>
        <v>775862.06896551733</v>
      </c>
      <c r="P484" s="77">
        <v>0</v>
      </c>
      <c r="Q484" s="64">
        <f t="shared" si="88"/>
        <v>0</v>
      </c>
      <c r="R484" s="65" t="s">
        <v>48</v>
      </c>
      <c r="S484" s="66"/>
      <c r="T484" s="67">
        <v>45258</v>
      </c>
      <c r="U484" s="64">
        <f t="shared" si="80"/>
        <v>45259</v>
      </c>
      <c r="V484" s="64">
        <v>60</v>
      </c>
      <c r="W484" s="79">
        <f t="shared" si="92"/>
        <v>2715540</v>
      </c>
      <c r="X484" s="81" t="s">
        <v>2267</v>
      </c>
      <c r="Y484" s="81" t="s">
        <v>50</v>
      </c>
      <c r="AA484" s="9" t="s">
        <v>27</v>
      </c>
      <c r="AB484" s="9" t="s">
        <v>27</v>
      </c>
      <c r="AC484" s="9" t="s">
        <v>27</v>
      </c>
      <c r="AD484" s="9" t="s">
        <v>27</v>
      </c>
      <c r="AE484" s="9" t="s">
        <v>27</v>
      </c>
      <c r="AP484" s="69">
        <f t="shared" si="81"/>
        <v>1760168.6239772062</v>
      </c>
      <c r="AQ484" s="70">
        <f t="shared" si="82"/>
        <v>0.31832328853914571</v>
      </c>
      <c r="AR484" s="71"/>
      <c r="AS484" s="60"/>
      <c r="AT484" s="60">
        <f t="shared" si="89"/>
        <v>0</v>
      </c>
      <c r="AU484" s="72">
        <f t="shared" si="91"/>
        <v>3205.2733333333331</v>
      </c>
      <c r="AV484" s="72">
        <f t="shared" si="90"/>
        <v>0</v>
      </c>
      <c r="AW484" s="72">
        <f t="shared" si="83"/>
        <v>900000</v>
      </c>
      <c r="AX484" s="72">
        <f t="shared" si="84"/>
        <v>900000</v>
      </c>
      <c r="AY484" s="73">
        <f t="shared" si="85"/>
        <v>0.16276336015914639</v>
      </c>
    </row>
    <row r="485" spans="1:51" s="2" customFormat="1" ht="12">
      <c r="A485" s="74" t="s">
        <v>2276</v>
      </c>
      <c r="B485" s="74" t="s">
        <v>317</v>
      </c>
      <c r="C485" s="74" t="s">
        <v>2277</v>
      </c>
      <c r="D485" s="74" t="s">
        <v>2278</v>
      </c>
      <c r="E485" s="158"/>
      <c r="F485" s="58" t="s">
        <v>208</v>
      </c>
      <c r="G485" s="46">
        <v>4510052</v>
      </c>
      <c r="H485" s="76">
        <v>1194126.8155092373</v>
      </c>
      <c r="I485" s="46"/>
      <c r="J485" s="46"/>
      <c r="K485" s="46">
        <v>1500000</v>
      </c>
      <c r="L485" s="64">
        <v>950000</v>
      </c>
      <c r="M485" s="60" t="s">
        <v>2279</v>
      </c>
      <c r="N485" s="61"/>
      <c r="O485" s="62">
        <f t="shared" si="79"/>
        <v>818965.51724137936</v>
      </c>
      <c r="P485" s="77">
        <v>1.7500000000000002E-2</v>
      </c>
      <c r="Q485" s="64">
        <f t="shared" si="88"/>
        <v>14331.896551724139</v>
      </c>
      <c r="R485" s="65"/>
      <c r="S485" s="66"/>
      <c r="T485" s="67"/>
      <c r="U485" s="64">
        <f t="shared" si="80"/>
        <v>1</v>
      </c>
      <c r="V485" s="64">
        <v>60</v>
      </c>
      <c r="W485" s="61">
        <f t="shared" si="92"/>
        <v>60</v>
      </c>
      <c r="X485" s="81" t="s">
        <v>2280</v>
      </c>
      <c r="Y485" s="81" t="s">
        <v>50</v>
      </c>
      <c r="AA485" s="9" t="s">
        <v>27</v>
      </c>
      <c r="AB485" s="9" t="s">
        <v>27</v>
      </c>
      <c r="AC485" s="9" t="s">
        <v>27</v>
      </c>
      <c r="AD485" s="9" t="s">
        <v>27</v>
      </c>
      <c r="AE485" s="9" t="s">
        <v>27</v>
      </c>
      <c r="AP485" s="69">
        <f t="shared" si="81"/>
        <v>1194126.8155092373</v>
      </c>
      <c r="AQ485" s="70">
        <f t="shared" si="82"/>
        <v>0.26477007704328848</v>
      </c>
      <c r="AR485" s="71"/>
      <c r="AS485" s="60"/>
      <c r="AT485" s="60">
        <f t="shared" si="89"/>
        <v>0</v>
      </c>
      <c r="AU485" s="72">
        <f t="shared" si="91"/>
        <v>3205.2733333333331</v>
      </c>
      <c r="AV485" s="72">
        <f t="shared" si="90"/>
        <v>0</v>
      </c>
      <c r="AW485" s="72">
        <f t="shared" si="83"/>
        <v>950000</v>
      </c>
      <c r="AX485" s="72">
        <f t="shared" si="84"/>
        <v>950000</v>
      </c>
      <c r="AY485" s="73">
        <f t="shared" si="85"/>
        <v>0.2106405868491095</v>
      </c>
    </row>
    <row r="486" spans="1:51" s="2" customFormat="1" ht="12">
      <c r="A486" s="74" t="s">
        <v>2281</v>
      </c>
      <c r="B486" s="74" t="s">
        <v>317</v>
      </c>
      <c r="C486" s="74" t="s">
        <v>2282</v>
      </c>
      <c r="D486" s="74" t="s">
        <v>2283</v>
      </c>
      <c r="E486" s="158" t="s">
        <v>359</v>
      </c>
      <c r="F486" s="58" t="s">
        <v>208</v>
      </c>
      <c r="G486" s="46">
        <v>4510052</v>
      </c>
      <c r="H486" s="76">
        <v>1194126.8155092373</v>
      </c>
      <c r="I486" s="46"/>
      <c r="J486" s="46"/>
      <c r="K486" s="46">
        <v>1500000</v>
      </c>
      <c r="L486" s="64">
        <v>950000</v>
      </c>
      <c r="M486" s="60" t="s">
        <v>2284</v>
      </c>
      <c r="N486" s="61"/>
      <c r="O486" s="62">
        <f t="shared" si="79"/>
        <v>818965.51724137936</v>
      </c>
      <c r="P486" s="77">
        <v>1.7500000000000002E-2</v>
      </c>
      <c r="Q486" s="64">
        <f t="shared" si="88"/>
        <v>14331.896551724139</v>
      </c>
      <c r="R486" s="65"/>
      <c r="S486" s="66"/>
      <c r="T486" s="67"/>
      <c r="U486" s="64">
        <f t="shared" si="80"/>
        <v>1</v>
      </c>
      <c r="V486" s="64">
        <v>0</v>
      </c>
      <c r="W486" s="61">
        <f t="shared" si="92"/>
        <v>0</v>
      </c>
      <c r="X486" s="81" t="s">
        <v>2285</v>
      </c>
      <c r="Y486" s="81" t="s">
        <v>50</v>
      </c>
      <c r="AA486" s="9" t="s">
        <v>27</v>
      </c>
      <c r="AB486" s="9" t="s">
        <v>27</v>
      </c>
      <c r="AC486" s="9" t="s">
        <v>27</v>
      </c>
      <c r="AD486" s="9" t="s">
        <v>27</v>
      </c>
      <c r="AE486" s="9" t="s">
        <v>27</v>
      </c>
      <c r="AP486" s="69">
        <f t="shared" si="81"/>
        <v>1194126.8155092373</v>
      </c>
      <c r="AQ486" s="70">
        <f t="shared" si="82"/>
        <v>0.26477007704328848</v>
      </c>
      <c r="AR486" s="71"/>
      <c r="AS486" s="60"/>
      <c r="AT486" s="60">
        <f t="shared" si="89"/>
        <v>0</v>
      </c>
      <c r="AU486" s="72">
        <f t="shared" si="91"/>
        <v>3205.2733333333331</v>
      </c>
      <c r="AV486" s="72">
        <f t="shared" si="90"/>
        <v>0</v>
      </c>
      <c r="AW486" s="72">
        <f t="shared" si="83"/>
        <v>950000</v>
      </c>
      <c r="AX486" s="72">
        <f t="shared" si="84"/>
        <v>950000</v>
      </c>
      <c r="AY486" s="73">
        <f t="shared" si="85"/>
        <v>0.2106405868491095</v>
      </c>
    </row>
    <row r="487" spans="1:51" s="2" customFormat="1" ht="12">
      <c r="A487" s="74" t="s">
        <v>2286</v>
      </c>
      <c r="B487" s="74" t="s">
        <v>317</v>
      </c>
      <c r="C487" s="74" t="s">
        <v>2287</v>
      </c>
      <c r="D487" s="74" t="s">
        <v>2288</v>
      </c>
      <c r="E487" s="158" t="s">
        <v>359</v>
      </c>
      <c r="F487" s="58" t="s">
        <v>208</v>
      </c>
      <c r="G487" s="46">
        <v>4510052</v>
      </c>
      <c r="H487" s="76">
        <v>1194126.8155092373</v>
      </c>
      <c r="I487" s="46"/>
      <c r="J487" s="46"/>
      <c r="K487" s="46">
        <v>1500000</v>
      </c>
      <c r="L487" s="64">
        <v>950000</v>
      </c>
      <c r="M487" s="60" t="s">
        <v>2289</v>
      </c>
      <c r="N487" s="61" t="s">
        <v>2290</v>
      </c>
      <c r="O487" s="62">
        <f t="shared" si="79"/>
        <v>818965.51724137936</v>
      </c>
      <c r="P487" s="77">
        <v>1.7500000000000002E-2</v>
      </c>
      <c r="Q487" s="64">
        <f t="shared" si="88"/>
        <v>14331.896551724139</v>
      </c>
      <c r="R487" s="65"/>
      <c r="S487" s="66"/>
      <c r="T487" s="67"/>
      <c r="U487" s="64">
        <f t="shared" si="80"/>
        <v>1</v>
      </c>
      <c r="V487" s="64">
        <v>0</v>
      </c>
      <c r="W487" s="61">
        <f t="shared" si="92"/>
        <v>0</v>
      </c>
      <c r="X487" s="81" t="s">
        <v>2291</v>
      </c>
      <c r="Y487" s="81" t="s">
        <v>50</v>
      </c>
      <c r="AA487" s="9" t="s">
        <v>27</v>
      </c>
      <c r="AB487" s="9" t="s">
        <v>27</v>
      </c>
      <c r="AC487" s="9" t="s">
        <v>27</v>
      </c>
      <c r="AD487" s="9" t="s">
        <v>27</v>
      </c>
      <c r="AE487" s="9" t="s">
        <v>27</v>
      </c>
      <c r="AP487" s="69">
        <f t="shared" si="81"/>
        <v>1194126.8155092373</v>
      </c>
      <c r="AQ487" s="70">
        <f t="shared" si="82"/>
        <v>0.26477007704328848</v>
      </c>
      <c r="AR487" s="71"/>
      <c r="AS487" s="60"/>
      <c r="AT487" s="60">
        <f t="shared" si="89"/>
        <v>0</v>
      </c>
      <c r="AU487" s="72">
        <f t="shared" si="91"/>
        <v>3205.2733333333331</v>
      </c>
      <c r="AV487" s="72">
        <f t="shared" si="90"/>
        <v>0</v>
      </c>
      <c r="AW487" s="72">
        <f t="shared" si="83"/>
        <v>950000</v>
      </c>
      <c r="AX487" s="72">
        <f t="shared" si="84"/>
        <v>950000</v>
      </c>
      <c r="AY487" s="73">
        <f t="shared" si="85"/>
        <v>0.2106405868491095</v>
      </c>
    </row>
    <row r="488" spans="1:51" s="2" customFormat="1" ht="12" customHeight="1">
      <c r="A488" s="74" t="s">
        <v>2292</v>
      </c>
      <c r="B488" s="74" t="s">
        <v>2293</v>
      </c>
      <c r="C488" s="74" t="s">
        <v>2294</v>
      </c>
      <c r="D488" s="74" t="s">
        <v>2295</v>
      </c>
      <c r="E488" s="158" t="s">
        <v>2296</v>
      </c>
      <c r="F488" s="58" t="s">
        <v>2297</v>
      </c>
      <c r="G488" s="46">
        <v>0</v>
      </c>
      <c r="H488" s="76">
        <v>0</v>
      </c>
      <c r="I488" s="46">
        <v>0</v>
      </c>
      <c r="J488" s="46">
        <v>0</v>
      </c>
      <c r="K488" s="46">
        <v>9500000</v>
      </c>
      <c r="L488" s="64">
        <v>9280000</v>
      </c>
      <c r="M488" s="60" t="s">
        <v>2298</v>
      </c>
      <c r="N488" s="61"/>
      <c r="O488" s="62">
        <f t="shared" si="79"/>
        <v>8000000.0000000009</v>
      </c>
      <c r="P488" s="77">
        <v>2.5000000000000001E-2</v>
      </c>
      <c r="Q488" s="64">
        <f t="shared" si="88"/>
        <v>200000.00000000003</v>
      </c>
      <c r="R488" s="65"/>
      <c r="S488" s="66">
        <v>45140</v>
      </c>
      <c r="T488" s="67">
        <v>45233</v>
      </c>
      <c r="U488" s="64">
        <f t="shared" si="80"/>
        <v>94</v>
      </c>
      <c r="V488" s="64">
        <v>150</v>
      </c>
      <c r="W488" s="61">
        <f t="shared" si="92"/>
        <v>14100</v>
      </c>
      <c r="X488" s="81" t="s">
        <v>2299</v>
      </c>
      <c r="Y488" s="81" t="s">
        <v>50</v>
      </c>
      <c r="AA488" s="9" t="s">
        <v>27</v>
      </c>
      <c r="AB488" s="9" t="s">
        <v>27</v>
      </c>
      <c r="AC488" s="9" t="s">
        <v>27</v>
      </c>
      <c r="AD488" s="9" t="s">
        <v>27</v>
      </c>
      <c r="AE488" s="9" t="s">
        <v>27</v>
      </c>
      <c r="AP488" s="69">
        <f t="shared" si="81"/>
        <v>0</v>
      </c>
      <c r="AQ488" s="70" t="e">
        <f t="shared" si="82"/>
        <v>#DIV/0!</v>
      </c>
      <c r="AR488" s="71"/>
      <c r="AS488" s="60"/>
      <c r="AT488" s="60">
        <f t="shared" si="89"/>
        <v>0</v>
      </c>
      <c r="AU488" s="72">
        <f t="shared" si="91"/>
        <v>3205.2733333333331</v>
      </c>
      <c r="AV488" s="72">
        <f t="shared" si="90"/>
        <v>0</v>
      </c>
      <c r="AW488" s="72">
        <f t="shared" si="83"/>
        <v>9280000</v>
      </c>
      <c r="AX488" s="72">
        <f t="shared" si="84"/>
        <v>9280000</v>
      </c>
      <c r="AY488" s="73" t="e">
        <f t="shared" si="85"/>
        <v>#DIV/0!</v>
      </c>
    </row>
    <row r="489" spans="1:51" s="2" customFormat="1" ht="12" customHeight="1">
      <c r="A489" s="161" t="s">
        <v>2300</v>
      </c>
      <c r="B489" s="162" t="s">
        <v>2293</v>
      </c>
      <c r="C489" s="163" t="s">
        <v>2301</v>
      </c>
      <c r="D489" s="161" t="s">
        <v>2302</v>
      </c>
      <c r="E489" s="158" t="s">
        <v>2296</v>
      </c>
      <c r="F489" s="58" t="s">
        <v>2297</v>
      </c>
      <c r="G489" s="59">
        <v>0</v>
      </c>
      <c r="H489" s="59">
        <v>0</v>
      </c>
      <c r="I489" s="59">
        <v>0</v>
      </c>
      <c r="J489" s="164">
        <v>0</v>
      </c>
      <c r="K489" s="46">
        <v>9500000</v>
      </c>
      <c r="L489" s="64">
        <v>9280000</v>
      </c>
      <c r="M489" s="60" t="s">
        <v>2298</v>
      </c>
      <c r="N489" s="61"/>
      <c r="O489" s="62">
        <f t="shared" si="79"/>
        <v>8000000.0000000009</v>
      </c>
      <c r="P489" s="77">
        <v>2.5000000000000001E-2</v>
      </c>
      <c r="Q489" s="64">
        <f t="shared" si="88"/>
        <v>200000.00000000003</v>
      </c>
      <c r="R489" s="65"/>
      <c r="S489" s="66">
        <v>45140</v>
      </c>
      <c r="T489" s="67">
        <v>45233</v>
      </c>
      <c r="U489" s="64">
        <f t="shared" si="80"/>
        <v>94</v>
      </c>
      <c r="V489" s="64">
        <v>150</v>
      </c>
      <c r="W489" s="61">
        <f t="shared" si="92"/>
        <v>14100</v>
      </c>
      <c r="X489" s="81" t="s">
        <v>2303</v>
      </c>
      <c r="Y489" s="81" t="s">
        <v>50</v>
      </c>
      <c r="AA489" s="9" t="s">
        <v>27</v>
      </c>
      <c r="AB489" s="9" t="s">
        <v>27</v>
      </c>
      <c r="AC489" s="9" t="s">
        <v>27</v>
      </c>
      <c r="AD489" s="9" t="s">
        <v>27</v>
      </c>
      <c r="AE489" s="9" t="s">
        <v>27</v>
      </c>
      <c r="AP489" s="69">
        <f t="shared" si="81"/>
        <v>0</v>
      </c>
      <c r="AQ489" s="70" t="e">
        <f t="shared" si="82"/>
        <v>#DIV/0!</v>
      </c>
      <c r="AR489" s="71"/>
      <c r="AS489" s="60"/>
      <c r="AT489" s="60">
        <f t="shared" si="89"/>
        <v>0</v>
      </c>
      <c r="AU489" s="72">
        <f t="shared" si="91"/>
        <v>3205.2733333333331</v>
      </c>
      <c r="AV489" s="72">
        <f t="shared" si="90"/>
        <v>0</v>
      </c>
      <c r="AW489" s="72">
        <f t="shared" si="83"/>
        <v>9280000</v>
      </c>
      <c r="AX489" s="72">
        <f t="shared" si="84"/>
        <v>9280000</v>
      </c>
      <c r="AY489" s="73" t="e">
        <f t="shared" si="85"/>
        <v>#DIV/0!</v>
      </c>
    </row>
    <row r="490" spans="1:51" s="2" customFormat="1" ht="12" customHeight="1">
      <c r="A490" s="55" t="s">
        <v>2304</v>
      </c>
      <c r="B490" s="165" t="s">
        <v>43</v>
      </c>
      <c r="C490" s="58" t="s">
        <v>2305</v>
      </c>
      <c r="D490" s="55" t="s">
        <v>2306</v>
      </c>
      <c r="E490" s="158" t="s">
        <v>2307</v>
      </c>
      <c r="F490" s="55" t="s">
        <v>47</v>
      </c>
      <c r="G490" s="76">
        <v>854480</v>
      </c>
      <c r="H490" s="76">
        <v>180000</v>
      </c>
      <c r="I490" s="76"/>
      <c r="J490" s="46"/>
      <c r="K490" s="46">
        <v>350000</v>
      </c>
      <c r="L490" s="64">
        <v>250000</v>
      </c>
      <c r="M490" s="60" t="s">
        <v>2308</v>
      </c>
      <c r="N490" s="61" t="s">
        <v>1879</v>
      </c>
      <c r="O490" s="62">
        <f t="shared" si="79"/>
        <v>215517.24137931035</v>
      </c>
      <c r="P490" s="77">
        <v>1.7500000000000002E-2</v>
      </c>
      <c r="Q490" s="64">
        <f t="shared" si="88"/>
        <v>3771.5517241379316</v>
      </c>
      <c r="R490" s="65" t="s">
        <v>27</v>
      </c>
      <c r="S490" s="66"/>
      <c r="T490" s="67"/>
      <c r="U490" s="64">
        <f t="shared" si="80"/>
        <v>1</v>
      </c>
      <c r="V490" s="64">
        <v>0</v>
      </c>
      <c r="W490" s="61">
        <f>U490*V490</f>
        <v>0</v>
      </c>
      <c r="X490" s="81" t="s">
        <v>2309</v>
      </c>
      <c r="Y490" s="81" t="s">
        <v>50</v>
      </c>
      <c r="AA490" s="9" t="s">
        <v>27</v>
      </c>
      <c r="AB490" s="9" t="s">
        <v>27</v>
      </c>
      <c r="AC490" s="9" t="s">
        <v>27</v>
      </c>
      <c r="AD490" s="9" t="s">
        <v>27</v>
      </c>
      <c r="AE490" s="9" t="s">
        <v>27</v>
      </c>
      <c r="AP490" s="69">
        <f t="shared" si="81"/>
        <v>180000</v>
      </c>
      <c r="AQ490" s="70">
        <f t="shared" si="82"/>
        <v>0.21065443310551446</v>
      </c>
      <c r="AR490" s="71"/>
      <c r="AS490" s="60"/>
      <c r="AT490" s="60">
        <f t="shared" si="89"/>
        <v>0</v>
      </c>
      <c r="AU490" s="72">
        <f t="shared" si="91"/>
        <v>3205.2733333333331</v>
      </c>
      <c r="AV490" s="72">
        <f t="shared" si="90"/>
        <v>0</v>
      </c>
      <c r="AW490" s="72">
        <f t="shared" si="83"/>
        <v>250000</v>
      </c>
      <c r="AX490" s="72">
        <f t="shared" si="84"/>
        <v>250000</v>
      </c>
      <c r="AY490" s="73">
        <f t="shared" si="85"/>
        <v>0.29257560153543677</v>
      </c>
    </row>
    <row r="491" spans="1:51" s="2" customFormat="1" ht="12">
      <c r="A491" s="74" t="s">
        <v>2310</v>
      </c>
      <c r="B491" s="166" t="s">
        <v>337</v>
      </c>
      <c r="C491" s="74" t="s">
        <v>2311</v>
      </c>
      <c r="D491" s="74" t="s">
        <v>2312</v>
      </c>
      <c r="E491" s="158" t="s">
        <v>359</v>
      </c>
      <c r="F491" s="56" t="s">
        <v>208</v>
      </c>
      <c r="G491" s="46">
        <v>3638252</v>
      </c>
      <c r="H491" s="76">
        <v>893757.19527536328</v>
      </c>
      <c r="I491" s="46"/>
      <c r="J491" s="46"/>
      <c r="K491" s="46">
        <v>1300000</v>
      </c>
      <c r="L491" s="64">
        <v>700000</v>
      </c>
      <c r="M491" s="60" t="s">
        <v>2289</v>
      </c>
      <c r="N491" s="61"/>
      <c r="O491" s="62">
        <f t="shared" si="79"/>
        <v>603448.27586206899</v>
      </c>
      <c r="P491" s="77">
        <v>1.7500000000000002E-2</v>
      </c>
      <c r="Q491" s="64">
        <f t="shared" si="88"/>
        <v>10560.344827586208</v>
      </c>
      <c r="R491" s="65"/>
      <c r="S491" s="66"/>
      <c r="T491" s="67"/>
      <c r="U491" s="64">
        <f t="shared" si="80"/>
        <v>1</v>
      </c>
      <c r="V491" s="64">
        <v>0</v>
      </c>
      <c r="W491" s="61">
        <f t="shared" ref="W491:W496" si="93">V491*U491</f>
        <v>0</v>
      </c>
      <c r="X491" s="81" t="s">
        <v>2313</v>
      </c>
      <c r="Y491" s="81" t="s">
        <v>50</v>
      </c>
      <c r="AA491" s="9" t="s">
        <v>27</v>
      </c>
      <c r="AB491" s="9" t="s">
        <v>27</v>
      </c>
      <c r="AC491" s="9" t="s">
        <v>27</v>
      </c>
      <c r="AD491" s="9" t="s">
        <v>27</v>
      </c>
      <c r="AE491" s="9" t="s">
        <v>27</v>
      </c>
      <c r="AG491" s="2" t="s">
        <v>2314</v>
      </c>
      <c r="AP491" s="69">
        <f t="shared" si="81"/>
        <v>893757.19527536328</v>
      </c>
      <c r="AQ491" s="70">
        <f t="shared" si="82"/>
        <v>0.24565565971663406</v>
      </c>
      <c r="AR491" s="71"/>
      <c r="AS491" s="60"/>
      <c r="AT491" s="60">
        <f t="shared" si="89"/>
        <v>0</v>
      </c>
      <c r="AU491" s="72">
        <f t="shared" si="91"/>
        <v>3205.2733333333331</v>
      </c>
      <c r="AV491" s="72">
        <f t="shared" si="90"/>
        <v>0</v>
      </c>
      <c r="AW491" s="72">
        <f t="shared" si="83"/>
        <v>700000</v>
      </c>
      <c r="AX491" s="72">
        <f t="shared" si="84"/>
        <v>700000</v>
      </c>
      <c r="AY491" s="73">
        <f t="shared" si="85"/>
        <v>0.19240008663501043</v>
      </c>
    </row>
    <row r="492" spans="1:51" s="2" customFormat="1" ht="12" customHeight="1">
      <c r="A492" s="74" t="s">
        <v>2315</v>
      </c>
      <c r="B492" s="166" t="s">
        <v>337</v>
      </c>
      <c r="C492" s="74" t="s">
        <v>2316</v>
      </c>
      <c r="D492" s="74" t="s">
        <v>2317</v>
      </c>
      <c r="E492" s="158"/>
      <c r="F492" s="56" t="s">
        <v>1649</v>
      </c>
      <c r="G492" s="150">
        <v>3984600</v>
      </c>
      <c r="H492" s="150">
        <v>1301355.54</v>
      </c>
      <c r="I492" s="46"/>
      <c r="J492" s="46"/>
      <c r="K492" s="46">
        <v>2000000</v>
      </c>
      <c r="L492" s="64">
        <v>2000000</v>
      </c>
      <c r="M492" s="60" t="s">
        <v>2318</v>
      </c>
      <c r="N492" s="61"/>
      <c r="O492" s="62">
        <f t="shared" si="79"/>
        <v>1724137.9310344828</v>
      </c>
      <c r="P492" s="77">
        <v>2.5000000000000001E-2</v>
      </c>
      <c r="Q492" s="64">
        <f t="shared" si="88"/>
        <v>43103.448275862072</v>
      </c>
      <c r="R492" s="65"/>
      <c r="S492" s="66"/>
      <c r="T492" s="67"/>
      <c r="U492" s="64">
        <f t="shared" si="80"/>
        <v>1</v>
      </c>
      <c r="V492" s="64">
        <v>60</v>
      </c>
      <c r="W492" s="61">
        <f t="shared" si="93"/>
        <v>60</v>
      </c>
      <c r="X492" s="81" t="s">
        <v>2319</v>
      </c>
      <c r="Y492" s="81" t="s">
        <v>50</v>
      </c>
      <c r="AA492" s="9" t="s">
        <v>27</v>
      </c>
      <c r="AB492" s="9" t="s">
        <v>27</v>
      </c>
      <c r="AC492" s="9" t="s">
        <v>27</v>
      </c>
      <c r="AD492" s="9" t="s">
        <v>27</v>
      </c>
      <c r="AE492" s="9" t="s">
        <v>27</v>
      </c>
      <c r="AP492" s="69">
        <f t="shared" si="81"/>
        <v>1301355.54</v>
      </c>
      <c r="AQ492" s="70">
        <f t="shared" si="82"/>
        <v>0.32659628068062041</v>
      </c>
      <c r="AR492" s="66">
        <v>44864</v>
      </c>
      <c r="AS492" s="67">
        <v>44960</v>
      </c>
      <c r="AT492" s="60">
        <f t="shared" si="89"/>
        <v>96</v>
      </c>
      <c r="AU492" s="72">
        <f t="shared" si="91"/>
        <v>3205.2733333333331</v>
      </c>
      <c r="AV492" s="72">
        <f t="shared" si="90"/>
        <v>307706.23999999999</v>
      </c>
      <c r="AW492" s="72">
        <f t="shared" si="83"/>
        <v>2000000</v>
      </c>
      <c r="AX492" s="72">
        <f t="shared" si="84"/>
        <v>2307706.2400000002</v>
      </c>
      <c r="AY492" s="73">
        <f t="shared" si="85"/>
        <v>0.5791563118004317</v>
      </c>
    </row>
    <row r="493" spans="1:51" s="2" customFormat="1" ht="12" customHeight="1">
      <c r="A493" s="74" t="s">
        <v>2320</v>
      </c>
      <c r="B493" s="166" t="s">
        <v>1491</v>
      </c>
      <c r="C493" s="74" t="s">
        <v>2321</v>
      </c>
      <c r="D493" s="74" t="s">
        <v>2322</v>
      </c>
      <c r="E493" s="158" t="s">
        <v>2054</v>
      </c>
      <c r="F493" s="56" t="s">
        <v>208</v>
      </c>
      <c r="G493" s="46">
        <v>4919000</v>
      </c>
      <c r="H493" s="76">
        <v>1369654.621380802</v>
      </c>
      <c r="I493" s="143"/>
      <c r="J493" s="143"/>
      <c r="K493" s="46">
        <v>1200000</v>
      </c>
      <c r="L493" s="64">
        <v>700000</v>
      </c>
      <c r="M493" s="60" t="s">
        <v>46</v>
      </c>
      <c r="N493" s="61" t="s">
        <v>48</v>
      </c>
      <c r="O493" s="62">
        <f t="shared" si="79"/>
        <v>603448.27586206899</v>
      </c>
      <c r="P493" s="77">
        <v>0</v>
      </c>
      <c r="Q493" s="64">
        <f t="shared" si="88"/>
        <v>0</v>
      </c>
      <c r="R493" s="65" t="s">
        <v>48</v>
      </c>
      <c r="S493" s="66">
        <v>44748</v>
      </c>
      <c r="T493" s="67"/>
      <c r="U493" s="64">
        <f t="shared" si="80"/>
        <v>-44747</v>
      </c>
      <c r="V493" s="64">
        <v>60</v>
      </c>
      <c r="W493" s="61">
        <f t="shared" si="93"/>
        <v>-2684820</v>
      </c>
      <c r="X493" s="81" t="s">
        <v>2323</v>
      </c>
      <c r="Y493" s="81" t="s">
        <v>50</v>
      </c>
      <c r="AA493" s="9" t="s">
        <v>27</v>
      </c>
      <c r="AB493" s="9" t="s">
        <v>27</v>
      </c>
      <c r="AC493" s="9" t="s">
        <v>27</v>
      </c>
      <c r="AD493" s="9" t="s">
        <v>27</v>
      </c>
      <c r="AE493" s="9" t="s">
        <v>27</v>
      </c>
      <c r="AP493" s="69">
        <f t="shared" si="81"/>
        <v>1369654.621380802</v>
      </c>
      <c r="AQ493" s="70">
        <f t="shared" si="82"/>
        <v>0.27844167948379794</v>
      </c>
      <c r="AR493" s="71"/>
      <c r="AS493" s="60"/>
      <c r="AT493" s="60">
        <f t="shared" si="89"/>
        <v>0</v>
      </c>
      <c r="AU493" s="72">
        <f t="shared" si="91"/>
        <v>3205.2733333333331</v>
      </c>
      <c r="AV493" s="72">
        <f t="shared" si="90"/>
        <v>0</v>
      </c>
      <c r="AW493" s="72">
        <f t="shared" si="83"/>
        <v>700000</v>
      </c>
      <c r="AX493" s="72">
        <f t="shared" si="84"/>
        <v>700000</v>
      </c>
      <c r="AY493" s="73">
        <f t="shared" si="85"/>
        <v>0.1423053466151657</v>
      </c>
    </row>
    <row r="494" spans="1:51" s="2" customFormat="1" ht="12" customHeight="1">
      <c r="A494" s="74" t="s">
        <v>2324</v>
      </c>
      <c r="B494" s="166" t="s">
        <v>778</v>
      </c>
      <c r="C494" s="74" t="s">
        <v>2325</v>
      </c>
      <c r="D494" s="74">
        <v>1226895</v>
      </c>
      <c r="E494" s="158" t="s">
        <v>2106</v>
      </c>
      <c r="F494" s="56" t="s">
        <v>208</v>
      </c>
      <c r="G494" s="46">
        <v>5129995.5999999996</v>
      </c>
      <c r="H494" s="76">
        <v>1280956.6739464356</v>
      </c>
      <c r="I494" s="46"/>
      <c r="J494" s="46"/>
      <c r="K494" s="46">
        <v>1400000</v>
      </c>
      <c r="L494" s="64">
        <v>800000</v>
      </c>
      <c r="M494" s="60" t="s">
        <v>2326</v>
      </c>
      <c r="N494" s="61"/>
      <c r="O494" s="62">
        <f t="shared" si="79"/>
        <v>689655.17241379316</v>
      </c>
      <c r="P494" s="77">
        <v>1.7500000000000002E-2</v>
      </c>
      <c r="Q494" s="64">
        <f t="shared" si="88"/>
        <v>12068.965517241382</v>
      </c>
      <c r="R494" s="65"/>
      <c r="S494" s="66"/>
      <c r="T494" s="67"/>
      <c r="U494" s="64">
        <f t="shared" si="80"/>
        <v>1</v>
      </c>
      <c r="V494" s="64">
        <v>0</v>
      </c>
      <c r="W494" s="61">
        <f t="shared" si="93"/>
        <v>0</v>
      </c>
      <c r="X494" s="81" t="s">
        <v>2327</v>
      </c>
      <c r="Y494" s="81" t="s">
        <v>50</v>
      </c>
      <c r="AA494" s="9" t="s">
        <v>27</v>
      </c>
      <c r="AB494" s="9" t="s">
        <v>27</v>
      </c>
      <c r="AC494" s="9" t="s">
        <v>27</v>
      </c>
      <c r="AD494" s="9" t="s">
        <v>27</v>
      </c>
      <c r="AE494" s="9" t="s">
        <v>27</v>
      </c>
      <c r="AP494" s="69">
        <f t="shared" si="81"/>
        <v>1280956.6739464356</v>
      </c>
      <c r="AQ494" s="70">
        <f t="shared" si="82"/>
        <v>0.24969937088180655</v>
      </c>
      <c r="AR494" s="71"/>
      <c r="AS494" s="60"/>
      <c r="AT494" s="60">
        <f t="shared" si="89"/>
        <v>0</v>
      </c>
      <c r="AU494" s="72">
        <f t="shared" si="91"/>
        <v>3205.2733333333331</v>
      </c>
      <c r="AV494" s="72">
        <f t="shared" si="90"/>
        <v>0</v>
      </c>
      <c r="AW494" s="72">
        <f t="shared" si="83"/>
        <v>800000</v>
      </c>
      <c r="AX494" s="72">
        <f t="shared" si="84"/>
        <v>800000</v>
      </c>
      <c r="AY494" s="73">
        <f t="shared" si="85"/>
        <v>0.15594555285778414</v>
      </c>
    </row>
    <row r="495" spans="1:51" s="2" customFormat="1" ht="12" customHeight="1">
      <c r="A495" s="55" t="s">
        <v>2328</v>
      </c>
      <c r="B495" s="56" t="s">
        <v>43</v>
      </c>
      <c r="C495" s="56" t="s">
        <v>2329</v>
      </c>
      <c r="D495" s="57" t="s">
        <v>2330</v>
      </c>
      <c r="E495" s="158" t="s">
        <v>46</v>
      </c>
      <c r="F495" s="55" t="s">
        <v>47</v>
      </c>
      <c r="G495" s="59">
        <v>854480</v>
      </c>
      <c r="H495" s="59">
        <v>180000</v>
      </c>
      <c r="I495" s="46"/>
      <c r="J495" s="46"/>
      <c r="K495" s="64">
        <v>350000</v>
      </c>
      <c r="L495" s="64">
        <v>250000</v>
      </c>
      <c r="M495" s="60" t="s">
        <v>46</v>
      </c>
      <c r="N495" s="61" t="s">
        <v>48</v>
      </c>
      <c r="O495" s="62">
        <f t="shared" si="79"/>
        <v>215517.24137931035</v>
      </c>
      <c r="P495" s="63">
        <v>0</v>
      </c>
      <c r="Q495" s="64">
        <f t="shared" si="88"/>
        <v>0</v>
      </c>
      <c r="R495" s="65" t="s">
        <v>48</v>
      </c>
      <c r="S495" s="66"/>
      <c r="T495" s="67"/>
      <c r="U495" s="64">
        <f t="shared" si="80"/>
        <v>1</v>
      </c>
      <c r="V495" s="64">
        <v>0</v>
      </c>
      <c r="W495" s="61">
        <f t="shared" si="93"/>
        <v>0</v>
      </c>
      <c r="X495" s="68" t="s">
        <v>2331</v>
      </c>
      <c r="Y495" s="68" t="s">
        <v>50</v>
      </c>
      <c r="AA495" s="9" t="s">
        <v>27</v>
      </c>
      <c r="AB495" s="9" t="s">
        <v>27</v>
      </c>
      <c r="AC495" s="9" t="s">
        <v>27</v>
      </c>
      <c r="AD495" s="9" t="s">
        <v>27</v>
      </c>
      <c r="AE495" s="9" t="s">
        <v>27</v>
      </c>
      <c r="AP495" s="69">
        <f t="shared" si="81"/>
        <v>180000</v>
      </c>
      <c r="AQ495" s="70">
        <f t="shared" si="82"/>
        <v>0.21065443310551446</v>
      </c>
      <c r="AR495" s="71"/>
      <c r="AS495" s="60"/>
      <c r="AT495" s="60">
        <f t="shared" si="89"/>
        <v>0</v>
      </c>
      <c r="AU495" s="72">
        <f t="shared" si="91"/>
        <v>3205.2733333333331</v>
      </c>
      <c r="AV495" s="72">
        <f t="shared" si="90"/>
        <v>0</v>
      </c>
      <c r="AW495" s="72">
        <f t="shared" si="83"/>
        <v>250000</v>
      </c>
      <c r="AX495" s="72">
        <f t="shared" si="84"/>
        <v>250000</v>
      </c>
      <c r="AY495" s="73">
        <f t="shared" si="85"/>
        <v>0.29257560153543677</v>
      </c>
    </row>
    <row r="496" spans="1:51" s="2" customFormat="1" ht="12" customHeight="1">
      <c r="A496" s="55" t="s">
        <v>2332</v>
      </c>
      <c r="B496" s="56" t="s">
        <v>43</v>
      </c>
      <c r="C496" s="56" t="s">
        <v>2333</v>
      </c>
      <c r="D496" s="57" t="s">
        <v>2334</v>
      </c>
      <c r="E496" s="158" t="s">
        <v>46</v>
      </c>
      <c r="F496" s="55" t="s">
        <v>47</v>
      </c>
      <c r="G496" s="59">
        <v>854480</v>
      </c>
      <c r="H496" s="59">
        <v>180000</v>
      </c>
      <c r="I496" s="46"/>
      <c r="J496" s="46"/>
      <c r="K496" s="64">
        <v>350000</v>
      </c>
      <c r="L496" s="64">
        <v>250000</v>
      </c>
      <c r="M496" s="60" t="s">
        <v>46</v>
      </c>
      <c r="N496" s="61" t="s">
        <v>48</v>
      </c>
      <c r="O496" s="62">
        <f t="shared" si="79"/>
        <v>215517.24137931035</v>
      </c>
      <c r="P496" s="63">
        <v>0</v>
      </c>
      <c r="Q496" s="64">
        <f t="shared" si="88"/>
        <v>0</v>
      </c>
      <c r="R496" s="65" t="s">
        <v>48</v>
      </c>
      <c r="S496" s="66"/>
      <c r="T496" s="67"/>
      <c r="U496" s="64">
        <f t="shared" si="80"/>
        <v>1</v>
      </c>
      <c r="V496" s="64">
        <v>0</v>
      </c>
      <c r="W496" s="61">
        <f t="shared" si="93"/>
        <v>0</v>
      </c>
      <c r="X496" s="68" t="s">
        <v>2331</v>
      </c>
      <c r="Y496" s="68" t="s">
        <v>50</v>
      </c>
      <c r="AA496" s="9" t="s">
        <v>27</v>
      </c>
      <c r="AB496" s="9" t="s">
        <v>27</v>
      </c>
      <c r="AC496" s="9" t="s">
        <v>27</v>
      </c>
      <c r="AD496" s="9" t="s">
        <v>27</v>
      </c>
      <c r="AE496" s="9" t="s">
        <v>27</v>
      </c>
      <c r="AP496" s="69">
        <f t="shared" si="81"/>
        <v>180000</v>
      </c>
      <c r="AQ496" s="70">
        <f t="shared" si="82"/>
        <v>0.21065443310551446</v>
      </c>
      <c r="AR496" s="71"/>
      <c r="AS496" s="60"/>
      <c r="AT496" s="60">
        <f t="shared" si="89"/>
        <v>0</v>
      </c>
      <c r="AU496" s="72">
        <f t="shared" si="91"/>
        <v>3205.2733333333331</v>
      </c>
      <c r="AV496" s="72">
        <f t="shared" si="90"/>
        <v>0</v>
      </c>
      <c r="AW496" s="72">
        <f t="shared" si="83"/>
        <v>250000</v>
      </c>
      <c r="AX496" s="72">
        <f t="shared" si="84"/>
        <v>250000</v>
      </c>
      <c r="AY496" s="73">
        <f t="shared" si="85"/>
        <v>0.29257560153543677</v>
      </c>
    </row>
    <row r="497" spans="1:51" s="2" customFormat="1" ht="12" customHeight="1">
      <c r="A497" s="55" t="s">
        <v>2335</v>
      </c>
      <c r="B497" s="56" t="s">
        <v>43</v>
      </c>
      <c r="C497" s="56" t="s">
        <v>2336</v>
      </c>
      <c r="D497" s="57" t="s">
        <v>2337</v>
      </c>
      <c r="E497" s="158" t="s">
        <v>46</v>
      </c>
      <c r="F497" s="55" t="s">
        <v>47</v>
      </c>
      <c r="G497" s="59">
        <v>854480</v>
      </c>
      <c r="H497" s="59">
        <v>180000</v>
      </c>
      <c r="I497" s="46"/>
      <c r="J497" s="46"/>
      <c r="K497" s="64">
        <v>350000</v>
      </c>
      <c r="L497" s="64">
        <v>250000</v>
      </c>
      <c r="M497" s="60" t="s">
        <v>46</v>
      </c>
      <c r="N497" s="61" t="s">
        <v>48</v>
      </c>
      <c r="O497" s="62">
        <f t="shared" si="79"/>
        <v>215517.24137931035</v>
      </c>
      <c r="P497" s="63">
        <v>0</v>
      </c>
      <c r="Q497" s="64">
        <f t="shared" si="88"/>
        <v>0</v>
      </c>
      <c r="R497" s="65" t="s">
        <v>48</v>
      </c>
      <c r="S497" s="66"/>
      <c r="T497" s="67"/>
      <c r="U497" s="64">
        <f t="shared" si="80"/>
        <v>1</v>
      </c>
      <c r="V497" s="64">
        <v>0</v>
      </c>
      <c r="W497" s="61">
        <f t="shared" ref="W497:W505" si="94">U497*V497</f>
        <v>0</v>
      </c>
      <c r="X497" s="68" t="s">
        <v>2331</v>
      </c>
      <c r="Y497" s="68" t="s">
        <v>50</v>
      </c>
      <c r="AA497" s="9" t="s">
        <v>27</v>
      </c>
      <c r="AB497" s="9" t="s">
        <v>27</v>
      </c>
      <c r="AC497" s="9" t="s">
        <v>27</v>
      </c>
      <c r="AD497" s="9" t="s">
        <v>27</v>
      </c>
      <c r="AE497" s="9" t="s">
        <v>27</v>
      </c>
      <c r="AP497" s="69">
        <f t="shared" si="81"/>
        <v>180000</v>
      </c>
      <c r="AQ497" s="70">
        <f t="shared" si="82"/>
        <v>0.21065443310551446</v>
      </c>
      <c r="AR497" s="71"/>
      <c r="AS497" s="60"/>
      <c r="AT497" s="60">
        <f t="shared" si="89"/>
        <v>0</v>
      </c>
      <c r="AU497" s="72">
        <f t="shared" si="91"/>
        <v>3205.2733333333331</v>
      </c>
      <c r="AV497" s="72">
        <f t="shared" si="90"/>
        <v>0</v>
      </c>
      <c r="AW497" s="72">
        <f t="shared" si="83"/>
        <v>250000</v>
      </c>
      <c r="AX497" s="72">
        <f t="shared" si="84"/>
        <v>250000</v>
      </c>
      <c r="AY497" s="73">
        <f t="shared" si="85"/>
        <v>0.29257560153543677</v>
      </c>
    </row>
    <row r="498" spans="1:51" s="2" customFormat="1" ht="12" customHeight="1">
      <c r="A498" s="55" t="s">
        <v>2338</v>
      </c>
      <c r="B498" s="56" t="s">
        <v>43</v>
      </c>
      <c r="C498" s="56" t="s">
        <v>2339</v>
      </c>
      <c r="D498" s="57" t="s">
        <v>2340</v>
      </c>
      <c r="E498" s="158" t="s">
        <v>46</v>
      </c>
      <c r="F498" s="55" t="s">
        <v>47</v>
      </c>
      <c r="G498" s="59">
        <v>854480</v>
      </c>
      <c r="H498" s="59">
        <v>180000</v>
      </c>
      <c r="I498" s="46"/>
      <c r="J498" s="46"/>
      <c r="K498" s="64">
        <v>350000</v>
      </c>
      <c r="L498" s="64">
        <v>250000</v>
      </c>
      <c r="M498" s="60" t="s">
        <v>46</v>
      </c>
      <c r="N498" s="61" t="s">
        <v>48</v>
      </c>
      <c r="O498" s="62">
        <f t="shared" si="79"/>
        <v>215517.24137931035</v>
      </c>
      <c r="P498" s="63">
        <v>0</v>
      </c>
      <c r="Q498" s="64">
        <f t="shared" si="88"/>
        <v>0</v>
      </c>
      <c r="R498" s="65" t="s">
        <v>48</v>
      </c>
      <c r="S498" s="66"/>
      <c r="T498" s="67"/>
      <c r="U498" s="64">
        <f t="shared" si="80"/>
        <v>1</v>
      </c>
      <c r="V498" s="64">
        <v>0</v>
      </c>
      <c r="W498" s="61">
        <f t="shared" si="94"/>
        <v>0</v>
      </c>
      <c r="X498" s="68" t="s">
        <v>2331</v>
      </c>
      <c r="Y498" s="68" t="s">
        <v>50</v>
      </c>
      <c r="AA498" s="9" t="s">
        <v>27</v>
      </c>
      <c r="AB498" s="9" t="s">
        <v>27</v>
      </c>
      <c r="AC498" s="9" t="s">
        <v>27</v>
      </c>
      <c r="AD498" s="9" t="s">
        <v>27</v>
      </c>
      <c r="AE498" s="9" t="s">
        <v>27</v>
      </c>
      <c r="AP498" s="69">
        <f t="shared" si="81"/>
        <v>180000</v>
      </c>
      <c r="AQ498" s="70">
        <f t="shared" si="82"/>
        <v>0.21065443310551446</v>
      </c>
      <c r="AR498" s="71"/>
      <c r="AS498" s="60"/>
      <c r="AT498" s="60">
        <f t="shared" si="89"/>
        <v>0</v>
      </c>
      <c r="AU498" s="72">
        <f t="shared" si="91"/>
        <v>3205.2733333333331</v>
      </c>
      <c r="AV498" s="72">
        <f t="shared" si="90"/>
        <v>0</v>
      </c>
      <c r="AW498" s="72">
        <f t="shared" si="83"/>
        <v>250000</v>
      </c>
      <c r="AX498" s="72">
        <f t="shared" si="84"/>
        <v>250000</v>
      </c>
      <c r="AY498" s="73">
        <f t="shared" si="85"/>
        <v>0.29257560153543677</v>
      </c>
    </row>
    <row r="499" spans="1:51" s="2" customFormat="1" ht="12" customHeight="1">
      <c r="A499" s="55" t="s">
        <v>2341</v>
      </c>
      <c r="B499" s="56" t="s">
        <v>43</v>
      </c>
      <c r="C499" s="56" t="s">
        <v>2342</v>
      </c>
      <c r="D499" s="57" t="s">
        <v>2343</v>
      </c>
      <c r="E499" s="158" t="s">
        <v>46</v>
      </c>
      <c r="F499" s="55" t="s">
        <v>47</v>
      </c>
      <c r="G499" s="59">
        <v>854480</v>
      </c>
      <c r="H499" s="59">
        <v>180000</v>
      </c>
      <c r="I499" s="46"/>
      <c r="J499" s="46"/>
      <c r="K499" s="64">
        <v>350000</v>
      </c>
      <c r="L499" s="64">
        <v>250000</v>
      </c>
      <c r="M499" s="60" t="s">
        <v>46</v>
      </c>
      <c r="N499" s="61" t="s">
        <v>48</v>
      </c>
      <c r="O499" s="62">
        <f t="shared" si="79"/>
        <v>215517.24137931035</v>
      </c>
      <c r="P499" s="63">
        <v>0</v>
      </c>
      <c r="Q499" s="64">
        <f t="shared" si="88"/>
        <v>0</v>
      </c>
      <c r="R499" s="65" t="s">
        <v>48</v>
      </c>
      <c r="S499" s="66"/>
      <c r="T499" s="67"/>
      <c r="U499" s="64">
        <f t="shared" si="80"/>
        <v>1</v>
      </c>
      <c r="V499" s="64">
        <v>0</v>
      </c>
      <c r="W499" s="61">
        <f t="shared" si="94"/>
        <v>0</v>
      </c>
      <c r="X499" s="68" t="s">
        <v>2331</v>
      </c>
      <c r="Y499" s="68" t="s">
        <v>50</v>
      </c>
      <c r="AA499" s="9" t="s">
        <v>27</v>
      </c>
      <c r="AB499" s="9" t="s">
        <v>27</v>
      </c>
      <c r="AC499" s="9" t="s">
        <v>27</v>
      </c>
      <c r="AD499" s="9" t="s">
        <v>27</v>
      </c>
      <c r="AE499" s="9" t="s">
        <v>27</v>
      </c>
      <c r="AP499" s="69">
        <f t="shared" si="81"/>
        <v>180000</v>
      </c>
      <c r="AQ499" s="70">
        <f t="shared" si="82"/>
        <v>0.21065443310551446</v>
      </c>
      <c r="AR499" s="71"/>
      <c r="AS499" s="60"/>
      <c r="AT499" s="60">
        <f t="shared" si="89"/>
        <v>0</v>
      </c>
      <c r="AU499" s="72">
        <f t="shared" si="91"/>
        <v>3205.2733333333331</v>
      </c>
      <c r="AV499" s="72">
        <f t="shared" si="90"/>
        <v>0</v>
      </c>
      <c r="AW499" s="72">
        <f t="shared" si="83"/>
        <v>250000</v>
      </c>
      <c r="AX499" s="72">
        <f t="shared" si="84"/>
        <v>250000</v>
      </c>
      <c r="AY499" s="73">
        <f t="shared" si="85"/>
        <v>0.29257560153543677</v>
      </c>
    </row>
    <row r="500" spans="1:51" s="2" customFormat="1" ht="12" customHeight="1">
      <c r="A500" s="55" t="s">
        <v>2344</v>
      </c>
      <c r="B500" s="56" t="s">
        <v>43</v>
      </c>
      <c r="C500" s="56" t="s">
        <v>2345</v>
      </c>
      <c r="D500" s="57" t="s">
        <v>2346</v>
      </c>
      <c r="E500" s="158" t="s">
        <v>46</v>
      </c>
      <c r="F500" s="55" t="s">
        <v>47</v>
      </c>
      <c r="G500" s="59">
        <v>854480</v>
      </c>
      <c r="H500" s="59">
        <v>180000</v>
      </c>
      <c r="I500" s="46"/>
      <c r="J500" s="46"/>
      <c r="K500" s="64">
        <v>350000</v>
      </c>
      <c r="L500" s="64">
        <v>250000</v>
      </c>
      <c r="M500" s="60" t="s">
        <v>46</v>
      </c>
      <c r="N500" s="61" t="s">
        <v>48</v>
      </c>
      <c r="O500" s="62">
        <f t="shared" si="79"/>
        <v>215517.24137931035</v>
      </c>
      <c r="P500" s="63">
        <v>0</v>
      </c>
      <c r="Q500" s="64">
        <f t="shared" si="88"/>
        <v>0</v>
      </c>
      <c r="R500" s="65" t="s">
        <v>48</v>
      </c>
      <c r="S500" s="66"/>
      <c r="T500" s="67"/>
      <c r="U500" s="64">
        <f t="shared" si="80"/>
        <v>1</v>
      </c>
      <c r="V500" s="64">
        <v>0</v>
      </c>
      <c r="W500" s="61">
        <f t="shared" si="94"/>
        <v>0</v>
      </c>
      <c r="X500" s="68" t="s">
        <v>2331</v>
      </c>
      <c r="Y500" s="68" t="s">
        <v>50</v>
      </c>
      <c r="AA500" s="9" t="s">
        <v>27</v>
      </c>
      <c r="AB500" s="9" t="s">
        <v>27</v>
      </c>
      <c r="AC500" s="9" t="s">
        <v>27</v>
      </c>
      <c r="AD500" s="9" t="s">
        <v>28</v>
      </c>
      <c r="AE500" s="9" t="s">
        <v>27</v>
      </c>
      <c r="AP500" s="69">
        <f t="shared" si="81"/>
        <v>180000</v>
      </c>
      <c r="AQ500" s="70">
        <f t="shared" si="82"/>
        <v>0.21065443310551446</v>
      </c>
      <c r="AR500" s="71"/>
      <c r="AS500" s="60"/>
      <c r="AT500" s="60">
        <f t="shared" si="89"/>
        <v>0</v>
      </c>
      <c r="AU500" s="72">
        <f t="shared" si="91"/>
        <v>3205.2733333333331</v>
      </c>
      <c r="AV500" s="72">
        <f t="shared" si="90"/>
        <v>0</v>
      </c>
      <c r="AW500" s="72">
        <f t="shared" si="83"/>
        <v>250000</v>
      </c>
      <c r="AX500" s="72">
        <f t="shared" si="84"/>
        <v>250000</v>
      </c>
      <c r="AY500" s="73">
        <f t="shared" si="85"/>
        <v>0.29257560153543677</v>
      </c>
    </row>
    <row r="501" spans="1:51" s="2" customFormat="1" ht="12" customHeight="1">
      <c r="A501" s="55" t="s">
        <v>2347</v>
      </c>
      <c r="B501" s="56" t="s">
        <v>43</v>
      </c>
      <c r="C501" s="56" t="s">
        <v>2348</v>
      </c>
      <c r="D501" s="57" t="s">
        <v>2349</v>
      </c>
      <c r="E501" s="158" t="s">
        <v>2106</v>
      </c>
      <c r="F501" s="55" t="s">
        <v>47</v>
      </c>
      <c r="G501" s="59">
        <v>854480</v>
      </c>
      <c r="H501" s="59">
        <v>180000</v>
      </c>
      <c r="I501" s="46"/>
      <c r="J501" s="46"/>
      <c r="K501" s="64">
        <v>350000</v>
      </c>
      <c r="L501" s="64">
        <v>250000</v>
      </c>
      <c r="M501" s="60" t="s">
        <v>46</v>
      </c>
      <c r="N501" s="61" t="s">
        <v>48</v>
      </c>
      <c r="O501" s="62">
        <f t="shared" ref="O501:O527" si="95">L501/1.16</f>
        <v>215517.24137931035</v>
      </c>
      <c r="P501" s="63">
        <v>0</v>
      </c>
      <c r="Q501" s="64">
        <f t="shared" si="88"/>
        <v>0</v>
      </c>
      <c r="R501" s="65" t="s">
        <v>48</v>
      </c>
      <c r="S501" s="66"/>
      <c r="T501" s="67"/>
      <c r="U501" s="64">
        <f t="shared" si="80"/>
        <v>1</v>
      </c>
      <c r="V501" s="64">
        <v>0</v>
      </c>
      <c r="W501" s="61">
        <f t="shared" si="94"/>
        <v>0</v>
      </c>
      <c r="X501" s="68" t="s">
        <v>2350</v>
      </c>
      <c r="Y501" s="68" t="s">
        <v>50</v>
      </c>
      <c r="AA501" s="9" t="s">
        <v>27</v>
      </c>
      <c r="AB501" s="9" t="s">
        <v>27</v>
      </c>
      <c r="AC501" s="9" t="s">
        <v>27</v>
      </c>
      <c r="AD501" s="9" t="s">
        <v>28</v>
      </c>
      <c r="AE501" s="9" t="s">
        <v>27</v>
      </c>
      <c r="AP501" s="69">
        <f t="shared" si="81"/>
        <v>180000</v>
      </c>
      <c r="AQ501" s="70">
        <f t="shared" si="82"/>
        <v>0.21065443310551446</v>
      </c>
      <c r="AR501" s="71"/>
      <c r="AS501" s="60"/>
      <c r="AT501" s="60">
        <f t="shared" si="89"/>
        <v>0</v>
      </c>
      <c r="AU501" s="72">
        <f t="shared" si="91"/>
        <v>3205.2733333333331</v>
      </c>
      <c r="AV501" s="72">
        <f t="shared" si="90"/>
        <v>0</v>
      </c>
      <c r="AW501" s="72">
        <f t="shared" si="83"/>
        <v>250000</v>
      </c>
      <c r="AX501" s="72">
        <f t="shared" si="84"/>
        <v>250000</v>
      </c>
      <c r="AY501" s="73">
        <f t="shared" si="85"/>
        <v>0.29257560153543677</v>
      </c>
    </row>
    <row r="502" spans="1:51" s="2" customFormat="1" ht="12" customHeight="1">
      <c r="A502" s="55" t="s">
        <v>2351</v>
      </c>
      <c r="B502" s="56" t="s">
        <v>43</v>
      </c>
      <c r="C502" s="56" t="s">
        <v>2352</v>
      </c>
      <c r="D502" s="57" t="s">
        <v>2353</v>
      </c>
      <c r="E502" s="158" t="s">
        <v>2106</v>
      </c>
      <c r="F502" s="55" t="s">
        <v>47</v>
      </c>
      <c r="G502" s="59">
        <v>854480</v>
      </c>
      <c r="H502" s="59">
        <v>180000</v>
      </c>
      <c r="I502" s="46"/>
      <c r="J502" s="46"/>
      <c r="K502" s="64">
        <v>350000</v>
      </c>
      <c r="L502" s="64">
        <v>250000</v>
      </c>
      <c r="M502" s="60" t="s">
        <v>46</v>
      </c>
      <c r="N502" s="61" t="s">
        <v>48</v>
      </c>
      <c r="O502" s="62">
        <f t="shared" si="95"/>
        <v>215517.24137931035</v>
      </c>
      <c r="P502" s="63">
        <v>0</v>
      </c>
      <c r="Q502" s="64">
        <f t="shared" si="88"/>
        <v>0</v>
      </c>
      <c r="R502" s="65" t="s">
        <v>48</v>
      </c>
      <c r="S502" s="66"/>
      <c r="T502" s="67"/>
      <c r="U502" s="64">
        <f t="shared" si="80"/>
        <v>1</v>
      </c>
      <c r="V502" s="64">
        <v>0</v>
      </c>
      <c r="W502" s="61">
        <f t="shared" si="94"/>
        <v>0</v>
      </c>
      <c r="X502" s="68" t="s">
        <v>2331</v>
      </c>
      <c r="Y502" s="68" t="s">
        <v>50</v>
      </c>
      <c r="AA502" s="9" t="s">
        <v>27</v>
      </c>
      <c r="AB502" s="9" t="s">
        <v>27</v>
      </c>
      <c r="AC502" s="9" t="s">
        <v>27</v>
      </c>
      <c r="AD502" s="9" t="s">
        <v>28</v>
      </c>
      <c r="AE502" s="9" t="s">
        <v>28</v>
      </c>
      <c r="AF502" s="2" t="s">
        <v>2354</v>
      </c>
      <c r="AP502" s="69">
        <f t="shared" si="81"/>
        <v>180000</v>
      </c>
      <c r="AQ502" s="70">
        <f t="shared" si="82"/>
        <v>0.21065443310551446</v>
      </c>
      <c r="AR502" s="71"/>
      <c r="AS502" s="60"/>
      <c r="AT502" s="60">
        <f t="shared" si="89"/>
        <v>0</v>
      </c>
      <c r="AU502" s="72">
        <f t="shared" si="91"/>
        <v>3205.2733333333331</v>
      </c>
      <c r="AV502" s="72">
        <f t="shared" si="90"/>
        <v>0</v>
      </c>
      <c r="AW502" s="72">
        <f t="shared" si="83"/>
        <v>250000</v>
      </c>
      <c r="AX502" s="72">
        <f t="shared" si="84"/>
        <v>250000</v>
      </c>
      <c r="AY502" s="73">
        <f t="shared" si="85"/>
        <v>0.29257560153543677</v>
      </c>
    </row>
    <row r="503" spans="1:51" s="2" customFormat="1" ht="12" customHeight="1">
      <c r="A503" s="55" t="s">
        <v>2355</v>
      </c>
      <c r="B503" s="56" t="s">
        <v>43</v>
      </c>
      <c r="C503" s="56" t="s">
        <v>2356</v>
      </c>
      <c r="D503" s="57" t="s">
        <v>2357</v>
      </c>
      <c r="E503" s="158" t="s">
        <v>2106</v>
      </c>
      <c r="F503" s="55" t="s">
        <v>47</v>
      </c>
      <c r="G503" s="59">
        <v>854480</v>
      </c>
      <c r="H503" s="59">
        <v>180000</v>
      </c>
      <c r="I503" s="46"/>
      <c r="J503" s="46"/>
      <c r="K503" s="64">
        <v>350000</v>
      </c>
      <c r="L503" s="64">
        <v>250000</v>
      </c>
      <c r="M503" s="60" t="s">
        <v>46</v>
      </c>
      <c r="N503" s="61" t="s">
        <v>48</v>
      </c>
      <c r="O503" s="62">
        <f t="shared" si="95"/>
        <v>215517.24137931035</v>
      </c>
      <c r="P503" s="63">
        <v>0</v>
      </c>
      <c r="Q503" s="64">
        <f t="shared" si="88"/>
        <v>0</v>
      </c>
      <c r="R503" s="65" t="s">
        <v>48</v>
      </c>
      <c r="S503" s="66"/>
      <c r="T503" s="67"/>
      <c r="U503" s="64">
        <f t="shared" si="80"/>
        <v>1</v>
      </c>
      <c r="V503" s="64">
        <v>0</v>
      </c>
      <c r="W503" s="61">
        <f t="shared" si="94"/>
        <v>0</v>
      </c>
      <c r="X503" s="68" t="s">
        <v>2331</v>
      </c>
      <c r="Y503" s="68" t="s">
        <v>50</v>
      </c>
      <c r="AA503" s="9" t="s">
        <v>27</v>
      </c>
      <c r="AB503" s="9" t="s">
        <v>27</v>
      </c>
      <c r="AC503" s="9" t="s">
        <v>27</v>
      </c>
      <c r="AD503" s="9" t="s">
        <v>28</v>
      </c>
      <c r="AE503" s="9" t="s">
        <v>28</v>
      </c>
      <c r="AF503" s="2" t="s">
        <v>2354</v>
      </c>
      <c r="AP503" s="69">
        <f t="shared" si="81"/>
        <v>180000</v>
      </c>
      <c r="AQ503" s="70">
        <f t="shared" si="82"/>
        <v>0.21065443310551446</v>
      </c>
      <c r="AR503" s="71"/>
      <c r="AS503" s="60"/>
      <c r="AT503" s="60">
        <f t="shared" si="89"/>
        <v>0</v>
      </c>
      <c r="AU503" s="72">
        <f t="shared" si="91"/>
        <v>3205.2733333333331</v>
      </c>
      <c r="AV503" s="72">
        <f t="shared" si="90"/>
        <v>0</v>
      </c>
      <c r="AW503" s="72">
        <f t="shared" si="83"/>
        <v>250000</v>
      </c>
      <c r="AX503" s="72">
        <f t="shared" si="84"/>
        <v>250000</v>
      </c>
      <c r="AY503" s="73">
        <f t="shared" si="85"/>
        <v>0.29257560153543677</v>
      </c>
    </row>
    <row r="504" spans="1:51" s="2" customFormat="1" ht="12" customHeight="1">
      <c r="A504" s="55" t="s">
        <v>2358</v>
      </c>
      <c r="B504" s="56" t="s">
        <v>43</v>
      </c>
      <c r="C504" s="56" t="s">
        <v>2359</v>
      </c>
      <c r="D504" s="57" t="s">
        <v>2360</v>
      </c>
      <c r="E504" s="158" t="s">
        <v>46</v>
      </c>
      <c r="F504" s="55" t="s">
        <v>47</v>
      </c>
      <c r="G504" s="59">
        <v>854480</v>
      </c>
      <c r="H504" s="59">
        <v>180000</v>
      </c>
      <c r="I504" s="46"/>
      <c r="J504" s="46"/>
      <c r="K504" s="64">
        <v>350000</v>
      </c>
      <c r="L504" s="64">
        <v>0</v>
      </c>
      <c r="M504" s="60" t="s">
        <v>46</v>
      </c>
      <c r="N504" s="61" t="s">
        <v>48</v>
      </c>
      <c r="O504" s="62">
        <f t="shared" si="95"/>
        <v>0</v>
      </c>
      <c r="P504" s="63">
        <v>0</v>
      </c>
      <c r="Q504" s="64">
        <f t="shared" si="88"/>
        <v>0</v>
      </c>
      <c r="R504" s="65" t="s">
        <v>48</v>
      </c>
      <c r="S504" s="66"/>
      <c r="T504" s="67"/>
      <c r="U504" s="64">
        <f t="shared" si="80"/>
        <v>1</v>
      </c>
      <c r="V504" s="64">
        <v>0</v>
      </c>
      <c r="W504" s="61">
        <f t="shared" si="94"/>
        <v>0</v>
      </c>
      <c r="X504" s="68" t="s">
        <v>2361</v>
      </c>
      <c r="Y504" s="68" t="s">
        <v>50</v>
      </c>
      <c r="AA504" s="9" t="s">
        <v>28</v>
      </c>
      <c r="AB504" s="9" t="s">
        <v>27</v>
      </c>
      <c r="AC504" s="9" t="s">
        <v>28</v>
      </c>
      <c r="AD504" s="9" t="s">
        <v>28</v>
      </c>
      <c r="AE504" s="9" t="s">
        <v>28</v>
      </c>
      <c r="AP504" s="69">
        <f t="shared" si="81"/>
        <v>180000</v>
      </c>
      <c r="AQ504" s="70">
        <f t="shared" si="82"/>
        <v>0.21065443310551446</v>
      </c>
      <c r="AR504" s="71"/>
      <c r="AS504" s="60"/>
      <c r="AT504" s="60">
        <f t="shared" si="89"/>
        <v>0</v>
      </c>
      <c r="AU504" s="72">
        <f t="shared" si="91"/>
        <v>3205.2733333333331</v>
      </c>
      <c r="AV504" s="72">
        <f t="shared" si="90"/>
        <v>0</v>
      </c>
      <c r="AW504" s="72">
        <f t="shared" si="83"/>
        <v>0</v>
      </c>
      <c r="AX504" s="72">
        <f t="shared" si="84"/>
        <v>0</v>
      </c>
      <c r="AY504" s="73">
        <f t="shared" si="85"/>
        <v>0</v>
      </c>
    </row>
    <row r="505" spans="1:51" s="2" customFormat="1" ht="12" customHeight="1">
      <c r="A505" s="55" t="s">
        <v>2362</v>
      </c>
      <c r="B505" s="56" t="s">
        <v>317</v>
      </c>
      <c r="C505" s="56" t="s">
        <v>2363</v>
      </c>
      <c r="D505" s="57" t="s">
        <v>2364</v>
      </c>
      <c r="E505" s="158" t="s">
        <v>46</v>
      </c>
      <c r="F505" s="58" t="s">
        <v>1084</v>
      </c>
      <c r="G505" s="76">
        <v>4852931</v>
      </c>
      <c r="H505" s="76"/>
      <c r="I505" s="46"/>
      <c r="J505" s="46"/>
      <c r="K505" s="64">
        <v>2100000</v>
      </c>
      <c r="L505" s="64">
        <v>2100000</v>
      </c>
      <c r="M505" s="60" t="s">
        <v>46</v>
      </c>
      <c r="N505" s="61" t="s">
        <v>48</v>
      </c>
      <c r="O505" s="62">
        <f t="shared" si="95"/>
        <v>1810344.8275862071</v>
      </c>
      <c r="P505" s="63">
        <v>0</v>
      </c>
      <c r="Q505" s="64">
        <f t="shared" si="88"/>
        <v>0</v>
      </c>
      <c r="R505" s="65" t="s">
        <v>48</v>
      </c>
      <c r="S505" s="66"/>
      <c r="T505" s="67"/>
      <c r="U505" s="64">
        <f t="shared" si="80"/>
        <v>1</v>
      </c>
      <c r="V505" s="64">
        <v>0</v>
      </c>
      <c r="W505" s="61">
        <f t="shared" si="94"/>
        <v>0</v>
      </c>
      <c r="X505" s="68" t="s">
        <v>2331</v>
      </c>
      <c r="Y505" s="68" t="s">
        <v>50</v>
      </c>
      <c r="AA505" s="9" t="s">
        <v>27</v>
      </c>
      <c r="AB505" s="9" t="s">
        <v>27</v>
      </c>
      <c r="AC505" s="9" t="s">
        <v>27</v>
      </c>
      <c r="AD505" s="9" t="s">
        <v>27</v>
      </c>
      <c r="AE505" s="9" t="s">
        <v>27</v>
      </c>
      <c r="AP505" s="69">
        <f t="shared" si="81"/>
        <v>0</v>
      </c>
      <c r="AQ505" s="70">
        <f t="shared" si="82"/>
        <v>0</v>
      </c>
      <c r="AR505" s="71"/>
      <c r="AS505" s="60"/>
      <c r="AT505" s="60">
        <f t="shared" si="89"/>
        <v>0</v>
      </c>
      <c r="AU505" s="72">
        <f t="shared" si="91"/>
        <v>3205.2733333333331</v>
      </c>
      <c r="AV505" s="72">
        <f t="shared" si="90"/>
        <v>0</v>
      </c>
      <c r="AW505" s="72">
        <f t="shared" si="83"/>
        <v>2100000</v>
      </c>
      <c r="AX505" s="72">
        <f t="shared" si="84"/>
        <v>2100000</v>
      </c>
      <c r="AY505" s="73">
        <f t="shared" si="85"/>
        <v>0.43272818014515352</v>
      </c>
    </row>
    <row r="506" spans="1:51" s="2" customFormat="1" ht="12" customHeight="1">
      <c r="A506" s="55" t="s">
        <v>2365</v>
      </c>
      <c r="B506" s="56" t="s">
        <v>218</v>
      </c>
      <c r="C506" s="56" t="s">
        <v>2366</v>
      </c>
      <c r="D506" s="57" t="s">
        <v>2367</v>
      </c>
      <c r="E506" s="158" t="s">
        <v>2368</v>
      </c>
      <c r="F506" s="58" t="s">
        <v>208</v>
      </c>
      <c r="G506" s="59">
        <v>5529500</v>
      </c>
      <c r="H506" s="59">
        <v>1760168.6239772062</v>
      </c>
      <c r="I506" s="46"/>
      <c r="J506" s="46"/>
      <c r="K506" s="64">
        <v>2100000</v>
      </c>
      <c r="L506" s="64">
        <v>900000</v>
      </c>
      <c r="M506" s="60" t="s">
        <v>1455</v>
      </c>
      <c r="N506" s="61" t="s">
        <v>2369</v>
      </c>
      <c r="O506" s="62">
        <f t="shared" si="95"/>
        <v>775862.06896551733</v>
      </c>
      <c r="P506" s="63">
        <v>1.7500000000000002E-2</v>
      </c>
      <c r="Q506" s="64">
        <f t="shared" si="88"/>
        <v>13577.586206896554</v>
      </c>
      <c r="R506" s="65" t="s">
        <v>27</v>
      </c>
      <c r="S506" s="66"/>
      <c r="T506" s="67"/>
      <c r="U506" s="64">
        <f t="shared" si="80"/>
        <v>1</v>
      </c>
      <c r="V506" s="64">
        <v>60</v>
      </c>
      <c r="W506" s="61">
        <f t="shared" ref="W506:W522" si="96">V506*U506</f>
        <v>60</v>
      </c>
      <c r="X506" s="68" t="s">
        <v>2370</v>
      </c>
      <c r="Y506" s="68" t="s">
        <v>50</v>
      </c>
      <c r="AA506" s="9" t="s">
        <v>27</v>
      </c>
      <c r="AB506" s="9" t="s">
        <v>27</v>
      </c>
      <c r="AC506" s="9" t="s">
        <v>27</v>
      </c>
      <c r="AD506" s="9" t="s">
        <v>27</v>
      </c>
      <c r="AE506" s="9" t="s">
        <v>27</v>
      </c>
      <c r="AP506" s="69">
        <f t="shared" si="81"/>
        <v>1760168.6239772062</v>
      </c>
      <c r="AQ506" s="70">
        <f t="shared" si="82"/>
        <v>0.31832328853914571</v>
      </c>
      <c r="AR506" s="71"/>
      <c r="AS506" s="60"/>
      <c r="AT506" s="60">
        <f t="shared" si="89"/>
        <v>0</v>
      </c>
      <c r="AU506" s="72">
        <f t="shared" si="91"/>
        <v>3205.2733333333331</v>
      </c>
      <c r="AV506" s="72">
        <f t="shared" si="90"/>
        <v>0</v>
      </c>
      <c r="AW506" s="72">
        <f t="shared" si="83"/>
        <v>900000</v>
      </c>
      <c r="AX506" s="72">
        <f t="shared" si="84"/>
        <v>900000</v>
      </c>
      <c r="AY506" s="73">
        <f t="shared" si="85"/>
        <v>0.16276336015914639</v>
      </c>
    </row>
    <row r="507" spans="1:51" s="2" customFormat="1" ht="12" customHeight="1">
      <c r="A507" s="55" t="s">
        <v>2371</v>
      </c>
      <c r="B507" s="56" t="s">
        <v>232</v>
      </c>
      <c r="C507" s="56" t="s">
        <v>2372</v>
      </c>
      <c r="D507" s="57" t="s">
        <v>2373</v>
      </c>
      <c r="E507" s="158" t="s">
        <v>256</v>
      </c>
      <c r="F507" s="58" t="s">
        <v>208</v>
      </c>
      <c r="G507" s="59">
        <v>3558654</v>
      </c>
      <c r="H507" s="59">
        <v>1132802.4440529849</v>
      </c>
      <c r="I507" s="46"/>
      <c r="J507" s="46"/>
      <c r="K507" s="64">
        <v>1500000</v>
      </c>
      <c r="L507" s="64">
        <v>1150000</v>
      </c>
      <c r="M507" s="60" t="s">
        <v>2374</v>
      </c>
      <c r="N507" s="61" t="s">
        <v>229</v>
      </c>
      <c r="O507" s="62">
        <f t="shared" si="95"/>
        <v>991379.31034482771</v>
      </c>
      <c r="P507" s="63">
        <v>2.5000000000000001E-2</v>
      </c>
      <c r="Q507" s="64">
        <f t="shared" si="88"/>
        <v>24784.482758620696</v>
      </c>
      <c r="R507" s="65" t="s">
        <v>27</v>
      </c>
      <c r="S507" s="66"/>
      <c r="T507" s="67"/>
      <c r="U507" s="64">
        <f t="shared" si="80"/>
        <v>1</v>
      </c>
      <c r="V507" s="64">
        <v>0</v>
      </c>
      <c r="W507" s="61">
        <f t="shared" si="96"/>
        <v>0</v>
      </c>
      <c r="X507" s="68" t="s">
        <v>2375</v>
      </c>
      <c r="Y507" s="68" t="s">
        <v>50</v>
      </c>
      <c r="AA507" s="9" t="s">
        <v>27</v>
      </c>
      <c r="AB507" s="9" t="s">
        <v>27</v>
      </c>
      <c r="AC507" s="9" t="s">
        <v>27</v>
      </c>
      <c r="AD507" s="9" t="s">
        <v>27</v>
      </c>
      <c r="AE507" s="9" t="s">
        <v>27</v>
      </c>
      <c r="AF507" s="2" t="s">
        <v>2376</v>
      </c>
      <c r="AP507" s="69">
        <f t="shared" si="81"/>
        <v>1132802.4440529849</v>
      </c>
      <c r="AQ507" s="70">
        <f t="shared" si="82"/>
        <v>0.31832328853914565</v>
      </c>
      <c r="AR507" s="71"/>
      <c r="AS507" s="60"/>
      <c r="AT507" s="60">
        <f t="shared" si="89"/>
        <v>0</v>
      </c>
      <c r="AU507" s="72">
        <f t="shared" si="91"/>
        <v>3205.2733333333331</v>
      </c>
      <c r="AV507" s="72">
        <f t="shared" si="90"/>
        <v>0</v>
      </c>
      <c r="AW507" s="72">
        <f t="shared" si="83"/>
        <v>1150000</v>
      </c>
      <c r="AX507" s="72">
        <f t="shared" si="84"/>
        <v>1150000</v>
      </c>
      <c r="AY507" s="73">
        <f t="shared" si="85"/>
        <v>0.3231558898392482</v>
      </c>
    </row>
    <row r="508" spans="1:51" s="2" customFormat="1" ht="12" customHeight="1">
      <c r="A508" s="55" t="s">
        <v>2377</v>
      </c>
      <c r="B508" s="56" t="s">
        <v>232</v>
      </c>
      <c r="C508" s="56" t="s">
        <v>2378</v>
      </c>
      <c r="D508" s="57" t="s">
        <v>2379</v>
      </c>
      <c r="E508" s="158" t="s">
        <v>256</v>
      </c>
      <c r="F508" s="58" t="s">
        <v>208</v>
      </c>
      <c r="G508" s="59">
        <v>3558654</v>
      </c>
      <c r="H508" s="59">
        <v>1132802.4440529849</v>
      </c>
      <c r="I508" s="46"/>
      <c r="J508" s="46"/>
      <c r="K508" s="64">
        <v>1500000</v>
      </c>
      <c r="L508" s="64">
        <v>1150000</v>
      </c>
      <c r="M508" s="60" t="s">
        <v>2374</v>
      </c>
      <c r="N508" s="61" t="s">
        <v>229</v>
      </c>
      <c r="O508" s="62">
        <f t="shared" si="95"/>
        <v>991379.31034482771</v>
      </c>
      <c r="P508" s="63">
        <v>2.5000000000000001E-2</v>
      </c>
      <c r="Q508" s="64">
        <f t="shared" si="88"/>
        <v>24784.482758620696</v>
      </c>
      <c r="R508" s="65" t="s">
        <v>27</v>
      </c>
      <c r="S508" s="66"/>
      <c r="T508" s="67"/>
      <c r="U508" s="64">
        <f t="shared" si="80"/>
        <v>1</v>
      </c>
      <c r="V508" s="64">
        <v>0</v>
      </c>
      <c r="W508" s="61">
        <f t="shared" si="96"/>
        <v>0</v>
      </c>
      <c r="X508" s="68" t="s">
        <v>2375</v>
      </c>
      <c r="Y508" s="68" t="s">
        <v>50</v>
      </c>
      <c r="AA508" s="9" t="s">
        <v>27</v>
      </c>
      <c r="AB508" s="9" t="s">
        <v>27</v>
      </c>
      <c r="AC508" s="9" t="s">
        <v>27</v>
      </c>
      <c r="AD508" s="9" t="s">
        <v>27</v>
      </c>
      <c r="AE508" s="9" t="s">
        <v>27</v>
      </c>
      <c r="AF508" s="2" t="s">
        <v>2376</v>
      </c>
      <c r="AP508" s="69">
        <f t="shared" si="81"/>
        <v>1132802.4440529849</v>
      </c>
      <c r="AQ508" s="70">
        <f t="shared" si="82"/>
        <v>0.31832328853914565</v>
      </c>
      <c r="AR508" s="71"/>
      <c r="AS508" s="60"/>
      <c r="AT508" s="60">
        <f t="shared" si="89"/>
        <v>0</v>
      </c>
      <c r="AU508" s="72">
        <f t="shared" si="91"/>
        <v>3205.2733333333331</v>
      </c>
      <c r="AV508" s="72">
        <f t="shared" si="90"/>
        <v>0</v>
      </c>
      <c r="AW508" s="72">
        <f t="shared" si="83"/>
        <v>1150000</v>
      </c>
      <c r="AX508" s="72">
        <f t="shared" si="84"/>
        <v>1150000</v>
      </c>
      <c r="AY508" s="73">
        <f t="shared" si="85"/>
        <v>0.3231558898392482</v>
      </c>
    </row>
    <row r="509" spans="1:51" s="2" customFormat="1" ht="12" customHeight="1">
      <c r="A509" s="55" t="s">
        <v>2380</v>
      </c>
      <c r="B509" s="56" t="s">
        <v>232</v>
      </c>
      <c r="C509" s="56" t="s">
        <v>2381</v>
      </c>
      <c r="D509" s="57" t="s">
        <v>2382</v>
      </c>
      <c r="E509" s="158" t="s">
        <v>256</v>
      </c>
      <c r="F509" s="58" t="s">
        <v>208</v>
      </c>
      <c r="G509" s="59">
        <v>3558654</v>
      </c>
      <c r="H509" s="59">
        <v>1132802.4440529849</v>
      </c>
      <c r="I509" s="46"/>
      <c r="J509" s="46"/>
      <c r="K509" s="64">
        <v>1500000</v>
      </c>
      <c r="L509" s="64">
        <v>1150000</v>
      </c>
      <c r="M509" s="60" t="s">
        <v>2374</v>
      </c>
      <c r="N509" s="61" t="s">
        <v>229</v>
      </c>
      <c r="O509" s="62">
        <f t="shared" si="95"/>
        <v>991379.31034482771</v>
      </c>
      <c r="P509" s="63">
        <v>2.5000000000000001E-2</v>
      </c>
      <c r="Q509" s="64">
        <f t="shared" si="88"/>
        <v>24784.482758620696</v>
      </c>
      <c r="R509" s="65" t="s">
        <v>27</v>
      </c>
      <c r="S509" s="66"/>
      <c r="T509" s="67"/>
      <c r="U509" s="64">
        <f t="shared" si="80"/>
        <v>1</v>
      </c>
      <c r="V509" s="64">
        <v>0</v>
      </c>
      <c r="W509" s="61">
        <f t="shared" si="96"/>
        <v>0</v>
      </c>
      <c r="X509" s="68" t="s">
        <v>2375</v>
      </c>
      <c r="Y509" s="68" t="s">
        <v>50</v>
      </c>
      <c r="AA509" s="9" t="s">
        <v>27</v>
      </c>
      <c r="AB509" s="9" t="s">
        <v>27</v>
      </c>
      <c r="AC509" s="9" t="s">
        <v>27</v>
      </c>
      <c r="AD509" s="9" t="s">
        <v>27</v>
      </c>
      <c r="AE509" s="9" t="s">
        <v>27</v>
      </c>
      <c r="AF509" s="2" t="s">
        <v>2376</v>
      </c>
      <c r="AP509" s="69">
        <f t="shared" si="81"/>
        <v>1132802.4440529849</v>
      </c>
      <c r="AQ509" s="70">
        <f t="shared" si="82"/>
        <v>0.31832328853914565</v>
      </c>
      <c r="AR509" s="71"/>
      <c r="AS509" s="60"/>
      <c r="AT509" s="60">
        <f t="shared" si="89"/>
        <v>0</v>
      </c>
      <c r="AU509" s="72">
        <f t="shared" si="91"/>
        <v>3205.2733333333331</v>
      </c>
      <c r="AV509" s="72">
        <f t="shared" si="90"/>
        <v>0</v>
      </c>
      <c r="AW509" s="72">
        <f t="shared" si="83"/>
        <v>1150000</v>
      </c>
      <c r="AX509" s="72">
        <f t="shared" si="84"/>
        <v>1150000</v>
      </c>
      <c r="AY509" s="73">
        <f t="shared" si="85"/>
        <v>0.3231558898392482</v>
      </c>
    </row>
    <row r="510" spans="1:51" s="2" customFormat="1" ht="12" customHeight="1">
      <c r="A510" s="55" t="s">
        <v>2383</v>
      </c>
      <c r="B510" s="56" t="s">
        <v>232</v>
      </c>
      <c r="C510" s="56" t="s">
        <v>2384</v>
      </c>
      <c r="D510" s="57" t="s">
        <v>2385</v>
      </c>
      <c r="E510" s="158" t="s">
        <v>256</v>
      </c>
      <c r="F510" s="58" t="s">
        <v>208</v>
      </c>
      <c r="G510" s="59">
        <v>3558654</v>
      </c>
      <c r="H510" s="59">
        <v>1132802.4440529849</v>
      </c>
      <c r="I510" s="46"/>
      <c r="J510" s="46"/>
      <c r="K510" s="64">
        <v>1500000</v>
      </c>
      <c r="L510" s="64">
        <v>1150000</v>
      </c>
      <c r="M510" s="60" t="s">
        <v>2374</v>
      </c>
      <c r="N510" s="61" t="s">
        <v>229</v>
      </c>
      <c r="O510" s="62">
        <f t="shared" si="95"/>
        <v>991379.31034482771</v>
      </c>
      <c r="P510" s="63">
        <v>2.5000000000000001E-2</v>
      </c>
      <c r="Q510" s="64">
        <f t="shared" si="88"/>
        <v>24784.482758620696</v>
      </c>
      <c r="R510" s="65" t="s">
        <v>27</v>
      </c>
      <c r="S510" s="66"/>
      <c r="T510" s="67"/>
      <c r="U510" s="64">
        <f t="shared" si="80"/>
        <v>1</v>
      </c>
      <c r="V510" s="64">
        <v>0</v>
      </c>
      <c r="W510" s="61">
        <f t="shared" si="96"/>
        <v>0</v>
      </c>
      <c r="X510" s="68" t="s">
        <v>2375</v>
      </c>
      <c r="Y510" s="68" t="s">
        <v>50</v>
      </c>
      <c r="AA510" s="9" t="s">
        <v>27</v>
      </c>
      <c r="AB510" s="9" t="s">
        <v>27</v>
      </c>
      <c r="AC510" s="9" t="s">
        <v>27</v>
      </c>
      <c r="AD510" s="9" t="s">
        <v>27</v>
      </c>
      <c r="AE510" s="9" t="s">
        <v>27</v>
      </c>
      <c r="AF510" s="2" t="s">
        <v>2376</v>
      </c>
      <c r="AP510" s="69">
        <f t="shared" si="81"/>
        <v>1132802.4440529849</v>
      </c>
      <c r="AQ510" s="70">
        <f t="shared" si="82"/>
        <v>0.31832328853914565</v>
      </c>
      <c r="AR510" s="71"/>
      <c r="AS510" s="60"/>
      <c r="AT510" s="60">
        <f t="shared" si="89"/>
        <v>0</v>
      </c>
      <c r="AU510" s="72">
        <f t="shared" si="91"/>
        <v>3205.2733333333331</v>
      </c>
      <c r="AV510" s="72">
        <f t="shared" si="90"/>
        <v>0</v>
      </c>
      <c r="AW510" s="72">
        <f t="shared" si="83"/>
        <v>1150000</v>
      </c>
      <c r="AX510" s="72">
        <f t="shared" si="84"/>
        <v>1150000</v>
      </c>
      <c r="AY510" s="73">
        <f t="shared" si="85"/>
        <v>0.3231558898392482</v>
      </c>
    </row>
    <row r="511" spans="1:51" s="2" customFormat="1" ht="12" customHeight="1">
      <c r="A511" s="55" t="s">
        <v>2386</v>
      </c>
      <c r="B511" s="56" t="s">
        <v>232</v>
      </c>
      <c r="C511" s="56" t="s">
        <v>2387</v>
      </c>
      <c r="D511" s="57" t="s">
        <v>2388</v>
      </c>
      <c r="E511" s="158" t="s">
        <v>256</v>
      </c>
      <c r="F511" s="58" t="s">
        <v>208</v>
      </c>
      <c r="G511" s="59">
        <v>3558654</v>
      </c>
      <c r="H511" s="59">
        <v>1132802.4440529849</v>
      </c>
      <c r="I511" s="46"/>
      <c r="J511" s="46"/>
      <c r="K511" s="64">
        <v>1500000</v>
      </c>
      <c r="L511" s="64">
        <v>1150000</v>
      </c>
      <c r="M511" s="60" t="s">
        <v>2374</v>
      </c>
      <c r="N511" s="61" t="s">
        <v>229</v>
      </c>
      <c r="O511" s="62">
        <f t="shared" si="95"/>
        <v>991379.31034482771</v>
      </c>
      <c r="P511" s="63">
        <v>2.5000000000000001E-2</v>
      </c>
      <c r="Q511" s="64">
        <f t="shared" si="88"/>
        <v>24784.482758620696</v>
      </c>
      <c r="R511" s="65" t="s">
        <v>27</v>
      </c>
      <c r="S511" s="66"/>
      <c r="T511" s="67"/>
      <c r="U511" s="64">
        <f t="shared" si="80"/>
        <v>1</v>
      </c>
      <c r="V511" s="64">
        <v>0</v>
      </c>
      <c r="W511" s="61">
        <f t="shared" si="96"/>
        <v>0</v>
      </c>
      <c r="X511" s="68" t="s">
        <v>2375</v>
      </c>
      <c r="Y511" s="68" t="s">
        <v>50</v>
      </c>
      <c r="AA511" s="9" t="s">
        <v>27</v>
      </c>
      <c r="AB511" s="9" t="s">
        <v>27</v>
      </c>
      <c r="AC511" s="9" t="s">
        <v>27</v>
      </c>
      <c r="AD511" s="9" t="s">
        <v>27</v>
      </c>
      <c r="AE511" s="9" t="s">
        <v>27</v>
      </c>
      <c r="AF511" s="2" t="s">
        <v>2376</v>
      </c>
      <c r="AP511" s="69">
        <f t="shared" si="81"/>
        <v>1132802.4440529849</v>
      </c>
      <c r="AQ511" s="70">
        <f t="shared" si="82"/>
        <v>0.31832328853914565</v>
      </c>
      <c r="AR511" s="71"/>
      <c r="AS511" s="60"/>
      <c r="AT511" s="60">
        <f t="shared" si="89"/>
        <v>0</v>
      </c>
      <c r="AU511" s="72">
        <f t="shared" si="91"/>
        <v>3205.2733333333331</v>
      </c>
      <c r="AV511" s="72">
        <f t="shared" si="90"/>
        <v>0</v>
      </c>
      <c r="AW511" s="72">
        <f t="shared" si="83"/>
        <v>1150000</v>
      </c>
      <c r="AX511" s="72">
        <f t="shared" si="84"/>
        <v>1150000</v>
      </c>
      <c r="AY511" s="73">
        <f t="shared" si="85"/>
        <v>0.3231558898392482</v>
      </c>
    </row>
    <row r="512" spans="1:51" s="2" customFormat="1" ht="12" customHeight="1">
      <c r="A512" s="55" t="s">
        <v>2389</v>
      </c>
      <c r="B512" s="56" t="s">
        <v>218</v>
      </c>
      <c r="C512" s="56" t="s">
        <v>2390</v>
      </c>
      <c r="D512" s="57" t="s">
        <v>2391</v>
      </c>
      <c r="E512" s="158" t="s">
        <v>256</v>
      </c>
      <c r="F512" s="58" t="s">
        <v>208</v>
      </c>
      <c r="G512" s="59">
        <v>5529500</v>
      </c>
      <c r="H512" s="59">
        <v>1760168.6239772062</v>
      </c>
      <c r="I512" s="46"/>
      <c r="J512" s="46"/>
      <c r="K512" s="64">
        <v>2100000</v>
      </c>
      <c r="L512" s="64">
        <v>1600000</v>
      </c>
      <c r="M512" s="60" t="s">
        <v>2374</v>
      </c>
      <c r="N512" s="61" t="s">
        <v>229</v>
      </c>
      <c r="O512" s="62">
        <f t="shared" si="95"/>
        <v>1379310.3448275863</v>
      </c>
      <c r="P512" s="63">
        <v>2.5000000000000001E-2</v>
      </c>
      <c r="Q512" s="64">
        <f t="shared" si="88"/>
        <v>34482.758620689659</v>
      </c>
      <c r="R512" s="65" t="s">
        <v>27</v>
      </c>
      <c r="S512" s="66"/>
      <c r="T512" s="67"/>
      <c r="U512" s="64">
        <f t="shared" si="80"/>
        <v>1</v>
      </c>
      <c r="V512" s="64">
        <v>0</v>
      </c>
      <c r="W512" s="61">
        <f t="shared" si="96"/>
        <v>0</v>
      </c>
      <c r="X512" s="68" t="s">
        <v>2375</v>
      </c>
      <c r="Y512" s="68" t="s">
        <v>50</v>
      </c>
      <c r="AA512" s="9" t="s">
        <v>27</v>
      </c>
      <c r="AB512" s="9" t="s">
        <v>27</v>
      </c>
      <c r="AC512" s="9" t="s">
        <v>27</v>
      </c>
      <c r="AD512" s="9" t="s">
        <v>27</v>
      </c>
      <c r="AE512" s="9" t="s">
        <v>27</v>
      </c>
      <c r="AF512" s="2" t="s">
        <v>2376</v>
      </c>
      <c r="AP512" s="69">
        <f t="shared" si="81"/>
        <v>1760168.6239772062</v>
      </c>
      <c r="AQ512" s="70">
        <f t="shared" si="82"/>
        <v>0.31832328853914571</v>
      </c>
      <c r="AR512" s="71"/>
      <c r="AS512" s="60"/>
      <c r="AT512" s="60">
        <f t="shared" si="89"/>
        <v>0</v>
      </c>
      <c r="AU512" s="72">
        <f t="shared" si="91"/>
        <v>3205.2733333333331</v>
      </c>
      <c r="AV512" s="72">
        <f t="shared" si="90"/>
        <v>0</v>
      </c>
      <c r="AW512" s="72">
        <f t="shared" si="83"/>
        <v>1600000</v>
      </c>
      <c r="AX512" s="72">
        <f t="shared" si="84"/>
        <v>1600000</v>
      </c>
      <c r="AY512" s="73">
        <f t="shared" si="85"/>
        <v>0.28935708472737137</v>
      </c>
    </row>
    <row r="513" spans="1:51" s="2" customFormat="1" ht="12">
      <c r="A513" s="60" t="s">
        <v>2392</v>
      </c>
      <c r="B513" s="56" t="s">
        <v>2226</v>
      </c>
      <c r="C513" s="58" t="s">
        <v>2393</v>
      </c>
      <c r="D513" s="58" t="s">
        <v>2394</v>
      </c>
      <c r="E513" s="154" t="s">
        <v>359</v>
      </c>
      <c r="F513" s="58" t="s">
        <v>208</v>
      </c>
      <c r="G513" s="46">
        <v>4510052</v>
      </c>
      <c r="H513" s="76">
        <v>1194126.8155092373</v>
      </c>
      <c r="I513" s="46"/>
      <c r="J513" s="46"/>
      <c r="K513" s="46">
        <v>1500000</v>
      </c>
      <c r="L513" s="64">
        <v>1200000</v>
      </c>
      <c r="M513" s="60" t="s">
        <v>2395</v>
      </c>
      <c r="N513" s="61" t="s">
        <v>229</v>
      </c>
      <c r="O513" s="62">
        <f t="shared" si="95"/>
        <v>1034482.7586206897</v>
      </c>
      <c r="P513" s="63">
        <v>2.5000000000000001E-2</v>
      </c>
      <c r="Q513" s="64">
        <f t="shared" si="88"/>
        <v>25862.068965517246</v>
      </c>
      <c r="R513" s="65" t="s">
        <v>27</v>
      </c>
      <c r="S513" s="66"/>
      <c r="T513" s="67"/>
      <c r="U513" s="64">
        <f t="shared" si="80"/>
        <v>1</v>
      </c>
      <c r="V513" s="64">
        <v>0</v>
      </c>
      <c r="W513" s="61">
        <f t="shared" si="96"/>
        <v>0</v>
      </c>
      <c r="X513" s="68" t="s">
        <v>2396</v>
      </c>
      <c r="Y513" s="68" t="s">
        <v>50</v>
      </c>
      <c r="AA513" s="9" t="s">
        <v>27</v>
      </c>
      <c r="AB513" s="9" t="s">
        <v>27</v>
      </c>
      <c r="AC513" s="9" t="s">
        <v>27</v>
      </c>
      <c r="AD513" s="9" t="s">
        <v>27</v>
      </c>
      <c r="AE513" s="9" t="s">
        <v>27</v>
      </c>
      <c r="AP513" s="69">
        <f t="shared" si="81"/>
        <v>1194126.8155092373</v>
      </c>
      <c r="AQ513" s="70">
        <f t="shared" si="82"/>
        <v>0.26477007704328848</v>
      </c>
      <c r="AR513" s="71"/>
      <c r="AS513" s="60"/>
      <c r="AT513" s="60">
        <f t="shared" si="89"/>
        <v>0</v>
      </c>
      <c r="AU513" s="72">
        <f t="shared" si="91"/>
        <v>3205.2733333333331</v>
      </c>
      <c r="AV513" s="72">
        <f t="shared" si="90"/>
        <v>0</v>
      </c>
      <c r="AW513" s="72">
        <f t="shared" si="83"/>
        <v>1200000</v>
      </c>
      <c r="AX513" s="72">
        <f t="shared" si="84"/>
        <v>1200000</v>
      </c>
      <c r="AY513" s="73">
        <f t="shared" si="85"/>
        <v>0.26607232023045413</v>
      </c>
    </row>
    <row r="514" spans="1:51" s="2" customFormat="1" ht="12" customHeight="1">
      <c r="A514" s="60" t="s">
        <v>2397</v>
      </c>
      <c r="B514" s="56" t="s">
        <v>2293</v>
      </c>
      <c r="C514" s="58" t="s">
        <v>2398</v>
      </c>
      <c r="D514" s="58" t="s">
        <v>2399</v>
      </c>
      <c r="E514" s="154" t="s">
        <v>2296</v>
      </c>
      <c r="F514" s="58" t="s">
        <v>2297</v>
      </c>
      <c r="G514" s="46">
        <v>0</v>
      </c>
      <c r="H514" s="76">
        <v>0</v>
      </c>
      <c r="I514" s="46">
        <v>0</v>
      </c>
      <c r="J514" s="46">
        <v>0</v>
      </c>
      <c r="K514" s="46">
        <v>9500000</v>
      </c>
      <c r="L514" s="64">
        <v>9280000</v>
      </c>
      <c r="M514" s="60" t="s">
        <v>2298</v>
      </c>
      <c r="N514" s="61"/>
      <c r="O514" s="62">
        <f t="shared" si="95"/>
        <v>8000000.0000000009</v>
      </c>
      <c r="P514" s="63">
        <v>2.5000000000000001E-2</v>
      </c>
      <c r="Q514" s="64">
        <f t="shared" si="88"/>
        <v>200000.00000000003</v>
      </c>
      <c r="R514" s="65"/>
      <c r="S514" s="66">
        <v>45140</v>
      </c>
      <c r="T514" s="67">
        <v>45233</v>
      </c>
      <c r="U514" s="64">
        <f t="shared" si="80"/>
        <v>94</v>
      </c>
      <c r="V514" s="64">
        <v>150</v>
      </c>
      <c r="W514" s="61">
        <f t="shared" si="96"/>
        <v>14100</v>
      </c>
      <c r="X514" s="68" t="s">
        <v>2299</v>
      </c>
      <c r="Y514" s="68" t="s">
        <v>50</v>
      </c>
      <c r="AA514" s="9" t="s">
        <v>27</v>
      </c>
      <c r="AB514" s="9" t="s">
        <v>27</v>
      </c>
      <c r="AC514" s="9" t="s">
        <v>27</v>
      </c>
      <c r="AD514" s="9" t="s">
        <v>27</v>
      </c>
      <c r="AE514" s="9" t="s">
        <v>27</v>
      </c>
      <c r="AP514" s="69">
        <f t="shared" si="81"/>
        <v>0</v>
      </c>
      <c r="AQ514" s="70" t="e">
        <f t="shared" si="82"/>
        <v>#DIV/0!</v>
      </c>
      <c r="AR514" s="71"/>
      <c r="AS514" s="60"/>
      <c r="AT514" s="60">
        <f t="shared" si="89"/>
        <v>0</v>
      </c>
      <c r="AU514" s="72">
        <f t="shared" si="91"/>
        <v>3205.2733333333331</v>
      </c>
      <c r="AV514" s="72">
        <f t="shared" si="90"/>
        <v>0</v>
      </c>
      <c r="AW514" s="72">
        <f t="shared" si="83"/>
        <v>9280000</v>
      </c>
      <c r="AX514" s="72">
        <f t="shared" si="84"/>
        <v>9280000</v>
      </c>
      <c r="AY514" s="73" t="e">
        <f t="shared" si="85"/>
        <v>#DIV/0!</v>
      </c>
    </row>
    <row r="515" spans="1:51" s="2" customFormat="1" ht="12" customHeight="1">
      <c r="A515" s="60" t="s">
        <v>2400</v>
      </c>
      <c r="B515" s="56" t="s">
        <v>218</v>
      </c>
      <c r="C515" s="58" t="s">
        <v>2401</v>
      </c>
      <c r="D515" s="58" t="s">
        <v>2402</v>
      </c>
      <c r="E515" s="154" t="s">
        <v>207</v>
      </c>
      <c r="F515" s="58" t="s">
        <v>208</v>
      </c>
      <c r="G515" s="46">
        <v>5529500</v>
      </c>
      <c r="H515" s="76">
        <v>1760168.6239772062</v>
      </c>
      <c r="I515" s="46"/>
      <c r="J515" s="46"/>
      <c r="K515" s="46">
        <v>2100000</v>
      </c>
      <c r="L515" s="64">
        <v>900000</v>
      </c>
      <c r="M515" s="60" t="s">
        <v>2066</v>
      </c>
      <c r="N515" s="61" t="s">
        <v>48</v>
      </c>
      <c r="O515" s="62">
        <f t="shared" si="95"/>
        <v>775862.06896551733</v>
      </c>
      <c r="P515" s="63">
        <v>0</v>
      </c>
      <c r="Q515" s="64">
        <f t="shared" si="88"/>
        <v>0</v>
      </c>
      <c r="R515" s="65" t="s">
        <v>48</v>
      </c>
      <c r="S515" s="66">
        <v>44880</v>
      </c>
      <c r="T515" s="67"/>
      <c r="U515" s="64">
        <f t="shared" si="80"/>
        <v>-44879</v>
      </c>
      <c r="V515" s="64">
        <v>60</v>
      </c>
      <c r="W515" s="61">
        <f t="shared" si="96"/>
        <v>-2692740</v>
      </c>
      <c r="X515" s="68" t="s">
        <v>2403</v>
      </c>
      <c r="Y515" s="68" t="s">
        <v>50</v>
      </c>
      <c r="AA515" s="9" t="s">
        <v>27</v>
      </c>
      <c r="AB515" s="9" t="s">
        <v>27</v>
      </c>
      <c r="AC515" s="9" t="s">
        <v>27</v>
      </c>
      <c r="AD515" s="9" t="s">
        <v>28</v>
      </c>
      <c r="AE515" s="9" t="s">
        <v>27</v>
      </c>
      <c r="AP515" s="69">
        <f t="shared" si="81"/>
        <v>1760168.6239772062</v>
      </c>
      <c r="AQ515" s="70">
        <f t="shared" si="82"/>
        <v>0.31832328853914571</v>
      </c>
      <c r="AR515" s="71"/>
      <c r="AS515" s="60"/>
      <c r="AT515" s="60">
        <f t="shared" si="89"/>
        <v>0</v>
      </c>
      <c r="AU515" s="72">
        <f t="shared" si="91"/>
        <v>3205.2733333333331</v>
      </c>
      <c r="AV515" s="72">
        <f t="shared" si="90"/>
        <v>0</v>
      </c>
      <c r="AW515" s="72">
        <f t="shared" si="83"/>
        <v>900000</v>
      </c>
      <c r="AX515" s="72">
        <f t="shared" si="84"/>
        <v>900000</v>
      </c>
      <c r="AY515" s="73">
        <f t="shared" si="85"/>
        <v>0.16276336015914639</v>
      </c>
    </row>
    <row r="516" spans="1:51" s="2" customFormat="1" ht="12" customHeight="1">
      <c r="A516" s="60" t="s">
        <v>2404</v>
      </c>
      <c r="B516" s="56" t="s">
        <v>218</v>
      </c>
      <c r="C516" s="58" t="s">
        <v>2405</v>
      </c>
      <c r="D516" s="58" t="s">
        <v>2406</v>
      </c>
      <c r="E516" s="154" t="s">
        <v>207</v>
      </c>
      <c r="F516" s="58" t="s">
        <v>208</v>
      </c>
      <c r="G516" s="46">
        <v>5529500</v>
      </c>
      <c r="H516" s="76">
        <v>1760168.6239772062</v>
      </c>
      <c r="I516" s="46"/>
      <c r="J516" s="46"/>
      <c r="K516" s="46">
        <v>2100000</v>
      </c>
      <c r="L516" s="64">
        <v>900000</v>
      </c>
      <c r="M516" s="60" t="s">
        <v>2066</v>
      </c>
      <c r="N516" s="61" t="s">
        <v>48</v>
      </c>
      <c r="O516" s="62">
        <f t="shared" si="95"/>
        <v>775862.06896551733</v>
      </c>
      <c r="P516" s="63">
        <v>0</v>
      </c>
      <c r="Q516" s="64">
        <f t="shared" si="88"/>
        <v>0</v>
      </c>
      <c r="R516" s="65" t="s">
        <v>48</v>
      </c>
      <c r="S516" s="66">
        <v>45075</v>
      </c>
      <c r="T516" s="67"/>
      <c r="U516" s="64">
        <f t="shared" si="80"/>
        <v>-45074</v>
      </c>
      <c r="V516" s="64">
        <v>60</v>
      </c>
      <c r="W516" s="61">
        <f t="shared" si="96"/>
        <v>-2704440</v>
      </c>
      <c r="X516" s="68" t="s">
        <v>2407</v>
      </c>
      <c r="Y516" s="68" t="s">
        <v>50</v>
      </c>
      <c r="AA516" s="9" t="s">
        <v>27</v>
      </c>
      <c r="AB516" s="9" t="s">
        <v>27</v>
      </c>
      <c r="AC516" s="9" t="s">
        <v>27</v>
      </c>
      <c r="AD516" s="9" t="s">
        <v>28</v>
      </c>
      <c r="AE516" s="9" t="s">
        <v>27</v>
      </c>
      <c r="AP516" s="69">
        <f t="shared" si="81"/>
        <v>1760168.6239772062</v>
      </c>
      <c r="AQ516" s="70">
        <f t="shared" si="82"/>
        <v>0.31832328853914571</v>
      </c>
      <c r="AR516" s="71"/>
      <c r="AS516" s="60"/>
      <c r="AT516" s="60">
        <f t="shared" si="89"/>
        <v>0</v>
      </c>
      <c r="AU516" s="72">
        <f t="shared" si="91"/>
        <v>3205.2733333333331</v>
      </c>
      <c r="AV516" s="72">
        <f t="shared" si="90"/>
        <v>0</v>
      </c>
      <c r="AW516" s="72">
        <f t="shared" si="83"/>
        <v>900000</v>
      </c>
      <c r="AX516" s="72">
        <f t="shared" si="84"/>
        <v>900000</v>
      </c>
      <c r="AY516" s="73">
        <f t="shared" si="85"/>
        <v>0.16276336015914639</v>
      </c>
    </row>
    <row r="517" spans="1:51" s="2" customFormat="1" ht="12" customHeight="1">
      <c r="A517" s="60" t="s">
        <v>2408</v>
      </c>
      <c r="B517" s="56" t="s">
        <v>218</v>
      </c>
      <c r="C517" s="58" t="s">
        <v>2409</v>
      </c>
      <c r="D517" s="58" t="s">
        <v>2410</v>
      </c>
      <c r="E517" s="154" t="s">
        <v>207</v>
      </c>
      <c r="F517" s="58" t="s">
        <v>208</v>
      </c>
      <c r="G517" s="46">
        <v>5529500</v>
      </c>
      <c r="H517" s="76">
        <v>1760168.6239772062</v>
      </c>
      <c r="I517" s="46"/>
      <c r="J517" s="46"/>
      <c r="K517" s="46">
        <v>2100000</v>
      </c>
      <c r="L517" s="64">
        <v>900000</v>
      </c>
      <c r="M517" s="60" t="s">
        <v>2066</v>
      </c>
      <c r="N517" s="61" t="s">
        <v>48</v>
      </c>
      <c r="O517" s="62">
        <f t="shared" si="95"/>
        <v>775862.06896551733</v>
      </c>
      <c r="P517" s="63">
        <v>0</v>
      </c>
      <c r="Q517" s="64">
        <f t="shared" si="88"/>
        <v>0</v>
      </c>
      <c r="R517" s="65" t="s">
        <v>48</v>
      </c>
      <c r="S517" s="66">
        <v>44748</v>
      </c>
      <c r="T517" s="67"/>
      <c r="U517" s="64">
        <f t="shared" si="80"/>
        <v>-44747</v>
      </c>
      <c r="V517" s="64">
        <v>60</v>
      </c>
      <c r="W517" s="61">
        <f t="shared" si="96"/>
        <v>-2684820</v>
      </c>
      <c r="X517" s="68" t="s">
        <v>2411</v>
      </c>
      <c r="Y517" s="68" t="s">
        <v>50</v>
      </c>
      <c r="AA517" s="9" t="s">
        <v>27</v>
      </c>
      <c r="AB517" s="9" t="s">
        <v>27</v>
      </c>
      <c r="AC517" s="9" t="s">
        <v>27</v>
      </c>
      <c r="AD517" s="9" t="s">
        <v>27</v>
      </c>
      <c r="AE517" s="9" t="s">
        <v>27</v>
      </c>
      <c r="AP517" s="69">
        <f t="shared" si="81"/>
        <v>1760168.6239772062</v>
      </c>
      <c r="AQ517" s="70">
        <f t="shared" si="82"/>
        <v>0.31832328853914571</v>
      </c>
      <c r="AR517" s="71"/>
      <c r="AS517" s="60"/>
      <c r="AT517" s="60">
        <f t="shared" si="89"/>
        <v>0</v>
      </c>
      <c r="AU517" s="72">
        <f t="shared" si="91"/>
        <v>3205.2733333333331</v>
      </c>
      <c r="AV517" s="72">
        <f t="shared" si="90"/>
        <v>0</v>
      </c>
      <c r="AW517" s="72">
        <f t="shared" si="83"/>
        <v>900000</v>
      </c>
      <c r="AX517" s="72">
        <f t="shared" si="84"/>
        <v>900000</v>
      </c>
      <c r="AY517" s="73">
        <f t="shared" si="85"/>
        <v>0.16276336015914639</v>
      </c>
    </row>
    <row r="518" spans="1:51" s="2" customFormat="1" ht="12" customHeight="1">
      <c r="A518" s="60" t="s">
        <v>2412</v>
      </c>
      <c r="B518" s="56" t="s">
        <v>218</v>
      </c>
      <c r="C518" s="58" t="s">
        <v>2413</v>
      </c>
      <c r="D518" s="58" t="s">
        <v>2414</v>
      </c>
      <c r="E518" s="154" t="s">
        <v>207</v>
      </c>
      <c r="F518" s="58" t="s">
        <v>208</v>
      </c>
      <c r="G518" s="46">
        <v>5529500</v>
      </c>
      <c r="H518" s="76">
        <v>1760168.6239772062</v>
      </c>
      <c r="I518" s="46"/>
      <c r="J518" s="46"/>
      <c r="K518" s="46">
        <v>2100000</v>
      </c>
      <c r="L518" s="64">
        <v>900000</v>
      </c>
      <c r="M518" s="60" t="s">
        <v>2066</v>
      </c>
      <c r="N518" s="61" t="s">
        <v>48</v>
      </c>
      <c r="O518" s="62">
        <f t="shared" si="95"/>
        <v>775862.06896551733</v>
      </c>
      <c r="P518" s="63">
        <v>0</v>
      </c>
      <c r="Q518" s="64">
        <f t="shared" si="88"/>
        <v>0</v>
      </c>
      <c r="R518" s="65" t="s">
        <v>48</v>
      </c>
      <c r="S518" s="66">
        <v>44665</v>
      </c>
      <c r="T518" s="67">
        <v>45260</v>
      </c>
      <c r="U518" s="64">
        <f t="shared" si="80"/>
        <v>596</v>
      </c>
      <c r="V518" s="64">
        <v>60</v>
      </c>
      <c r="W518" s="61">
        <f t="shared" si="96"/>
        <v>35760</v>
      </c>
      <c r="X518" s="68" t="s">
        <v>2415</v>
      </c>
      <c r="Y518" s="68" t="s">
        <v>50</v>
      </c>
      <c r="AA518" s="9" t="s">
        <v>27</v>
      </c>
      <c r="AB518" s="9" t="s">
        <v>27</v>
      </c>
      <c r="AC518" s="9" t="s">
        <v>27</v>
      </c>
      <c r="AD518" s="9" t="s">
        <v>28</v>
      </c>
      <c r="AE518" s="9" t="s">
        <v>27</v>
      </c>
      <c r="AP518" s="69">
        <f t="shared" si="81"/>
        <v>1760168.6239772062</v>
      </c>
      <c r="AQ518" s="70">
        <f t="shared" si="82"/>
        <v>0.31832328853914571</v>
      </c>
      <c r="AR518" s="71"/>
      <c r="AS518" s="60"/>
      <c r="AT518" s="60">
        <f t="shared" si="89"/>
        <v>0</v>
      </c>
      <c r="AU518" s="72">
        <f t="shared" si="91"/>
        <v>3205.2733333333331</v>
      </c>
      <c r="AV518" s="72">
        <f t="shared" si="90"/>
        <v>0</v>
      </c>
      <c r="AW518" s="72">
        <f t="shared" si="83"/>
        <v>900000</v>
      </c>
      <c r="AX518" s="72">
        <f t="shared" si="84"/>
        <v>900000</v>
      </c>
      <c r="AY518" s="73">
        <f t="shared" si="85"/>
        <v>0.16276336015914639</v>
      </c>
    </row>
    <row r="519" spans="1:51" s="2" customFormat="1" ht="12" customHeight="1">
      <c r="A519" s="60" t="s">
        <v>2416</v>
      </c>
      <c r="B519" s="56" t="s">
        <v>218</v>
      </c>
      <c r="C519" s="58" t="s">
        <v>2417</v>
      </c>
      <c r="D519" s="58" t="s">
        <v>2418</v>
      </c>
      <c r="E519" s="154" t="s">
        <v>207</v>
      </c>
      <c r="F519" s="58" t="s">
        <v>208</v>
      </c>
      <c r="G519" s="46">
        <v>5529500</v>
      </c>
      <c r="H519" s="76">
        <v>1760168.6239772062</v>
      </c>
      <c r="I519" s="46"/>
      <c r="J519" s="46"/>
      <c r="K519" s="46">
        <v>2100000</v>
      </c>
      <c r="L519" s="64">
        <v>900000</v>
      </c>
      <c r="M519" s="60" t="s">
        <v>2066</v>
      </c>
      <c r="N519" s="61" t="s">
        <v>48</v>
      </c>
      <c r="O519" s="62">
        <f t="shared" si="95"/>
        <v>775862.06896551733</v>
      </c>
      <c r="P519" s="63">
        <v>0</v>
      </c>
      <c r="Q519" s="64">
        <f t="shared" si="88"/>
        <v>0</v>
      </c>
      <c r="R519" s="65" t="s">
        <v>48</v>
      </c>
      <c r="S519" s="66">
        <v>45075</v>
      </c>
      <c r="T519" s="67"/>
      <c r="U519" s="64">
        <f t="shared" ref="U519:U535" si="97">(T519-S519)+1</f>
        <v>-45074</v>
      </c>
      <c r="V519" s="64">
        <v>60</v>
      </c>
      <c r="W519" s="61">
        <f t="shared" si="96"/>
        <v>-2704440</v>
      </c>
      <c r="X519" s="68" t="s">
        <v>2419</v>
      </c>
      <c r="Y519" s="68" t="s">
        <v>50</v>
      </c>
      <c r="AA519" s="9" t="s">
        <v>27</v>
      </c>
      <c r="AB519" s="9" t="s">
        <v>27</v>
      </c>
      <c r="AC519" s="9" t="s">
        <v>27</v>
      </c>
      <c r="AD519" s="9" t="s">
        <v>28</v>
      </c>
      <c r="AE519" s="9" t="s">
        <v>27</v>
      </c>
      <c r="AP519" s="69">
        <f t="shared" ref="AP519:AP535" si="98">H519</f>
        <v>1760168.6239772062</v>
      </c>
      <c r="AQ519" s="70">
        <f t="shared" ref="AQ519:AQ535" si="99">AP519/G519</f>
        <v>0.31832328853914571</v>
      </c>
      <c r="AR519" s="71"/>
      <c r="AS519" s="60"/>
      <c r="AT519" s="60">
        <f t="shared" si="89"/>
        <v>0</v>
      </c>
      <c r="AU519" s="72">
        <f t="shared" si="91"/>
        <v>3205.2733333333331</v>
      </c>
      <c r="AV519" s="72">
        <f t="shared" si="90"/>
        <v>0</v>
      </c>
      <c r="AW519" s="72">
        <f t="shared" ref="AW519:AW535" si="100">L519</f>
        <v>900000</v>
      </c>
      <c r="AX519" s="72">
        <f t="shared" ref="AX519:AX535" si="101">SUM(AV519:AW519)+BE519</f>
        <v>900000</v>
      </c>
      <c r="AY519" s="73">
        <f t="shared" ref="AY519:AY535" si="102">AX519/G519</f>
        <v>0.16276336015914639</v>
      </c>
    </row>
    <row r="520" spans="1:51" s="2" customFormat="1" ht="12" customHeight="1">
      <c r="A520" s="60" t="s">
        <v>2420</v>
      </c>
      <c r="B520" s="167" t="s">
        <v>317</v>
      </c>
      <c r="C520" s="58" t="s">
        <v>2421</v>
      </c>
      <c r="D520" s="58" t="s">
        <v>2422</v>
      </c>
      <c r="E520" s="154" t="s">
        <v>46</v>
      </c>
      <c r="F520" s="58" t="s">
        <v>2043</v>
      </c>
      <c r="G520" s="46">
        <v>4638840</v>
      </c>
      <c r="H520" s="76"/>
      <c r="I520" s="46"/>
      <c r="J520" s="46"/>
      <c r="K520" s="46">
        <v>2300000</v>
      </c>
      <c r="L520" s="64">
        <v>2300000</v>
      </c>
      <c r="M520" s="60" t="s">
        <v>2423</v>
      </c>
      <c r="N520" s="61" t="s">
        <v>1879</v>
      </c>
      <c r="O520" s="62">
        <f t="shared" si="95"/>
        <v>1982758.6206896554</v>
      </c>
      <c r="P520" s="63">
        <v>2.5000000000000001E-2</v>
      </c>
      <c r="Q520" s="64">
        <f t="shared" si="88"/>
        <v>49568.965517241391</v>
      </c>
      <c r="R520" s="65" t="s">
        <v>27</v>
      </c>
      <c r="S520" s="66">
        <v>45161</v>
      </c>
      <c r="T520" s="67">
        <v>45279</v>
      </c>
      <c r="U520" s="64">
        <f t="shared" si="97"/>
        <v>119</v>
      </c>
      <c r="V520" s="64">
        <v>60</v>
      </c>
      <c r="W520" s="61">
        <f t="shared" si="96"/>
        <v>7140</v>
      </c>
      <c r="X520" s="68" t="s">
        <v>2424</v>
      </c>
      <c r="Y520" s="68" t="s">
        <v>50</v>
      </c>
      <c r="AA520" s="9" t="s">
        <v>27</v>
      </c>
      <c r="AB520" s="9" t="s">
        <v>27</v>
      </c>
      <c r="AC520" s="9" t="s">
        <v>27</v>
      </c>
      <c r="AD520" s="9" t="s">
        <v>27</v>
      </c>
      <c r="AE520" s="9" t="s">
        <v>27</v>
      </c>
      <c r="AG520" s="2" t="s">
        <v>2425</v>
      </c>
      <c r="AP520" s="69">
        <f t="shared" si="98"/>
        <v>0</v>
      </c>
      <c r="AQ520" s="70">
        <f t="shared" si="99"/>
        <v>0</v>
      </c>
      <c r="AR520" s="71"/>
      <c r="AS520" s="60"/>
      <c r="AT520" s="60">
        <f t="shared" si="89"/>
        <v>0</v>
      </c>
      <c r="AU520" s="72">
        <f t="shared" si="91"/>
        <v>3205.2733333333331</v>
      </c>
      <c r="AV520" s="72">
        <f t="shared" si="90"/>
        <v>0</v>
      </c>
      <c r="AW520" s="72">
        <f t="shared" si="100"/>
        <v>2300000</v>
      </c>
      <c r="AX520" s="72">
        <f t="shared" si="101"/>
        <v>2300000</v>
      </c>
      <c r="AY520" s="73">
        <f t="shared" si="102"/>
        <v>0.49581360857455742</v>
      </c>
    </row>
    <row r="521" spans="1:51" s="2" customFormat="1" ht="12" customHeight="1">
      <c r="A521" s="60" t="s">
        <v>2426</v>
      </c>
      <c r="B521" s="56" t="s">
        <v>2427</v>
      </c>
      <c r="C521" s="58" t="s">
        <v>2428</v>
      </c>
      <c r="D521" s="58" t="s">
        <v>2429</v>
      </c>
      <c r="E521" s="154" t="s">
        <v>2430</v>
      </c>
      <c r="F521" s="58" t="s">
        <v>208</v>
      </c>
      <c r="G521" s="46">
        <v>5200000</v>
      </c>
      <c r="H521" s="76">
        <v>1447896.7333157493</v>
      </c>
      <c r="I521" s="143"/>
      <c r="J521" s="143"/>
      <c r="K521" s="46">
        <v>1300000</v>
      </c>
      <c r="L521" s="64">
        <v>900000</v>
      </c>
      <c r="M521" s="60" t="s">
        <v>46</v>
      </c>
      <c r="N521" s="61" t="s">
        <v>48</v>
      </c>
      <c r="O521" s="62">
        <f t="shared" si="95"/>
        <v>775862.06896551733</v>
      </c>
      <c r="P521" s="63">
        <v>0</v>
      </c>
      <c r="Q521" s="64">
        <f t="shared" si="88"/>
        <v>0</v>
      </c>
      <c r="R521" s="65" t="s">
        <v>48</v>
      </c>
      <c r="S521" s="66">
        <v>44757</v>
      </c>
      <c r="T521" s="67"/>
      <c r="U521" s="64">
        <f t="shared" si="97"/>
        <v>-44756</v>
      </c>
      <c r="V521" s="64">
        <v>60</v>
      </c>
      <c r="W521" s="61">
        <f t="shared" si="96"/>
        <v>-2685360</v>
      </c>
      <c r="X521" s="68" t="s">
        <v>2431</v>
      </c>
      <c r="Y521" s="68" t="s">
        <v>50</v>
      </c>
      <c r="AA521" s="9" t="s">
        <v>27</v>
      </c>
      <c r="AB521" s="9" t="s">
        <v>27</v>
      </c>
      <c r="AC521" s="9" t="s">
        <v>27</v>
      </c>
      <c r="AD521" s="9" t="s">
        <v>27</v>
      </c>
      <c r="AE521" s="9" t="s">
        <v>27</v>
      </c>
      <c r="AP521" s="69">
        <f t="shared" si="98"/>
        <v>1447896.7333157493</v>
      </c>
      <c r="AQ521" s="70">
        <f t="shared" si="99"/>
        <v>0.27844167948379794</v>
      </c>
      <c r="AR521" s="71"/>
      <c r="AS521" s="60"/>
      <c r="AT521" s="60">
        <f t="shared" si="89"/>
        <v>0</v>
      </c>
      <c r="AU521" s="72">
        <f t="shared" si="91"/>
        <v>3205.2733333333331</v>
      </c>
      <c r="AV521" s="72">
        <f t="shared" si="90"/>
        <v>0</v>
      </c>
      <c r="AW521" s="72">
        <f t="shared" si="100"/>
        <v>900000</v>
      </c>
      <c r="AX521" s="72">
        <f t="shared" si="101"/>
        <v>900000</v>
      </c>
      <c r="AY521" s="73">
        <f t="shared" si="102"/>
        <v>0.17307692307692307</v>
      </c>
    </row>
    <row r="522" spans="1:51" s="2" customFormat="1" ht="12" customHeight="1">
      <c r="A522" s="60" t="s">
        <v>2432</v>
      </c>
      <c r="B522" s="56" t="s">
        <v>529</v>
      </c>
      <c r="C522" s="58" t="s">
        <v>2433</v>
      </c>
      <c r="D522" s="58" t="s">
        <v>2434</v>
      </c>
      <c r="E522" s="154" t="s">
        <v>2054</v>
      </c>
      <c r="F522" s="58" t="s">
        <v>1649</v>
      </c>
      <c r="G522" s="150">
        <v>3984600</v>
      </c>
      <c r="H522" s="150">
        <v>1301355.54</v>
      </c>
      <c r="I522" s="46"/>
      <c r="J522" s="46"/>
      <c r="K522" s="46">
        <v>2000000</v>
      </c>
      <c r="L522" s="64">
        <v>2000000</v>
      </c>
      <c r="M522" s="60" t="s">
        <v>2435</v>
      </c>
      <c r="N522" s="61" t="s">
        <v>2436</v>
      </c>
      <c r="O522" s="62">
        <f t="shared" si="95"/>
        <v>1724137.9310344828</v>
      </c>
      <c r="P522" s="63">
        <v>2.5000000000000001E-2</v>
      </c>
      <c r="Q522" s="64">
        <f t="shared" si="88"/>
        <v>43103.448275862072</v>
      </c>
      <c r="R522" s="65" t="s">
        <v>27</v>
      </c>
      <c r="S522" s="66">
        <v>45013</v>
      </c>
      <c r="T522" s="67">
        <v>45504</v>
      </c>
      <c r="U522" s="64">
        <f t="shared" si="97"/>
        <v>492</v>
      </c>
      <c r="V522" s="64">
        <v>60</v>
      </c>
      <c r="W522" s="61">
        <f t="shared" si="96"/>
        <v>29520</v>
      </c>
      <c r="X522" s="68" t="s">
        <v>2437</v>
      </c>
      <c r="Y522" s="68" t="s">
        <v>50</v>
      </c>
      <c r="AA522" s="9" t="s">
        <v>27</v>
      </c>
      <c r="AB522" s="9" t="s">
        <v>27</v>
      </c>
      <c r="AC522" s="9" t="s">
        <v>27</v>
      </c>
      <c r="AD522" s="9" t="s">
        <v>27</v>
      </c>
      <c r="AE522" s="9" t="s">
        <v>27</v>
      </c>
      <c r="AF522" s="2" t="s">
        <v>27</v>
      </c>
      <c r="AP522" s="69">
        <f t="shared" si="98"/>
        <v>1301355.54</v>
      </c>
      <c r="AQ522" s="70">
        <f t="shared" si="99"/>
        <v>0.32659628068062041</v>
      </c>
      <c r="AR522" s="66">
        <v>44834</v>
      </c>
      <c r="AS522" s="67">
        <v>44958</v>
      </c>
      <c r="AT522" s="60">
        <f t="shared" si="89"/>
        <v>124</v>
      </c>
      <c r="AU522" s="72">
        <f t="shared" si="91"/>
        <v>3205.2733333333331</v>
      </c>
      <c r="AV522" s="72">
        <f t="shared" si="90"/>
        <v>397453.89333333331</v>
      </c>
      <c r="AW522" s="72">
        <f t="shared" si="100"/>
        <v>2000000</v>
      </c>
      <c r="AX522" s="72">
        <f t="shared" si="101"/>
        <v>2397453.8933333335</v>
      </c>
      <c r="AY522" s="73">
        <f t="shared" si="102"/>
        <v>0.60167994110659373</v>
      </c>
    </row>
    <row r="523" spans="1:51" s="2" customFormat="1" ht="12" customHeight="1">
      <c r="A523" s="60" t="s">
        <v>2438</v>
      </c>
      <c r="B523" s="74" t="s">
        <v>205</v>
      </c>
      <c r="C523" s="58" t="s">
        <v>2439</v>
      </c>
      <c r="D523" s="168">
        <v>488068</v>
      </c>
      <c r="E523" s="60" t="s">
        <v>46</v>
      </c>
      <c r="F523" s="60" t="s">
        <v>208</v>
      </c>
      <c r="G523" s="46">
        <v>10122012.619999999</v>
      </c>
      <c r="H523" s="76">
        <v>3101975.23251</v>
      </c>
      <c r="I523" s="46"/>
      <c r="J523" s="46"/>
      <c r="K523" s="46">
        <v>3700000</v>
      </c>
      <c r="L523" s="72">
        <v>2400000</v>
      </c>
      <c r="M523" s="60" t="s">
        <v>314</v>
      </c>
      <c r="N523" s="153" t="s">
        <v>48</v>
      </c>
      <c r="O523" s="169">
        <f t="shared" si="95"/>
        <v>2068965.5172413795</v>
      </c>
      <c r="P523" s="170">
        <v>0</v>
      </c>
      <c r="Q523" s="72">
        <f t="shared" si="88"/>
        <v>0</v>
      </c>
      <c r="R523" s="153"/>
      <c r="S523" s="171"/>
      <c r="T523" s="67"/>
      <c r="U523" s="64">
        <f t="shared" si="97"/>
        <v>1</v>
      </c>
      <c r="V523" s="64">
        <v>150</v>
      </c>
      <c r="W523" s="61">
        <f>U523*V523</f>
        <v>150</v>
      </c>
      <c r="X523" s="68" t="s">
        <v>2440</v>
      </c>
      <c r="Y523" s="68" t="s">
        <v>50</v>
      </c>
      <c r="AA523" s="9" t="s">
        <v>27</v>
      </c>
      <c r="AB523" s="9" t="s">
        <v>27</v>
      </c>
      <c r="AC523" s="9" t="s">
        <v>28</v>
      </c>
      <c r="AD523" s="9" t="s">
        <v>28</v>
      </c>
      <c r="AE523" s="9" t="s">
        <v>27</v>
      </c>
      <c r="AP523" s="69">
        <f t="shared" si="98"/>
        <v>3101975.23251</v>
      </c>
      <c r="AQ523" s="70">
        <f t="shared" si="99"/>
        <v>0.30645834469528654</v>
      </c>
      <c r="AR523" s="71"/>
      <c r="AS523" s="60"/>
      <c r="AT523" s="60">
        <f t="shared" si="89"/>
        <v>0</v>
      </c>
      <c r="AU523" s="72">
        <f t="shared" si="91"/>
        <v>3205.2733333333331</v>
      </c>
      <c r="AV523" s="72">
        <f t="shared" si="90"/>
        <v>0</v>
      </c>
      <c r="AW523" s="72">
        <f t="shared" si="100"/>
        <v>2400000</v>
      </c>
      <c r="AX523" s="72">
        <f t="shared" si="101"/>
        <v>2400000</v>
      </c>
      <c r="AY523" s="73">
        <f t="shared" si="102"/>
        <v>0.23710699542676525</v>
      </c>
    </row>
    <row r="524" spans="1:51" s="2" customFormat="1" ht="12" customHeight="1">
      <c r="A524" s="60" t="s">
        <v>2441</v>
      </c>
      <c r="B524" s="74" t="s">
        <v>1513</v>
      </c>
      <c r="C524" s="58" t="s">
        <v>2442</v>
      </c>
      <c r="D524" s="168" t="s">
        <v>2443</v>
      </c>
      <c r="E524" s="60"/>
      <c r="F524" s="60" t="s">
        <v>208</v>
      </c>
      <c r="G524" s="46">
        <v>3101650</v>
      </c>
      <c r="H524" s="76">
        <v>863628.63517092192</v>
      </c>
      <c r="I524" s="143"/>
      <c r="J524" s="143"/>
      <c r="K524" s="46">
        <v>1000000</v>
      </c>
      <c r="L524" s="72">
        <v>800000</v>
      </c>
      <c r="M524" s="60" t="s">
        <v>2444</v>
      </c>
      <c r="N524" s="153"/>
      <c r="O524" s="169">
        <f t="shared" si="95"/>
        <v>689655.17241379316</v>
      </c>
      <c r="P524" s="170">
        <v>1.7500000000000002E-2</v>
      </c>
      <c r="Q524" s="72">
        <f t="shared" si="88"/>
        <v>12068.965517241382</v>
      </c>
      <c r="R524" s="153"/>
      <c r="S524" s="171"/>
      <c r="T524" s="67"/>
      <c r="U524" s="64">
        <f t="shared" si="97"/>
        <v>1</v>
      </c>
      <c r="V524" s="64">
        <v>60</v>
      </c>
      <c r="W524" s="61">
        <f t="shared" ref="W524:W535" si="103">V524*U524</f>
        <v>60</v>
      </c>
      <c r="X524" s="68" t="s">
        <v>2445</v>
      </c>
      <c r="Y524" s="68" t="s">
        <v>50</v>
      </c>
      <c r="AA524" s="9" t="s">
        <v>27</v>
      </c>
      <c r="AB524" s="9" t="s">
        <v>27</v>
      </c>
      <c r="AC524" s="9" t="s">
        <v>27</v>
      </c>
      <c r="AD524" s="9" t="s">
        <v>27</v>
      </c>
      <c r="AE524" s="9" t="s">
        <v>27</v>
      </c>
      <c r="AP524" s="69">
        <f t="shared" si="98"/>
        <v>863628.63517092192</v>
      </c>
      <c r="AQ524" s="70">
        <f t="shared" si="99"/>
        <v>0.27844167948379794</v>
      </c>
      <c r="AR524" s="71"/>
      <c r="AS524" s="60"/>
      <c r="AT524" s="60">
        <f t="shared" si="89"/>
        <v>0</v>
      </c>
      <c r="AU524" s="72">
        <f t="shared" si="91"/>
        <v>3205.2733333333331</v>
      </c>
      <c r="AV524" s="72">
        <f t="shared" si="90"/>
        <v>0</v>
      </c>
      <c r="AW524" s="72">
        <f t="shared" si="100"/>
        <v>800000</v>
      </c>
      <c r="AX524" s="72">
        <f t="shared" si="101"/>
        <v>800000</v>
      </c>
      <c r="AY524" s="73">
        <f t="shared" si="102"/>
        <v>0.25792723227959313</v>
      </c>
    </row>
    <row r="525" spans="1:51" s="2" customFormat="1" ht="12">
      <c r="A525" s="60" t="s">
        <v>2446</v>
      </c>
      <c r="B525" s="74" t="s">
        <v>2226</v>
      </c>
      <c r="C525" s="58" t="s">
        <v>2447</v>
      </c>
      <c r="D525" s="168" t="s">
        <v>2448</v>
      </c>
      <c r="E525" s="60" t="s">
        <v>359</v>
      </c>
      <c r="F525" s="60" t="s">
        <v>208</v>
      </c>
      <c r="G525" s="46">
        <v>4510052</v>
      </c>
      <c r="H525" s="76">
        <v>1194126.8155092373</v>
      </c>
      <c r="I525" s="46"/>
      <c r="J525" s="46"/>
      <c r="K525" s="46">
        <v>1500000</v>
      </c>
      <c r="L525" s="72">
        <v>1200000</v>
      </c>
      <c r="M525" s="60" t="s">
        <v>2449</v>
      </c>
      <c r="N525" s="153"/>
      <c r="O525" s="169">
        <f t="shared" si="95"/>
        <v>1034482.7586206897</v>
      </c>
      <c r="P525" s="170">
        <v>2.5000000000000001E-2</v>
      </c>
      <c r="Q525" s="72">
        <f t="shared" si="88"/>
        <v>25862.068965517246</v>
      </c>
      <c r="R525" s="153"/>
      <c r="S525" s="171"/>
      <c r="T525" s="67"/>
      <c r="U525" s="64">
        <f t="shared" si="97"/>
        <v>1</v>
      </c>
      <c r="V525" s="64">
        <v>0</v>
      </c>
      <c r="W525" s="61">
        <f t="shared" si="103"/>
        <v>0</v>
      </c>
      <c r="X525" s="68" t="s">
        <v>2450</v>
      </c>
      <c r="Y525" s="68" t="s">
        <v>50</v>
      </c>
      <c r="AA525" s="9" t="s">
        <v>27</v>
      </c>
      <c r="AB525" s="9" t="s">
        <v>27</v>
      </c>
      <c r="AC525" s="9" t="s">
        <v>27</v>
      </c>
      <c r="AD525" s="9" t="s">
        <v>27</v>
      </c>
      <c r="AE525" s="9" t="s">
        <v>27</v>
      </c>
      <c r="AP525" s="69">
        <f t="shared" si="98"/>
        <v>1194126.8155092373</v>
      </c>
      <c r="AQ525" s="70">
        <f t="shared" si="99"/>
        <v>0.26477007704328848</v>
      </c>
      <c r="AR525" s="71"/>
      <c r="AS525" s="60"/>
      <c r="AT525" s="60">
        <f t="shared" si="89"/>
        <v>0</v>
      </c>
      <c r="AU525" s="72">
        <f t="shared" si="91"/>
        <v>3205.2733333333331</v>
      </c>
      <c r="AV525" s="72">
        <f t="shared" si="90"/>
        <v>0</v>
      </c>
      <c r="AW525" s="72">
        <f t="shared" si="100"/>
        <v>1200000</v>
      </c>
      <c r="AX525" s="72">
        <f t="shared" si="101"/>
        <v>1200000</v>
      </c>
      <c r="AY525" s="73">
        <f t="shared" si="102"/>
        <v>0.26607232023045413</v>
      </c>
    </row>
    <row r="526" spans="1:51" s="2" customFormat="1" ht="12" customHeight="1">
      <c r="A526" s="60" t="s">
        <v>2451</v>
      </c>
      <c r="B526" s="74" t="s">
        <v>1491</v>
      </c>
      <c r="C526" s="58" t="s">
        <v>2452</v>
      </c>
      <c r="D526" s="168" t="s">
        <v>2453</v>
      </c>
      <c r="E526" s="60" t="s">
        <v>2106</v>
      </c>
      <c r="F526" s="60" t="s">
        <v>208</v>
      </c>
      <c r="G526" s="46">
        <v>4919000</v>
      </c>
      <c r="H526" s="76">
        <v>1369654.621380802</v>
      </c>
      <c r="I526" s="143"/>
      <c r="J526" s="143"/>
      <c r="K526" s="46">
        <v>1200000</v>
      </c>
      <c r="L526" s="72">
        <v>600000</v>
      </c>
      <c r="M526" s="60" t="s">
        <v>2454</v>
      </c>
      <c r="N526" s="153" t="s">
        <v>48</v>
      </c>
      <c r="O526" s="169">
        <f t="shared" si="95"/>
        <v>517241.37931034487</v>
      </c>
      <c r="P526" s="170">
        <v>0</v>
      </c>
      <c r="Q526" s="72">
        <f t="shared" si="88"/>
        <v>0</v>
      </c>
      <c r="R526" s="153"/>
      <c r="S526" s="171">
        <v>44749</v>
      </c>
      <c r="T526" s="67"/>
      <c r="U526" s="64">
        <f t="shared" si="97"/>
        <v>-44748</v>
      </c>
      <c r="V526" s="64">
        <v>60</v>
      </c>
      <c r="W526" s="61">
        <f t="shared" si="103"/>
        <v>-2684880</v>
      </c>
      <c r="X526" s="68" t="s">
        <v>2455</v>
      </c>
      <c r="Y526" s="68" t="s">
        <v>50</v>
      </c>
      <c r="AA526" s="9" t="s">
        <v>27</v>
      </c>
      <c r="AB526" s="9" t="s">
        <v>27</v>
      </c>
      <c r="AC526" s="9" t="s">
        <v>27</v>
      </c>
      <c r="AD526" s="9" t="s">
        <v>27</v>
      </c>
      <c r="AE526" s="9" t="s">
        <v>27</v>
      </c>
      <c r="AP526" s="69">
        <f t="shared" si="98"/>
        <v>1369654.621380802</v>
      </c>
      <c r="AQ526" s="70">
        <f t="shared" si="99"/>
        <v>0.27844167948379794</v>
      </c>
      <c r="AR526" s="71"/>
      <c r="AS526" s="60"/>
      <c r="AT526" s="60">
        <f t="shared" si="89"/>
        <v>0</v>
      </c>
      <c r="AU526" s="72">
        <f t="shared" si="91"/>
        <v>3205.2733333333331</v>
      </c>
      <c r="AV526" s="72">
        <f t="shared" si="90"/>
        <v>0</v>
      </c>
      <c r="AW526" s="72">
        <f t="shared" si="100"/>
        <v>600000</v>
      </c>
      <c r="AX526" s="72">
        <f t="shared" si="101"/>
        <v>600000</v>
      </c>
      <c r="AY526" s="73">
        <f t="shared" si="102"/>
        <v>0.12197601138442773</v>
      </c>
    </row>
    <row r="527" spans="1:51" s="2" customFormat="1" ht="12" customHeight="1">
      <c r="A527" s="60" t="s">
        <v>2456</v>
      </c>
      <c r="B527" s="74" t="s">
        <v>218</v>
      </c>
      <c r="C527" s="58" t="s">
        <v>2457</v>
      </c>
      <c r="D527" s="168" t="s">
        <v>2458</v>
      </c>
      <c r="E527" s="60" t="s">
        <v>2271</v>
      </c>
      <c r="F527" s="60" t="s">
        <v>208</v>
      </c>
      <c r="G527" s="46">
        <v>5529500</v>
      </c>
      <c r="H527" s="76">
        <v>1760168.6239772062</v>
      </c>
      <c r="I527" s="46"/>
      <c r="J527" s="46"/>
      <c r="K527" s="46">
        <v>2100000</v>
      </c>
      <c r="L527" s="72">
        <v>1150000</v>
      </c>
      <c r="M527" s="60" t="s">
        <v>2459</v>
      </c>
      <c r="N527" s="153"/>
      <c r="O527" s="169">
        <f t="shared" si="95"/>
        <v>991379.31034482771</v>
      </c>
      <c r="P527" s="170">
        <v>2.5000000000000001E-2</v>
      </c>
      <c r="Q527" s="72">
        <f t="shared" si="88"/>
        <v>24784.482758620696</v>
      </c>
      <c r="R527" s="153"/>
      <c r="S527" s="171"/>
      <c r="T527" s="67"/>
      <c r="U527" s="64">
        <f t="shared" si="97"/>
        <v>1</v>
      </c>
      <c r="V527" s="64">
        <v>0</v>
      </c>
      <c r="W527" s="61">
        <f t="shared" si="103"/>
        <v>0</v>
      </c>
      <c r="X527" s="68" t="s">
        <v>2460</v>
      </c>
      <c r="Y527" s="68" t="s">
        <v>50</v>
      </c>
      <c r="AA527" s="9" t="s">
        <v>27</v>
      </c>
      <c r="AB527" s="9" t="s">
        <v>27</v>
      </c>
      <c r="AC527" s="9" t="s">
        <v>27</v>
      </c>
      <c r="AD527" s="9" t="s">
        <v>27</v>
      </c>
      <c r="AE527" s="9" t="s">
        <v>27</v>
      </c>
      <c r="AP527" s="69">
        <f t="shared" si="98"/>
        <v>1760168.6239772062</v>
      </c>
      <c r="AQ527" s="70">
        <f t="shared" si="99"/>
        <v>0.31832328853914571</v>
      </c>
      <c r="AR527" s="71"/>
      <c r="AS527" s="60"/>
      <c r="AT527" s="60">
        <f t="shared" si="89"/>
        <v>0</v>
      </c>
      <c r="AU527" s="72">
        <f t="shared" si="91"/>
        <v>3205.2733333333331</v>
      </c>
      <c r="AV527" s="72">
        <f t="shared" si="90"/>
        <v>0</v>
      </c>
      <c r="AW527" s="72">
        <f t="shared" si="100"/>
        <v>1150000</v>
      </c>
      <c r="AX527" s="72">
        <f t="shared" si="101"/>
        <v>1150000</v>
      </c>
      <c r="AY527" s="73">
        <f t="shared" si="102"/>
        <v>0.20797540464779818</v>
      </c>
    </row>
    <row r="528" spans="1:51" s="2" customFormat="1" ht="12" customHeight="1">
      <c r="A528" s="172" t="s">
        <v>2461</v>
      </c>
      <c r="B528" s="55" t="s">
        <v>2462</v>
      </c>
      <c r="C528" s="173" t="s">
        <v>2463</v>
      </c>
      <c r="D528" s="58" t="s">
        <v>2464</v>
      </c>
      <c r="E528" s="60" t="s">
        <v>2465</v>
      </c>
      <c r="F528" s="174" t="s">
        <v>2466</v>
      </c>
      <c r="G528" s="121">
        <v>2837814.15</v>
      </c>
      <c r="H528" s="121">
        <v>851344.25</v>
      </c>
      <c r="I528" s="55"/>
      <c r="J528" s="55"/>
      <c r="K528" s="121">
        <v>790000</v>
      </c>
      <c r="L528" s="175">
        <v>790000</v>
      </c>
      <c r="M528" s="176" t="s">
        <v>2467</v>
      </c>
      <c r="N528" s="177" t="s">
        <v>2290</v>
      </c>
      <c r="O528" s="169">
        <f t="shared" ref="O528:O535" si="104">K528/1.16</f>
        <v>681034.48275862075</v>
      </c>
      <c r="P528" s="170">
        <v>1.7500000000000002E-2</v>
      </c>
      <c r="Q528" s="72">
        <f t="shared" ref="Q528:Q535" si="105">O528*P528</f>
        <v>11918.103448275864</v>
      </c>
      <c r="R528" s="65"/>
      <c r="S528" s="171"/>
      <c r="T528" s="67"/>
      <c r="U528" s="64">
        <f t="shared" si="97"/>
        <v>1</v>
      </c>
      <c r="V528" s="64">
        <v>0</v>
      </c>
      <c r="W528" s="61">
        <f t="shared" si="103"/>
        <v>0</v>
      </c>
      <c r="X528" s="178" t="s">
        <v>2468</v>
      </c>
      <c r="Y528" s="178" t="s">
        <v>50</v>
      </c>
      <c r="AA528" s="9" t="s">
        <v>27</v>
      </c>
      <c r="AB528" s="9" t="s">
        <v>27</v>
      </c>
      <c r="AC528" s="9" t="s">
        <v>27</v>
      </c>
      <c r="AD528" s="9" t="s">
        <v>27</v>
      </c>
      <c r="AE528" s="9" t="s">
        <v>27</v>
      </c>
      <c r="AP528" s="69">
        <f t="shared" si="98"/>
        <v>851344.25</v>
      </c>
      <c r="AQ528" s="70">
        <f t="shared" si="99"/>
        <v>0.30000000176191949</v>
      </c>
      <c r="AR528" s="71"/>
      <c r="AS528" s="60"/>
      <c r="AT528" s="60">
        <f t="shared" si="89"/>
        <v>0</v>
      </c>
      <c r="AU528" s="72">
        <f t="shared" si="91"/>
        <v>3205.2733333333331</v>
      </c>
      <c r="AV528" s="72">
        <f t="shared" si="90"/>
        <v>0</v>
      </c>
      <c r="AW528" s="72">
        <f t="shared" si="100"/>
        <v>790000</v>
      </c>
      <c r="AX528" s="72">
        <f t="shared" si="101"/>
        <v>790000</v>
      </c>
      <c r="AY528" s="73">
        <f t="shared" si="102"/>
        <v>0.27838327608592695</v>
      </c>
    </row>
    <row r="529" spans="1:51" s="2" customFormat="1" ht="12" customHeight="1">
      <c r="A529" s="179" t="s">
        <v>2461</v>
      </c>
      <c r="B529" s="55" t="s">
        <v>2469</v>
      </c>
      <c r="C529" s="173" t="s">
        <v>48</v>
      </c>
      <c r="D529" s="58" t="s">
        <v>48</v>
      </c>
      <c r="E529" s="60" t="s">
        <v>2465</v>
      </c>
      <c r="F529" s="180"/>
      <c r="G529" s="121">
        <v>404376.38</v>
      </c>
      <c r="H529" s="121">
        <v>121312.91</v>
      </c>
      <c r="I529" s="55"/>
      <c r="J529" s="55"/>
      <c r="K529" s="121">
        <v>0</v>
      </c>
      <c r="L529" s="175">
        <v>0</v>
      </c>
      <c r="M529" s="181"/>
      <c r="N529" s="177" t="s">
        <v>2470</v>
      </c>
      <c r="O529" s="169">
        <f t="shared" si="104"/>
        <v>0</v>
      </c>
      <c r="P529" s="170">
        <v>0</v>
      </c>
      <c r="Q529" s="72">
        <f t="shared" si="105"/>
        <v>0</v>
      </c>
      <c r="R529" s="65"/>
      <c r="S529" s="171"/>
      <c r="T529" s="67"/>
      <c r="U529" s="64">
        <f t="shared" si="97"/>
        <v>1</v>
      </c>
      <c r="V529" s="64">
        <v>0</v>
      </c>
      <c r="W529" s="61">
        <f t="shared" si="103"/>
        <v>0</v>
      </c>
      <c r="X529" s="182"/>
      <c r="Y529" s="182"/>
      <c r="AA529" s="9" t="s">
        <v>27</v>
      </c>
      <c r="AB529" s="9" t="s">
        <v>27</v>
      </c>
      <c r="AC529" s="9" t="s">
        <v>27</v>
      </c>
      <c r="AD529" s="9" t="s">
        <v>27</v>
      </c>
      <c r="AE529" s="9" t="s">
        <v>27</v>
      </c>
      <c r="AP529" s="69">
        <f t="shared" si="98"/>
        <v>121312.91</v>
      </c>
      <c r="AQ529" s="70">
        <f t="shared" si="99"/>
        <v>0.29999999010822542</v>
      </c>
      <c r="AR529" s="71"/>
      <c r="AS529" s="60"/>
      <c r="AT529" s="60">
        <f t="shared" si="89"/>
        <v>0</v>
      </c>
      <c r="AU529" s="72">
        <f t="shared" si="91"/>
        <v>3205.2733333333331</v>
      </c>
      <c r="AV529" s="72">
        <f t="shared" si="90"/>
        <v>0</v>
      </c>
      <c r="AW529" s="72">
        <f t="shared" si="100"/>
        <v>0</v>
      </c>
      <c r="AX529" s="72">
        <f t="shared" si="101"/>
        <v>0</v>
      </c>
      <c r="AY529" s="73">
        <f t="shared" si="102"/>
        <v>0</v>
      </c>
    </row>
    <row r="530" spans="1:51" s="2" customFormat="1" ht="12" customHeight="1">
      <c r="A530" s="172" t="s">
        <v>2471</v>
      </c>
      <c r="B530" s="55" t="s">
        <v>2462</v>
      </c>
      <c r="C530" s="173" t="s">
        <v>2472</v>
      </c>
      <c r="D530" s="58" t="s">
        <v>2473</v>
      </c>
      <c r="E530" s="60" t="s">
        <v>2465</v>
      </c>
      <c r="F530" s="174" t="s">
        <v>2466</v>
      </c>
      <c r="G530" s="121">
        <v>2837814.15</v>
      </c>
      <c r="H530" s="121">
        <v>851344.25</v>
      </c>
      <c r="I530" s="55"/>
      <c r="J530" s="55"/>
      <c r="K530" s="121">
        <v>790000</v>
      </c>
      <c r="L530" s="175">
        <v>790000</v>
      </c>
      <c r="M530" s="176" t="s">
        <v>2474</v>
      </c>
      <c r="N530" s="177" t="s">
        <v>2290</v>
      </c>
      <c r="O530" s="169">
        <f t="shared" si="104"/>
        <v>681034.48275862075</v>
      </c>
      <c r="P530" s="170">
        <v>1.7500000000000002E-2</v>
      </c>
      <c r="Q530" s="72">
        <f t="shared" si="105"/>
        <v>11918.103448275864</v>
      </c>
      <c r="R530" s="65"/>
      <c r="S530" s="171"/>
      <c r="T530" s="67"/>
      <c r="U530" s="64">
        <f t="shared" si="97"/>
        <v>1</v>
      </c>
      <c r="V530" s="64">
        <v>0</v>
      </c>
      <c r="W530" s="61">
        <f t="shared" si="103"/>
        <v>0</v>
      </c>
      <c r="X530" s="178" t="s">
        <v>2475</v>
      </c>
      <c r="Y530" s="178" t="s">
        <v>50</v>
      </c>
      <c r="AA530" s="9" t="s">
        <v>27</v>
      </c>
      <c r="AB530" s="9" t="s">
        <v>27</v>
      </c>
      <c r="AC530" s="9" t="s">
        <v>27</v>
      </c>
      <c r="AD530" s="9" t="s">
        <v>27</v>
      </c>
      <c r="AE530" s="9" t="s">
        <v>27</v>
      </c>
      <c r="AP530" s="69">
        <f t="shared" si="98"/>
        <v>851344.25</v>
      </c>
      <c r="AQ530" s="70">
        <f t="shared" si="99"/>
        <v>0.30000000176191949</v>
      </c>
      <c r="AR530" s="71"/>
      <c r="AS530" s="60"/>
      <c r="AT530" s="60">
        <f t="shared" si="89"/>
        <v>0</v>
      </c>
      <c r="AU530" s="72">
        <f t="shared" si="91"/>
        <v>3205.2733333333331</v>
      </c>
      <c r="AV530" s="72">
        <f t="shared" si="90"/>
        <v>0</v>
      </c>
      <c r="AW530" s="72">
        <f t="shared" si="100"/>
        <v>790000</v>
      </c>
      <c r="AX530" s="72">
        <f t="shared" si="101"/>
        <v>790000</v>
      </c>
      <c r="AY530" s="73">
        <f t="shared" si="102"/>
        <v>0.27838327608592695</v>
      </c>
    </row>
    <row r="531" spans="1:51" s="2" customFormat="1" ht="12" customHeight="1">
      <c r="A531" s="179" t="s">
        <v>2471</v>
      </c>
      <c r="B531" s="55" t="s">
        <v>2469</v>
      </c>
      <c r="C531" s="173" t="s">
        <v>48</v>
      </c>
      <c r="D531" s="58" t="s">
        <v>48</v>
      </c>
      <c r="E531" s="60" t="s">
        <v>2465</v>
      </c>
      <c r="F531" s="180"/>
      <c r="G531" s="121">
        <v>404376.38</v>
      </c>
      <c r="H531" s="121">
        <v>121312.91</v>
      </c>
      <c r="I531" s="55"/>
      <c r="J531" s="55"/>
      <c r="K531" s="121">
        <v>0</v>
      </c>
      <c r="L531" s="175">
        <v>0</v>
      </c>
      <c r="M531" s="181"/>
      <c r="N531" s="177" t="s">
        <v>2470</v>
      </c>
      <c r="O531" s="169">
        <f t="shared" si="104"/>
        <v>0</v>
      </c>
      <c r="P531" s="170">
        <v>0</v>
      </c>
      <c r="Q531" s="72">
        <f t="shared" si="105"/>
        <v>0</v>
      </c>
      <c r="R531" s="65"/>
      <c r="S531" s="171"/>
      <c r="T531" s="67"/>
      <c r="U531" s="64">
        <f t="shared" si="97"/>
        <v>1</v>
      </c>
      <c r="V531" s="64">
        <v>0</v>
      </c>
      <c r="W531" s="61">
        <f t="shared" si="103"/>
        <v>0</v>
      </c>
      <c r="X531" s="182"/>
      <c r="Y531" s="182"/>
      <c r="AA531" s="9" t="s">
        <v>27</v>
      </c>
      <c r="AB531" s="9" t="s">
        <v>27</v>
      </c>
      <c r="AC531" s="9" t="s">
        <v>27</v>
      </c>
      <c r="AD531" s="9" t="s">
        <v>27</v>
      </c>
      <c r="AE531" s="9" t="s">
        <v>27</v>
      </c>
      <c r="AP531" s="69">
        <f t="shared" si="98"/>
        <v>121312.91</v>
      </c>
      <c r="AQ531" s="70">
        <f t="shared" si="99"/>
        <v>0.29999999010822542</v>
      </c>
      <c r="AR531" s="71"/>
      <c r="AS531" s="60"/>
      <c r="AT531" s="60">
        <f t="shared" si="89"/>
        <v>0</v>
      </c>
      <c r="AU531" s="72">
        <f t="shared" si="91"/>
        <v>3205.2733333333331</v>
      </c>
      <c r="AV531" s="72">
        <f t="shared" si="90"/>
        <v>0</v>
      </c>
      <c r="AW531" s="72">
        <f t="shared" si="100"/>
        <v>0</v>
      </c>
      <c r="AX531" s="72">
        <f t="shared" si="101"/>
        <v>0</v>
      </c>
      <c r="AY531" s="73">
        <f t="shared" si="102"/>
        <v>0</v>
      </c>
    </row>
    <row r="532" spans="1:51" s="2" customFormat="1" ht="12" customHeight="1">
      <c r="A532" s="172" t="s">
        <v>2476</v>
      </c>
      <c r="B532" s="55" t="s">
        <v>2462</v>
      </c>
      <c r="C532" s="173" t="s">
        <v>2477</v>
      </c>
      <c r="D532" s="58" t="s">
        <v>2478</v>
      </c>
      <c r="E532" s="60" t="s">
        <v>2465</v>
      </c>
      <c r="F532" s="174" t="s">
        <v>2466</v>
      </c>
      <c r="G532" s="121">
        <v>2837814.15</v>
      </c>
      <c r="H532" s="121">
        <v>851344.25</v>
      </c>
      <c r="I532" s="55"/>
      <c r="J532" s="55"/>
      <c r="K532" s="121">
        <v>790000</v>
      </c>
      <c r="L532" s="175">
        <v>790000</v>
      </c>
      <c r="M532" s="176" t="s">
        <v>2479</v>
      </c>
      <c r="N532" s="177" t="s">
        <v>2290</v>
      </c>
      <c r="O532" s="169">
        <f t="shared" si="104"/>
        <v>681034.48275862075</v>
      </c>
      <c r="P532" s="170">
        <v>1.7500000000000002E-2</v>
      </c>
      <c r="Q532" s="72">
        <f t="shared" si="105"/>
        <v>11918.103448275864</v>
      </c>
      <c r="R532" s="65"/>
      <c r="S532" s="171"/>
      <c r="T532" s="67"/>
      <c r="U532" s="64">
        <f t="shared" si="97"/>
        <v>1</v>
      </c>
      <c r="V532" s="64">
        <v>0</v>
      </c>
      <c r="W532" s="61">
        <f t="shared" si="103"/>
        <v>0</v>
      </c>
      <c r="X532" s="178" t="s">
        <v>2480</v>
      </c>
      <c r="Y532" s="178" t="s">
        <v>50</v>
      </c>
      <c r="AA532" s="9" t="s">
        <v>27</v>
      </c>
      <c r="AB532" s="9" t="s">
        <v>27</v>
      </c>
      <c r="AC532" s="9" t="s">
        <v>27</v>
      </c>
      <c r="AD532" s="9" t="s">
        <v>27</v>
      </c>
      <c r="AE532" s="9" t="s">
        <v>27</v>
      </c>
      <c r="AP532" s="69">
        <f t="shared" si="98"/>
        <v>851344.25</v>
      </c>
      <c r="AQ532" s="70">
        <f t="shared" si="99"/>
        <v>0.30000000176191949</v>
      </c>
      <c r="AR532" s="71"/>
      <c r="AS532" s="60"/>
      <c r="AT532" s="60">
        <f t="shared" si="89"/>
        <v>0</v>
      </c>
      <c r="AU532" s="72">
        <f t="shared" si="91"/>
        <v>3205.2733333333331</v>
      </c>
      <c r="AV532" s="72">
        <f t="shared" si="90"/>
        <v>0</v>
      </c>
      <c r="AW532" s="72">
        <f t="shared" si="100"/>
        <v>790000</v>
      </c>
      <c r="AX532" s="72">
        <f t="shared" si="101"/>
        <v>790000</v>
      </c>
      <c r="AY532" s="73">
        <f t="shared" si="102"/>
        <v>0.27838327608592695</v>
      </c>
    </row>
    <row r="533" spans="1:51" s="2" customFormat="1" ht="12" customHeight="1">
      <c r="A533" s="179" t="s">
        <v>2476</v>
      </c>
      <c r="B533" s="55" t="s">
        <v>2469</v>
      </c>
      <c r="C533" s="173" t="s">
        <v>48</v>
      </c>
      <c r="D533" s="58" t="s">
        <v>48</v>
      </c>
      <c r="E533" s="60" t="s">
        <v>2465</v>
      </c>
      <c r="F533" s="180"/>
      <c r="G533" s="121">
        <v>404376.38</v>
      </c>
      <c r="H533" s="121">
        <v>121312.91</v>
      </c>
      <c r="I533" s="55"/>
      <c r="J533" s="55"/>
      <c r="K533" s="121">
        <v>0</v>
      </c>
      <c r="L533" s="175">
        <v>0</v>
      </c>
      <c r="M533" s="181"/>
      <c r="N533" s="177" t="s">
        <v>2470</v>
      </c>
      <c r="O533" s="169">
        <f t="shared" si="104"/>
        <v>0</v>
      </c>
      <c r="P533" s="170">
        <v>0</v>
      </c>
      <c r="Q533" s="72">
        <f t="shared" si="105"/>
        <v>0</v>
      </c>
      <c r="R533" s="65"/>
      <c r="S533" s="171"/>
      <c r="T533" s="67"/>
      <c r="U533" s="64">
        <f t="shared" si="97"/>
        <v>1</v>
      </c>
      <c r="V533" s="64">
        <v>0</v>
      </c>
      <c r="W533" s="61">
        <f t="shared" si="103"/>
        <v>0</v>
      </c>
      <c r="X533" s="182"/>
      <c r="Y533" s="182"/>
      <c r="AA533" s="9" t="s">
        <v>27</v>
      </c>
      <c r="AB533" s="9" t="s">
        <v>27</v>
      </c>
      <c r="AC533" s="9" t="s">
        <v>27</v>
      </c>
      <c r="AD533" s="9" t="s">
        <v>27</v>
      </c>
      <c r="AE533" s="9" t="s">
        <v>27</v>
      </c>
      <c r="AP533" s="69">
        <f t="shared" si="98"/>
        <v>121312.91</v>
      </c>
      <c r="AQ533" s="70">
        <f t="shared" si="99"/>
        <v>0.29999999010822542</v>
      </c>
      <c r="AR533" s="71"/>
      <c r="AS533" s="60"/>
      <c r="AT533" s="60">
        <f t="shared" si="89"/>
        <v>0</v>
      </c>
      <c r="AU533" s="72">
        <f t="shared" si="91"/>
        <v>3205.2733333333331</v>
      </c>
      <c r="AV533" s="72">
        <f t="shared" si="90"/>
        <v>0</v>
      </c>
      <c r="AW533" s="72">
        <f t="shared" si="100"/>
        <v>0</v>
      </c>
      <c r="AX533" s="72">
        <f t="shared" si="101"/>
        <v>0</v>
      </c>
      <c r="AY533" s="73">
        <f t="shared" si="102"/>
        <v>0</v>
      </c>
    </row>
    <row r="534" spans="1:51" s="2" customFormat="1" ht="12" customHeight="1">
      <c r="A534" s="172" t="s">
        <v>2481</v>
      </c>
      <c r="B534" s="55" t="s">
        <v>2462</v>
      </c>
      <c r="C534" s="173" t="s">
        <v>2482</v>
      </c>
      <c r="D534" s="58" t="s">
        <v>2483</v>
      </c>
      <c r="E534" s="60" t="s">
        <v>2465</v>
      </c>
      <c r="F534" s="174" t="s">
        <v>2466</v>
      </c>
      <c r="G534" s="121">
        <v>2837814.15</v>
      </c>
      <c r="H534" s="121">
        <v>851344.25</v>
      </c>
      <c r="I534" s="55"/>
      <c r="J534" s="55"/>
      <c r="K534" s="121">
        <v>680000</v>
      </c>
      <c r="L534" s="175">
        <v>680000</v>
      </c>
      <c r="M534" s="176" t="s">
        <v>2474</v>
      </c>
      <c r="N534" s="177" t="s">
        <v>2290</v>
      </c>
      <c r="O534" s="169">
        <f t="shared" si="104"/>
        <v>586206.89655172417</v>
      </c>
      <c r="P534" s="170">
        <v>1.7500000000000002E-2</v>
      </c>
      <c r="Q534" s="72">
        <f t="shared" si="105"/>
        <v>10258.620689655174</v>
      </c>
      <c r="R534" s="65"/>
      <c r="S534" s="171"/>
      <c r="T534" s="67"/>
      <c r="U534" s="64">
        <f t="shared" si="97"/>
        <v>1</v>
      </c>
      <c r="V534" s="64">
        <v>0</v>
      </c>
      <c r="W534" s="61">
        <f t="shared" si="103"/>
        <v>0</v>
      </c>
      <c r="X534" s="178" t="s">
        <v>2484</v>
      </c>
      <c r="Y534" s="178" t="s">
        <v>50</v>
      </c>
      <c r="AA534" s="9" t="s">
        <v>27</v>
      </c>
      <c r="AB534" s="9" t="s">
        <v>27</v>
      </c>
      <c r="AC534" s="9" t="s">
        <v>27</v>
      </c>
      <c r="AD534" s="9" t="s">
        <v>27</v>
      </c>
      <c r="AE534" s="9" t="s">
        <v>27</v>
      </c>
      <c r="AP534" s="69">
        <f t="shared" si="98"/>
        <v>851344.25</v>
      </c>
      <c r="AQ534" s="70">
        <f t="shared" si="99"/>
        <v>0.30000000176191949</v>
      </c>
      <c r="AR534" s="71"/>
      <c r="AS534" s="60"/>
      <c r="AT534" s="60">
        <f t="shared" si="89"/>
        <v>0</v>
      </c>
      <c r="AU534" s="72">
        <f t="shared" si="91"/>
        <v>3205.2733333333331</v>
      </c>
      <c r="AV534" s="72">
        <f t="shared" si="90"/>
        <v>0</v>
      </c>
      <c r="AW534" s="72">
        <f t="shared" si="100"/>
        <v>680000</v>
      </c>
      <c r="AX534" s="72">
        <f t="shared" si="101"/>
        <v>680000</v>
      </c>
      <c r="AY534" s="73">
        <f t="shared" si="102"/>
        <v>0.23962104777016494</v>
      </c>
    </row>
    <row r="535" spans="1:51" s="2" customFormat="1" ht="12" customHeight="1">
      <c r="A535" s="179" t="s">
        <v>2481</v>
      </c>
      <c r="B535" s="55" t="s">
        <v>2469</v>
      </c>
      <c r="C535" s="173" t="s">
        <v>48</v>
      </c>
      <c r="D535" s="58" t="s">
        <v>48</v>
      </c>
      <c r="E535" s="60" t="s">
        <v>2465</v>
      </c>
      <c r="F535" s="180"/>
      <c r="G535" s="121">
        <v>404376.38</v>
      </c>
      <c r="H535" s="121">
        <v>121312.91</v>
      </c>
      <c r="I535" s="55"/>
      <c r="J535" s="55"/>
      <c r="K535" s="121">
        <v>0</v>
      </c>
      <c r="L535" s="175">
        <v>0</v>
      </c>
      <c r="M535" s="181"/>
      <c r="N535" s="177" t="s">
        <v>2470</v>
      </c>
      <c r="O535" s="169">
        <f t="shared" si="104"/>
        <v>0</v>
      </c>
      <c r="P535" s="170">
        <v>0</v>
      </c>
      <c r="Q535" s="72">
        <f t="shared" si="105"/>
        <v>0</v>
      </c>
      <c r="R535" s="65"/>
      <c r="S535" s="171"/>
      <c r="T535" s="67"/>
      <c r="U535" s="64">
        <f t="shared" si="97"/>
        <v>1</v>
      </c>
      <c r="V535" s="64">
        <v>0</v>
      </c>
      <c r="W535" s="61">
        <f t="shared" si="103"/>
        <v>0</v>
      </c>
      <c r="X535" s="182"/>
      <c r="Y535" s="182"/>
      <c r="AA535" s="9" t="s">
        <v>27</v>
      </c>
      <c r="AB535" s="9" t="s">
        <v>27</v>
      </c>
      <c r="AC535" s="9" t="s">
        <v>27</v>
      </c>
      <c r="AD535" s="9" t="s">
        <v>27</v>
      </c>
      <c r="AE535" s="9" t="s">
        <v>27</v>
      </c>
      <c r="AP535" s="69">
        <f t="shared" si="98"/>
        <v>121312.91</v>
      </c>
      <c r="AQ535" s="70">
        <f t="shared" si="99"/>
        <v>0.29999999010822542</v>
      </c>
      <c r="AR535" s="71"/>
      <c r="AS535" s="60"/>
      <c r="AT535" s="60">
        <f t="shared" si="89"/>
        <v>0</v>
      </c>
      <c r="AU535" s="72">
        <f t="shared" si="91"/>
        <v>3205.2733333333331</v>
      </c>
      <c r="AV535" s="72">
        <f t="shared" si="90"/>
        <v>0</v>
      </c>
      <c r="AW535" s="72">
        <f t="shared" si="100"/>
        <v>0</v>
      </c>
      <c r="AX535" s="72">
        <f t="shared" si="101"/>
        <v>0</v>
      </c>
      <c r="AY535" s="73">
        <f t="shared" si="102"/>
        <v>0</v>
      </c>
    </row>
    <row r="536" spans="1:51" s="39" customFormat="1" ht="12" customHeight="1">
      <c r="A536" s="130"/>
      <c r="B536" s="44"/>
      <c r="C536" s="131"/>
      <c r="D536" s="131"/>
      <c r="E536" s="44"/>
      <c r="F536" s="58"/>
      <c r="G536" s="46"/>
      <c r="H536" s="46"/>
      <c r="I536" s="47"/>
      <c r="J536" s="47"/>
      <c r="K536" s="48"/>
      <c r="L536" s="32"/>
      <c r="M536" s="49"/>
      <c r="N536" s="33"/>
      <c r="O536" s="31"/>
      <c r="P536" s="32"/>
      <c r="Q536" s="32"/>
      <c r="R536" s="33"/>
      <c r="S536" s="132"/>
      <c r="T536" s="35"/>
      <c r="U536" s="36"/>
      <c r="V536" s="36"/>
      <c r="W536" s="37"/>
      <c r="X536" s="50"/>
      <c r="Y536" s="50"/>
      <c r="AA536" s="19"/>
      <c r="AB536" s="19"/>
      <c r="AC536" s="19"/>
      <c r="AD536" s="19"/>
      <c r="AE536" s="19"/>
      <c r="AJ536" s="2"/>
      <c r="AK536" s="2"/>
      <c r="AP536" s="51"/>
      <c r="AQ536" s="52"/>
      <c r="AR536" s="31"/>
      <c r="AS536" s="32"/>
      <c r="AT536" s="32"/>
      <c r="AU536" s="53"/>
      <c r="AV536" s="53"/>
      <c r="AW536" s="53"/>
      <c r="AX536" s="53"/>
      <c r="AY536" s="54"/>
    </row>
    <row r="537" spans="1:51" s="39" customFormat="1" ht="12" customHeight="1">
      <c r="A537" s="130"/>
      <c r="B537" s="44"/>
      <c r="C537" s="131"/>
      <c r="D537" s="131"/>
      <c r="E537" s="44"/>
      <c r="F537" s="58"/>
      <c r="G537" s="46"/>
      <c r="H537" s="46"/>
      <c r="I537" s="47"/>
      <c r="J537" s="47"/>
      <c r="K537" s="48"/>
      <c r="L537" s="32"/>
      <c r="M537" s="49"/>
      <c r="N537" s="33"/>
      <c r="O537" s="31"/>
      <c r="P537" s="32"/>
      <c r="Q537" s="32"/>
      <c r="R537" s="33"/>
      <c r="S537" s="132"/>
      <c r="T537" s="35"/>
      <c r="U537" s="36"/>
      <c r="V537" s="36"/>
      <c r="W537" s="37"/>
      <c r="X537" s="50"/>
      <c r="Y537" s="50"/>
      <c r="AA537" s="19"/>
      <c r="AB537" s="19"/>
      <c r="AC537" s="19"/>
      <c r="AD537" s="19"/>
      <c r="AE537" s="19"/>
      <c r="AJ537" s="2"/>
      <c r="AK537" s="2"/>
      <c r="AP537" s="51"/>
      <c r="AQ537" s="52"/>
      <c r="AR537" s="31"/>
      <c r="AS537" s="32"/>
      <c r="AT537" s="32"/>
      <c r="AU537" s="53"/>
      <c r="AV537" s="53"/>
      <c r="AW537" s="53"/>
      <c r="AX537" s="53"/>
      <c r="AY537" s="54"/>
    </row>
    <row r="538" spans="1:51" s="2" customFormat="1" ht="12" customHeight="1">
      <c r="A538" s="60" t="s">
        <v>2485</v>
      </c>
      <c r="B538" s="183" t="s">
        <v>232</v>
      </c>
      <c r="C538" s="58" t="s">
        <v>2486</v>
      </c>
      <c r="D538" s="168" t="s">
        <v>2487</v>
      </c>
      <c r="E538" s="60" t="s">
        <v>207</v>
      </c>
      <c r="F538" s="60" t="s">
        <v>208</v>
      </c>
      <c r="G538" s="46">
        <v>3558654</v>
      </c>
      <c r="H538" s="76">
        <v>1132802.4440529849</v>
      </c>
      <c r="I538" s="46"/>
      <c r="J538" s="46"/>
      <c r="K538" s="46">
        <v>1500000</v>
      </c>
      <c r="L538" s="72">
        <v>800000</v>
      </c>
      <c r="M538" s="60" t="s">
        <v>2488</v>
      </c>
      <c r="N538" s="153" t="s">
        <v>48</v>
      </c>
      <c r="O538" s="169">
        <f t="shared" ref="O538:O601" si="106">L538/1.16</f>
        <v>689655.17241379316</v>
      </c>
      <c r="P538" s="170">
        <v>0</v>
      </c>
      <c r="Q538" s="72">
        <f t="shared" ref="Q538:Q601" si="107">P538*O538</f>
        <v>0</v>
      </c>
      <c r="R538" s="153" t="s">
        <v>48</v>
      </c>
      <c r="S538" s="171">
        <v>44748</v>
      </c>
      <c r="T538" s="67">
        <v>45077</v>
      </c>
      <c r="U538" s="64">
        <f t="shared" ref="U538:U601" si="108">(T538-S538)+1</f>
        <v>330</v>
      </c>
      <c r="V538" s="64">
        <v>60</v>
      </c>
      <c r="W538" s="61">
        <f t="shared" ref="W538:W543" si="109">V538*U538</f>
        <v>19800</v>
      </c>
      <c r="X538" s="68" t="s">
        <v>2489</v>
      </c>
      <c r="Y538" s="68" t="s">
        <v>50</v>
      </c>
      <c r="AA538" s="9" t="s">
        <v>27</v>
      </c>
      <c r="AB538" s="9" t="s">
        <v>27</v>
      </c>
      <c r="AC538" s="9" t="s">
        <v>27</v>
      </c>
      <c r="AD538" s="9" t="s">
        <v>27</v>
      </c>
      <c r="AE538" s="9" t="s">
        <v>27</v>
      </c>
      <c r="AP538" s="69">
        <f t="shared" ref="AP538:AP601" si="110">H538</f>
        <v>1132802.4440529849</v>
      </c>
      <c r="AQ538" s="70">
        <f t="shared" ref="AQ538:AQ601" si="111">AP538/G538</f>
        <v>0.31832328853914565</v>
      </c>
      <c r="AR538" s="71"/>
      <c r="AS538" s="60"/>
      <c r="AT538" s="60">
        <f t="shared" ref="AT538:AT601" si="112">AS538-AR538</f>
        <v>0</v>
      </c>
      <c r="AU538" s="72">
        <f t="shared" si="91"/>
        <v>3205.2733333333331</v>
      </c>
      <c r="AV538" s="72">
        <f t="shared" ref="AV538:AV601" si="113">AU538*AT538</f>
        <v>0</v>
      </c>
      <c r="AW538" s="72">
        <f t="shared" ref="AW538:AW601" si="114">L538</f>
        <v>800000</v>
      </c>
      <c r="AX538" s="72">
        <f t="shared" ref="AX538:AX601" si="115">SUM(AV538:AW538)+BE538</f>
        <v>800000</v>
      </c>
      <c r="AY538" s="73">
        <f t="shared" ref="AY538:AY601" si="116">AX538/G538</f>
        <v>0.22480409727947701</v>
      </c>
    </row>
    <row r="539" spans="1:51" s="2" customFormat="1" ht="12" customHeight="1">
      <c r="A539" s="60" t="s">
        <v>2490</v>
      </c>
      <c r="B539" s="183" t="s">
        <v>218</v>
      </c>
      <c r="C539" s="58" t="s">
        <v>2491</v>
      </c>
      <c r="D539" s="168" t="s">
        <v>2492</v>
      </c>
      <c r="E539" s="60" t="s">
        <v>207</v>
      </c>
      <c r="F539" s="60" t="s">
        <v>208</v>
      </c>
      <c r="G539" s="46">
        <v>5529500</v>
      </c>
      <c r="H539" s="76">
        <v>1760168.6239772062</v>
      </c>
      <c r="I539" s="46"/>
      <c r="J539" s="46"/>
      <c r="K539" s="46">
        <v>2100000</v>
      </c>
      <c r="L539" s="72">
        <v>900000</v>
      </c>
      <c r="M539" s="60" t="s">
        <v>2488</v>
      </c>
      <c r="N539" s="153" t="s">
        <v>48</v>
      </c>
      <c r="O539" s="169">
        <f t="shared" si="106"/>
        <v>775862.06896551733</v>
      </c>
      <c r="P539" s="170">
        <v>0</v>
      </c>
      <c r="Q539" s="72">
        <f t="shared" si="107"/>
        <v>0</v>
      </c>
      <c r="R539" s="153" t="s">
        <v>48</v>
      </c>
      <c r="S539" s="171">
        <v>44664</v>
      </c>
      <c r="T539" s="67">
        <v>45260</v>
      </c>
      <c r="U539" s="64">
        <f t="shared" si="108"/>
        <v>597</v>
      </c>
      <c r="V539" s="64">
        <v>60</v>
      </c>
      <c r="W539" s="61">
        <f t="shared" si="109"/>
        <v>35820</v>
      </c>
      <c r="X539" s="68" t="s">
        <v>2493</v>
      </c>
      <c r="Y539" s="68" t="s">
        <v>50</v>
      </c>
      <c r="AA539" s="9" t="s">
        <v>27</v>
      </c>
      <c r="AB539" s="9" t="s">
        <v>27</v>
      </c>
      <c r="AC539" s="9" t="s">
        <v>27</v>
      </c>
      <c r="AD539" s="9" t="s">
        <v>27</v>
      </c>
      <c r="AE539" s="9" t="s">
        <v>27</v>
      </c>
      <c r="AP539" s="69">
        <f t="shared" si="110"/>
        <v>1760168.6239772062</v>
      </c>
      <c r="AQ539" s="70">
        <f t="shared" si="111"/>
        <v>0.31832328853914571</v>
      </c>
      <c r="AR539" s="71"/>
      <c r="AS539" s="60"/>
      <c r="AT539" s="60">
        <f t="shared" si="112"/>
        <v>0</v>
      </c>
      <c r="AU539" s="72">
        <f t="shared" si="91"/>
        <v>3205.2733333333331</v>
      </c>
      <c r="AV539" s="72">
        <f t="shared" si="113"/>
        <v>0</v>
      </c>
      <c r="AW539" s="72">
        <f t="shared" si="114"/>
        <v>900000</v>
      </c>
      <c r="AX539" s="72">
        <f t="shared" si="115"/>
        <v>900000</v>
      </c>
      <c r="AY539" s="73">
        <f t="shared" si="116"/>
        <v>0.16276336015914639</v>
      </c>
    </row>
    <row r="540" spans="1:51" s="2" customFormat="1" ht="12" customHeight="1">
      <c r="A540" s="60" t="s">
        <v>2494</v>
      </c>
      <c r="B540" s="74" t="s">
        <v>1491</v>
      </c>
      <c r="C540" s="58" t="s">
        <v>2495</v>
      </c>
      <c r="D540" s="168" t="s">
        <v>2496</v>
      </c>
      <c r="E540" s="60" t="s">
        <v>207</v>
      </c>
      <c r="F540" s="60" t="s">
        <v>208</v>
      </c>
      <c r="G540" s="46">
        <v>4919000</v>
      </c>
      <c r="H540" s="76">
        <v>1369654.621380802</v>
      </c>
      <c r="I540" s="143"/>
      <c r="J540" s="143"/>
      <c r="K540" s="46">
        <v>1200000</v>
      </c>
      <c r="L540" s="72">
        <v>700000</v>
      </c>
      <c r="M540" s="60" t="s">
        <v>2488</v>
      </c>
      <c r="N540" s="153" t="s">
        <v>48</v>
      </c>
      <c r="O540" s="169">
        <f t="shared" si="106"/>
        <v>603448.27586206899</v>
      </c>
      <c r="P540" s="170">
        <v>0</v>
      </c>
      <c r="Q540" s="72">
        <f t="shared" si="107"/>
        <v>0</v>
      </c>
      <c r="R540" s="153" t="s">
        <v>48</v>
      </c>
      <c r="S540" s="171"/>
      <c r="T540" s="67"/>
      <c r="U540" s="64">
        <f t="shared" si="108"/>
        <v>1</v>
      </c>
      <c r="V540" s="64">
        <v>60</v>
      </c>
      <c r="W540" s="61">
        <f t="shared" si="109"/>
        <v>60</v>
      </c>
      <c r="X540" s="68" t="s">
        <v>2497</v>
      </c>
      <c r="Y540" s="68" t="s">
        <v>50</v>
      </c>
      <c r="AA540" s="9" t="s">
        <v>27</v>
      </c>
      <c r="AB540" s="9" t="s">
        <v>27</v>
      </c>
      <c r="AC540" s="9" t="s">
        <v>27</v>
      </c>
      <c r="AD540" s="9" t="s">
        <v>27</v>
      </c>
      <c r="AE540" s="9" t="s">
        <v>27</v>
      </c>
      <c r="AP540" s="69">
        <f t="shared" si="110"/>
        <v>1369654.621380802</v>
      </c>
      <c r="AQ540" s="70">
        <f t="shared" si="111"/>
        <v>0.27844167948379794</v>
      </c>
      <c r="AR540" s="71"/>
      <c r="AS540" s="60"/>
      <c r="AT540" s="60">
        <f t="shared" si="112"/>
        <v>0</v>
      </c>
      <c r="AU540" s="72">
        <f t="shared" si="91"/>
        <v>3205.2733333333331</v>
      </c>
      <c r="AV540" s="72">
        <f t="shared" si="113"/>
        <v>0</v>
      </c>
      <c r="AW540" s="72">
        <f t="shared" si="114"/>
        <v>700000</v>
      </c>
      <c r="AX540" s="72">
        <f t="shared" si="115"/>
        <v>700000</v>
      </c>
      <c r="AY540" s="73">
        <f t="shared" si="116"/>
        <v>0.1423053466151657</v>
      </c>
    </row>
    <row r="541" spans="1:51" s="2" customFormat="1" ht="12" customHeight="1">
      <c r="A541" s="60" t="s">
        <v>2498</v>
      </c>
      <c r="B541" s="183" t="s">
        <v>218</v>
      </c>
      <c r="C541" s="58" t="s">
        <v>2499</v>
      </c>
      <c r="D541" s="168" t="s">
        <v>2500</v>
      </c>
      <c r="E541" s="60" t="s">
        <v>207</v>
      </c>
      <c r="F541" s="60" t="s">
        <v>208</v>
      </c>
      <c r="G541" s="46">
        <v>5529500</v>
      </c>
      <c r="H541" s="76">
        <v>1760168.6239772062</v>
      </c>
      <c r="I541" s="46"/>
      <c r="J541" s="46"/>
      <c r="K541" s="46">
        <v>2100000</v>
      </c>
      <c r="L541" s="72">
        <v>900000</v>
      </c>
      <c r="M541" s="60" t="s">
        <v>2488</v>
      </c>
      <c r="N541" s="153" t="s">
        <v>48</v>
      </c>
      <c r="O541" s="169">
        <f t="shared" si="106"/>
        <v>775862.06896551733</v>
      </c>
      <c r="P541" s="170">
        <v>0</v>
      </c>
      <c r="Q541" s="72">
        <f t="shared" si="107"/>
        <v>0</v>
      </c>
      <c r="R541" s="153" t="s">
        <v>48</v>
      </c>
      <c r="S541" s="171">
        <v>44748</v>
      </c>
      <c r="T541" s="67">
        <v>45291</v>
      </c>
      <c r="U541" s="64">
        <f t="shared" si="108"/>
        <v>544</v>
      </c>
      <c r="V541" s="64">
        <v>60</v>
      </c>
      <c r="W541" s="61">
        <f t="shared" si="109"/>
        <v>32640</v>
      </c>
      <c r="X541" s="68" t="s">
        <v>2501</v>
      </c>
      <c r="Y541" s="68" t="s">
        <v>50</v>
      </c>
      <c r="AA541" s="9" t="s">
        <v>27</v>
      </c>
      <c r="AB541" s="9" t="s">
        <v>27</v>
      </c>
      <c r="AC541" s="9" t="s">
        <v>27</v>
      </c>
      <c r="AD541" s="9" t="s">
        <v>27</v>
      </c>
      <c r="AE541" s="9" t="s">
        <v>27</v>
      </c>
      <c r="AP541" s="69">
        <f t="shared" si="110"/>
        <v>1760168.6239772062</v>
      </c>
      <c r="AQ541" s="70">
        <f t="shared" si="111"/>
        <v>0.31832328853914571</v>
      </c>
      <c r="AR541" s="71"/>
      <c r="AS541" s="60"/>
      <c r="AT541" s="60">
        <f t="shared" si="112"/>
        <v>0</v>
      </c>
      <c r="AU541" s="72">
        <f t="shared" si="91"/>
        <v>3205.2733333333331</v>
      </c>
      <c r="AV541" s="72">
        <f t="shared" si="113"/>
        <v>0</v>
      </c>
      <c r="AW541" s="72">
        <f t="shared" si="114"/>
        <v>900000</v>
      </c>
      <c r="AX541" s="72">
        <f t="shared" si="115"/>
        <v>900000</v>
      </c>
      <c r="AY541" s="73">
        <f t="shared" si="116"/>
        <v>0.16276336015914639</v>
      </c>
    </row>
    <row r="542" spans="1:51" s="2" customFormat="1" ht="12" customHeight="1">
      <c r="A542" s="60" t="s">
        <v>2502</v>
      </c>
      <c r="B542" s="183" t="s">
        <v>218</v>
      </c>
      <c r="C542" s="58" t="s">
        <v>2503</v>
      </c>
      <c r="D542" s="168" t="s">
        <v>2504</v>
      </c>
      <c r="E542" s="60" t="s">
        <v>207</v>
      </c>
      <c r="F542" s="60" t="s">
        <v>208</v>
      </c>
      <c r="G542" s="46">
        <v>5529500</v>
      </c>
      <c r="H542" s="76">
        <v>1760168.6239772062</v>
      </c>
      <c r="I542" s="46"/>
      <c r="J542" s="46"/>
      <c r="K542" s="46">
        <v>2100000</v>
      </c>
      <c r="L542" s="72">
        <v>900000</v>
      </c>
      <c r="M542" s="60" t="s">
        <v>2488</v>
      </c>
      <c r="N542" s="153" t="s">
        <v>48</v>
      </c>
      <c r="O542" s="169">
        <f t="shared" si="106"/>
        <v>775862.06896551733</v>
      </c>
      <c r="P542" s="170">
        <v>0</v>
      </c>
      <c r="Q542" s="72">
        <f t="shared" si="107"/>
        <v>0</v>
      </c>
      <c r="R542" s="153" t="s">
        <v>48</v>
      </c>
      <c r="S542" s="171">
        <v>44880</v>
      </c>
      <c r="T542" s="67">
        <v>45291</v>
      </c>
      <c r="U542" s="64">
        <f t="shared" si="108"/>
        <v>412</v>
      </c>
      <c r="V542" s="64">
        <v>60</v>
      </c>
      <c r="W542" s="61">
        <f t="shared" si="109"/>
        <v>24720</v>
      </c>
      <c r="X542" s="68" t="s">
        <v>2505</v>
      </c>
      <c r="Y542" s="68" t="s">
        <v>50</v>
      </c>
      <c r="AA542" s="9" t="s">
        <v>27</v>
      </c>
      <c r="AB542" s="9" t="s">
        <v>27</v>
      </c>
      <c r="AC542" s="9" t="s">
        <v>27</v>
      </c>
      <c r="AD542" s="9" t="s">
        <v>27</v>
      </c>
      <c r="AE542" s="9" t="s">
        <v>27</v>
      </c>
      <c r="AP542" s="69">
        <f t="shared" si="110"/>
        <v>1760168.6239772062</v>
      </c>
      <c r="AQ542" s="70">
        <f t="shared" si="111"/>
        <v>0.31832328853914571</v>
      </c>
      <c r="AR542" s="71"/>
      <c r="AS542" s="60"/>
      <c r="AT542" s="60">
        <f t="shared" si="112"/>
        <v>0</v>
      </c>
      <c r="AU542" s="72">
        <f t="shared" si="91"/>
        <v>3205.2733333333331</v>
      </c>
      <c r="AV542" s="72">
        <f t="shared" si="113"/>
        <v>0</v>
      </c>
      <c r="AW542" s="72">
        <f t="shared" si="114"/>
        <v>900000</v>
      </c>
      <c r="AX542" s="72">
        <f t="shared" si="115"/>
        <v>900000</v>
      </c>
      <c r="AY542" s="73">
        <f t="shared" si="116"/>
        <v>0.16276336015914639</v>
      </c>
    </row>
    <row r="543" spans="1:51" s="2" customFormat="1" ht="12" customHeight="1">
      <c r="A543" s="60" t="s">
        <v>2506</v>
      </c>
      <c r="B543" s="183" t="s">
        <v>218</v>
      </c>
      <c r="C543" s="58" t="s">
        <v>2507</v>
      </c>
      <c r="D543" s="168" t="s">
        <v>2508</v>
      </c>
      <c r="E543" s="60" t="s">
        <v>207</v>
      </c>
      <c r="F543" s="60" t="s">
        <v>208</v>
      </c>
      <c r="G543" s="46">
        <v>5529500</v>
      </c>
      <c r="H543" s="76">
        <v>1760168.6239772062</v>
      </c>
      <c r="I543" s="46"/>
      <c r="J543" s="46"/>
      <c r="K543" s="46">
        <v>2100000</v>
      </c>
      <c r="L543" s="72">
        <v>900000</v>
      </c>
      <c r="M543" s="60" t="s">
        <v>2488</v>
      </c>
      <c r="N543" s="153" t="s">
        <v>48</v>
      </c>
      <c r="O543" s="169">
        <f t="shared" si="106"/>
        <v>775862.06896551733</v>
      </c>
      <c r="P543" s="170">
        <v>0</v>
      </c>
      <c r="Q543" s="72">
        <f t="shared" si="107"/>
        <v>0</v>
      </c>
      <c r="R543" s="153" t="s">
        <v>48</v>
      </c>
      <c r="S543" s="171">
        <v>44881</v>
      </c>
      <c r="T543" s="67">
        <v>45291</v>
      </c>
      <c r="U543" s="64">
        <f t="shared" si="108"/>
        <v>411</v>
      </c>
      <c r="V543" s="64">
        <v>60</v>
      </c>
      <c r="W543" s="61">
        <f t="shared" si="109"/>
        <v>24660</v>
      </c>
      <c r="X543" s="68" t="s">
        <v>2509</v>
      </c>
      <c r="Y543" s="68" t="s">
        <v>50</v>
      </c>
      <c r="AA543" s="9" t="s">
        <v>27</v>
      </c>
      <c r="AB543" s="9" t="s">
        <v>27</v>
      </c>
      <c r="AC543" s="9" t="s">
        <v>27</v>
      </c>
      <c r="AD543" s="9" t="s">
        <v>27</v>
      </c>
      <c r="AE543" s="9" t="s">
        <v>27</v>
      </c>
      <c r="AP543" s="69">
        <f t="shared" si="110"/>
        <v>1760168.6239772062</v>
      </c>
      <c r="AQ543" s="70">
        <f t="shared" si="111"/>
        <v>0.31832328853914571</v>
      </c>
      <c r="AR543" s="71"/>
      <c r="AS543" s="60"/>
      <c r="AT543" s="60">
        <f t="shared" si="112"/>
        <v>0</v>
      </c>
      <c r="AU543" s="72">
        <f t="shared" ref="AU543:AU606" si="117">96158.2/30</f>
        <v>3205.2733333333331</v>
      </c>
      <c r="AV543" s="72">
        <f t="shared" si="113"/>
        <v>0</v>
      </c>
      <c r="AW543" s="72">
        <f t="shared" si="114"/>
        <v>900000</v>
      </c>
      <c r="AX543" s="72">
        <f t="shared" si="115"/>
        <v>900000</v>
      </c>
      <c r="AY543" s="73">
        <f t="shared" si="116"/>
        <v>0.16276336015914639</v>
      </c>
    </row>
    <row r="544" spans="1:51" s="2" customFormat="1" ht="12" customHeight="1">
      <c r="A544" s="60" t="s">
        <v>2510</v>
      </c>
      <c r="B544" s="56" t="s">
        <v>205</v>
      </c>
      <c r="C544" s="58" t="s">
        <v>2511</v>
      </c>
      <c r="D544" s="58" t="s">
        <v>2512</v>
      </c>
      <c r="E544" s="154" t="s">
        <v>207</v>
      </c>
      <c r="F544" s="58" t="s">
        <v>208</v>
      </c>
      <c r="G544" s="46">
        <v>10122012.619999999</v>
      </c>
      <c r="H544" s="76">
        <v>3101975.23251</v>
      </c>
      <c r="I544" s="46"/>
      <c r="J544" s="46"/>
      <c r="K544" s="46">
        <v>3700000</v>
      </c>
      <c r="L544" s="64">
        <v>3300000</v>
      </c>
      <c r="M544" s="60" t="s">
        <v>46</v>
      </c>
      <c r="N544" s="61" t="s">
        <v>48</v>
      </c>
      <c r="O544" s="62">
        <f t="shared" si="106"/>
        <v>2844827.5862068967</v>
      </c>
      <c r="P544" s="63">
        <v>0</v>
      </c>
      <c r="Q544" s="64">
        <f t="shared" si="107"/>
        <v>0</v>
      </c>
      <c r="R544" s="65" t="s">
        <v>48</v>
      </c>
      <c r="S544" s="66">
        <v>45014</v>
      </c>
      <c r="T544" s="78">
        <v>45077</v>
      </c>
      <c r="U544" s="64">
        <f t="shared" si="108"/>
        <v>64</v>
      </c>
      <c r="V544" s="64">
        <v>150</v>
      </c>
      <c r="W544" s="61">
        <f>U544*V544</f>
        <v>9600</v>
      </c>
      <c r="X544" s="68" t="s">
        <v>2513</v>
      </c>
      <c r="Y544" s="68" t="s">
        <v>50</v>
      </c>
      <c r="AA544" s="9" t="s">
        <v>27</v>
      </c>
      <c r="AB544" s="9" t="s">
        <v>27</v>
      </c>
      <c r="AC544" s="9" t="s">
        <v>27</v>
      </c>
      <c r="AD544" s="9" t="s">
        <v>27</v>
      </c>
      <c r="AE544" s="9" t="s">
        <v>27</v>
      </c>
      <c r="AP544" s="69">
        <f t="shared" si="110"/>
        <v>3101975.23251</v>
      </c>
      <c r="AQ544" s="70">
        <f t="shared" si="111"/>
        <v>0.30645834469528654</v>
      </c>
      <c r="AR544" s="71"/>
      <c r="AS544" s="60"/>
      <c r="AT544" s="60">
        <f t="shared" si="112"/>
        <v>0</v>
      </c>
      <c r="AU544" s="72">
        <f t="shared" si="117"/>
        <v>3205.2733333333331</v>
      </c>
      <c r="AV544" s="72">
        <f t="shared" si="113"/>
        <v>0</v>
      </c>
      <c r="AW544" s="72">
        <f t="shared" si="114"/>
        <v>3300000</v>
      </c>
      <c r="AX544" s="72">
        <f t="shared" si="115"/>
        <v>3300000</v>
      </c>
      <c r="AY544" s="73">
        <f t="shared" si="116"/>
        <v>0.3260221187118022</v>
      </c>
    </row>
    <row r="545" spans="1:51" s="2" customFormat="1" ht="12" customHeight="1">
      <c r="A545" s="60" t="s">
        <v>2514</v>
      </c>
      <c r="B545" s="183" t="s">
        <v>218</v>
      </c>
      <c r="C545" s="58" t="s">
        <v>2515</v>
      </c>
      <c r="D545" s="168" t="s">
        <v>2516</v>
      </c>
      <c r="E545" s="60" t="s">
        <v>207</v>
      </c>
      <c r="F545" s="60" t="s">
        <v>208</v>
      </c>
      <c r="G545" s="46">
        <v>5529500</v>
      </c>
      <c r="H545" s="76">
        <v>1760168.6239772062</v>
      </c>
      <c r="I545" s="46"/>
      <c r="J545" s="46"/>
      <c r="K545" s="46">
        <v>2100000</v>
      </c>
      <c r="L545" s="72">
        <v>900000</v>
      </c>
      <c r="M545" s="60" t="s">
        <v>2488</v>
      </c>
      <c r="N545" s="153" t="s">
        <v>48</v>
      </c>
      <c r="O545" s="169">
        <f t="shared" si="106"/>
        <v>775862.06896551733</v>
      </c>
      <c r="P545" s="170">
        <v>0</v>
      </c>
      <c r="Q545" s="72">
        <f t="shared" si="107"/>
        <v>0</v>
      </c>
      <c r="R545" s="153" t="s">
        <v>48</v>
      </c>
      <c r="S545" s="171">
        <v>44880</v>
      </c>
      <c r="T545" s="67">
        <v>45291</v>
      </c>
      <c r="U545" s="64">
        <f t="shared" si="108"/>
        <v>412</v>
      </c>
      <c r="V545" s="64">
        <v>60</v>
      </c>
      <c r="W545" s="61">
        <f>U545*V545</f>
        <v>24720</v>
      </c>
      <c r="X545" s="68" t="s">
        <v>2517</v>
      </c>
      <c r="Y545" s="68" t="s">
        <v>50</v>
      </c>
      <c r="AA545" s="9" t="s">
        <v>27</v>
      </c>
      <c r="AB545" s="9" t="s">
        <v>27</v>
      </c>
      <c r="AC545" s="9" t="s">
        <v>27</v>
      </c>
      <c r="AD545" s="9" t="s">
        <v>27</v>
      </c>
      <c r="AE545" s="9" t="s">
        <v>27</v>
      </c>
      <c r="AP545" s="69">
        <f t="shared" si="110"/>
        <v>1760168.6239772062</v>
      </c>
      <c r="AQ545" s="70">
        <f t="shared" si="111"/>
        <v>0.31832328853914571</v>
      </c>
      <c r="AR545" s="71"/>
      <c r="AS545" s="60"/>
      <c r="AT545" s="60">
        <f t="shared" si="112"/>
        <v>0</v>
      </c>
      <c r="AU545" s="72">
        <f t="shared" si="117"/>
        <v>3205.2733333333331</v>
      </c>
      <c r="AV545" s="72">
        <f t="shared" si="113"/>
        <v>0</v>
      </c>
      <c r="AW545" s="72">
        <f t="shared" si="114"/>
        <v>900000</v>
      </c>
      <c r="AX545" s="72">
        <f t="shared" si="115"/>
        <v>900000</v>
      </c>
      <c r="AY545" s="73">
        <f t="shared" si="116"/>
        <v>0.16276336015914639</v>
      </c>
    </row>
    <row r="546" spans="1:51" s="2" customFormat="1" ht="12" customHeight="1">
      <c r="A546" s="60" t="s">
        <v>2518</v>
      </c>
      <c r="B546" s="56" t="s">
        <v>218</v>
      </c>
      <c r="C546" s="58" t="s">
        <v>2519</v>
      </c>
      <c r="D546" s="58" t="s">
        <v>2520</v>
      </c>
      <c r="E546" s="154" t="s">
        <v>46</v>
      </c>
      <c r="F546" s="58" t="s">
        <v>208</v>
      </c>
      <c r="G546" s="46">
        <v>5529500</v>
      </c>
      <c r="H546" s="76">
        <v>1760168.6239772062</v>
      </c>
      <c r="I546" s="46"/>
      <c r="J546" s="46"/>
      <c r="K546" s="46">
        <v>2100000</v>
      </c>
      <c r="L546" s="64">
        <v>900000</v>
      </c>
      <c r="M546" s="60" t="s">
        <v>46</v>
      </c>
      <c r="N546" s="61" t="s">
        <v>48</v>
      </c>
      <c r="O546" s="62">
        <f t="shared" si="106"/>
        <v>775862.06896551733</v>
      </c>
      <c r="P546" s="63">
        <v>0</v>
      </c>
      <c r="Q546" s="64">
        <f t="shared" si="107"/>
        <v>0</v>
      </c>
      <c r="R546" s="65" t="s">
        <v>48</v>
      </c>
      <c r="S546" s="66">
        <v>45120</v>
      </c>
      <c r="T546" s="67">
        <v>45334</v>
      </c>
      <c r="U546" s="64">
        <f t="shared" si="108"/>
        <v>215</v>
      </c>
      <c r="V546" s="64">
        <v>60</v>
      </c>
      <c r="W546" s="61">
        <f t="shared" ref="W546:W553" si="118">V546*U546</f>
        <v>12900</v>
      </c>
      <c r="X546" s="68" t="s">
        <v>2521</v>
      </c>
      <c r="Y546" s="68" t="s">
        <v>50</v>
      </c>
      <c r="AA546" s="9" t="s">
        <v>27</v>
      </c>
      <c r="AB546" s="9" t="s">
        <v>27</v>
      </c>
      <c r="AC546" s="9" t="s">
        <v>27</v>
      </c>
      <c r="AD546" s="9" t="s">
        <v>27</v>
      </c>
      <c r="AE546" s="9" t="s">
        <v>27</v>
      </c>
      <c r="AP546" s="69">
        <f t="shared" si="110"/>
        <v>1760168.6239772062</v>
      </c>
      <c r="AQ546" s="70">
        <f t="shared" si="111"/>
        <v>0.31832328853914571</v>
      </c>
      <c r="AR546" s="71"/>
      <c r="AS546" s="60"/>
      <c r="AT546" s="60">
        <f t="shared" si="112"/>
        <v>0</v>
      </c>
      <c r="AU546" s="72">
        <f t="shared" si="117"/>
        <v>3205.2733333333331</v>
      </c>
      <c r="AV546" s="72">
        <f t="shared" si="113"/>
        <v>0</v>
      </c>
      <c r="AW546" s="72">
        <f t="shared" si="114"/>
        <v>900000</v>
      </c>
      <c r="AX546" s="72">
        <f t="shared" si="115"/>
        <v>900000</v>
      </c>
      <c r="AY546" s="73">
        <f t="shared" si="116"/>
        <v>0.16276336015914639</v>
      </c>
    </row>
    <row r="547" spans="1:51" s="2" customFormat="1" ht="12" customHeight="1">
      <c r="A547" s="55" t="s">
        <v>2522</v>
      </c>
      <c r="B547" s="183" t="s">
        <v>218</v>
      </c>
      <c r="C547" s="58" t="s">
        <v>2523</v>
      </c>
      <c r="D547" s="168" t="s">
        <v>2524</v>
      </c>
      <c r="E547" s="60" t="s">
        <v>2054</v>
      </c>
      <c r="F547" s="60" t="s">
        <v>208</v>
      </c>
      <c r="G547" s="46">
        <v>5529500</v>
      </c>
      <c r="H547" s="76">
        <v>1760168.6239772062</v>
      </c>
      <c r="I547" s="46"/>
      <c r="J547" s="46"/>
      <c r="K547" s="46">
        <v>2100000</v>
      </c>
      <c r="L547" s="72">
        <v>900000</v>
      </c>
      <c r="M547" s="60" t="s">
        <v>46</v>
      </c>
      <c r="N547" s="153" t="s">
        <v>48</v>
      </c>
      <c r="O547" s="169">
        <f t="shared" si="106"/>
        <v>775862.06896551733</v>
      </c>
      <c r="P547" s="170">
        <v>0</v>
      </c>
      <c r="Q547" s="72">
        <f t="shared" si="107"/>
        <v>0</v>
      </c>
      <c r="R547" s="153" t="s">
        <v>48</v>
      </c>
      <c r="S547" s="171"/>
      <c r="T547" s="67">
        <v>45334</v>
      </c>
      <c r="U547" s="64">
        <f t="shared" si="108"/>
        <v>45335</v>
      </c>
      <c r="V547" s="64">
        <v>60</v>
      </c>
      <c r="W547" s="61">
        <f t="shared" si="118"/>
        <v>2720100</v>
      </c>
      <c r="X547" s="68" t="s">
        <v>2521</v>
      </c>
      <c r="Y547" s="68" t="s">
        <v>50</v>
      </c>
      <c r="AA547" s="9" t="s">
        <v>27</v>
      </c>
      <c r="AB547" s="9" t="s">
        <v>27</v>
      </c>
      <c r="AC547" s="9" t="s">
        <v>27</v>
      </c>
      <c r="AD547" s="9" t="s">
        <v>27</v>
      </c>
      <c r="AE547" s="9" t="s">
        <v>27</v>
      </c>
      <c r="AP547" s="69">
        <f t="shared" si="110"/>
        <v>1760168.6239772062</v>
      </c>
      <c r="AQ547" s="70">
        <f t="shared" si="111"/>
        <v>0.31832328853914571</v>
      </c>
      <c r="AR547" s="71"/>
      <c r="AS547" s="60"/>
      <c r="AT547" s="60">
        <f t="shared" si="112"/>
        <v>0</v>
      </c>
      <c r="AU547" s="72">
        <f t="shared" si="117"/>
        <v>3205.2733333333331</v>
      </c>
      <c r="AV547" s="72">
        <f t="shared" si="113"/>
        <v>0</v>
      </c>
      <c r="AW547" s="72">
        <f t="shared" si="114"/>
        <v>900000</v>
      </c>
      <c r="AX547" s="72">
        <f t="shared" si="115"/>
        <v>900000</v>
      </c>
      <c r="AY547" s="73">
        <f t="shared" si="116"/>
        <v>0.16276336015914639</v>
      </c>
    </row>
    <row r="548" spans="1:51" s="2" customFormat="1" ht="12" customHeight="1">
      <c r="A548" s="60" t="s">
        <v>2525</v>
      </c>
      <c r="B548" s="183" t="s">
        <v>218</v>
      </c>
      <c r="C548" s="58" t="s">
        <v>2526</v>
      </c>
      <c r="D548" s="168" t="s">
        <v>2527</v>
      </c>
      <c r="E548" s="60" t="s">
        <v>46</v>
      </c>
      <c r="F548" s="60" t="s">
        <v>208</v>
      </c>
      <c r="G548" s="46">
        <v>5529500</v>
      </c>
      <c r="H548" s="76">
        <v>1760168.6239772062</v>
      </c>
      <c r="I548" s="46"/>
      <c r="J548" s="46"/>
      <c r="K548" s="46">
        <v>2100000</v>
      </c>
      <c r="L548" s="72">
        <v>900000</v>
      </c>
      <c r="M548" s="60" t="s">
        <v>46</v>
      </c>
      <c r="N548" s="153" t="s">
        <v>48</v>
      </c>
      <c r="O548" s="169">
        <f t="shared" si="106"/>
        <v>775862.06896551733</v>
      </c>
      <c r="P548" s="170">
        <v>0</v>
      </c>
      <c r="Q548" s="72">
        <f t="shared" si="107"/>
        <v>0</v>
      </c>
      <c r="R548" s="153" t="s">
        <v>48</v>
      </c>
      <c r="S548" s="171">
        <v>45120</v>
      </c>
      <c r="T548" s="67">
        <v>45334</v>
      </c>
      <c r="U548" s="64">
        <f t="shared" si="108"/>
        <v>215</v>
      </c>
      <c r="V548" s="64">
        <v>60</v>
      </c>
      <c r="W548" s="61">
        <f t="shared" si="118"/>
        <v>12900</v>
      </c>
      <c r="X548" s="68" t="s">
        <v>2521</v>
      </c>
      <c r="Y548" s="68" t="s">
        <v>50</v>
      </c>
      <c r="AA548" s="9" t="s">
        <v>27</v>
      </c>
      <c r="AB548" s="9" t="s">
        <v>27</v>
      </c>
      <c r="AC548" s="9" t="s">
        <v>27</v>
      </c>
      <c r="AD548" s="9" t="s">
        <v>27</v>
      </c>
      <c r="AE548" s="9" t="s">
        <v>27</v>
      </c>
      <c r="AP548" s="69">
        <f t="shared" si="110"/>
        <v>1760168.6239772062</v>
      </c>
      <c r="AQ548" s="70">
        <f t="shared" si="111"/>
        <v>0.31832328853914571</v>
      </c>
      <c r="AR548" s="71"/>
      <c r="AS548" s="60"/>
      <c r="AT548" s="60">
        <f t="shared" si="112"/>
        <v>0</v>
      </c>
      <c r="AU548" s="72">
        <f t="shared" si="117"/>
        <v>3205.2733333333331</v>
      </c>
      <c r="AV548" s="72">
        <f t="shared" si="113"/>
        <v>0</v>
      </c>
      <c r="AW548" s="72">
        <f t="shared" si="114"/>
        <v>900000</v>
      </c>
      <c r="AX548" s="72">
        <f t="shared" si="115"/>
        <v>900000</v>
      </c>
      <c r="AY548" s="73">
        <f t="shared" si="116"/>
        <v>0.16276336015914639</v>
      </c>
    </row>
    <row r="549" spans="1:51" s="2" customFormat="1" ht="12" customHeight="1">
      <c r="A549" s="60" t="s">
        <v>2528</v>
      </c>
      <c r="B549" s="183" t="s">
        <v>218</v>
      </c>
      <c r="C549" s="58" t="s">
        <v>2529</v>
      </c>
      <c r="D549" s="168" t="s">
        <v>2530</v>
      </c>
      <c r="E549" s="60" t="s">
        <v>207</v>
      </c>
      <c r="F549" s="60" t="s">
        <v>208</v>
      </c>
      <c r="G549" s="46">
        <v>5529500</v>
      </c>
      <c r="H549" s="76">
        <v>1760168.6239772062</v>
      </c>
      <c r="I549" s="46"/>
      <c r="J549" s="46"/>
      <c r="K549" s="46">
        <v>2100000</v>
      </c>
      <c r="L549" s="72">
        <v>900000</v>
      </c>
      <c r="M549" s="60" t="s">
        <v>2488</v>
      </c>
      <c r="N549" s="153" t="s">
        <v>48</v>
      </c>
      <c r="O549" s="169">
        <f t="shared" si="106"/>
        <v>775862.06896551733</v>
      </c>
      <c r="P549" s="170">
        <v>0</v>
      </c>
      <c r="Q549" s="72">
        <f t="shared" si="107"/>
        <v>0</v>
      </c>
      <c r="R549" s="153" t="s">
        <v>48</v>
      </c>
      <c r="S549" s="171">
        <v>44665</v>
      </c>
      <c r="T549" s="67">
        <v>45260</v>
      </c>
      <c r="U549" s="64">
        <f t="shared" si="108"/>
        <v>596</v>
      </c>
      <c r="V549" s="64">
        <v>60</v>
      </c>
      <c r="W549" s="61">
        <f t="shared" si="118"/>
        <v>35760</v>
      </c>
      <c r="X549" s="68" t="s">
        <v>2531</v>
      </c>
      <c r="Y549" s="68" t="s">
        <v>50</v>
      </c>
      <c r="AA549" s="9" t="s">
        <v>27</v>
      </c>
      <c r="AB549" s="9" t="s">
        <v>27</v>
      </c>
      <c r="AC549" s="9" t="s">
        <v>27</v>
      </c>
      <c r="AD549" s="9" t="s">
        <v>27</v>
      </c>
      <c r="AE549" s="9" t="s">
        <v>27</v>
      </c>
      <c r="AP549" s="69">
        <f t="shared" si="110"/>
        <v>1760168.6239772062</v>
      </c>
      <c r="AQ549" s="70">
        <f t="shared" si="111"/>
        <v>0.31832328853914571</v>
      </c>
      <c r="AR549" s="71"/>
      <c r="AS549" s="60"/>
      <c r="AT549" s="60">
        <f t="shared" si="112"/>
        <v>0</v>
      </c>
      <c r="AU549" s="72">
        <f t="shared" si="117"/>
        <v>3205.2733333333331</v>
      </c>
      <c r="AV549" s="72">
        <f t="shared" si="113"/>
        <v>0</v>
      </c>
      <c r="AW549" s="72">
        <f t="shared" si="114"/>
        <v>900000</v>
      </c>
      <c r="AX549" s="72">
        <f t="shared" si="115"/>
        <v>900000</v>
      </c>
      <c r="AY549" s="73">
        <f t="shared" si="116"/>
        <v>0.16276336015914639</v>
      </c>
    </row>
    <row r="550" spans="1:51" s="2" customFormat="1" ht="12" customHeight="1">
      <c r="A550" s="60" t="s">
        <v>2532</v>
      </c>
      <c r="B550" s="183" t="s">
        <v>218</v>
      </c>
      <c r="C550" s="58" t="s">
        <v>2533</v>
      </c>
      <c r="D550" s="168" t="s">
        <v>2534</v>
      </c>
      <c r="E550" s="60" t="s">
        <v>207</v>
      </c>
      <c r="F550" s="60" t="s">
        <v>208</v>
      </c>
      <c r="G550" s="46">
        <v>5529500</v>
      </c>
      <c r="H550" s="76">
        <v>1760168.6239772062</v>
      </c>
      <c r="I550" s="46"/>
      <c r="J550" s="46"/>
      <c r="K550" s="46">
        <v>2100000</v>
      </c>
      <c r="L550" s="72">
        <v>900000</v>
      </c>
      <c r="M550" s="60" t="s">
        <v>2488</v>
      </c>
      <c r="N550" s="153" t="s">
        <v>48</v>
      </c>
      <c r="O550" s="169">
        <f t="shared" si="106"/>
        <v>775862.06896551733</v>
      </c>
      <c r="P550" s="170">
        <v>0</v>
      </c>
      <c r="Q550" s="72">
        <f t="shared" si="107"/>
        <v>0</v>
      </c>
      <c r="R550" s="153" t="s">
        <v>48</v>
      </c>
      <c r="S550" s="171">
        <v>44664</v>
      </c>
      <c r="T550" s="67">
        <v>45260</v>
      </c>
      <c r="U550" s="64">
        <f t="shared" si="108"/>
        <v>597</v>
      </c>
      <c r="V550" s="64">
        <v>60</v>
      </c>
      <c r="W550" s="61">
        <f t="shared" si="118"/>
        <v>35820</v>
      </c>
      <c r="X550" s="68" t="s">
        <v>2531</v>
      </c>
      <c r="Y550" s="68" t="s">
        <v>50</v>
      </c>
      <c r="AA550" s="9" t="s">
        <v>27</v>
      </c>
      <c r="AB550" s="9" t="s">
        <v>27</v>
      </c>
      <c r="AC550" s="9" t="s">
        <v>27</v>
      </c>
      <c r="AD550" s="9" t="s">
        <v>27</v>
      </c>
      <c r="AE550" s="9" t="s">
        <v>27</v>
      </c>
      <c r="AP550" s="69">
        <f t="shared" si="110"/>
        <v>1760168.6239772062</v>
      </c>
      <c r="AQ550" s="70">
        <f t="shared" si="111"/>
        <v>0.31832328853914571</v>
      </c>
      <c r="AR550" s="71"/>
      <c r="AS550" s="60"/>
      <c r="AT550" s="60">
        <f t="shared" si="112"/>
        <v>0</v>
      </c>
      <c r="AU550" s="72">
        <f t="shared" si="117"/>
        <v>3205.2733333333331</v>
      </c>
      <c r="AV550" s="72">
        <f t="shared" si="113"/>
        <v>0</v>
      </c>
      <c r="AW550" s="72">
        <f t="shared" si="114"/>
        <v>900000</v>
      </c>
      <c r="AX550" s="72">
        <f t="shared" si="115"/>
        <v>900000</v>
      </c>
      <c r="AY550" s="73">
        <f t="shared" si="116"/>
        <v>0.16276336015914639</v>
      </c>
    </row>
    <row r="551" spans="1:51" s="2" customFormat="1" ht="12">
      <c r="A551" s="60" t="s">
        <v>2535</v>
      </c>
      <c r="B551" s="183" t="s">
        <v>317</v>
      </c>
      <c r="C551" s="58" t="s">
        <v>2536</v>
      </c>
      <c r="D551" s="168" t="s">
        <v>2537</v>
      </c>
      <c r="E551" s="60" t="s">
        <v>207</v>
      </c>
      <c r="F551" s="60" t="s">
        <v>208</v>
      </c>
      <c r="G551" s="46">
        <v>4510052</v>
      </c>
      <c r="H551" s="76">
        <v>1194126.8155092373</v>
      </c>
      <c r="I551" s="46"/>
      <c r="J551" s="46"/>
      <c r="K551" s="46">
        <v>1500000</v>
      </c>
      <c r="L551" s="72">
        <v>950000</v>
      </c>
      <c r="M551" s="60" t="s">
        <v>2488</v>
      </c>
      <c r="N551" s="153" t="s">
        <v>48</v>
      </c>
      <c r="O551" s="169">
        <f t="shared" si="106"/>
        <v>818965.51724137936</v>
      </c>
      <c r="P551" s="170">
        <v>0</v>
      </c>
      <c r="Q551" s="72">
        <f t="shared" si="107"/>
        <v>0</v>
      </c>
      <c r="R551" s="153" t="s">
        <v>48</v>
      </c>
      <c r="S551" s="171">
        <v>44806</v>
      </c>
      <c r="T551" s="78">
        <v>45077</v>
      </c>
      <c r="U551" s="64">
        <f t="shared" si="108"/>
        <v>272</v>
      </c>
      <c r="V551" s="64">
        <v>60</v>
      </c>
      <c r="W551" s="61">
        <f t="shared" si="118"/>
        <v>16320</v>
      </c>
      <c r="X551" s="68" t="s">
        <v>2531</v>
      </c>
      <c r="Y551" s="68" t="s">
        <v>50</v>
      </c>
      <c r="AA551" s="9" t="s">
        <v>27</v>
      </c>
      <c r="AB551" s="9" t="s">
        <v>27</v>
      </c>
      <c r="AC551" s="9" t="s">
        <v>27</v>
      </c>
      <c r="AD551" s="9" t="s">
        <v>27</v>
      </c>
      <c r="AE551" s="9" t="s">
        <v>27</v>
      </c>
      <c r="AP551" s="69">
        <f t="shared" si="110"/>
        <v>1194126.8155092373</v>
      </c>
      <c r="AQ551" s="70">
        <f t="shared" si="111"/>
        <v>0.26477007704328848</v>
      </c>
      <c r="AR551" s="71"/>
      <c r="AS551" s="60"/>
      <c r="AT551" s="60">
        <f t="shared" si="112"/>
        <v>0</v>
      </c>
      <c r="AU551" s="72">
        <f t="shared" si="117"/>
        <v>3205.2733333333331</v>
      </c>
      <c r="AV551" s="72">
        <f t="shared" si="113"/>
        <v>0</v>
      </c>
      <c r="AW551" s="72">
        <f t="shared" si="114"/>
        <v>950000</v>
      </c>
      <c r="AX551" s="72">
        <f t="shared" si="115"/>
        <v>950000</v>
      </c>
      <c r="AY551" s="73">
        <f t="shared" si="116"/>
        <v>0.2106405868491095</v>
      </c>
    </row>
    <row r="552" spans="1:51" s="2" customFormat="1" ht="12">
      <c r="A552" s="60" t="s">
        <v>2538</v>
      </c>
      <c r="B552" s="183" t="s">
        <v>317</v>
      </c>
      <c r="C552" s="58" t="s">
        <v>2539</v>
      </c>
      <c r="D552" s="168" t="s">
        <v>2540</v>
      </c>
      <c r="E552" s="60" t="s">
        <v>207</v>
      </c>
      <c r="F552" s="60" t="s">
        <v>208</v>
      </c>
      <c r="G552" s="46">
        <v>4510052</v>
      </c>
      <c r="H552" s="76">
        <v>1194126.8155092373</v>
      </c>
      <c r="I552" s="46"/>
      <c r="J552" s="46"/>
      <c r="K552" s="46">
        <v>1500000</v>
      </c>
      <c r="L552" s="72">
        <v>950000</v>
      </c>
      <c r="M552" s="60" t="s">
        <v>2488</v>
      </c>
      <c r="N552" s="153" t="s">
        <v>48</v>
      </c>
      <c r="O552" s="169">
        <f t="shared" si="106"/>
        <v>818965.51724137936</v>
      </c>
      <c r="P552" s="170">
        <v>0</v>
      </c>
      <c r="Q552" s="72">
        <f t="shared" si="107"/>
        <v>0</v>
      </c>
      <c r="R552" s="153" t="s">
        <v>48</v>
      </c>
      <c r="S552" s="171">
        <v>44806</v>
      </c>
      <c r="T552" s="78">
        <v>45077</v>
      </c>
      <c r="U552" s="64">
        <f t="shared" si="108"/>
        <v>272</v>
      </c>
      <c r="V552" s="64">
        <v>60</v>
      </c>
      <c r="W552" s="61">
        <f t="shared" si="118"/>
        <v>16320</v>
      </c>
      <c r="X552" s="68" t="s">
        <v>2531</v>
      </c>
      <c r="Y552" s="68" t="s">
        <v>50</v>
      </c>
      <c r="AA552" s="9" t="s">
        <v>27</v>
      </c>
      <c r="AB552" s="9" t="s">
        <v>27</v>
      </c>
      <c r="AC552" s="9" t="s">
        <v>27</v>
      </c>
      <c r="AD552" s="9" t="s">
        <v>27</v>
      </c>
      <c r="AE552" s="9" t="s">
        <v>27</v>
      </c>
      <c r="AP552" s="69">
        <f t="shared" si="110"/>
        <v>1194126.8155092373</v>
      </c>
      <c r="AQ552" s="70">
        <f t="shared" si="111"/>
        <v>0.26477007704328848</v>
      </c>
      <c r="AR552" s="71"/>
      <c r="AS552" s="60"/>
      <c r="AT552" s="60">
        <f t="shared" si="112"/>
        <v>0</v>
      </c>
      <c r="AU552" s="72">
        <f t="shared" si="117"/>
        <v>3205.2733333333331</v>
      </c>
      <c r="AV552" s="72">
        <f t="shared" si="113"/>
        <v>0</v>
      </c>
      <c r="AW552" s="72">
        <f t="shared" si="114"/>
        <v>950000</v>
      </c>
      <c r="AX552" s="72">
        <f t="shared" si="115"/>
        <v>950000</v>
      </c>
      <c r="AY552" s="73">
        <f t="shared" si="116"/>
        <v>0.2106405868491095</v>
      </c>
    </row>
    <row r="553" spans="1:51" s="2" customFormat="1" ht="12">
      <c r="A553" s="60" t="s">
        <v>2541</v>
      </c>
      <c r="B553" s="183" t="s">
        <v>317</v>
      </c>
      <c r="C553" s="58" t="s">
        <v>2542</v>
      </c>
      <c r="D553" s="168" t="s">
        <v>2543</v>
      </c>
      <c r="E553" s="60" t="s">
        <v>207</v>
      </c>
      <c r="F553" s="60" t="s">
        <v>208</v>
      </c>
      <c r="G553" s="46">
        <v>4510052</v>
      </c>
      <c r="H553" s="76">
        <v>1194126.8155092373</v>
      </c>
      <c r="I553" s="46"/>
      <c r="J553" s="46"/>
      <c r="K553" s="46">
        <v>1500000</v>
      </c>
      <c r="L553" s="72">
        <v>950000</v>
      </c>
      <c r="M553" s="60" t="s">
        <v>2488</v>
      </c>
      <c r="N553" s="153" t="s">
        <v>48</v>
      </c>
      <c r="O553" s="169">
        <f t="shared" si="106"/>
        <v>818965.51724137936</v>
      </c>
      <c r="P553" s="170">
        <v>0</v>
      </c>
      <c r="Q553" s="72">
        <f t="shared" si="107"/>
        <v>0</v>
      </c>
      <c r="R553" s="153" t="s">
        <v>48</v>
      </c>
      <c r="S553" s="171">
        <v>44807</v>
      </c>
      <c r="T553" s="78">
        <v>45077</v>
      </c>
      <c r="U553" s="64">
        <f t="shared" si="108"/>
        <v>271</v>
      </c>
      <c r="V553" s="64">
        <v>60</v>
      </c>
      <c r="W553" s="61">
        <f t="shared" si="118"/>
        <v>16260</v>
      </c>
      <c r="X553" s="68" t="s">
        <v>2531</v>
      </c>
      <c r="Y553" s="68" t="s">
        <v>50</v>
      </c>
      <c r="AA553" s="9" t="s">
        <v>27</v>
      </c>
      <c r="AB553" s="9" t="s">
        <v>27</v>
      </c>
      <c r="AC553" s="9" t="s">
        <v>27</v>
      </c>
      <c r="AD553" s="9" t="s">
        <v>27</v>
      </c>
      <c r="AE553" s="9" t="s">
        <v>27</v>
      </c>
      <c r="AP553" s="69">
        <f t="shared" si="110"/>
        <v>1194126.8155092373</v>
      </c>
      <c r="AQ553" s="70">
        <f t="shared" si="111"/>
        <v>0.26477007704328848</v>
      </c>
      <c r="AR553" s="71"/>
      <c r="AS553" s="60"/>
      <c r="AT553" s="60">
        <f t="shared" si="112"/>
        <v>0</v>
      </c>
      <c r="AU553" s="72">
        <f t="shared" si="117"/>
        <v>3205.2733333333331</v>
      </c>
      <c r="AV553" s="72">
        <f t="shared" si="113"/>
        <v>0</v>
      </c>
      <c r="AW553" s="72">
        <f t="shared" si="114"/>
        <v>950000</v>
      </c>
      <c r="AX553" s="72">
        <f t="shared" si="115"/>
        <v>950000</v>
      </c>
      <c r="AY553" s="73">
        <f t="shared" si="116"/>
        <v>0.2106405868491095</v>
      </c>
    </row>
    <row r="554" spans="1:51" s="2" customFormat="1" ht="12" customHeight="1">
      <c r="A554" s="60" t="s">
        <v>2544</v>
      </c>
      <c r="B554" s="74" t="s">
        <v>205</v>
      </c>
      <c r="C554" s="58" t="s">
        <v>2545</v>
      </c>
      <c r="D554" s="168">
        <v>488039</v>
      </c>
      <c r="E554" s="60" t="s">
        <v>207</v>
      </c>
      <c r="F554" s="60" t="s">
        <v>208</v>
      </c>
      <c r="G554" s="46">
        <v>10122012.619999999</v>
      </c>
      <c r="H554" s="76">
        <v>3101975.23251</v>
      </c>
      <c r="I554" s="46"/>
      <c r="J554" s="46"/>
      <c r="K554" s="46">
        <v>3700000</v>
      </c>
      <c r="L554" s="72">
        <v>3700000</v>
      </c>
      <c r="M554" s="60" t="s">
        <v>2488</v>
      </c>
      <c r="N554" s="153" t="s">
        <v>48</v>
      </c>
      <c r="O554" s="169">
        <f t="shared" si="106"/>
        <v>3189655.1724137934</v>
      </c>
      <c r="P554" s="170">
        <v>0</v>
      </c>
      <c r="Q554" s="72">
        <f t="shared" si="107"/>
        <v>0</v>
      </c>
      <c r="R554" s="153" t="s">
        <v>48</v>
      </c>
      <c r="S554" s="66">
        <v>44999</v>
      </c>
      <c r="T554" s="67">
        <v>45291</v>
      </c>
      <c r="U554" s="64">
        <f t="shared" si="108"/>
        <v>293</v>
      </c>
      <c r="V554" s="64">
        <v>150</v>
      </c>
      <c r="W554" s="61">
        <f>U554*V554</f>
        <v>43950</v>
      </c>
      <c r="X554" s="68" t="s">
        <v>2531</v>
      </c>
      <c r="Y554" s="68" t="s">
        <v>50</v>
      </c>
      <c r="AA554" s="9" t="s">
        <v>27</v>
      </c>
      <c r="AB554" s="9" t="s">
        <v>27</v>
      </c>
      <c r="AC554" s="9" t="s">
        <v>27</v>
      </c>
      <c r="AD554" s="9" t="s">
        <v>27</v>
      </c>
      <c r="AE554" s="9" t="s">
        <v>27</v>
      </c>
      <c r="AG554" s="2" t="s">
        <v>2546</v>
      </c>
      <c r="AP554" s="69">
        <f t="shared" si="110"/>
        <v>3101975.23251</v>
      </c>
      <c r="AQ554" s="70">
        <f t="shared" si="111"/>
        <v>0.30645834469528654</v>
      </c>
      <c r="AR554" s="71"/>
      <c r="AS554" s="60"/>
      <c r="AT554" s="60">
        <f t="shared" si="112"/>
        <v>0</v>
      </c>
      <c r="AU554" s="72">
        <f t="shared" si="117"/>
        <v>3205.2733333333331</v>
      </c>
      <c r="AV554" s="72">
        <f t="shared" si="113"/>
        <v>0</v>
      </c>
      <c r="AW554" s="72">
        <f t="shared" si="114"/>
        <v>3700000</v>
      </c>
      <c r="AX554" s="72">
        <f t="shared" si="115"/>
        <v>3700000</v>
      </c>
      <c r="AY554" s="73">
        <f t="shared" si="116"/>
        <v>0.36553995128292976</v>
      </c>
    </row>
    <row r="555" spans="1:51" s="2" customFormat="1" ht="12" customHeight="1">
      <c r="A555" s="60" t="s">
        <v>2547</v>
      </c>
      <c r="B555" s="74" t="s">
        <v>232</v>
      </c>
      <c r="C555" s="58" t="s">
        <v>2548</v>
      </c>
      <c r="D555" s="168" t="s">
        <v>2549</v>
      </c>
      <c r="E555" s="60" t="s">
        <v>207</v>
      </c>
      <c r="F555" s="60" t="s">
        <v>208</v>
      </c>
      <c r="G555" s="46">
        <v>3558654</v>
      </c>
      <c r="H555" s="76">
        <v>1132802.4440529849</v>
      </c>
      <c r="I555" s="46"/>
      <c r="J555" s="46"/>
      <c r="K555" s="46">
        <v>1500000</v>
      </c>
      <c r="L555" s="72">
        <v>800000</v>
      </c>
      <c r="M555" s="60" t="s">
        <v>2488</v>
      </c>
      <c r="N555" s="153" t="s">
        <v>48</v>
      </c>
      <c r="O555" s="169">
        <f t="shared" si="106"/>
        <v>689655.17241379316</v>
      </c>
      <c r="P555" s="170">
        <v>0</v>
      </c>
      <c r="Q555" s="72">
        <f t="shared" si="107"/>
        <v>0</v>
      </c>
      <c r="R555" s="153" t="s">
        <v>48</v>
      </c>
      <c r="S555" s="171">
        <v>44664</v>
      </c>
      <c r="T555" s="67">
        <v>45077</v>
      </c>
      <c r="U555" s="64">
        <f t="shared" si="108"/>
        <v>414</v>
      </c>
      <c r="V555" s="64">
        <v>60</v>
      </c>
      <c r="W555" s="61">
        <f>V555*U555</f>
        <v>24840</v>
      </c>
      <c r="X555" s="68" t="s">
        <v>2531</v>
      </c>
      <c r="Y555" s="68" t="s">
        <v>50</v>
      </c>
      <c r="AA555" s="9" t="s">
        <v>27</v>
      </c>
      <c r="AB555" s="9" t="s">
        <v>27</v>
      </c>
      <c r="AC555" s="9" t="s">
        <v>27</v>
      </c>
      <c r="AD555" s="9" t="s">
        <v>27</v>
      </c>
      <c r="AE555" s="9" t="s">
        <v>27</v>
      </c>
      <c r="AF555" s="2" t="s">
        <v>2550</v>
      </c>
      <c r="AP555" s="69">
        <f t="shared" si="110"/>
        <v>1132802.4440529849</v>
      </c>
      <c r="AQ555" s="70">
        <f t="shared" si="111"/>
        <v>0.31832328853914565</v>
      </c>
      <c r="AR555" s="71"/>
      <c r="AS555" s="60"/>
      <c r="AT555" s="60">
        <f t="shared" si="112"/>
        <v>0</v>
      </c>
      <c r="AU555" s="72">
        <f t="shared" si="117"/>
        <v>3205.2733333333331</v>
      </c>
      <c r="AV555" s="72">
        <f t="shared" si="113"/>
        <v>0</v>
      </c>
      <c r="AW555" s="72">
        <f t="shared" si="114"/>
        <v>800000</v>
      </c>
      <c r="AX555" s="72">
        <f t="shared" si="115"/>
        <v>800000</v>
      </c>
      <c r="AY555" s="73">
        <f t="shared" si="116"/>
        <v>0.22480409727947701</v>
      </c>
    </row>
    <row r="556" spans="1:51" s="2" customFormat="1" ht="12" customHeight="1">
      <c r="A556" s="60" t="s">
        <v>2551</v>
      </c>
      <c r="B556" s="74" t="s">
        <v>232</v>
      </c>
      <c r="C556" s="58" t="s">
        <v>2552</v>
      </c>
      <c r="D556" s="168" t="s">
        <v>2553</v>
      </c>
      <c r="E556" s="60" t="s">
        <v>207</v>
      </c>
      <c r="F556" s="60" t="s">
        <v>208</v>
      </c>
      <c r="G556" s="46">
        <v>3558654</v>
      </c>
      <c r="H556" s="76">
        <v>1132802.4440529849</v>
      </c>
      <c r="I556" s="46"/>
      <c r="J556" s="46"/>
      <c r="K556" s="46">
        <v>1500000</v>
      </c>
      <c r="L556" s="72">
        <v>800000</v>
      </c>
      <c r="M556" s="60" t="s">
        <v>2488</v>
      </c>
      <c r="N556" s="153" t="s">
        <v>48</v>
      </c>
      <c r="O556" s="169">
        <f t="shared" si="106"/>
        <v>689655.17241379316</v>
      </c>
      <c r="P556" s="170">
        <v>0</v>
      </c>
      <c r="Q556" s="72">
        <f t="shared" si="107"/>
        <v>0</v>
      </c>
      <c r="R556" s="153" t="s">
        <v>48</v>
      </c>
      <c r="S556" s="171">
        <v>44664</v>
      </c>
      <c r="T556" s="67">
        <v>45046</v>
      </c>
      <c r="U556" s="64">
        <f t="shared" si="108"/>
        <v>383</v>
      </c>
      <c r="V556" s="64">
        <v>60</v>
      </c>
      <c r="W556" s="61">
        <f>V556*U556</f>
        <v>22980</v>
      </c>
      <c r="X556" s="68" t="s">
        <v>2531</v>
      </c>
      <c r="Y556" s="68" t="s">
        <v>50</v>
      </c>
      <c r="AA556" s="9" t="s">
        <v>27</v>
      </c>
      <c r="AB556" s="9" t="s">
        <v>27</v>
      </c>
      <c r="AC556" s="9" t="s">
        <v>27</v>
      </c>
      <c r="AD556" s="9" t="s">
        <v>27</v>
      </c>
      <c r="AE556" s="9" t="s">
        <v>27</v>
      </c>
      <c r="AP556" s="69">
        <f t="shared" si="110"/>
        <v>1132802.4440529849</v>
      </c>
      <c r="AQ556" s="70">
        <f t="shared" si="111"/>
        <v>0.31832328853914565</v>
      </c>
      <c r="AR556" s="71"/>
      <c r="AS556" s="60"/>
      <c r="AT556" s="60">
        <f t="shared" si="112"/>
        <v>0</v>
      </c>
      <c r="AU556" s="72">
        <f t="shared" si="117"/>
        <v>3205.2733333333331</v>
      </c>
      <c r="AV556" s="72">
        <f t="shared" si="113"/>
        <v>0</v>
      </c>
      <c r="AW556" s="72">
        <f t="shared" si="114"/>
        <v>800000</v>
      </c>
      <c r="AX556" s="72">
        <f t="shared" si="115"/>
        <v>800000</v>
      </c>
      <c r="AY556" s="73">
        <f t="shared" si="116"/>
        <v>0.22480409727947701</v>
      </c>
    </row>
    <row r="557" spans="1:51" s="2" customFormat="1" ht="12" customHeight="1">
      <c r="A557" s="60" t="s">
        <v>2554</v>
      </c>
      <c r="B557" s="74" t="s">
        <v>232</v>
      </c>
      <c r="C557" s="58" t="s">
        <v>2555</v>
      </c>
      <c r="D557" s="168" t="s">
        <v>2556</v>
      </c>
      <c r="E557" s="60" t="s">
        <v>207</v>
      </c>
      <c r="F557" s="60" t="s">
        <v>208</v>
      </c>
      <c r="G557" s="46">
        <v>3558654</v>
      </c>
      <c r="H557" s="76">
        <v>1132802.4440529849</v>
      </c>
      <c r="I557" s="46"/>
      <c r="J557" s="46"/>
      <c r="K557" s="46">
        <v>1500000</v>
      </c>
      <c r="L557" s="72">
        <v>800000</v>
      </c>
      <c r="M557" s="60" t="s">
        <v>2488</v>
      </c>
      <c r="N557" s="153" t="s">
        <v>48</v>
      </c>
      <c r="O557" s="169">
        <f t="shared" si="106"/>
        <v>689655.17241379316</v>
      </c>
      <c r="P557" s="170">
        <v>0</v>
      </c>
      <c r="Q557" s="72">
        <f t="shared" si="107"/>
        <v>0</v>
      </c>
      <c r="R557" s="153" t="s">
        <v>48</v>
      </c>
      <c r="S557" s="171">
        <v>44664</v>
      </c>
      <c r="T557" s="67">
        <v>45077</v>
      </c>
      <c r="U557" s="64">
        <f t="shared" si="108"/>
        <v>414</v>
      </c>
      <c r="V557" s="64">
        <v>60</v>
      </c>
      <c r="W557" s="61">
        <f>V557*U557</f>
        <v>24840</v>
      </c>
      <c r="X557" s="68" t="s">
        <v>2531</v>
      </c>
      <c r="Y557" s="68" t="s">
        <v>50</v>
      </c>
      <c r="AA557" s="9" t="s">
        <v>27</v>
      </c>
      <c r="AB557" s="9" t="s">
        <v>27</v>
      </c>
      <c r="AC557" s="9" t="s">
        <v>27</v>
      </c>
      <c r="AD557" s="9" t="s">
        <v>27</v>
      </c>
      <c r="AE557" s="9" t="s">
        <v>27</v>
      </c>
      <c r="AP557" s="69">
        <f t="shared" si="110"/>
        <v>1132802.4440529849</v>
      </c>
      <c r="AQ557" s="70">
        <f t="shared" si="111"/>
        <v>0.31832328853914565</v>
      </c>
      <c r="AR557" s="71"/>
      <c r="AS557" s="60"/>
      <c r="AT557" s="60">
        <f t="shared" si="112"/>
        <v>0</v>
      </c>
      <c r="AU557" s="72">
        <f t="shared" si="117"/>
        <v>3205.2733333333331</v>
      </c>
      <c r="AV557" s="72">
        <f t="shared" si="113"/>
        <v>0</v>
      </c>
      <c r="AW557" s="72">
        <f t="shared" si="114"/>
        <v>800000</v>
      </c>
      <c r="AX557" s="72">
        <f t="shared" si="115"/>
        <v>800000</v>
      </c>
      <c r="AY557" s="73">
        <f t="shared" si="116"/>
        <v>0.22480409727947701</v>
      </c>
    </row>
    <row r="558" spans="1:51" s="2" customFormat="1" ht="12" customHeight="1">
      <c r="A558" s="60" t="s">
        <v>2557</v>
      </c>
      <c r="B558" s="74" t="s">
        <v>218</v>
      </c>
      <c r="C558" s="58" t="s">
        <v>2558</v>
      </c>
      <c r="D558" s="168" t="s">
        <v>2559</v>
      </c>
      <c r="E558" s="60" t="s">
        <v>207</v>
      </c>
      <c r="F558" s="60" t="s">
        <v>208</v>
      </c>
      <c r="G558" s="46">
        <v>5529500</v>
      </c>
      <c r="H558" s="76">
        <v>1760168.6239772062</v>
      </c>
      <c r="I558" s="46"/>
      <c r="J558" s="46"/>
      <c r="K558" s="46">
        <v>2100000</v>
      </c>
      <c r="L558" s="72">
        <v>900000</v>
      </c>
      <c r="M558" s="60" t="s">
        <v>2488</v>
      </c>
      <c r="N558" s="153" t="s">
        <v>48</v>
      </c>
      <c r="O558" s="169">
        <f t="shared" si="106"/>
        <v>775862.06896551733</v>
      </c>
      <c r="P558" s="170">
        <v>0</v>
      </c>
      <c r="Q558" s="72">
        <f t="shared" si="107"/>
        <v>0</v>
      </c>
      <c r="R558" s="153" t="s">
        <v>48</v>
      </c>
      <c r="S558" s="171">
        <v>44664</v>
      </c>
      <c r="T558" s="67">
        <v>45260</v>
      </c>
      <c r="U558" s="64">
        <f t="shared" si="108"/>
        <v>597</v>
      </c>
      <c r="V558" s="64">
        <v>60</v>
      </c>
      <c r="W558" s="61">
        <f>V558*U558</f>
        <v>35820</v>
      </c>
      <c r="X558" s="68" t="s">
        <v>2531</v>
      </c>
      <c r="Y558" s="68" t="s">
        <v>50</v>
      </c>
      <c r="AA558" s="9" t="s">
        <v>27</v>
      </c>
      <c r="AB558" s="9" t="s">
        <v>27</v>
      </c>
      <c r="AC558" s="9" t="s">
        <v>27</v>
      </c>
      <c r="AD558" s="9" t="s">
        <v>27</v>
      </c>
      <c r="AE558" s="9" t="s">
        <v>27</v>
      </c>
      <c r="AP558" s="69">
        <f t="shared" si="110"/>
        <v>1760168.6239772062</v>
      </c>
      <c r="AQ558" s="70">
        <f t="shared" si="111"/>
        <v>0.31832328853914571</v>
      </c>
      <c r="AR558" s="71"/>
      <c r="AS558" s="60"/>
      <c r="AT558" s="60">
        <f t="shared" si="112"/>
        <v>0</v>
      </c>
      <c r="AU558" s="72">
        <f t="shared" si="117"/>
        <v>3205.2733333333331</v>
      </c>
      <c r="AV558" s="72">
        <f t="shared" si="113"/>
        <v>0</v>
      </c>
      <c r="AW558" s="72">
        <f t="shared" si="114"/>
        <v>900000</v>
      </c>
      <c r="AX558" s="72">
        <f t="shared" si="115"/>
        <v>900000</v>
      </c>
      <c r="AY558" s="73">
        <f t="shared" si="116"/>
        <v>0.16276336015914639</v>
      </c>
    </row>
    <row r="559" spans="1:51" s="2" customFormat="1" ht="12" customHeight="1">
      <c r="A559" s="60" t="s">
        <v>2560</v>
      </c>
      <c r="B559" s="74" t="s">
        <v>218</v>
      </c>
      <c r="C559" s="58" t="s">
        <v>2561</v>
      </c>
      <c r="D559" s="168" t="s">
        <v>2562</v>
      </c>
      <c r="E559" s="60" t="s">
        <v>207</v>
      </c>
      <c r="F559" s="60" t="s">
        <v>208</v>
      </c>
      <c r="G559" s="46">
        <v>5529500</v>
      </c>
      <c r="H559" s="76">
        <v>1760168.6239772062</v>
      </c>
      <c r="I559" s="46"/>
      <c r="J559" s="46"/>
      <c r="K559" s="46">
        <v>2100000</v>
      </c>
      <c r="L559" s="72">
        <v>900000</v>
      </c>
      <c r="M559" s="60" t="s">
        <v>2488</v>
      </c>
      <c r="N559" s="153" t="s">
        <v>48</v>
      </c>
      <c r="O559" s="169">
        <f t="shared" si="106"/>
        <v>775862.06896551733</v>
      </c>
      <c r="P559" s="170">
        <v>0</v>
      </c>
      <c r="Q559" s="72">
        <f t="shared" si="107"/>
        <v>0</v>
      </c>
      <c r="R559" s="153" t="s">
        <v>48</v>
      </c>
      <c r="S559" s="171">
        <v>44749</v>
      </c>
      <c r="T559" s="67">
        <v>45077</v>
      </c>
      <c r="U559" s="64">
        <f t="shared" si="108"/>
        <v>329</v>
      </c>
      <c r="V559" s="64">
        <v>60</v>
      </c>
      <c r="W559" s="61">
        <f>V559*U559</f>
        <v>19740</v>
      </c>
      <c r="X559" s="68" t="s">
        <v>2531</v>
      </c>
      <c r="Y559" s="68" t="s">
        <v>50</v>
      </c>
      <c r="AA559" s="9" t="s">
        <v>27</v>
      </c>
      <c r="AB559" s="9" t="s">
        <v>27</v>
      </c>
      <c r="AC559" s="9" t="s">
        <v>27</v>
      </c>
      <c r="AD559" s="9" t="s">
        <v>27</v>
      </c>
      <c r="AE559" s="9" t="s">
        <v>27</v>
      </c>
      <c r="AP559" s="69">
        <f t="shared" si="110"/>
        <v>1760168.6239772062</v>
      </c>
      <c r="AQ559" s="70">
        <f t="shared" si="111"/>
        <v>0.31832328853914571</v>
      </c>
      <c r="AR559" s="71"/>
      <c r="AS559" s="60"/>
      <c r="AT559" s="60">
        <f t="shared" si="112"/>
        <v>0</v>
      </c>
      <c r="AU559" s="72">
        <f t="shared" si="117"/>
        <v>3205.2733333333331</v>
      </c>
      <c r="AV559" s="72">
        <f t="shared" si="113"/>
        <v>0</v>
      </c>
      <c r="AW559" s="72">
        <f t="shared" si="114"/>
        <v>900000</v>
      </c>
      <c r="AX559" s="72">
        <f t="shared" si="115"/>
        <v>900000</v>
      </c>
      <c r="AY559" s="73">
        <f t="shared" si="116"/>
        <v>0.16276336015914639</v>
      </c>
    </row>
    <row r="560" spans="1:51" s="2" customFormat="1" ht="12" customHeight="1">
      <c r="A560" s="60" t="s">
        <v>2563</v>
      </c>
      <c r="B560" s="74" t="s">
        <v>205</v>
      </c>
      <c r="C560" s="58" t="s">
        <v>2564</v>
      </c>
      <c r="D560" s="168">
        <v>488582</v>
      </c>
      <c r="E560" s="60" t="s">
        <v>46</v>
      </c>
      <c r="F560" s="60" t="s">
        <v>208</v>
      </c>
      <c r="G560" s="46">
        <v>10122012.619999999</v>
      </c>
      <c r="H560" s="76">
        <v>3101975.23251</v>
      </c>
      <c r="I560" s="46"/>
      <c r="J560" s="46"/>
      <c r="K560" s="46">
        <v>3700000</v>
      </c>
      <c r="L560" s="72">
        <v>3300000</v>
      </c>
      <c r="M560" s="60" t="s">
        <v>46</v>
      </c>
      <c r="N560" s="153" t="s">
        <v>48</v>
      </c>
      <c r="O560" s="169">
        <f t="shared" si="106"/>
        <v>2844827.5862068967</v>
      </c>
      <c r="P560" s="170">
        <v>0</v>
      </c>
      <c r="Q560" s="72">
        <f t="shared" si="107"/>
        <v>0</v>
      </c>
      <c r="R560" s="153" t="s">
        <v>48</v>
      </c>
      <c r="S560" s="184">
        <v>45120</v>
      </c>
      <c r="T560" s="67"/>
      <c r="U560" s="64">
        <f t="shared" si="108"/>
        <v>-45119</v>
      </c>
      <c r="V560" s="64">
        <v>150</v>
      </c>
      <c r="W560" s="61">
        <f>U560*V560</f>
        <v>-6767850</v>
      </c>
      <c r="X560" s="68" t="s">
        <v>2565</v>
      </c>
      <c r="Y560" s="68" t="s">
        <v>50</v>
      </c>
      <c r="AA560" s="9" t="s">
        <v>27</v>
      </c>
      <c r="AB560" s="9" t="s">
        <v>27</v>
      </c>
      <c r="AC560" s="9" t="s">
        <v>27</v>
      </c>
      <c r="AD560" s="9" t="s">
        <v>27</v>
      </c>
      <c r="AE560" s="9" t="s">
        <v>27</v>
      </c>
      <c r="AP560" s="69">
        <f t="shared" si="110"/>
        <v>3101975.23251</v>
      </c>
      <c r="AQ560" s="70">
        <f t="shared" si="111"/>
        <v>0.30645834469528654</v>
      </c>
      <c r="AR560" s="71"/>
      <c r="AS560" s="60"/>
      <c r="AT560" s="60">
        <f t="shared" si="112"/>
        <v>0</v>
      </c>
      <c r="AU560" s="72">
        <f t="shared" si="117"/>
        <v>3205.2733333333331</v>
      </c>
      <c r="AV560" s="72">
        <f t="shared" si="113"/>
        <v>0</v>
      </c>
      <c r="AW560" s="72">
        <f t="shared" si="114"/>
        <v>3300000</v>
      </c>
      <c r="AX560" s="72">
        <f t="shared" si="115"/>
        <v>3300000</v>
      </c>
      <c r="AY560" s="73">
        <f t="shared" si="116"/>
        <v>0.3260221187118022</v>
      </c>
    </row>
    <row r="561" spans="1:51" s="103" customFormat="1" ht="12" customHeight="1">
      <c r="A561" s="109" t="s">
        <v>2566</v>
      </c>
      <c r="B561" s="74" t="s">
        <v>43</v>
      </c>
      <c r="C561" s="56" t="s">
        <v>2567</v>
      </c>
      <c r="D561" s="183" t="s">
        <v>2568</v>
      </c>
      <c r="E561" s="55" t="s">
        <v>2106</v>
      </c>
      <c r="F561" s="55" t="s">
        <v>47</v>
      </c>
      <c r="G561" s="121">
        <v>854480</v>
      </c>
      <c r="H561" s="121">
        <v>180000</v>
      </c>
      <c r="I561" s="55"/>
      <c r="J561" s="55"/>
      <c r="K561" s="121">
        <v>350000</v>
      </c>
      <c r="L561" s="175">
        <v>250000</v>
      </c>
      <c r="M561" s="60" t="s">
        <v>46</v>
      </c>
      <c r="N561" s="185" t="s">
        <v>48</v>
      </c>
      <c r="O561" s="123">
        <f t="shared" si="106"/>
        <v>215517.24137931035</v>
      </c>
      <c r="P561" s="186">
        <v>0</v>
      </c>
      <c r="Q561" s="121">
        <f t="shared" si="107"/>
        <v>0</v>
      </c>
      <c r="R561" s="122" t="s">
        <v>48</v>
      </c>
      <c r="S561" s="184"/>
      <c r="T561" s="67"/>
      <c r="U561" s="64">
        <f t="shared" si="108"/>
        <v>1</v>
      </c>
      <c r="V561" s="64">
        <v>0</v>
      </c>
      <c r="W561" s="61">
        <f>U561*V561</f>
        <v>0</v>
      </c>
      <c r="X561" s="68" t="s">
        <v>2350</v>
      </c>
      <c r="Y561" s="68" t="s">
        <v>50</v>
      </c>
      <c r="AA561" s="9" t="s">
        <v>27</v>
      </c>
      <c r="AB561" s="9" t="s">
        <v>27</v>
      </c>
      <c r="AC561" s="9" t="s">
        <v>27</v>
      </c>
      <c r="AD561" s="9" t="s">
        <v>28</v>
      </c>
      <c r="AE561" s="9" t="s">
        <v>27</v>
      </c>
      <c r="AP561" s="104">
        <f t="shared" si="110"/>
        <v>180000</v>
      </c>
      <c r="AQ561" s="105">
        <f t="shared" si="111"/>
        <v>0.21065443310551446</v>
      </c>
      <c r="AR561" s="106"/>
      <c r="AS561" s="55"/>
      <c r="AT561" s="55">
        <f t="shared" si="112"/>
        <v>0</v>
      </c>
      <c r="AU561" s="107">
        <f t="shared" si="117"/>
        <v>3205.2733333333331</v>
      </c>
      <c r="AV561" s="107">
        <f t="shared" si="113"/>
        <v>0</v>
      </c>
      <c r="AW561" s="107">
        <f t="shared" si="114"/>
        <v>250000</v>
      </c>
      <c r="AX561" s="107">
        <f t="shared" si="115"/>
        <v>250000</v>
      </c>
      <c r="AY561" s="108">
        <f t="shared" si="116"/>
        <v>0.29257560153543677</v>
      </c>
    </row>
    <row r="562" spans="1:51" s="103" customFormat="1" ht="12" customHeight="1">
      <c r="A562" s="55" t="s">
        <v>2569</v>
      </c>
      <c r="B562" s="74" t="s">
        <v>43</v>
      </c>
      <c r="C562" s="56" t="s">
        <v>2570</v>
      </c>
      <c r="D562" s="183" t="s">
        <v>2571</v>
      </c>
      <c r="E562" s="55" t="s">
        <v>2106</v>
      </c>
      <c r="F562" s="55" t="s">
        <v>47</v>
      </c>
      <c r="G562" s="121">
        <v>854480</v>
      </c>
      <c r="H562" s="121">
        <v>180000</v>
      </c>
      <c r="I562" s="55"/>
      <c r="J562" s="55"/>
      <c r="K562" s="121">
        <v>350000</v>
      </c>
      <c r="L562" s="175">
        <v>250000</v>
      </c>
      <c r="M562" s="60" t="s">
        <v>46</v>
      </c>
      <c r="N562" s="185" t="s">
        <v>48</v>
      </c>
      <c r="O562" s="123">
        <f t="shared" si="106"/>
        <v>215517.24137931035</v>
      </c>
      <c r="P562" s="186">
        <v>0</v>
      </c>
      <c r="Q562" s="121">
        <f t="shared" si="107"/>
        <v>0</v>
      </c>
      <c r="R562" s="122" t="s">
        <v>48</v>
      </c>
      <c r="S562" s="184"/>
      <c r="T562" s="67"/>
      <c r="U562" s="64">
        <f t="shared" si="108"/>
        <v>1</v>
      </c>
      <c r="V562" s="64">
        <v>0</v>
      </c>
      <c r="W562" s="61">
        <f>U562*V562</f>
        <v>0</v>
      </c>
      <c r="X562" s="68" t="s">
        <v>2350</v>
      </c>
      <c r="Y562" s="68" t="s">
        <v>50</v>
      </c>
      <c r="AA562" s="9" t="s">
        <v>27</v>
      </c>
      <c r="AB562" s="9" t="s">
        <v>27</v>
      </c>
      <c r="AC562" s="9" t="s">
        <v>27</v>
      </c>
      <c r="AD562" s="9" t="s">
        <v>28</v>
      </c>
      <c r="AE562" s="9" t="s">
        <v>27</v>
      </c>
      <c r="AP562" s="104">
        <f t="shared" si="110"/>
        <v>180000</v>
      </c>
      <c r="AQ562" s="105">
        <f t="shared" si="111"/>
        <v>0.21065443310551446</v>
      </c>
      <c r="AR562" s="106"/>
      <c r="AS562" s="55"/>
      <c r="AT562" s="55">
        <f t="shared" si="112"/>
        <v>0</v>
      </c>
      <c r="AU562" s="107">
        <f t="shared" si="117"/>
        <v>3205.2733333333331</v>
      </c>
      <c r="AV562" s="107">
        <f t="shared" si="113"/>
        <v>0</v>
      </c>
      <c r="AW562" s="107">
        <f t="shared" si="114"/>
        <v>250000</v>
      </c>
      <c r="AX562" s="107">
        <f t="shared" si="115"/>
        <v>250000</v>
      </c>
      <c r="AY562" s="108">
        <f t="shared" si="116"/>
        <v>0.29257560153543677</v>
      </c>
    </row>
    <row r="563" spans="1:51" s="2" customFormat="1" ht="12" customHeight="1">
      <c r="A563" s="60" t="s">
        <v>2572</v>
      </c>
      <c r="B563" s="74" t="s">
        <v>43</v>
      </c>
      <c r="C563" s="58" t="s">
        <v>2573</v>
      </c>
      <c r="D563" s="168" t="s">
        <v>2574</v>
      </c>
      <c r="E563" s="60" t="s">
        <v>46</v>
      </c>
      <c r="F563" s="60" t="s">
        <v>47</v>
      </c>
      <c r="G563" s="46">
        <v>854480</v>
      </c>
      <c r="H563" s="76">
        <v>180000</v>
      </c>
      <c r="I563" s="46"/>
      <c r="J563" s="46"/>
      <c r="K563" s="46">
        <v>350000</v>
      </c>
      <c r="L563" s="72">
        <v>200000</v>
      </c>
      <c r="M563" s="60" t="s">
        <v>2308</v>
      </c>
      <c r="N563" s="153"/>
      <c r="O563" s="169">
        <f t="shared" si="106"/>
        <v>172413.79310344829</v>
      </c>
      <c r="P563" s="186">
        <v>1.7500000000000002E-2</v>
      </c>
      <c r="Q563" s="72">
        <f t="shared" si="107"/>
        <v>3017.2413793103456</v>
      </c>
      <c r="R563" s="153"/>
      <c r="S563" s="171"/>
      <c r="T563" s="67"/>
      <c r="U563" s="64">
        <f t="shared" si="108"/>
        <v>1</v>
      </c>
      <c r="V563" s="64">
        <v>0</v>
      </c>
      <c r="W563" s="61">
        <f>U563*V563</f>
        <v>0</v>
      </c>
      <c r="X563" s="68" t="s">
        <v>2575</v>
      </c>
      <c r="Y563" s="68" t="s">
        <v>50</v>
      </c>
      <c r="AA563" s="9" t="s">
        <v>27</v>
      </c>
      <c r="AB563" s="9" t="s">
        <v>27</v>
      </c>
      <c r="AC563" s="9" t="s">
        <v>27</v>
      </c>
      <c r="AD563" s="9" t="s">
        <v>27</v>
      </c>
      <c r="AE563" s="9" t="s">
        <v>27</v>
      </c>
      <c r="AP563" s="69">
        <f t="shared" si="110"/>
        <v>180000</v>
      </c>
      <c r="AQ563" s="70">
        <f t="shared" si="111"/>
        <v>0.21065443310551446</v>
      </c>
      <c r="AR563" s="71"/>
      <c r="AS563" s="60"/>
      <c r="AT563" s="60">
        <f t="shared" si="112"/>
        <v>0</v>
      </c>
      <c r="AU563" s="72">
        <f t="shared" si="117"/>
        <v>3205.2733333333331</v>
      </c>
      <c r="AV563" s="72">
        <f t="shared" si="113"/>
        <v>0</v>
      </c>
      <c r="AW563" s="72">
        <f t="shared" si="114"/>
        <v>200000</v>
      </c>
      <c r="AX563" s="72">
        <f t="shared" si="115"/>
        <v>200000</v>
      </c>
      <c r="AY563" s="73">
        <f t="shared" si="116"/>
        <v>0.23406048122834941</v>
      </c>
    </row>
    <row r="564" spans="1:51" s="103" customFormat="1" ht="12" customHeight="1">
      <c r="A564" s="109" t="s">
        <v>2576</v>
      </c>
      <c r="B564" s="166" t="s">
        <v>43</v>
      </c>
      <c r="C564" s="58" t="s">
        <v>2577</v>
      </c>
      <c r="D564" s="183" t="s">
        <v>2578</v>
      </c>
      <c r="E564" s="55" t="s">
        <v>46</v>
      </c>
      <c r="F564" s="55" t="s">
        <v>47</v>
      </c>
      <c r="G564" s="121">
        <v>854480</v>
      </c>
      <c r="H564" s="121">
        <v>180000</v>
      </c>
      <c r="I564" s="55"/>
      <c r="J564" s="55"/>
      <c r="K564" s="121">
        <v>350000</v>
      </c>
      <c r="L564" s="175">
        <v>250000</v>
      </c>
      <c r="M564" s="60" t="s">
        <v>46</v>
      </c>
      <c r="N564" s="185" t="s">
        <v>48</v>
      </c>
      <c r="O564" s="123">
        <f t="shared" si="106"/>
        <v>215517.24137931035</v>
      </c>
      <c r="P564" s="186">
        <v>0</v>
      </c>
      <c r="Q564" s="121">
        <f t="shared" si="107"/>
        <v>0</v>
      </c>
      <c r="R564" s="122" t="s">
        <v>48</v>
      </c>
      <c r="S564" s="184"/>
      <c r="T564" s="67"/>
      <c r="U564" s="64">
        <f t="shared" si="108"/>
        <v>1</v>
      </c>
      <c r="V564" s="64">
        <v>0</v>
      </c>
      <c r="W564" s="61">
        <f>U564*V564</f>
        <v>0</v>
      </c>
      <c r="X564" s="68" t="s">
        <v>2350</v>
      </c>
      <c r="Y564" s="68" t="s">
        <v>50</v>
      </c>
      <c r="AA564" s="9" t="s">
        <v>27</v>
      </c>
      <c r="AB564" s="9" t="s">
        <v>27</v>
      </c>
      <c r="AC564" s="9" t="s">
        <v>27</v>
      </c>
      <c r="AD564" s="9" t="s">
        <v>28</v>
      </c>
      <c r="AE564" s="9" t="s">
        <v>27</v>
      </c>
      <c r="AP564" s="104">
        <f t="shared" si="110"/>
        <v>180000</v>
      </c>
      <c r="AQ564" s="105">
        <f t="shared" si="111"/>
        <v>0.21065443310551446</v>
      </c>
      <c r="AR564" s="106"/>
      <c r="AS564" s="55"/>
      <c r="AT564" s="55">
        <f t="shared" si="112"/>
        <v>0</v>
      </c>
      <c r="AU564" s="107">
        <f t="shared" si="117"/>
        <v>3205.2733333333331</v>
      </c>
      <c r="AV564" s="107">
        <f t="shared" si="113"/>
        <v>0</v>
      </c>
      <c r="AW564" s="107">
        <f t="shared" si="114"/>
        <v>250000</v>
      </c>
      <c r="AX564" s="107">
        <f t="shared" si="115"/>
        <v>250000</v>
      </c>
      <c r="AY564" s="108">
        <f t="shared" si="116"/>
        <v>0.29257560153543677</v>
      </c>
    </row>
    <row r="565" spans="1:51" s="103" customFormat="1" ht="12">
      <c r="A565" s="109" t="s">
        <v>2579</v>
      </c>
      <c r="B565" s="166" t="s">
        <v>317</v>
      </c>
      <c r="C565" s="58" t="s">
        <v>2580</v>
      </c>
      <c r="D565" s="183" t="s">
        <v>2581</v>
      </c>
      <c r="E565" s="55" t="s">
        <v>46</v>
      </c>
      <c r="F565" s="55" t="s">
        <v>208</v>
      </c>
      <c r="G565" s="121">
        <v>4510052</v>
      </c>
      <c r="H565" s="121">
        <v>1194126.8155092373</v>
      </c>
      <c r="I565" s="55"/>
      <c r="J565" s="55"/>
      <c r="K565" s="121">
        <v>1500000</v>
      </c>
      <c r="L565" s="175">
        <v>950000</v>
      </c>
      <c r="M565" s="60" t="s">
        <v>46</v>
      </c>
      <c r="N565" s="185" t="s">
        <v>48</v>
      </c>
      <c r="O565" s="123">
        <f t="shared" si="106"/>
        <v>818965.51724137936</v>
      </c>
      <c r="P565" s="186">
        <v>0</v>
      </c>
      <c r="Q565" s="121">
        <f t="shared" si="107"/>
        <v>0</v>
      </c>
      <c r="R565" s="122" t="s">
        <v>48</v>
      </c>
      <c r="S565" s="184"/>
      <c r="T565" s="67"/>
      <c r="U565" s="64">
        <f t="shared" si="108"/>
        <v>1</v>
      </c>
      <c r="V565" s="64">
        <v>60</v>
      </c>
      <c r="W565" s="61">
        <f>V565*U565</f>
        <v>60</v>
      </c>
      <c r="X565" s="68" t="s">
        <v>2582</v>
      </c>
      <c r="Y565" s="68" t="s">
        <v>50</v>
      </c>
      <c r="AA565" s="9" t="s">
        <v>27</v>
      </c>
      <c r="AB565" s="9" t="s">
        <v>27</v>
      </c>
      <c r="AC565" s="9" t="s">
        <v>27</v>
      </c>
      <c r="AD565" s="9" t="s">
        <v>27</v>
      </c>
      <c r="AE565" s="9" t="s">
        <v>27</v>
      </c>
      <c r="AP565" s="104">
        <f t="shared" si="110"/>
        <v>1194126.8155092373</v>
      </c>
      <c r="AQ565" s="105">
        <f t="shared" si="111"/>
        <v>0.26477007704328848</v>
      </c>
      <c r="AR565" s="106"/>
      <c r="AS565" s="55"/>
      <c r="AT565" s="55">
        <f t="shared" si="112"/>
        <v>0</v>
      </c>
      <c r="AU565" s="107">
        <f t="shared" si="117"/>
        <v>3205.2733333333331</v>
      </c>
      <c r="AV565" s="107">
        <f t="shared" si="113"/>
        <v>0</v>
      </c>
      <c r="AW565" s="107">
        <f t="shared" si="114"/>
        <v>950000</v>
      </c>
      <c r="AX565" s="107">
        <f t="shared" si="115"/>
        <v>950000</v>
      </c>
      <c r="AY565" s="108">
        <f t="shared" si="116"/>
        <v>0.2106405868491095</v>
      </c>
    </row>
    <row r="566" spans="1:51" s="103" customFormat="1" ht="12">
      <c r="A566" s="109" t="s">
        <v>2583</v>
      </c>
      <c r="B566" s="166" t="s">
        <v>317</v>
      </c>
      <c r="C566" s="58" t="s">
        <v>2584</v>
      </c>
      <c r="D566" s="183" t="s">
        <v>2585</v>
      </c>
      <c r="E566" s="55" t="s">
        <v>46</v>
      </c>
      <c r="F566" s="55" t="s">
        <v>208</v>
      </c>
      <c r="G566" s="121">
        <v>4510052</v>
      </c>
      <c r="H566" s="121">
        <v>1194126.8155092373</v>
      </c>
      <c r="I566" s="55"/>
      <c r="J566" s="55"/>
      <c r="K566" s="121">
        <v>1500000</v>
      </c>
      <c r="L566" s="175">
        <v>950000</v>
      </c>
      <c r="M566" s="60" t="s">
        <v>2586</v>
      </c>
      <c r="N566" s="185" t="s">
        <v>1879</v>
      </c>
      <c r="O566" s="123">
        <f t="shared" si="106"/>
        <v>818965.51724137936</v>
      </c>
      <c r="P566" s="186">
        <v>1.7500000000000002E-2</v>
      </c>
      <c r="Q566" s="121">
        <f t="shared" si="107"/>
        <v>14331.896551724139</v>
      </c>
      <c r="R566" s="65" t="s">
        <v>27</v>
      </c>
      <c r="S566" s="184"/>
      <c r="T566" s="67"/>
      <c r="U566" s="64">
        <f t="shared" si="108"/>
        <v>1</v>
      </c>
      <c r="V566" s="64">
        <v>60</v>
      </c>
      <c r="W566" s="61">
        <f>V566*U566</f>
        <v>60</v>
      </c>
      <c r="X566" s="68" t="s">
        <v>2587</v>
      </c>
      <c r="Y566" s="68" t="s">
        <v>50</v>
      </c>
      <c r="AA566" s="9" t="s">
        <v>27</v>
      </c>
      <c r="AB566" s="9" t="s">
        <v>27</v>
      </c>
      <c r="AC566" s="9" t="s">
        <v>27</v>
      </c>
      <c r="AD566" s="9" t="s">
        <v>27</v>
      </c>
      <c r="AE566" s="9" t="s">
        <v>27</v>
      </c>
      <c r="AP566" s="104">
        <f t="shared" si="110"/>
        <v>1194126.8155092373</v>
      </c>
      <c r="AQ566" s="105">
        <f t="shared" si="111"/>
        <v>0.26477007704328848</v>
      </c>
      <c r="AR566" s="106"/>
      <c r="AS566" s="55"/>
      <c r="AT566" s="55">
        <f t="shared" si="112"/>
        <v>0</v>
      </c>
      <c r="AU566" s="107">
        <f t="shared" si="117"/>
        <v>3205.2733333333331</v>
      </c>
      <c r="AV566" s="107">
        <f t="shared" si="113"/>
        <v>0</v>
      </c>
      <c r="AW566" s="107">
        <f t="shared" si="114"/>
        <v>950000</v>
      </c>
      <c r="AX566" s="107">
        <f t="shared" si="115"/>
        <v>950000</v>
      </c>
      <c r="AY566" s="108">
        <f t="shared" si="116"/>
        <v>0.2106405868491095</v>
      </c>
    </row>
    <row r="567" spans="1:51" s="2" customFormat="1" ht="12">
      <c r="A567" s="55" t="s">
        <v>2588</v>
      </c>
      <c r="B567" s="74" t="s">
        <v>317</v>
      </c>
      <c r="C567" s="58" t="s">
        <v>2589</v>
      </c>
      <c r="D567" s="58" t="s">
        <v>2590</v>
      </c>
      <c r="E567" s="158"/>
      <c r="F567" s="58" t="s">
        <v>208</v>
      </c>
      <c r="G567" s="46">
        <v>4510052</v>
      </c>
      <c r="H567" s="76">
        <v>1194126.8155092373</v>
      </c>
      <c r="I567" s="46"/>
      <c r="J567" s="46"/>
      <c r="K567" s="46">
        <v>1500000</v>
      </c>
      <c r="L567" s="64">
        <v>1200000</v>
      </c>
      <c r="M567" s="60" t="s">
        <v>2591</v>
      </c>
      <c r="N567" s="61"/>
      <c r="O567" s="62">
        <f t="shared" si="106"/>
        <v>1034482.7586206897</v>
      </c>
      <c r="P567" s="63">
        <v>2.5000000000000001E-2</v>
      </c>
      <c r="Q567" s="64">
        <f t="shared" si="107"/>
        <v>25862.068965517246</v>
      </c>
      <c r="R567" s="65"/>
      <c r="S567" s="66"/>
      <c r="T567" s="67"/>
      <c r="U567" s="64">
        <f t="shared" si="108"/>
        <v>1</v>
      </c>
      <c r="V567" s="64">
        <v>60</v>
      </c>
      <c r="W567" s="61">
        <f>V567*U567</f>
        <v>60</v>
      </c>
      <c r="X567" s="68" t="s">
        <v>2592</v>
      </c>
      <c r="Y567" s="68" t="s">
        <v>50</v>
      </c>
      <c r="AA567" s="9" t="s">
        <v>27</v>
      </c>
      <c r="AB567" s="9" t="s">
        <v>27</v>
      </c>
      <c r="AC567" s="9" t="s">
        <v>27</v>
      </c>
      <c r="AD567" s="9" t="s">
        <v>27</v>
      </c>
      <c r="AE567" s="9" t="s">
        <v>27</v>
      </c>
      <c r="AP567" s="69">
        <f t="shared" si="110"/>
        <v>1194126.8155092373</v>
      </c>
      <c r="AQ567" s="70">
        <f t="shared" si="111"/>
        <v>0.26477007704328848</v>
      </c>
      <c r="AR567" s="71"/>
      <c r="AS567" s="60"/>
      <c r="AT567" s="60">
        <f t="shared" si="112"/>
        <v>0</v>
      </c>
      <c r="AU567" s="72">
        <f t="shared" si="117"/>
        <v>3205.2733333333331</v>
      </c>
      <c r="AV567" s="72">
        <f t="shared" si="113"/>
        <v>0</v>
      </c>
      <c r="AW567" s="72">
        <f t="shared" si="114"/>
        <v>1200000</v>
      </c>
      <c r="AX567" s="72">
        <f t="shared" si="115"/>
        <v>1200000</v>
      </c>
      <c r="AY567" s="73">
        <f t="shared" si="116"/>
        <v>0.26607232023045413</v>
      </c>
    </row>
    <row r="568" spans="1:51" s="2" customFormat="1" ht="12" customHeight="1">
      <c r="A568" s="60" t="s">
        <v>2593</v>
      </c>
      <c r="B568" s="56" t="s">
        <v>1491</v>
      </c>
      <c r="C568" s="58" t="s">
        <v>2594</v>
      </c>
      <c r="D568" s="58" t="s">
        <v>2595</v>
      </c>
      <c r="E568" s="156" t="s">
        <v>207</v>
      </c>
      <c r="F568" s="55" t="s">
        <v>208</v>
      </c>
      <c r="G568" s="46">
        <v>4919000</v>
      </c>
      <c r="H568" s="76">
        <v>1369654.621380802</v>
      </c>
      <c r="I568" s="143"/>
      <c r="J568" s="143"/>
      <c r="K568" s="46">
        <v>1200000</v>
      </c>
      <c r="L568" s="64">
        <v>700000</v>
      </c>
      <c r="M568" s="60" t="s">
        <v>2596</v>
      </c>
      <c r="N568" s="61" t="s">
        <v>48</v>
      </c>
      <c r="O568" s="62">
        <f t="shared" si="106"/>
        <v>603448.27586206899</v>
      </c>
      <c r="P568" s="63">
        <v>0</v>
      </c>
      <c r="Q568" s="64">
        <f t="shared" si="107"/>
        <v>0</v>
      </c>
      <c r="R568" s="65"/>
      <c r="S568" s="66">
        <v>45054</v>
      </c>
      <c r="T568" s="67">
        <v>45291</v>
      </c>
      <c r="U568" s="64">
        <f t="shared" si="108"/>
        <v>238</v>
      </c>
      <c r="V568" s="64">
        <v>60</v>
      </c>
      <c r="W568" s="61">
        <f>V568*U568</f>
        <v>14280</v>
      </c>
      <c r="X568" s="68" t="s">
        <v>48</v>
      </c>
      <c r="Y568" s="68" t="s">
        <v>922</v>
      </c>
      <c r="AA568" s="9" t="s">
        <v>27</v>
      </c>
      <c r="AB568" s="9" t="s">
        <v>48</v>
      </c>
      <c r="AC568" s="9" t="s">
        <v>48</v>
      </c>
      <c r="AD568" s="9" t="s">
        <v>48</v>
      </c>
      <c r="AE568" s="9" t="s">
        <v>48</v>
      </c>
      <c r="AP568" s="69">
        <f t="shared" si="110"/>
        <v>1369654.621380802</v>
      </c>
      <c r="AQ568" s="70">
        <f t="shared" si="111"/>
        <v>0.27844167948379794</v>
      </c>
      <c r="AR568" s="71"/>
      <c r="AS568" s="60"/>
      <c r="AT568" s="60">
        <f t="shared" si="112"/>
        <v>0</v>
      </c>
      <c r="AU568" s="72">
        <f t="shared" si="117"/>
        <v>3205.2733333333331</v>
      </c>
      <c r="AV568" s="72">
        <f t="shared" si="113"/>
        <v>0</v>
      </c>
      <c r="AW568" s="72">
        <f t="shared" si="114"/>
        <v>700000</v>
      </c>
      <c r="AX568" s="72">
        <f t="shared" si="115"/>
        <v>700000</v>
      </c>
      <c r="AY568" s="73">
        <f t="shared" si="116"/>
        <v>0.1423053466151657</v>
      </c>
    </row>
    <row r="569" spans="1:51" s="2" customFormat="1" ht="12" customHeight="1">
      <c r="A569" s="60" t="s">
        <v>2597</v>
      </c>
      <c r="B569" s="74" t="s">
        <v>205</v>
      </c>
      <c r="C569" s="58" t="s">
        <v>2598</v>
      </c>
      <c r="D569" s="168" t="s">
        <v>2599</v>
      </c>
      <c r="E569" s="60" t="s">
        <v>46</v>
      </c>
      <c r="F569" s="55" t="s">
        <v>208</v>
      </c>
      <c r="G569" s="46">
        <v>10122012.619999999</v>
      </c>
      <c r="H569" s="76">
        <v>3101975.23251</v>
      </c>
      <c r="I569" s="46"/>
      <c r="J569" s="46"/>
      <c r="K569" s="46">
        <v>3700000</v>
      </c>
      <c r="L569" s="72">
        <v>2400000</v>
      </c>
      <c r="M569" s="60" t="s">
        <v>2600</v>
      </c>
      <c r="N569" s="153" t="s">
        <v>48</v>
      </c>
      <c r="O569" s="169">
        <f t="shared" si="106"/>
        <v>2068965.5172413795</v>
      </c>
      <c r="P569" s="170">
        <v>0</v>
      </c>
      <c r="Q569" s="72">
        <f t="shared" si="107"/>
        <v>0</v>
      </c>
      <c r="R569" s="153"/>
      <c r="S569" s="171"/>
      <c r="T569" s="67"/>
      <c r="U569" s="64">
        <f t="shared" si="108"/>
        <v>1</v>
      </c>
      <c r="V569" s="64">
        <v>150</v>
      </c>
      <c r="W569" s="61">
        <f>U569*V569</f>
        <v>150</v>
      </c>
      <c r="X569" s="68" t="s">
        <v>2601</v>
      </c>
      <c r="Y569" s="68" t="s">
        <v>50</v>
      </c>
      <c r="AA569" s="9" t="s">
        <v>27</v>
      </c>
      <c r="AB569" s="9" t="s">
        <v>27</v>
      </c>
      <c r="AC569" s="9" t="s">
        <v>27</v>
      </c>
      <c r="AD569" s="9" t="s">
        <v>28</v>
      </c>
      <c r="AE569" s="9" t="s">
        <v>27</v>
      </c>
      <c r="AP569" s="69">
        <f t="shared" si="110"/>
        <v>3101975.23251</v>
      </c>
      <c r="AQ569" s="70">
        <f t="shared" si="111"/>
        <v>0.30645834469528654</v>
      </c>
      <c r="AR569" s="71"/>
      <c r="AS569" s="60"/>
      <c r="AT569" s="60">
        <f t="shared" si="112"/>
        <v>0</v>
      </c>
      <c r="AU569" s="72">
        <f t="shared" si="117"/>
        <v>3205.2733333333331</v>
      </c>
      <c r="AV569" s="72">
        <f t="shared" si="113"/>
        <v>0</v>
      </c>
      <c r="AW569" s="72">
        <f t="shared" si="114"/>
        <v>2400000</v>
      </c>
      <c r="AX569" s="72">
        <f t="shared" si="115"/>
        <v>2400000</v>
      </c>
      <c r="AY569" s="73">
        <f t="shared" si="116"/>
        <v>0.23710699542676525</v>
      </c>
    </row>
    <row r="570" spans="1:51" s="2" customFormat="1" ht="12" customHeight="1">
      <c r="A570" s="60" t="s">
        <v>2602</v>
      </c>
      <c r="B570" s="74" t="s">
        <v>205</v>
      </c>
      <c r="C570" s="58" t="s">
        <v>2603</v>
      </c>
      <c r="D570" s="168">
        <v>488580</v>
      </c>
      <c r="E570" s="60" t="s">
        <v>46</v>
      </c>
      <c r="F570" s="55" t="s">
        <v>208</v>
      </c>
      <c r="G570" s="46">
        <v>10122012.619999999</v>
      </c>
      <c r="H570" s="76">
        <v>3101975.23251</v>
      </c>
      <c r="I570" s="46"/>
      <c r="J570" s="46"/>
      <c r="K570" s="46">
        <v>3700000</v>
      </c>
      <c r="L570" s="72">
        <v>2400000</v>
      </c>
      <c r="M570" s="60" t="s">
        <v>2604</v>
      </c>
      <c r="N570" s="153" t="s">
        <v>48</v>
      </c>
      <c r="O570" s="169">
        <f t="shared" si="106"/>
        <v>2068965.5172413795</v>
      </c>
      <c r="P570" s="170">
        <v>0</v>
      </c>
      <c r="Q570" s="72">
        <f t="shared" si="107"/>
        <v>0</v>
      </c>
      <c r="R570" s="153"/>
      <c r="S570" s="171"/>
      <c r="T570" s="67"/>
      <c r="U570" s="64">
        <f t="shared" si="108"/>
        <v>1</v>
      </c>
      <c r="V570" s="64">
        <v>150</v>
      </c>
      <c r="W570" s="61">
        <f>U570*V570</f>
        <v>150</v>
      </c>
      <c r="X570" s="68" t="s">
        <v>2605</v>
      </c>
      <c r="Y570" s="68" t="s">
        <v>50</v>
      </c>
      <c r="AA570" s="9" t="s">
        <v>27</v>
      </c>
      <c r="AB570" s="9" t="s">
        <v>27</v>
      </c>
      <c r="AC570" s="9" t="s">
        <v>27</v>
      </c>
      <c r="AD570" s="9" t="s">
        <v>27</v>
      </c>
      <c r="AE570" s="9" t="s">
        <v>27</v>
      </c>
      <c r="AP570" s="69">
        <f t="shared" si="110"/>
        <v>3101975.23251</v>
      </c>
      <c r="AQ570" s="70">
        <f t="shared" si="111"/>
        <v>0.30645834469528654</v>
      </c>
      <c r="AR570" s="71"/>
      <c r="AS570" s="60"/>
      <c r="AT570" s="60">
        <f t="shared" si="112"/>
        <v>0</v>
      </c>
      <c r="AU570" s="72">
        <f t="shared" si="117"/>
        <v>3205.2733333333331</v>
      </c>
      <c r="AV570" s="72">
        <f t="shared" si="113"/>
        <v>0</v>
      </c>
      <c r="AW570" s="72">
        <f t="shared" si="114"/>
        <v>2400000</v>
      </c>
      <c r="AX570" s="72">
        <f t="shared" si="115"/>
        <v>2400000</v>
      </c>
      <c r="AY570" s="73">
        <f t="shared" si="116"/>
        <v>0.23710699542676525</v>
      </c>
    </row>
    <row r="571" spans="1:51" s="2" customFormat="1" ht="12" customHeight="1">
      <c r="A571" s="60" t="s">
        <v>2606</v>
      </c>
      <c r="B571" s="74" t="s">
        <v>205</v>
      </c>
      <c r="C571" s="58" t="s">
        <v>2607</v>
      </c>
      <c r="D571" s="168">
        <v>488029</v>
      </c>
      <c r="E571" s="60" t="s">
        <v>46</v>
      </c>
      <c r="F571" s="55" t="s">
        <v>208</v>
      </c>
      <c r="G571" s="46">
        <v>10122012.619999999</v>
      </c>
      <c r="H571" s="76">
        <v>3101975.23251</v>
      </c>
      <c r="I571" s="46"/>
      <c r="J571" s="46"/>
      <c r="K571" s="46">
        <v>3700000</v>
      </c>
      <c r="L571" s="72">
        <v>2400000</v>
      </c>
      <c r="M571" s="60" t="s">
        <v>2608</v>
      </c>
      <c r="N571" s="153" t="s">
        <v>48</v>
      </c>
      <c r="O571" s="169">
        <f t="shared" si="106"/>
        <v>2068965.5172413795</v>
      </c>
      <c r="P571" s="170">
        <v>0</v>
      </c>
      <c r="Q571" s="72">
        <f t="shared" si="107"/>
        <v>0</v>
      </c>
      <c r="R571" s="153"/>
      <c r="S571" s="171"/>
      <c r="T571" s="67"/>
      <c r="U571" s="64">
        <f t="shared" si="108"/>
        <v>1</v>
      </c>
      <c r="V571" s="64">
        <v>150</v>
      </c>
      <c r="W571" s="61">
        <f>U571*V571</f>
        <v>150</v>
      </c>
      <c r="X571" s="68" t="s">
        <v>2609</v>
      </c>
      <c r="Y571" s="68" t="s">
        <v>50</v>
      </c>
      <c r="AA571" s="9" t="s">
        <v>27</v>
      </c>
      <c r="AB571" s="9" t="s">
        <v>27</v>
      </c>
      <c r="AC571" s="9" t="s">
        <v>27</v>
      </c>
      <c r="AD571" s="9" t="s">
        <v>28</v>
      </c>
      <c r="AE571" s="9" t="s">
        <v>27</v>
      </c>
      <c r="AP571" s="69">
        <f t="shared" si="110"/>
        <v>3101975.23251</v>
      </c>
      <c r="AQ571" s="70">
        <f t="shared" si="111"/>
        <v>0.30645834469528654</v>
      </c>
      <c r="AR571" s="71"/>
      <c r="AS571" s="60"/>
      <c r="AT571" s="60">
        <f t="shared" si="112"/>
        <v>0</v>
      </c>
      <c r="AU571" s="72">
        <f t="shared" si="117"/>
        <v>3205.2733333333331</v>
      </c>
      <c r="AV571" s="72">
        <f t="shared" si="113"/>
        <v>0</v>
      </c>
      <c r="AW571" s="72">
        <f t="shared" si="114"/>
        <v>2400000</v>
      </c>
      <c r="AX571" s="72">
        <f t="shared" si="115"/>
        <v>2400000</v>
      </c>
      <c r="AY571" s="73">
        <f t="shared" si="116"/>
        <v>0.23710699542676525</v>
      </c>
    </row>
    <row r="572" spans="1:51" s="2" customFormat="1" ht="12">
      <c r="A572" s="60" t="s">
        <v>2610</v>
      </c>
      <c r="B572" s="74" t="s">
        <v>2226</v>
      </c>
      <c r="C572" s="58" t="s">
        <v>2611</v>
      </c>
      <c r="D572" s="168" t="s">
        <v>2612</v>
      </c>
      <c r="E572" s="60"/>
      <c r="F572" s="55" t="s">
        <v>208</v>
      </c>
      <c r="G572" s="46">
        <v>4510052</v>
      </c>
      <c r="H572" s="76">
        <v>1194126.8155092373</v>
      </c>
      <c r="I572" s="46"/>
      <c r="J572" s="46"/>
      <c r="K572" s="46">
        <v>1500000</v>
      </c>
      <c r="L572" s="72">
        <v>1200000</v>
      </c>
      <c r="M572" s="60" t="s">
        <v>2613</v>
      </c>
      <c r="N572" s="153"/>
      <c r="O572" s="169">
        <f t="shared" si="106"/>
        <v>1034482.7586206897</v>
      </c>
      <c r="P572" s="170">
        <v>2.5000000000000001E-2</v>
      </c>
      <c r="Q572" s="72">
        <f t="shared" si="107"/>
        <v>25862.068965517246</v>
      </c>
      <c r="R572" s="153"/>
      <c r="S572" s="171"/>
      <c r="T572" s="67"/>
      <c r="U572" s="64">
        <f t="shared" si="108"/>
        <v>1</v>
      </c>
      <c r="V572" s="64">
        <v>60</v>
      </c>
      <c r="W572" s="61">
        <f>U572*V572</f>
        <v>60</v>
      </c>
      <c r="X572" s="68" t="s">
        <v>2614</v>
      </c>
      <c r="Y572" s="68" t="s">
        <v>50</v>
      </c>
      <c r="AA572" s="9" t="s">
        <v>27</v>
      </c>
      <c r="AB572" s="9" t="s">
        <v>27</v>
      </c>
      <c r="AC572" s="9" t="s">
        <v>27</v>
      </c>
      <c r="AD572" s="9" t="s">
        <v>28</v>
      </c>
      <c r="AE572" s="9" t="s">
        <v>27</v>
      </c>
      <c r="AP572" s="69">
        <f t="shared" si="110"/>
        <v>1194126.8155092373</v>
      </c>
      <c r="AQ572" s="70">
        <f t="shared" si="111"/>
        <v>0.26477007704328848</v>
      </c>
      <c r="AR572" s="71"/>
      <c r="AS572" s="60"/>
      <c r="AT572" s="60">
        <f t="shared" si="112"/>
        <v>0</v>
      </c>
      <c r="AU572" s="72">
        <f t="shared" si="117"/>
        <v>3205.2733333333331</v>
      </c>
      <c r="AV572" s="72">
        <f t="shared" si="113"/>
        <v>0</v>
      </c>
      <c r="AW572" s="72">
        <f t="shared" si="114"/>
        <v>1200000</v>
      </c>
      <c r="AX572" s="72">
        <f t="shared" si="115"/>
        <v>1200000</v>
      </c>
      <c r="AY572" s="73">
        <f t="shared" si="116"/>
        <v>0.26607232023045413</v>
      </c>
    </row>
    <row r="573" spans="1:51" s="2" customFormat="1" ht="12" customHeight="1">
      <c r="A573" s="60" t="s">
        <v>2615</v>
      </c>
      <c r="B573" s="74" t="s">
        <v>218</v>
      </c>
      <c r="C573" s="58" t="s">
        <v>2616</v>
      </c>
      <c r="D573" s="168" t="s">
        <v>2617</v>
      </c>
      <c r="E573" s="60"/>
      <c r="F573" s="55" t="s">
        <v>208</v>
      </c>
      <c r="G573" s="46">
        <v>5529500</v>
      </c>
      <c r="H573" s="76">
        <v>1760168.6239772062</v>
      </c>
      <c r="I573" s="46"/>
      <c r="J573" s="46"/>
      <c r="K573" s="46">
        <v>2100000</v>
      </c>
      <c r="L573" s="72">
        <v>900000</v>
      </c>
      <c r="M573" s="60" t="s">
        <v>2618</v>
      </c>
      <c r="N573" s="153"/>
      <c r="O573" s="169">
        <f t="shared" si="106"/>
        <v>775862.06896551733</v>
      </c>
      <c r="P573" s="170">
        <v>1.7500000000000002E-2</v>
      </c>
      <c r="Q573" s="72">
        <f t="shared" si="107"/>
        <v>13577.586206896554</v>
      </c>
      <c r="R573" s="153"/>
      <c r="S573" s="171"/>
      <c r="T573" s="67"/>
      <c r="U573" s="64">
        <f t="shared" si="108"/>
        <v>1</v>
      </c>
      <c r="V573" s="64">
        <v>60</v>
      </c>
      <c r="W573" s="61">
        <f>V573*U573</f>
        <v>60</v>
      </c>
      <c r="X573" s="68" t="s">
        <v>2619</v>
      </c>
      <c r="Y573" s="68" t="s">
        <v>50</v>
      </c>
      <c r="AA573" s="9" t="s">
        <v>27</v>
      </c>
      <c r="AB573" s="9" t="s">
        <v>27</v>
      </c>
      <c r="AC573" s="9" t="s">
        <v>27</v>
      </c>
      <c r="AD573" s="9" t="s">
        <v>27</v>
      </c>
      <c r="AE573" s="9" t="s">
        <v>27</v>
      </c>
      <c r="AP573" s="69">
        <f t="shared" si="110"/>
        <v>1760168.6239772062</v>
      </c>
      <c r="AQ573" s="70">
        <f t="shared" si="111"/>
        <v>0.31832328853914571</v>
      </c>
      <c r="AR573" s="71"/>
      <c r="AS573" s="60"/>
      <c r="AT573" s="60">
        <f t="shared" si="112"/>
        <v>0</v>
      </c>
      <c r="AU573" s="72">
        <f t="shared" si="117"/>
        <v>3205.2733333333331</v>
      </c>
      <c r="AV573" s="72">
        <f t="shared" si="113"/>
        <v>0</v>
      </c>
      <c r="AW573" s="72">
        <f t="shared" si="114"/>
        <v>900000</v>
      </c>
      <c r="AX573" s="72">
        <f t="shared" si="115"/>
        <v>900000</v>
      </c>
      <c r="AY573" s="73">
        <f t="shared" si="116"/>
        <v>0.16276336015914639</v>
      </c>
    </row>
    <row r="574" spans="1:51" s="2" customFormat="1" ht="12" customHeight="1">
      <c r="A574" s="60" t="s">
        <v>2620</v>
      </c>
      <c r="B574" s="74" t="s">
        <v>778</v>
      </c>
      <c r="C574" s="58" t="s">
        <v>2621</v>
      </c>
      <c r="D574" s="168">
        <v>1517875</v>
      </c>
      <c r="E574" s="60" t="s">
        <v>2275</v>
      </c>
      <c r="F574" s="55" t="s">
        <v>208</v>
      </c>
      <c r="G574" s="46">
        <v>5129995.5999999996</v>
      </c>
      <c r="H574" s="76">
        <v>1280956.6739464356</v>
      </c>
      <c r="I574" s="46"/>
      <c r="J574" s="46"/>
      <c r="K574" s="46">
        <v>1400000</v>
      </c>
      <c r="L574" s="72">
        <v>800000</v>
      </c>
      <c r="M574" s="60" t="s">
        <v>46</v>
      </c>
      <c r="N574" s="153" t="s">
        <v>48</v>
      </c>
      <c r="O574" s="169">
        <f t="shared" si="106"/>
        <v>689655.17241379316</v>
      </c>
      <c r="P574" s="170">
        <v>0</v>
      </c>
      <c r="Q574" s="72">
        <f t="shared" si="107"/>
        <v>0</v>
      </c>
      <c r="R574" s="153" t="s">
        <v>48</v>
      </c>
      <c r="S574" s="171"/>
      <c r="T574" s="67"/>
      <c r="U574" s="64">
        <f t="shared" si="108"/>
        <v>1</v>
      </c>
      <c r="V574" s="64">
        <v>0</v>
      </c>
      <c r="W574" s="61">
        <f>V574*U574</f>
        <v>0</v>
      </c>
      <c r="X574" s="68" t="s">
        <v>2622</v>
      </c>
      <c r="Y574" s="68" t="s">
        <v>50</v>
      </c>
      <c r="AA574" s="9" t="s">
        <v>27</v>
      </c>
      <c r="AB574" s="9" t="s">
        <v>27</v>
      </c>
      <c r="AC574" s="9" t="s">
        <v>27</v>
      </c>
      <c r="AD574" s="9" t="s">
        <v>27</v>
      </c>
      <c r="AE574" s="9" t="s">
        <v>27</v>
      </c>
      <c r="AP574" s="69">
        <f t="shared" si="110"/>
        <v>1280956.6739464356</v>
      </c>
      <c r="AQ574" s="70">
        <f t="shared" si="111"/>
        <v>0.24969937088180655</v>
      </c>
      <c r="AR574" s="71"/>
      <c r="AS574" s="60"/>
      <c r="AT574" s="60">
        <f t="shared" si="112"/>
        <v>0</v>
      </c>
      <c r="AU574" s="72">
        <f t="shared" si="117"/>
        <v>3205.2733333333331</v>
      </c>
      <c r="AV574" s="72">
        <f t="shared" si="113"/>
        <v>0</v>
      </c>
      <c r="AW574" s="72">
        <f t="shared" si="114"/>
        <v>800000</v>
      </c>
      <c r="AX574" s="72">
        <f t="shared" si="115"/>
        <v>800000</v>
      </c>
      <c r="AY574" s="73">
        <f t="shared" si="116"/>
        <v>0.15594555285778414</v>
      </c>
    </row>
    <row r="575" spans="1:51" s="2" customFormat="1" ht="12" customHeight="1">
      <c r="A575" s="60" t="s">
        <v>2623</v>
      </c>
      <c r="B575" s="74" t="s">
        <v>232</v>
      </c>
      <c r="C575" s="58" t="s">
        <v>2624</v>
      </c>
      <c r="D575" s="168" t="s">
        <v>2625</v>
      </c>
      <c r="E575" s="60"/>
      <c r="F575" s="55" t="s">
        <v>208</v>
      </c>
      <c r="G575" s="46">
        <v>3558654</v>
      </c>
      <c r="H575" s="76">
        <v>1132802.4440529849</v>
      </c>
      <c r="I575" s="46"/>
      <c r="J575" s="46"/>
      <c r="K575" s="46">
        <v>1500000</v>
      </c>
      <c r="L575" s="72">
        <v>800000</v>
      </c>
      <c r="M575" s="60" t="s">
        <v>46</v>
      </c>
      <c r="N575" s="153" t="s">
        <v>48</v>
      </c>
      <c r="O575" s="169">
        <f t="shared" si="106"/>
        <v>689655.17241379316</v>
      </c>
      <c r="P575" s="170">
        <v>0</v>
      </c>
      <c r="Q575" s="72">
        <f t="shared" si="107"/>
        <v>0</v>
      </c>
      <c r="R575" s="153" t="s">
        <v>48</v>
      </c>
      <c r="S575" s="171"/>
      <c r="T575" s="67"/>
      <c r="U575" s="64">
        <f t="shared" si="108"/>
        <v>1</v>
      </c>
      <c r="V575" s="64">
        <v>60</v>
      </c>
      <c r="W575" s="61">
        <f>V575*U575</f>
        <v>60</v>
      </c>
      <c r="X575" s="68" t="s">
        <v>2626</v>
      </c>
      <c r="Y575" s="68" t="s">
        <v>50</v>
      </c>
      <c r="AA575" s="9" t="s">
        <v>27</v>
      </c>
      <c r="AB575" s="9" t="s">
        <v>27</v>
      </c>
      <c r="AC575" s="9" t="s">
        <v>27</v>
      </c>
      <c r="AD575" s="9" t="s">
        <v>27</v>
      </c>
      <c r="AE575" s="9" t="s">
        <v>27</v>
      </c>
      <c r="AG575" s="2" t="s">
        <v>2627</v>
      </c>
      <c r="AP575" s="69">
        <f t="shared" si="110"/>
        <v>1132802.4440529849</v>
      </c>
      <c r="AQ575" s="70">
        <f t="shared" si="111"/>
        <v>0.31832328853914565</v>
      </c>
      <c r="AR575" s="71"/>
      <c r="AS575" s="60"/>
      <c r="AT575" s="60">
        <f t="shared" si="112"/>
        <v>0</v>
      </c>
      <c r="AU575" s="72">
        <f t="shared" si="117"/>
        <v>3205.2733333333331</v>
      </c>
      <c r="AV575" s="72">
        <f t="shared" si="113"/>
        <v>0</v>
      </c>
      <c r="AW575" s="72">
        <f t="shared" si="114"/>
        <v>800000</v>
      </c>
      <c r="AX575" s="72">
        <f t="shared" si="115"/>
        <v>800000</v>
      </c>
      <c r="AY575" s="73">
        <f t="shared" si="116"/>
        <v>0.22480409727947701</v>
      </c>
    </row>
    <row r="576" spans="1:51" s="2" customFormat="1" ht="12" customHeight="1">
      <c r="A576" s="60" t="s">
        <v>2628</v>
      </c>
      <c r="B576" s="74" t="s">
        <v>1491</v>
      </c>
      <c r="C576" s="58" t="s">
        <v>2629</v>
      </c>
      <c r="D576" s="168" t="s">
        <v>2630</v>
      </c>
      <c r="E576" s="60" t="s">
        <v>1494</v>
      </c>
      <c r="F576" s="55" t="s">
        <v>208</v>
      </c>
      <c r="G576" s="46">
        <v>4919000</v>
      </c>
      <c r="H576" s="76">
        <v>1369654.621380802</v>
      </c>
      <c r="I576" s="143"/>
      <c r="J576" s="143"/>
      <c r="K576" s="46">
        <v>1200000</v>
      </c>
      <c r="L576" s="72">
        <v>700000</v>
      </c>
      <c r="M576" s="60" t="s">
        <v>46</v>
      </c>
      <c r="N576" s="153" t="s">
        <v>48</v>
      </c>
      <c r="O576" s="169">
        <f t="shared" si="106"/>
        <v>603448.27586206899</v>
      </c>
      <c r="P576" s="170">
        <v>0</v>
      </c>
      <c r="Q576" s="72">
        <f t="shared" si="107"/>
        <v>0</v>
      </c>
      <c r="R576" s="153" t="s">
        <v>48</v>
      </c>
      <c r="S576" s="171">
        <v>44748</v>
      </c>
      <c r="T576" s="67"/>
      <c r="U576" s="64">
        <f t="shared" si="108"/>
        <v>-44747</v>
      </c>
      <c r="V576" s="64">
        <v>60</v>
      </c>
      <c r="W576" s="61">
        <f>V576*U576</f>
        <v>-2684820</v>
      </c>
      <c r="X576" s="68" t="s">
        <v>2631</v>
      </c>
      <c r="Y576" s="68" t="s">
        <v>50</v>
      </c>
      <c r="AA576" s="9" t="s">
        <v>27</v>
      </c>
      <c r="AB576" s="9" t="s">
        <v>27</v>
      </c>
      <c r="AC576" s="9" t="s">
        <v>27</v>
      </c>
      <c r="AD576" s="9" t="s">
        <v>27</v>
      </c>
      <c r="AE576" s="9" t="s">
        <v>27</v>
      </c>
      <c r="AG576" s="2" t="s">
        <v>2632</v>
      </c>
      <c r="AP576" s="69">
        <f t="shared" si="110"/>
        <v>1369654.621380802</v>
      </c>
      <c r="AQ576" s="70">
        <f t="shared" si="111"/>
        <v>0.27844167948379794</v>
      </c>
      <c r="AR576" s="71"/>
      <c r="AS576" s="60"/>
      <c r="AT576" s="60">
        <f t="shared" si="112"/>
        <v>0</v>
      </c>
      <c r="AU576" s="72">
        <f t="shared" si="117"/>
        <v>3205.2733333333331</v>
      </c>
      <c r="AV576" s="72">
        <f t="shared" si="113"/>
        <v>0</v>
      </c>
      <c r="AW576" s="72">
        <f t="shared" si="114"/>
        <v>700000</v>
      </c>
      <c r="AX576" s="72">
        <f t="shared" si="115"/>
        <v>700000</v>
      </c>
      <c r="AY576" s="73">
        <f t="shared" si="116"/>
        <v>0.1423053466151657</v>
      </c>
    </row>
    <row r="577" spans="1:51" s="2" customFormat="1" ht="12" customHeight="1">
      <c r="A577" s="60" t="s">
        <v>2633</v>
      </c>
      <c r="B577" s="74" t="s">
        <v>205</v>
      </c>
      <c r="C577" s="58" t="s">
        <v>2634</v>
      </c>
      <c r="D577" s="168" t="s">
        <v>2635</v>
      </c>
      <c r="E577" s="60" t="s">
        <v>2636</v>
      </c>
      <c r="F577" s="55" t="s">
        <v>208</v>
      </c>
      <c r="G577" s="46">
        <v>10122012.619999999</v>
      </c>
      <c r="H577" s="76">
        <v>3101975.23251</v>
      </c>
      <c r="I577" s="46"/>
      <c r="J577" s="46"/>
      <c r="K577" s="46">
        <v>3700000</v>
      </c>
      <c r="L577" s="72">
        <v>2400000</v>
      </c>
      <c r="M577" s="60" t="s">
        <v>2637</v>
      </c>
      <c r="N577" s="177" t="s">
        <v>2130</v>
      </c>
      <c r="O577" s="169">
        <f t="shared" si="106"/>
        <v>2068965.5172413795</v>
      </c>
      <c r="P577" s="170">
        <v>2.5000000000000001E-2</v>
      </c>
      <c r="Q577" s="72">
        <f t="shared" si="107"/>
        <v>51724.137931034493</v>
      </c>
      <c r="R577" s="65" t="s">
        <v>27</v>
      </c>
      <c r="S577" s="66">
        <v>45014</v>
      </c>
      <c r="T577" s="78">
        <v>45077</v>
      </c>
      <c r="U577" s="64">
        <f t="shared" si="108"/>
        <v>64</v>
      </c>
      <c r="V577" s="64">
        <v>150</v>
      </c>
      <c r="W577" s="61">
        <f>U577*V577</f>
        <v>9600</v>
      </c>
      <c r="X577" s="68" t="s">
        <v>2638</v>
      </c>
      <c r="Y577" s="68" t="s">
        <v>50</v>
      </c>
      <c r="AA577" s="9" t="s">
        <v>27</v>
      </c>
      <c r="AB577" s="9" t="s">
        <v>27</v>
      </c>
      <c r="AC577" s="9" t="s">
        <v>27</v>
      </c>
      <c r="AD577" s="9" t="s">
        <v>27</v>
      </c>
      <c r="AE577" s="9" t="s">
        <v>27</v>
      </c>
      <c r="AF577" s="2" t="s">
        <v>2639</v>
      </c>
      <c r="AP577" s="69">
        <f t="shared" si="110"/>
        <v>3101975.23251</v>
      </c>
      <c r="AQ577" s="70">
        <f t="shared" si="111"/>
        <v>0.30645834469528654</v>
      </c>
      <c r="AR577" s="71"/>
      <c r="AS577" s="60"/>
      <c r="AT577" s="60">
        <f t="shared" si="112"/>
        <v>0</v>
      </c>
      <c r="AU577" s="72">
        <f t="shared" si="117"/>
        <v>3205.2733333333331</v>
      </c>
      <c r="AV577" s="72">
        <f t="shared" si="113"/>
        <v>0</v>
      </c>
      <c r="AW577" s="72">
        <f t="shared" si="114"/>
        <v>2400000</v>
      </c>
      <c r="AX577" s="72">
        <f t="shared" si="115"/>
        <v>2400000</v>
      </c>
      <c r="AY577" s="73">
        <f t="shared" si="116"/>
        <v>0.23710699542676525</v>
      </c>
    </row>
    <row r="578" spans="1:51" s="2" customFormat="1" ht="12" customHeight="1">
      <c r="A578" s="60" t="s">
        <v>2640</v>
      </c>
      <c r="B578" s="74" t="s">
        <v>778</v>
      </c>
      <c r="C578" s="58" t="s">
        <v>2641</v>
      </c>
      <c r="D578" s="168">
        <v>382553</v>
      </c>
      <c r="E578" s="60"/>
      <c r="F578" s="55" t="s">
        <v>208</v>
      </c>
      <c r="G578" s="46">
        <v>5129995.5999999996</v>
      </c>
      <c r="H578" s="76">
        <v>1280956.6739464356</v>
      </c>
      <c r="I578" s="46"/>
      <c r="J578" s="46"/>
      <c r="K578" s="46">
        <v>1400000</v>
      </c>
      <c r="L578" s="72">
        <v>800000</v>
      </c>
      <c r="M578" s="60" t="s">
        <v>2642</v>
      </c>
      <c r="N578" s="61" t="s">
        <v>1204</v>
      </c>
      <c r="O578" s="169">
        <f t="shared" si="106"/>
        <v>689655.17241379316</v>
      </c>
      <c r="P578" s="170">
        <v>1.7000000000000001E-2</v>
      </c>
      <c r="Q578" s="72">
        <f t="shared" si="107"/>
        <v>11724.137931034484</v>
      </c>
      <c r="R578" s="65" t="s">
        <v>27</v>
      </c>
      <c r="S578" s="171"/>
      <c r="T578" s="67"/>
      <c r="U578" s="64">
        <f t="shared" si="108"/>
        <v>1</v>
      </c>
      <c r="V578" s="64">
        <v>0</v>
      </c>
      <c r="W578" s="61">
        <f t="shared" ref="W578:W583" si="119">V578*U578</f>
        <v>0</v>
      </c>
      <c r="X578" s="68" t="s">
        <v>2643</v>
      </c>
      <c r="Y578" s="68" t="s">
        <v>50</v>
      </c>
      <c r="AA578" s="9" t="s">
        <v>27</v>
      </c>
      <c r="AB578" s="9" t="s">
        <v>27</v>
      </c>
      <c r="AC578" s="9" t="s">
        <v>27</v>
      </c>
      <c r="AD578" s="9" t="s">
        <v>27</v>
      </c>
      <c r="AE578" s="9" t="s">
        <v>27</v>
      </c>
      <c r="AP578" s="69">
        <f t="shared" si="110"/>
        <v>1280956.6739464356</v>
      </c>
      <c r="AQ578" s="70">
        <f t="shared" si="111"/>
        <v>0.24969937088180655</v>
      </c>
      <c r="AR578" s="71"/>
      <c r="AS578" s="60"/>
      <c r="AT578" s="60">
        <f t="shared" si="112"/>
        <v>0</v>
      </c>
      <c r="AU578" s="72">
        <f t="shared" si="117"/>
        <v>3205.2733333333331</v>
      </c>
      <c r="AV578" s="72">
        <f t="shared" si="113"/>
        <v>0</v>
      </c>
      <c r="AW578" s="72">
        <f t="shared" si="114"/>
        <v>800000</v>
      </c>
      <c r="AX578" s="72">
        <f t="shared" si="115"/>
        <v>800000</v>
      </c>
      <c r="AY578" s="73">
        <f t="shared" si="116"/>
        <v>0.15594555285778414</v>
      </c>
    </row>
    <row r="579" spans="1:51" s="2" customFormat="1" ht="12" customHeight="1">
      <c r="A579" s="60" t="s">
        <v>2644</v>
      </c>
      <c r="B579" s="74" t="s">
        <v>337</v>
      </c>
      <c r="C579" s="58" t="s">
        <v>2645</v>
      </c>
      <c r="D579" s="168" t="s">
        <v>2646</v>
      </c>
      <c r="E579" s="60" t="s">
        <v>46</v>
      </c>
      <c r="F579" s="55" t="s">
        <v>2043</v>
      </c>
      <c r="G579" s="46">
        <v>3984601</v>
      </c>
      <c r="H579" s="76"/>
      <c r="I579" s="46"/>
      <c r="J579" s="46"/>
      <c r="K579" s="46">
        <v>2000000</v>
      </c>
      <c r="L579" s="72">
        <v>2000000</v>
      </c>
      <c r="M579" s="60" t="s">
        <v>46</v>
      </c>
      <c r="N579" s="153" t="s">
        <v>48</v>
      </c>
      <c r="O579" s="169">
        <f t="shared" si="106"/>
        <v>1724137.9310344828</v>
      </c>
      <c r="P579" s="170">
        <v>0</v>
      </c>
      <c r="Q579" s="72">
        <f t="shared" si="107"/>
        <v>0</v>
      </c>
      <c r="R579" s="153" t="s">
        <v>48</v>
      </c>
      <c r="S579" s="66">
        <v>45161</v>
      </c>
      <c r="T579" s="67">
        <v>45318</v>
      </c>
      <c r="U579" s="64">
        <f t="shared" si="108"/>
        <v>158</v>
      </c>
      <c r="V579" s="64">
        <v>60</v>
      </c>
      <c r="W579" s="61">
        <f t="shared" si="119"/>
        <v>9480</v>
      </c>
      <c r="X579" s="68" t="s">
        <v>2647</v>
      </c>
      <c r="Y579" s="68" t="s">
        <v>50</v>
      </c>
      <c r="AA579" s="9" t="s">
        <v>27</v>
      </c>
      <c r="AB579" s="9" t="s">
        <v>27</v>
      </c>
      <c r="AC579" s="9" t="s">
        <v>27</v>
      </c>
      <c r="AD579" s="9" t="s">
        <v>27</v>
      </c>
      <c r="AE579" s="9" t="s">
        <v>27</v>
      </c>
      <c r="AG579" s="2" t="s">
        <v>2648</v>
      </c>
      <c r="AP579" s="69">
        <f t="shared" si="110"/>
        <v>0</v>
      </c>
      <c r="AQ579" s="70">
        <f t="shared" si="111"/>
        <v>0</v>
      </c>
      <c r="AR579" s="71"/>
      <c r="AS579" s="60"/>
      <c r="AT579" s="60">
        <f t="shared" si="112"/>
        <v>0</v>
      </c>
      <c r="AU579" s="72">
        <f t="shared" si="117"/>
        <v>3205.2733333333331</v>
      </c>
      <c r="AV579" s="72">
        <f t="shared" si="113"/>
        <v>0</v>
      </c>
      <c r="AW579" s="72">
        <f t="shared" si="114"/>
        <v>2000000</v>
      </c>
      <c r="AX579" s="72">
        <f t="shared" si="115"/>
        <v>2000000</v>
      </c>
      <c r="AY579" s="73">
        <f t="shared" si="116"/>
        <v>0.50193231392553483</v>
      </c>
    </row>
    <row r="580" spans="1:51" s="2" customFormat="1" ht="12" customHeight="1">
      <c r="A580" s="60" t="s">
        <v>2649</v>
      </c>
      <c r="B580" s="74" t="s">
        <v>2143</v>
      </c>
      <c r="C580" s="58" t="s">
        <v>2650</v>
      </c>
      <c r="D580" s="168" t="s">
        <v>2651</v>
      </c>
      <c r="E580" s="60" t="s">
        <v>48</v>
      </c>
      <c r="F580" s="55" t="s">
        <v>2043</v>
      </c>
      <c r="G580" s="46">
        <v>2100000</v>
      </c>
      <c r="H580" s="76"/>
      <c r="I580" s="46"/>
      <c r="J580" s="46"/>
      <c r="K580" s="46">
        <v>945000</v>
      </c>
      <c r="L580" s="72">
        <v>861000</v>
      </c>
      <c r="M580" s="60" t="s">
        <v>2652</v>
      </c>
      <c r="N580" s="153" t="s">
        <v>48</v>
      </c>
      <c r="O580" s="169">
        <f t="shared" si="106"/>
        <v>742241.37931034493</v>
      </c>
      <c r="P580" s="170">
        <v>1.7500000000000002E-2</v>
      </c>
      <c r="Q580" s="72">
        <f t="shared" si="107"/>
        <v>12989.224137931038</v>
      </c>
      <c r="R580" s="153"/>
      <c r="S580" s="66">
        <v>45161</v>
      </c>
      <c r="T580" s="67">
        <v>45323</v>
      </c>
      <c r="U580" s="64">
        <f t="shared" si="108"/>
        <v>163</v>
      </c>
      <c r="V580" s="64">
        <v>60</v>
      </c>
      <c r="W580" s="61">
        <f t="shared" si="119"/>
        <v>9780</v>
      </c>
      <c r="X580" s="68" t="s">
        <v>2653</v>
      </c>
      <c r="Y580" s="68" t="s">
        <v>50</v>
      </c>
      <c r="AA580" s="9" t="s">
        <v>27</v>
      </c>
      <c r="AB580" s="9" t="s">
        <v>27</v>
      </c>
      <c r="AC580" s="9" t="s">
        <v>27</v>
      </c>
      <c r="AD580" s="9" t="s">
        <v>27</v>
      </c>
      <c r="AE580" s="9" t="s">
        <v>27</v>
      </c>
      <c r="AP580" s="69">
        <f t="shared" si="110"/>
        <v>0</v>
      </c>
      <c r="AQ580" s="70">
        <f t="shared" si="111"/>
        <v>0</v>
      </c>
      <c r="AR580" s="71"/>
      <c r="AS580" s="60"/>
      <c r="AT580" s="60">
        <f t="shared" si="112"/>
        <v>0</v>
      </c>
      <c r="AU580" s="72">
        <f t="shared" si="117"/>
        <v>3205.2733333333331</v>
      </c>
      <c r="AV580" s="72">
        <f t="shared" si="113"/>
        <v>0</v>
      </c>
      <c r="AW580" s="72">
        <f t="shared" si="114"/>
        <v>861000</v>
      </c>
      <c r="AX580" s="72">
        <f t="shared" si="115"/>
        <v>861000</v>
      </c>
      <c r="AY580" s="73">
        <f t="shared" si="116"/>
        <v>0.41</v>
      </c>
    </row>
    <row r="581" spans="1:51" s="2" customFormat="1" ht="12">
      <c r="A581" s="60" t="s">
        <v>2654</v>
      </c>
      <c r="B581" s="74" t="s">
        <v>2226</v>
      </c>
      <c r="C581" s="58" t="s">
        <v>2655</v>
      </c>
      <c r="D581" s="168" t="s">
        <v>2656</v>
      </c>
      <c r="E581" s="60"/>
      <c r="F581" s="55" t="s">
        <v>208</v>
      </c>
      <c r="G581" s="46">
        <v>4510052</v>
      </c>
      <c r="H581" s="76">
        <v>1194126.8155092373</v>
      </c>
      <c r="I581" s="46"/>
      <c r="J581" s="46"/>
      <c r="K581" s="46">
        <v>1500000</v>
      </c>
      <c r="L581" s="72">
        <v>1200000</v>
      </c>
      <c r="M581" s="60" t="s">
        <v>2657</v>
      </c>
      <c r="N581" s="153"/>
      <c r="O581" s="169">
        <f t="shared" si="106"/>
        <v>1034482.7586206897</v>
      </c>
      <c r="P581" s="170">
        <v>2.5000000000000001E-2</v>
      </c>
      <c r="Q581" s="72">
        <f t="shared" si="107"/>
        <v>25862.068965517246</v>
      </c>
      <c r="R581" s="153"/>
      <c r="S581" s="171"/>
      <c r="T581" s="67"/>
      <c r="U581" s="64">
        <f t="shared" si="108"/>
        <v>1</v>
      </c>
      <c r="V581" s="64">
        <v>60</v>
      </c>
      <c r="W581" s="61">
        <f t="shared" si="119"/>
        <v>60</v>
      </c>
      <c r="X581" s="68" t="s">
        <v>2658</v>
      </c>
      <c r="Y581" s="68" t="s">
        <v>50</v>
      </c>
      <c r="AA581" s="9" t="s">
        <v>27</v>
      </c>
      <c r="AB581" s="9" t="s">
        <v>27</v>
      </c>
      <c r="AC581" s="9" t="s">
        <v>27</v>
      </c>
      <c r="AD581" s="9" t="s">
        <v>27</v>
      </c>
      <c r="AE581" s="9" t="s">
        <v>27</v>
      </c>
      <c r="AP581" s="69">
        <f t="shared" si="110"/>
        <v>1194126.8155092373</v>
      </c>
      <c r="AQ581" s="70">
        <f t="shared" si="111"/>
        <v>0.26477007704328848</v>
      </c>
      <c r="AR581" s="71"/>
      <c r="AS581" s="60"/>
      <c r="AT581" s="60">
        <f t="shared" si="112"/>
        <v>0</v>
      </c>
      <c r="AU581" s="72">
        <f t="shared" si="117"/>
        <v>3205.2733333333331</v>
      </c>
      <c r="AV581" s="72">
        <f t="shared" si="113"/>
        <v>0</v>
      </c>
      <c r="AW581" s="72">
        <f t="shared" si="114"/>
        <v>1200000</v>
      </c>
      <c r="AX581" s="72">
        <f t="shared" si="115"/>
        <v>1200000</v>
      </c>
      <c r="AY581" s="73">
        <f t="shared" si="116"/>
        <v>0.26607232023045413</v>
      </c>
    </row>
    <row r="582" spans="1:51" s="2" customFormat="1" ht="12">
      <c r="A582" s="60" t="s">
        <v>2659</v>
      </c>
      <c r="B582" s="74" t="s">
        <v>2226</v>
      </c>
      <c r="C582" s="58" t="s">
        <v>2660</v>
      </c>
      <c r="D582" s="168" t="s">
        <v>2661</v>
      </c>
      <c r="E582" s="60" t="s">
        <v>207</v>
      </c>
      <c r="F582" s="55" t="s">
        <v>208</v>
      </c>
      <c r="G582" s="46">
        <v>4510052</v>
      </c>
      <c r="H582" s="76">
        <v>1194126.8155092373</v>
      </c>
      <c r="I582" s="46"/>
      <c r="J582" s="46"/>
      <c r="K582" s="46">
        <v>1500000</v>
      </c>
      <c r="L582" s="72">
        <v>950000</v>
      </c>
      <c r="M582" s="60" t="s">
        <v>2488</v>
      </c>
      <c r="N582" s="153" t="s">
        <v>48</v>
      </c>
      <c r="O582" s="169">
        <f t="shared" si="106"/>
        <v>818965.51724137936</v>
      </c>
      <c r="P582" s="170">
        <v>0</v>
      </c>
      <c r="Q582" s="72">
        <f t="shared" si="107"/>
        <v>0</v>
      </c>
      <c r="R582" s="153" t="s">
        <v>48</v>
      </c>
      <c r="S582" s="171">
        <v>44806</v>
      </c>
      <c r="T582" s="78">
        <v>45077</v>
      </c>
      <c r="U582" s="64">
        <f t="shared" si="108"/>
        <v>272</v>
      </c>
      <c r="V582" s="64">
        <v>60</v>
      </c>
      <c r="W582" s="61">
        <f t="shared" si="119"/>
        <v>16320</v>
      </c>
      <c r="X582" s="68" t="s">
        <v>2662</v>
      </c>
      <c r="Y582" s="68" t="s">
        <v>50</v>
      </c>
      <c r="AA582" s="9" t="s">
        <v>27</v>
      </c>
      <c r="AB582" s="9" t="s">
        <v>27</v>
      </c>
      <c r="AC582" s="9" t="s">
        <v>27</v>
      </c>
      <c r="AD582" s="9" t="s">
        <v>27</v>
      </c>
      <c r="AE582" s="9" t="s">
        <v>27</v>
      </c>
      <c r="AP582" s="69">
        <f t="shared" si="110"/>
        <v>1194126.8155092373</v>
      </c>
      <c r="AQ582" s="70">
        <f t="shared" si="111"/>
        <v>0.26477007704328848</v>
      </c>
      <c r="AR582" s="71"/>
      <c r="AS582" s="60"/>
      <c r="AT582" s="60">
        <f t="shared" si="112"/>
        <v>0</v>
      </c>
      <c r="AU582" s="72">
        <f t="shared" si="117"/>
        <v>3205.2733333333331</v>
      </c>
      <c r="AV582" s="72">
        <f t="shared" si="113"/>
        <v>0</v>
      </c>
      <c r="AW582" s="72">
        <f t="shared" si="114"/>
        <v>950000</v>
      </c>
      <c r="AX582" s="72">
        <f t="shared" si="115"/>
        <v>950000</v>
      </c>
      <c r="AY582" s="73">
        <f t="shared" si="116"/>
        <v>0.2106405868491095</v>
      </c>
    </row>
    <row r="583" spans="1:51" s="2" customFormat="1" ht="12" customHeight="1">
      <c r="A583" s="60" t="s">
        <v>2663</v>
      </c>
      <c r="B583" s="74" t="s">
        <v>232</v>
      </c>
      <c r="C583" s="58" t="s">
        <v>2664</v>
      </c>
      <c r="D583" s="168" t="s">
        <v>2665</v>
      </c>
      <c r="E583" s="60" t="s">
        <v>207</v>
      </c>
      <c r="F583" s="55" t="s">
        <v>208</v>
      </c>
      <c r="G583" s="46">
        <v>3558654</v>
      </c>
      <c r="H583" s="76">
        <v>1132802.4440529849</v>
      </c>
      <c r="I583" s="46"/>
      <c r="J583" s="46"/>
      <c r="K583" s="46">
        <v>1500000</v>
      </c>
      <c r="L583" s="72">
        <v>800000</v>
      </c>
      <c r="M583" s="60" t="s">
        <v>2488</v>
      </c>
      <c r="N583" s="153" t="s">
        <v>48</v>
      </c>
      <c r="O583" s="169">
        <f t="shared" si="106"/>
        <v>689655.17241379316</v>
      </c>
      <c r="P583" s="170">
        <v>0</v>
      </c>
      <c r="Q583" s="72">
        <f t="shared" si="107"/>
        <v>0</v>
      </c>
      <c r="R583" s="153" t="s">
        <v>48</v>
      </c>
      <c r="S583" s="66">
        <v>45072</v>
      </c>
      <c r="T583" s="67">
        <v>45291</v>
      </c>
      <c r="U583" s="64">
        <f t="shared" si="108"/>
        <v>220</v>
      </c>
      <c r="V583" s="64">
        <v>60</v>
      </c>
      <c r="W583" s="61">
        <f t="shared" si="119"/>
        <v>13200</v>
      </c>
      <c r="X583" s="68" t="s">
        <v>2662</v>
      </c>
      <c r="Y583" s="68" t="s">
        <v>50</v>
      </c>
      <c r="AA583" s="9" t="s">
        <v>27</v>
      </c>
      <c r="AB583" s="9" t="s">
        <v>27</v>
      </c>
      <c r="AC583" s="9" t="s">
        <v>27</v>
      </c>
      <c r="AD583" s="9" t="s">
        <v>27</v>
      </c>
      <c r="AE583" s="9" t="s">
        <v>27</v>
      </c>
      <c r="AP583" s="69">
        <f t="shared" si="110"/>
        <v>1132802.4440529849</v>
      </c>
      <c r="AQ583" s="70">
        <f t="shared" si="111"/>
        <v>0.31832328853914565</v>
      </c>
      <c r="AR583" s="71"/>
      <c r="AS583" s="60"/>
      <c r="AT583" s="60">
        <f t="shared" si="112"/>
        <v>0</v>
      </c>
      <c r="AU583" s="72">
        <f t="shared" si="117"/>
        <v>3205.2733333333331</v>
      </c>
      <c r="AV583" s="72">
        <f t="shared" si="113"/>
        <v>0</v>
      </c>
      <c r="AW583" s="72">
        <f t="shared" si="114"/>
        <v>800000</v>
      </c>
      <c r="AX583" s="72">
        <f t="shared" si="115"/>
        <v>800000</v>
      </c>
      <c r="AY583" s="73">
        <f t="shared" si="116"/>
        <v>0.22480409727947701</v>
      </c>
    </row>
    <row r="584" spans="1:51" s="2" customFormat="1" ht="12" customHeight="1">
      <c r="A584" s="60" t="s">
        <v>2666</v>
      </c>
      <c r="B584" s="74" t="s">
        <v>43</v>
      </c>
      <c r="C584" s="58" t="s">
        <v>2667</v>
      </c>
      <c r="D584" s="168" t="s">
        <v>2668</v>
      </c>
      <c r="E584" s="60" t="s">
        <v>2054</v>
      </c>
      <c r="F584" s="55" t="s">
        <v>47</v>
      </c>
      <c r="G584" s="46">
        <v>854480</v>
      </c>
      <c r="H584" s="76">
        <v>180000</v>
      </c>
      <c r="I584" s="46"/>
      <c r="J584" s="46"/>
      <c r="K584" s="46">
        <v>350000</v>
      </c>
      <c r="L584" s="72">
        <v>250000</v>
      </c>
      <c r="M584" s="60" t="s">
        <v>46</v>
      </c>
      <c r="N584" s="153" t="s">
        <v>48</v>
      </c>
      <c r="O584" s="169">
        <f t="shared" si="106"/>
        <v>215517.24137931035</v>
      </c>
      <c r="P584" s="170">
        <v>0</v>
      </c>
      <c r="Q584" s="72">
        <f t="shared" si="107"/>
        <v>0</v>
      </c>
      <c r="R584" s="153" t="s">
        <v>48</v>
      </c>
      <c r="S584" s="171"/>
      <c r="T584" s="67"/>
      <c r="U584" s="64">
        <f t="shared" si="108"/>
        <v>1</v>
      </c>
      <c r="V584" s="64">
        <v>0</v>
      </c>
      <c r="W584" s="61">
        <f>U584*V584</f>
        <v>0</v>
      </c>
      <c r="X584" s="68" t="s">
        <v>2669</v>
      </c>
      <c r="Y584" s="68" t="s">
        <v>50</v>
      </c>
      <c r="AA584" s="9" t="s">
        <v>27</v>
      </c>
      <c r="AB584" s="9" t="s">
        <v>27</v>
      </c>
      <c r="AC584" s="9" t="s">
        <v>152</v>
      </c>
      <c r="AD584" s="9" t="s">
        <v>28</v>
      </c>
      <c r="AE584" s="9" t="s">
        <v>27</v>
      </c>
      <c r="AP584" s="69">
        <f t="shared" si="110"/>
        <v>180000</v>
      </c>
      <c r="AQ584" s="70">
        <f t="shared" si="111"/>
        <v>0.21065443310551446</v>
      </c>
      <c r="AR584" s="71"/>
      <c r="AS584" s="60"/>
      <c r="AT584" s="60">
        <f t="shared" si="112"/>
        <v>0</v>
      </c>
      <c r="AU584" s="72">
        <f t="shared" si="117"/>
        <v>3205.2733333333331</v>
      </c>
      <c r="AV584" s="72">
        <f t="shared" si="113"/>
        <v>0</v>
      </c>
      <c r="AW584" s="72">
        <f t="shared" si="114"/>
        <v>250000</v>
      </c>
      <c r="AX584" s="72">
        <f t="shared" si="115"/>
        <v>250000</v>
      </c>
      <c r="AY584" s="73">
        <f t="shared" si="116"/>
        <v>0.29257560153543677</v>
      </c>
    </row>
    <row r="585" spans="1:51" s="2" customFormat="1" ht="12" customHeight="1">
      <c r="A585" s="60" t="s">
        <v>2670</v>
      </c>
      <c r="B585" s="74" t="s">
        <v>43</v>
      </c>
      <c r="C585" s="58" t="s">
        <v>2671</v>
      </c>
      <c r="D585" s="168" t="s">
        <v>2672</v>
      </c>
      <c r="E585" s="60" t="s">
        <v>2054</v>
      </c>
      <c r="F585" s="55" t="s">
        <v>47</v>
      </c>
      <c r="G585" s="46">
        <v>854480</v>
      </c>
      <c r="H585" s="76">
        <v>180000</v>
      </c>
      <c r="I585" s="46"/>
      <c r="J585" s="46"/>
      <c r="K585" s="46">
        <v>350000</v>
      </c>
      <c r="L585" s="72">
        <v>250000</v>
      </c>
      <c r="M585" s="60" t="s">
        <v>46</v>
      </c>
      <c r="N585" s="153" t="s">
        <v>48</v>
      </c>
      <c r="O585" s="169">
        <f t="shared" si="106"/>
        <v>215517.24137931035</v>
      </c>
      <c r="P585" s="170">
        <v>0</v>
      </c>
      <c r="Q585" s="72">
        <f t="shared" si="107"/>
        <v>0</v>
      </c>
      <c r="R585" s="153" t="s">
        <v>48</v>
      </c>
      <c r="S585" s="171"/>
      <c r="T585" s="67"/>
      <c r="U585" s="64">
        <f t="shared" si="108"/>
        <v>1</v>
      </c>
      <c r="V585" s="64">
        <v>0</v>
      </c>
      <c r="W585" s="61">
        <f>U585*V585</f>
        <v>0</v>
      </c>
      <c r="X585" s="68" t="s">
        <v>2673</v>
      </c>
      <c r="Y585" s="68" t="s">
        <v>50</v>
      </c>
      <c r="AA585" s="9" t="s">
        <v>27</v>
      </c>
      <c r="AB585" s="9" t="s">
        <v>27</v>
      </c>
      <c r="AC585" s="9" t="s">
        <v>152</v>
      </c>
      <c r="AD585" s="9" t="s">
        <v>28</v>
      </c>
      <c r="AE585" s="9" t="s">
        <v>27</v>
      </c>
      <c r="AP585" s="69">
        <f t="shared" si="110"/>
        <v>180000</v>
      </c>
      <c r="AQ585" s="70">
        <f t="shared" si="111"/>
        <v>0.21065443310551446</v>
      </c>
      <c r="AR585" s="71"/>
      <c r="AS585" s="60"/>
      <c r="AT585" s="60">
        <f t="shared" si="112"/>
        <v>0</v>
      </c>
      <c r="AU585" s="72">
        <f t="shared" si="117"/>
        <v>3205.2733333333331</v>
      </c>
      <c r="AV585" s="72">
        <f t="shared" si="113"/>
        <v>0</v>
      </c>
      <c r="AW585" s="72">
        <f t="shared" si="114"/>
        <v>250000</v>
      </c>
      <c r="AX585" s="72">
        <f t="shared" si="115"/>
        <v>250000</v>
      </c>
      <c r="AY585" s="73">
        <f t="shared" si="116"/>
        <v>0.29257560153543677</v>
      </c>
    </row>
    <row r="586" spans="1:51" s="2" customFormat="1" ht="12" customHeight="1">
      <c r="A586" s="60" t="s">
        <v>2674</v>
      </c>
      <c r="B586" s="74" t="s">
        <v>529</v>
      </c>
      <c r="C586" s="58" t="s">
        <v>2675</v>
      </c>
      <c r="D586" s="168" t="s">
        <v>2676</v>
      </c>
      <c r="E586" s="60" t="s">
        <v>46</v>
      </c>
      <c r="F586" s="55" t="s">
        <v>1213</v>
      </c>
      <c r="G586" s="46">
        <v>3508959.9999999995</v>
      </c>
      <c r="H586" s="76">
        <v>1119432.3403180798</v>
      </c>
      <c r="I586" s="46"/>
      <c r="J586" s="46"/>
      <c r="K586" s="46">
        <v>1800000</v>
      </c>
      <c r="L586" s="72">
        <v>1500000</v>
      </c>
      <c r="M586" s="60" t="s">
        <v>2677</v>
      </c>
      <c r="N586" s="153"/>
      <c r="O586" s="169">
        <f t="shared" si="106"/>
        <v>1293103.4482758623</v>
      </c>
      <c r="P586" s="170">
        <v>2.5000000000000001E-2</v>
      </c>
      <c r="Q586" s="72">
        <f t="shared" si="107"/>
        <v>32327.586206896558</v>
      </c>
      <c r="R586" s="153"/>
      <c r="S586" s="171"/>
      <c r="T586" s="67"/>
      <c r="U586" s="64">
        <f t="shared" si="108"/>
        <v>1</v>
      </c>
      <c r="V586" s="64">
        <v>0</v>
      </c>
      <c r="W586" s="61">
        <f>U586*V586</f>
        <v>0</v>
      </c>
      <c r="X586" s="68" t="s">
        <v>2678</v>
      </c>
      <c r="Y586" s="68" t="s">
        <v>50</v>
      </c>
      <c r="AA586" s="9" t="s">
        <v>27</v>
      </c>
      <c r="AB586" s="9" t="s">
        <v>27</v>
      </c>
      <c r="AC586" s="9" t="s">
        <v>27</v>
      </c>
      <c r="AD586" s="9" t="s">
        <v>27</v>
      </c>
      <c r="AE586" s="9" t="s">
        <v>27</v>
      </c>
      <c r="AP586" s="69">
        <f t="shared" si="110"/>
        <v>1119432.3403180798</v>
      </c>
      <c r="AQ586" s="70">
        <f t="shared" si="111"/>
        <v>0.319021117458757</v>
      </c>
      <c r="AR586" s="71"/>
      <c r="AS586" s="60"/>
      <c r="AT586" s="60">
        <f t="shared" si="112"/>
        <v>0</v>
      </c>
      <c r="AU586" s="72">
        <f t="shared" si="117"/>
        <v>3205.2733333333331</v>
      </c>
      <c r="AV586" s="72">
        <f t="shared" si="113"/>
        <v>0</v>
      </c>
      <c r="AW586" s="72">
        <f t="shared" si="114"/>
        <v>1500000</v>
      </c>
      <c r="AX586" s="72">
        <f t="shared" si="115"/>
        <v>1500000</v>
      </c>
      <c r="AY586" s="73">
        <f t="shared" si="116"/>
        <v>0.42747708722812461</v>
      </c>
    </row>
    <row r="587" spans="1:51" s="2" customFormat="1" ht="12">
      <c r="A587" s="60" t="s">
        <v>2679</v>
      </c>
      <c r="B587" s="74" t="s">
        <v>2226</v>
      </c>
      <c r="C587" s="168" t="s">
        <v>2680</v>
      </c>
      <c r="D587" s="60" t="s">
        <v>2681</v>
      </c>
      <c r="E587" s="60" t="s">
        <v>359</v>
      </c>
      <c r="F587" s="55" t="s">
        <v>208</v>
      </c>
      <c r="G587" s="46">
        <v>4510052</v>
      </c>
      <c r="H587" s="76">
        <v>1194126.8155092373</v>
      </c>
      <c r="I587" s="46"/>
      <c r="J587" s="46"/>
      <c r="K587" s="46">
        <v>1500000</v>
      </c>
      <c r="L587" s="72">
        <v>950000</v>
      </c>
      <c r="M587" s="60" t="s">
        <v>2682</v>
      </c>
      <c r="N587" s="153"/>
      <c r="O587" s="169">
        <f t="shared" si="106"/>
        <v>818965.51724137936</v>
      </c>
      <c r="P587" s="170">
        <v>1.7500000000000002E-2</v>
      </c>
      <c r="Q587" s="72">
        <f t="shared" si="107"/>
        <v>14331.896551724139</v>
      </c>
      <c r="R587" s="153"/>
      <c r="S587" s="171"/>
      <c r="T587" s="67"/>
      <c r="U587" s="64">
        <f t="shared" si="108"/>
        <v>1</v>
      </c>
      <c r="V587" s="64">
        <v>0</v>
      </c>
      <c r="W587" s="61">
        <f>U587*V587</f>
        <v>0</v>
      </c>
      <c r="X587" s="68" t="s">
        <v>2683</v>
      </c>
      <c r="Y587" s="68" t="s">
        <v>50</v>
      </c>
      <c r="Z587" s="2" t="s">
        <v>2684</v>
      </c>
      <c r="AA587" s="9" t="s">
        <v>27</v>
      </c>
      <c r="AB587" s="9" t="s">
        <v>27</v>
      </c>
      <c r="AC587" s="9" t="s">
        <v>27</v>
      </c>
      <c r="AD587" s="9" t="s">
        <v>27</v>
      </c>
      <c r="AE587" s="9" t="s">
        <v>27</v>
      </c>
      <c r="AP587" s="69">
        <f t="shared" si="110"/>
        <v>1194126.8155092373</v>
      </c>
      <c r="AQ587" s="70">
        <f t="shared" si="111"/>
        <v>0.26477007704328848</v>
      </c>
      <c r="AR587" s="71"/>
      <c r="AS587" s="60"/>
      <c r="AT587" s="60">
        <f t="shared" si="112"/>
        <v>0</v>
      </c>
      <c r="AU587" s="72">
        <f t="shared" si="117"/>
        <v>3205.2733333333331</v>
      </c>
      <c r="AV587" s="72">
        <f t="shared" si="113"/>
        <v>0</v>
      </c>
      <c r="AW587" s="72">
        <f t="shared" si="114"/>
        <v>950000</v>
      </c>
      <c r="AX587" s="72">
        <f t="shared" si="115"/>
        <v>950000</v>
      </c>
      <c r="AY587" s="73">
        <f t="shared" si="116"/>
        <v>0.2106405868491095</v>
      </c>
    </row>
    <row r="588" spans="1:51" s="2" customFormat="1" ht="12">
      <c r="A588" s="60" t="s">
        <v>2685</v>
      </c>
      <c r="B588" s="74" t="s">
        <v>2226</v>
      </c>
      <c r="C588" s="168" t="s">
        <v>2686</v>
      </c>
      <c r="D588" s="60" t="s">
        <v>2687</v>
      </c>
      <c r="E588" s="60" t="s">
        <v>2266</v>
      </c>
      <c r="F588" s="55" t="s">
        <v>208</v>
      </c>
      <c r="G588" s="46">
        <v>4510052</v>
      </c>
      <c r="H588" s="76">
        <v>1194126.8155092373</v>
      </c>
      <c r="I588" s="46"/>
      <c r="J588" s="46"/>
      <c r="K588" s="46">
        <v>1500000</v>
      </c>
      <c r="L588" s="72">
        <v>950000</v>
      </c>
      <c r="M588" s="60" t="s">
        <v>46</v>
      </c>
      <c r="N588" s="153" t="s">
        <v>48</v>
      </c>
      <c r="O588" s="169">
        <f t="shared" si="106"/>
        <v>818965.51724137936</v>
      </c>
      <c r="P588" s="170">
        <v>0</v>
      </c>
      <c r="Q588" s="72">
        <f t="shared" si="107"/>
        <v>0</v>
      </c>
      <c r="R588" s="153" t="s">
        <v>48</v>
      </c>
      <c r="S588" s="171"/>
      <c r="T588" s="67"/>
      <c r="U588" s="64">
        <f t="shared" si="108"/>
        <v>1</v>
      </c>
      <c r="V588" s="64">
        <v>60</v>
      </c>
      <c r="W588" s="61">
        <f t="shared" ref="W588:W603" si="120">V588*U588</f>
        <v>60</v>
      </c>
      <c r="X588" s="68" t="s">
        <v>532</v>
      </c>
      <c r="Y588" s="68" t="s">
        <v>50</v>
      </c>
      <c r="AA588" s="9" t="s">
        <v>27</v>
      </c>
      <c r="AB588" s="9" t="s">
        <v>27</v>
      </c>
      <c r="AC588" s="9" t="s">
        <v>27</v>
      </c>
      <c r="AD588" s="9" t="s">
        <v>27</v>
      </c>
      <c r="AE588" s="9" t="s">
        <v>27</v>
      </c>
      <c r="AP588" s="69">
        <f t="shared" si="110"/>
        <v>1194126.8155092373</v>
      </c>
      <c r="AQ588" s="70">
        <f t="shared" si="111"/>
        <v>0.26477007704328848</v>
      </c>
      <c r="AR588" s="71"/>
      <c r="AS588" s="60"/>
      <c r="AT588" s="60">
        <f t="shared" si="112"/>
        <v>0</v>
      </c>
      <c r="AU588" s="72">
        <f t="shared" si="117"/>
        <v>3205.2733333333331</v>
      </c>
      <c r="AV588" s="72">
        <f t="shared" si="113"/>
        <v>0</v>
      </c>
      <c r="AW588" s="72">
        <f t="shared" si="114"/>
        <v>950000</v>
      </c>
      <c r="AX588" s="72">
        <f t="shared" si="115"/>
        <v>950000</v>
      </c>
      <c r="AY588" s="73">
        <f t="shared" si="116"/>
        <v>0.2106405868491095</v>
      </c>
    </row>
    <row r="589" spans="1:51" s="2" customFormat="1" ht="12" customHeight="1">
      <c r="A589" s="60" t="s">
        <v>2688</v>
      </c>
      <c r="B589" s="74" t="s">
        <v>317</v>
      </c>
      <c r="C589" s="168" t="s">
        <v>2689</v>
      </c>
      <c r="D589" s="60" t="s">
        <v>2690</v>
      </c>
      <c r="E589" s="60" t="s">
        <v>46</v>
      </c>
      <c r="F589" s="55" t="s">
        <v>1084</v>
      </c>
      <c r="G589" s="46">
        <v>4852931</v>
      </c>
      <c r="H589" s="76"/>
      <c r="I589" s="46"/>
      <c r="J589" s="46"/>
      <c r="K589" s="46">
        <v>2100000</v>
      </c>
      <c r="L589" s="72">
        <v>2100000</v>
      </c>
      <c r="M589" s="60" t="s">
        <v>46</v>
      </c>
      <c r="N589" s="153" t="s">
        <v>48</v>
      </c>
      <c r="O589" s="169">
        <f t="shared" si="106"/>
        <v>1810344.8275862071</v>
      </c>
      <c r="P589" s="170">
        <v>0</v>
      </c>
      <c r="Q589" s="72">
        <f t="shared" si="107"/>
        <v>0</v>
      </c>
      <c r="R589" s="153" t="s">
        <v>48</v>
      </c>
      <c r="S589" s="171"/>
      <c r="T589" s="67"/>
      <c r="U589" s="64">
        <f t="shared" si="108"/>
        <v>1</v>
      </c>
      <c r="V589" s="64">
        <v>0</v>
      </c>
      <c r="W589" s="61">
        <f t="shared" si="120"/>
        <v>0</v>
      </c>
      <c r="X589" s="68" t="s">
        <v>2691</v>
      </c>
      <c r="Y589" s="68" t="s">
        <v>50</v>
      </c>
      <c r="AA589" s="9" t="s">
        <v>27</v>
      </c>
      <c r="AB589" s="9" t="s">
        <v>27</v>
      </c>
      <c r="AC589" s="9" t="s">
        <v>27</v>
      </c>
      <c r="AD589" s="9" t="s">
        <v>27</v>
      </c>
      <c r="AE589" s="9" t="s">
        <v>27</v>
      </c>
      <c r="AP589" s="69">
        <f t="shared" si="110"/>
        <v>0</v>
      </c>
      <c r="AQ589" s="70">
        <f t="shared" si="111"/>
        <v>0</v>
      </c>
      <c r="AR589" s="71"/>
      <c r="AS589" s="60"/>
      <c r="AT589" s="60">
        <f t="shared" si="112"/>
        <v>0</v>
      </c>
      <c r="AU589" s="72">
        <f t="shared" si="117"/>
        <v>3205.2733333333331</v>
      </c>
      <c r="AV589" s="72">
        <f t="shared" si="113"/>
        <v>0</v>
      </c>
      <c r="AW589" s="72">
        <f t="shared" si="114"/>
        <v>2100000</v>
      </c>
      <c r="AX589" s="72">
        <f t="shared" si="115"/>
        <v>2100000</v>
      </c>
      <c r="AY589" s="73">
        <f t="shared" si="116"/>
        <v>0.43272818014515352</v>
      </c>
    </row>
    <row r="590" spans="1:51" s="2" customFormat="1" ht="12" customHeight="1">
      <c r="A590" s="60" t="s">
        <v>2692</v>
      </c>
      <c r="B590" s="74" t="s">
        <v>337</v>
      </c>
      <c r="C590" s="168" t="s">
        <v>2693</v>
      </c>
      <c r="D590" s="60" t="s">
        <v>2694</v>
      </c>
      <c r="E590" s="60" t="s">
        <v>46</v>
      </c>
      <c r="F590" s="55" t="s">
        <v>1649</v>
      </c>
      <c r="G590" s="150">
        <v>3984600</v>
      </c>
      <c r="H590" s="150">
        <v>1301355.54</v>
      </c>
      <c r="I590" s="46"/>
      <c r="J590" s="46"/>
      <c r="K590" s="46">
        <v>2000000</v>
      </c>
      <c r="L590" s="72">
        <v>2000000</v>
      </c>
      <c r="M590" s="60" t="s">
        <v>46</v>
      </c>
      <c r="N590" s="153" t="s">
        <v>48</v>
      </c>
      <c r="O590" s="169">
        <f t="shared" si="106"/>
        <v>1724137.9310344828</v>
      </c>
      <c r="P590" s="170">
        <v>0</v>
      </c>
      <c r="Q590" s="72">
        <f t="shared" si="107"/>
        <v>0</v>
      </c>
      <c r="R590" s="153" t="s">
        <v>48</v>
      </c>
      <c r="S590" s="66">
        <v>45013</v>
      </c>
      <c r="T590" s="67">
        <v>45141</v>
      </c>
      <c r="U590" s="64">
        <f t="shared" si="108"/>
        <v>129</v>
      </c>
      <c r="V590" s="64">
        <v>60</v>
      </c>
      <c r="W590" s="61">
        <f t="shared" si="120"/>
        <v>7740</v>
      </c>
      <c r="X590" s="68" t="s">
        <v>2691</v>
      </c>
      <c r="Y590" s="68" t="s">
        <v>50</v>
      </c>
      <c r="AA590" s="9" t="s">
        <v>27</v>
      </c>
      <c r="AB590" s="9" t="s">
        <v>27</v>
      </c>
      <c r="AC590" s="9" t="s">
        <v>27</v>
      </c>
      <c r="AD590" s="9" t="s">
        <v>27</v>
      </c>
      <c r="AE590" s="9" t="s">
        <v>27</v>
      </c>
      <c r="AP590" s="69">
        <f t="shared" si="110"/>
        <v>1301355.54</v>
      </c>
      <c r="AQ590" s="70">
        <f t="shared" si="111"/>
        <v>0.32659628068062041</v>
      </c>
      <c r="AR590" s="66">
        <v>44834</v>
      </c>
      <c r="AS590" s="67">
        <v>44958</v>
      </c>
      <c r="AT590" s="60">
        <f t="shared" si="112"/>
        <v>124</v>
      </c>
      <c r="AU590" s="72">
        <f t="shared" si="117"/>
        <v>3205.2733333333331</v>
      </c>
      <c r="AV590" s="72">
        <f t="shared" si="113"/>
        <v>397453.89333333331</v>
      </c>
      <c r="AW590" s="72">
        <f t="shared" si="114"/>
        <v>2000000</v>
      </c>
      <c r="AX590" s="72">
        <f t="shared" si="115"/>
        <v>2397453.8933333335</v>
      </c>
      <c r="AY590" s="73">
        <f t="shared" si="116"/>
        <v>0.60167994110659373</v>
      </c>
    </row>
    <row r="591" spans="1:51" s="2" customFormat="1" ht="12" customHeight="1">
      <c r="A591" s="136" t="s">
        <v>2695</v>
      </c>
      <c r="B591" s="74" t="s">
        <v>218</v>
      </c>
      <c r="C591" s="168" t="s">
        <v>2696</v>
      </c>
      <c r="D591" s="60" t="s">
        <v>2697</v>
      </c>
      <c r="E591" s="60" t="s">
        <v>2271</v>
      </c>
      <c r="F591" s="55" t="s">
        <v>208</v>
      </c>
      <c r="G591" s="46">
        <v>5529500</v>
      </c>
      <c r="H591" s="76">
        <v>1760168.6239772062</v>
      </c>
      <c r="I591" s="46"/>
      <c r="J591" s="46"/>
      <c r="K591" s="46">
        <v>2100000</v>
      </c>
      <c r="L591" s="72">
        <v>1100000</v>
      </c>
      <c r="M591" s="60" t="s">
        <v>2698</v>
      </c>
      <c r="N591" s="153"/>
      <c r="O591" s="169">
        <f t="shared" si="106"/>
        <v>948275.86206896557</v>
      </c>
      <c r="P591" s="170">
        <v>2.5000000000000001E-2</v>
      </c>
      <c r="Q591" s="72">
        <f t="shared" si="107"/>
        <v>23706.896551724141</v>
      </c>
      <c r="R591" s="153"/>
      <c r="S591" s="171"/>
      <c r="T591" s="67"/>
      <c r="U591" s="64">
        <f t="shared" si="108"/>
        <v>1</v>
      </c>
      <c r="V591" s="64">
        <v>0</v>
      </c>
      <c r="W591" s="61">
        <f t="shared" si="120"/>
        <v>0</v>
      </c>
      <c r="X591" s="68" t="s">
        <v>2699</v>
      </c>
      <c r="Y591" s="68" t="s">
        <v>50</v>
      </c>
      <c r="AA591" s="9" t="s">
        <v>27</v>
      </c>
      <c r="AB591" s="9" t="s">
        <v>27</v>
      </c>
      <c r="AC591" s="9" t="s">
        <v>27</v>
      </c>
      <c r="AD591" s="9" t="s">
        <v>27</v>
      </c>
      <c r="AE591" s="9" t="s">
        <v>27</v>
      </c>
      <c r="AF591" s="8" t="s">
        <v>2700</v>
      </c>
      <c r="AP591" s="69">
        <f t="shared" si="110"/>
        <v>1760168.6239772062</v>
      </c>
      <c r="AQ591" s="70">
        <f t="shared" si="111"/>
        <v>0.31832328853914571</v>
      </c>
      <c r="AR591" s="71"/>
      <c r="AS591" s="60"/>
      <c r="AT591" s="60">
        <f t="shared" si="112"/>
        <v>0</v>
      </c>
      <c r="AU591" s="72">
        <f t="shared" si="117"/>
        <v>3205.2733333333331</v>
      </c>
      <c r="AV591" s="72">
        <f t="shared" si="113"/>
        <v>0</v>
      </c>
      <c r="AW591" s="72">
        <f t="shared" si="114"/>
        <v>1100000</v>
      </c>
      <c r="AX591" s="72">
        <f t="shared" si="115"/>
        <v>1100000</v>
      </c>
      <c r="AY591" s="73">
        <f t="shared" si="116"/>
        <v>0.19893299575006781</v>
      </c>
    </row>
    <row r="592" spans="1:51" s="2" customFormat="1" ht="12" customHeight="1">
      <c r="A592" s="60" t="s">
        <v>2701</v>
      </c>
      <c r="B592" s="74" t="s">
        <v>218</v>
      </c>
      <c r="C592" s="168" t="s">
        <v>2702</v>
      </c>
      <c r="D592" s="60" t="s">
        <v>2703</v>
      </c>
      <c r="E592" s="60" t="s">
        <v>1494</v>
      </c>
      <c r="F592" s="55" t="s">
        <v>208</v>
      </c>
      <c r="G592" s="46">
        <v>5529500</v>
      </c>
      <c r="H592" s="76">
        <v>1760168.6239772062</v>
      </c>
      <c r="I592" s="46"/>
      <c r="J592" s="46"/>
      <c r="K592" s="46">
        <v>2100000</v>
      </c>
      <c r="L592" s="72">
        <v>900000</v>
      </c>
      <c r="M592" s="60" t="s">
        <v>46</v>
      </c>
      <c r="N592" s="153" t="s">
        <v>48</v>
      </c>
      <c r="O592" s="169">
        <f t="shared" si="106"/>
        <v>775862.06896551733</v>
      </c>
      <c r="P592" s="170">
        <v>0</v>
      </c>
      <c r="Q592" s="72">
        <f t="shared" si="107"/>
        <v>0</v>
      </c>
      <c r="R592" s="153" t="s">
        <v>48</v>
      </c>
      <c r="S592" s="171"/>
      <c r="T592" s="67">
        <v>45347</v>
      </c>
      <c r="U592" s="64">
        <f t="shared" si="108"/>
        <v>45348</v>
      </c>
      <c r="V592" s="64">
        <v>60</v>
      </c>
      <c r="W592" s="61">
        <f t="shared" si="120"/>
        <v>2720880</v>
      </c>
      <c r="X592" s="68" t="s">
        <v>2704</v>
      </c>
      <c r="Y592" s="68" t="s">
        <v>50</v>
      </c>
      <c r="AA592" s="9" t="s">
        <v>27</v>
      </c>
      <c r="AB592" s="9" t="s">
        <v>27</v>
      </c>
      <c r="AC592" s="9" t="s">
        <v>27</v>
      </c>
      <c r="AD592" s="9" t="s">
        <v>27</v>
      </c>
      <c r="AE592" s="9" t="s">
        <v>27</v>
      </c>
      <c r="AP592" s="69">
        <f t="shared" si="110"/>
        <v>1760168.6239772062</v>
      </c>
      <c r="AQ592" s="70">
        <f t="shared" si="111"/>
        <v>0.31832328853914571</v>
      </c>
      <c r="AR592" s="71"/>
      <c r="AS592" s="60"/>
      <c r="AT592" s="60">
        <f t="shared" si="112"/>
        <v>0</v>
      </c>
      <c r="AU592" s="72">
        <f t="shared" si="117"/>
        <v>3205.2733333333331</v>
      </c>
      <c r="AV592" s="72">
        <f t="shared" si="113"/>
        <v>0</v>
      </c>
      <c r="AW592" s="72">
        <f t="shared" si="114"/>
        <v>900000</v>
      </c>
      <c r="AX592" s="72">
        <f t="shared" si="115"/>
        <v>900000</v>
      </c>
      <c r="AY592" s="73">
        <f t="shared" si="116"/>
        <v>0.16276336015914639</v>
      </c>
    </row>
    <row r="593" spans="1:51" s="2" customFormat="1" ht="12" customHeight="1">
      <c r="A593" s="60" t="s">
        <v>2705</v>
      </c>
      <c r="B593" s="74" t="s">
        <v>1491</v>
      </c>
      <c r="C593" s="168" t="s">
        <v>2706</v>
      </c>
      <c r="D593" s="60" t="s">
        <v>2707</v>
      </c>
      <c r="E593" s="60" t="s">
        <v>2054</v>
      </c>
      <c r="F593" s="55" t="s">
        <v>208</v>
      </c>
      <c r="G593" s="46">
        <v>4919000</v>
      </c>
      <c r="H593" s="76">
        <v>1369654.621380802</v>
      </c>
      <c r="I593" s="143"/>
      <c r="J593" s="143"/>
      <c r="K593" s="46">
        <v>1200000</v>
      </c>
      <c r="L593" s="72">
        <v>700000</v>
      </c>
      <c r="M593" s="60" t="s">
        <v>46</v>
      </c>
      <c r="N593" s="153" t="s">
        <v>48</v>
      </c>
      <c r="O593" s="169">
        <f t="shared" si="106"/>
        <v>603448.27586206899</v>
      </c>
      <c r="P593" s="170">
        <v>0</v>
      </c>
      <c r="Q593" s="72">
        <f t="shared" si="107"/>
        <v>0</v>
      </c>
      <c r="R593" s="153" t="s">
        <v>48</v>
      </c>
      <c r="S593" s="171">
        <v>44749</v>
      </c>
      <c r="T593" s="67"/>
      <c r="U593" s="64">
        <f t="shared" si="108"/>
        <v>-44748</v>
      </c>
      <c r="V593" s="64">
        <v>60</v>
      </c>
      <c r="W593" s="61">
        <f t="shared" si="120"/>
        <v>-2684880</v>
      </c>
      <c r="X593" s="68" t="s">
        <v>2708</v>
      </c>
      <c r="Y593" s="68" t="s">
        <v>50</v>
      </c>
      <c r="AA593" s="9" t="s">
        <v>27</v>
      </c>
      <c r="AB593" s="9" t="s">
        <v>27</v>
      </c>
      <c r="AC593" s="9" t="s">
        <v>27</v>
      </c>
      <c r="AD593" s="9" t="s">
        <v>27</v>
      </c>
      <c r="AE593" s="9" t="s">
        <v>27</v>
      </c>
      <c r="AP593" s="69">
        <f t="shared" si="110"/>
        <v>1369654.621380802</v>
      </c>
      <c r="AQ593" s="70">
        <f t="shared" si="111"/>
        <v>0.27844167948379794</v>
      </c>
      <c r="AR593" s="71"/>
      <c r="AS593" s="60"/>
      <c r="AT593" s="60">
        <f t="shared" si="112"/>
        <v>0</v>
      </c>
      <c r="AU593" s="72">
        <f t="shared" si="117"/>
        <v>3205.2733333333331</v>
      </c>
      <c r="AV593" s="72">
        <f t="shared" si="113"/>
        <v>0</v>
      </c>
      <c r="AW593" s="72">
        <f t="shared" si="114"/>
        <v>700000</v>
      </c>
      <c r="AX593" s="72">
        <f t="shared" si="115"/>
        <v>700000</v>
      </c>
      <c r="AY593" s="73">
        <f t="shared" si="116"/>
        <v>0.1423053466151657</v>
      </c>
    </row>
    <row r="594" spans="1:51" s="2" customFormat="1" ht="12" customHeight="1">
      <c r="A594" s="60" t="s">
        <v>2709</v>
      </c>
      <c r="B594" s="74" t="s">
        <v>1513</v>
      </c>
      <c r="C594" s="168" t="s">
        <v>2710</v>
      </c>
      <c r="D594" s="60" t="s">
        <v>2711</v>
      </c>
      <c r="E594" s="60" t="s">
        <v>1494</v>
      </c>
      <c r="F594" s="55" t="s">
        <v>208</v>
      </c>
      <c r="G594" s="46">
        <v>3101650</v>
      </c>
      <c r="H594" s="76">
        <v>863628.63517092192</v>
      </c>
      <c r="I594" s="143"/>
      <c r="J594" s="143"/>
      <c r="K594" s="46">
        <v>1000000</v>
      </c>
      <c r="L594" s="72">
        <v>600000</v>
      </c>
      <c r="M594" s="60" t="s">
        <v>46</v>
      </c>
      <c r="N594" s="153" t="s">
        <v>48</v>
      </c>
      <c r="O594" s="169">
        <f t="shared" si="106"/>
        <v>517241.37931034487</v>
      </c>
      <c r="P594" s="170">
        <v>0</v>
      </c>
      <c r="Q594" s="72">
        <f t="shared" si="107"/>
        <v>0</v>
      </c>
      <c r="R594" s="153" t="s">
        <v>48</v>
      </c>
      <c r="S594" s="171">
        <v>44756</v>
      </c>
      <c r="T594" s="67"/>
      <c r="U594" s="64">
        <f t="shared" si="108"/>
        <v>-44755</v>
      </c>
      <c r="V594" s="64">
        <v>60</v>
      </c>
      <c r="W594" s="61">
        <f t="shared" si="120"/>
        <v>-2685300</v>
      </c>
      <c r="X594" s="68" t="s">
        <v>2712</v>
      </c>
      <c r="Y594" s="68" t="s">
        <v>50</v>
      </c>
      <c r="AA594" s="9" t="s">
        <v>27</v>
      </c>
      <c r="AB594" s="9" t="s">
        <v>27</v>
      </c>
      <c r="AC594" s="9" t="s">
        <v>27</v>
      </c>
      <c r="AD594" s="9" t="s">
        <v>27</v>
      </c>
      <c r="AE594" s="9" t="s">
        <v>27</v>
      </c>
      <c r="AP594" s="69">
        <f t="shared" si="110"/>
        <v>863628.63517092192</v>
      </c>
      <c r="AQ594" s="70">
        <f t="shared" si="111"/>
        <v>0.27844167948379794</v>
      </c>
      <c r="AR594" s="71"/>
      <c r="AS594" s="60"/>
      <c r="AT594" s="60">
        <f t="shared" si="112"/>
        <v>0</v>
      </c>
      <c r="AU594" s="72">
        <f t="shared" si="117"/>
        <v>3205.2733333333331</v>
      </c>
      <c r="AV594" s="72">
        <f t="shared" si="113"/>
        <v>0</v>
      </c>
      <c r="AW594" s="72">
        <f t="shared" si="114"/>
        <v>600000</v>
      </c>
      <c r="AX594" s="72">
        <f t="shared" si="115"/>
        <v>600000</v>
      </c>
      <c r="AY594" s="73">
        <f t="shared" si="116"/>
        <v>0.19344542420969485</v>
      </c>
    </row>
    <row r="595" spans="1:51" s="2" customFormat="1" ht="12" customHeight="1">
      <c r="A595" s="60" t="s">
        <v>2713</v>
      </c>
      <c r="B595" s="74" t="s">
        <v>2427</v>
      </c>
      <c r="C595" s="168" t="s">
        <v>2714</v>
      </c>
      <c r="D595" s="60" t="s">
        <v>2715</v>
      </c>
      <c r="E595" s="60" t="s">
        <v>207</v>
      </c>
      <c r="F595" s="55" t="s">
        <v>208</v>
      </c>
      <c r="G595" s="46">
        <v>5200000</v>
      </c>
      <c r="H595" s="76">
        <v>1447896.7333157493</v>
      </c>
      <c r="I595" s="143"/>
      <c r="J595" s="143"/>
      <c r="K595" s="46">
        <v>1300000</v>
      </c>
      <c r="L595" s="72">
        <v>900000</v>
      </c>
      <c r="M595" s="60" t="s">
        <v>2716</v>
      </c>
      <c r="N595" s="153"/>
      <c r="O595" s="169">
        <f t="shared" si="106"/>
        <v>775862.06896551733</v>
      </c>
      <c r="P595" s="170">
        <v>1.7500000000000002E-2</v>
      </c>
      <c r="Q595" s="72">
        <f t="shared" si="107"/>
        <v>13577.586206896554</v>
      </c>
      <c r="R595" s="153"/>
      <c r="S595" s="171">
        <v>44945</v>
      </c>
      <c r="T595" s="67"/>
      <c r="U595" s="64">
        <f t="shared" si="108"/>
        <v>-44944</v>
      </c>
      <c r="V595" s="64">
        <v>60</v>
      </c>
      <c r="W595" s="61">
        <f t="shared" si="120"/>
        <v>-2696640</v>
      </c>
      <c r="X595" s="68" t="s">
        <v>2717</v>
      </c>
      <c r="Y595" s="68" t="s">
        <v>50</v>
      </c>
      <c r="AA595" s="9" t="s">
        <v>27</v>
      </c>
      <c r="AB595" s="9" t="s">
        <v>27</v>
      </c>
      <c r="AC595" s="9" t="s">
        <v>27</v>
      </c>
      <c r="AD595" s="9" t="s">
        <v>27</v>
      </c>
      <c r="AE595" s="9" t="s">
        <v>27</v>
      </c>
      <c r="AP595" s="69">
        <f t="shared" si="110"/>
        <v>1447896.7333157493</v>
      </c>
      <c r="AQ595" s="70">
        <f t="shared" si="111"/>
        <v>0.27844167948379794</v>
      </c>
      <c r="AR595" s="71"/>
      <c r="AS595" s="60"/>
      <c r="AT595" s="60">
        <f t="shared" si="112"/>
        <v>0</v>
      </c>
      <c r="AU595" s="72">
        <f t="shared" si="117"/>
        <v>3205.2733333333331</v>
      </c>
      <c r="AV595" s="72">
        <f t="shared" si="113"/>
        <v>0</v>
      </c>
      <c r="AW595" s="72">
        <f t="shared" si="114"/>
        <v>900000</v>
      </c>
      <c r="AX595" s="72">
        <f t="shared" si="115"/>
        <v>900000</v>
      </c>
      <c r="AY595" s="73">
        <f t="shared" si="116"/>
        <v>0.17307692307692307</v>
      </c>
    </row>
    <row r="596" spans="1:51" s="2" customFormat="1" ht="12" customHeight="1">
      <c r="A596" s="60" t="s">
        <v>2718</v>
      </c>
      <c r="B596" s="74" t="s">
        <v>2719</v>
      </c>
      <c r="C596" s="168" t="s">
        <v>2720</v>
      </c>
      <c r="D596" s="60" t="s">
        <v>2721</v>
      </c>
      <c r="E596" s="60" t="s">
        <v>46</v>
      </c>
      <c r="F596" s="55" t="s">
        <v>2722</v>
      </c>
      <c r="G596" s="46"/>
      <c r="H596" s="76"/>
      <c r="I596" s="46"/>
      <c r="J596" s="46"/>
      <c r="K596" s="46">
        <v>3500000</v>
      </c>
      <c r="L596" s="72">
        <v>3500000</v>
      </c>
      <c r="M596" s="60" t="s">
        <v>2723</v>
      </c>
      <c r="N596" s="153" t="s">
        <v>2724</v>
      </c>
      <c r="O596" s="169">
        <f t="shared" si="106"/>
        <v>3017241.3793103448</v>
      </c>
      <c r="P596" s="170">
        <v>2.5000000000000001E-2</v>
      </c>
      <c r="Q596" s="72">
        <f t="shared" si="107"/>
        <v>75431.034482758623</v>
      </c>
      <c r="R596" s="187" t="s">
        <v>27</v>
      </c>
      <c r="S596" s="171">
        <v>44996</v>
      </c>
      <c r="T596" s="67"/>
      <c r="U596" s="64">
        <f t="shared" si="108"/>
        <v>-44995</v>
      </c>
      <c r="V596" s="64">
        <v>0</v>
      </c>
      <c r="W596" s="61">
        <f t="shared" si="120"/>
        <v>0</v>
      </c>
      <c r="X596" s="68" t="s">
        <v>2725</v>
      </c>
      <c r="Y596" s="68" t="s">
        <v>50</v>
      </c>
      <c r="AA596" s="9" t="s">
        <v>27</v>
      </c>
      <c r="AB596" s="9" t="s">
        <v>27</v>
      </c>
      <c r="AC596" s="9" t="s">
        <v>27</v>
      </c>
      <c r="AD596" s="9" t="s">
        <v>27</v>
      </c>
      <c r="AE596" s="9" t="s">
        <v>27</v>
      </c>
      <c r="AP596" s="69">
        <f t="shared" si="110"/>
        <v>0</v>
      </c>
      <c r="AQ596" s="70" t="e">
        <f t="shared" si="111"/>
        <v>#DIV/0!</v>
      </c>
      <c r="AR596" s="71"/>
      <c r="AS596" s="60"/>
      <c r="AT596" s="60">
        <f t="shared" si="112"/>
        <v>0</v>
      </c>
      <c r="AU596" s="72">
        <f t="shared" si="117"/>
        <v>3205.2733333333331</v>
      </c>
      <c r="AV596" s="72">
        <f t="shared" si="113"/>
        <v>0</v>
      </c>
      <c r="AW596" s="72">
        <f t="shared" si="114"/>
        <v>3500000</v>
      </c>
      <c r="AX596" s="72">
        <f t="shared" si="115"/>
        <v>3500000</v>
      </c>
      <c r="AY596" s="73" t="e">
        <f t="shared" si="116"/>
        <v>#DIV/0!</v>
      </c>
    </row>
    <row r="597" spans="1:51" s="2" customFormat="1" ht="12" customHeight="1">
      <c r="A597" s="60" t="s">
        <v>2726</v>
      </c>
      <c r="B597" s="74" t="s">
        <v>337</v>
      </c>
      <c r="C597" s="168" t="s">
        <v>2727</v>
      </c>
      <c r="D597" s="60" t="s">
        <v>2728</v>
      </c>
      <c r="E597" s="60" t="s">
        <v>46</v>
      </c>
      <c r="F597" s="55" t="s">
        <v>2043</v>
      </c>
      <c r="G597" s="46">
        <v>3984601</v>
      </c>
      <c r="H597" s="76"/>
      <c r="I597" s="46"/>
      <c r="J597" s="46"/>
      <c r="K597" s="46">
        <v>2000000</v>
      </c>
      <c r="L597" s="72">
        <v>2000000</v>
      </c>
      <c r="M597" s="60" t="s">
        <v>2729</v>
      </c>
      <c r="N597" s="153" t="s">
        <v>2290</v>
      </c>
      <c r="O597" s="169">
        <f t="shared" si="106"/>
        <v>1724137.9310344828</v>
      </c>
      <c r="P597" s="170">
        <v>2.5000000000000001E-2</v>
      </c>
      <c r="Q597" s="72">
        <f t="shared" si="107"/>
        <v>43103.448275862072</v>
      </c>
      <c r="R597" s="187" t="s">
        <v>27</v>
      </c>
      <c r="S597" s="66">
        <v>45161</v>
      </c>
      <c r="T597" s="67">
        <v>45345</v>
      </c>
      <c r="U597" s="64">
        <f t="shared" si="108"/>
        <v>185</v>
      </c>
      <c r="V597" s="64">
        <v>60</v>
      </c>
      <c r="W597" s="61">
        <f t="shared" si="120"/>
        <v>11100</v>
      </c>
      <c r="X597" s="68" t="s">
        <v>2730</v>
      </c>
      <c r="Y597" s="68" t="s">
        <v>50</v>
      </c>
      <c r="AA597" s="9" t="s">
        <v>27</v>
      </c>
      <c r="AB597" s="9" t="s">
        <v>27</v>
      </c>
      <c r="AC597" s="9" t="s">
        <v>27</v>
      </c>
      <c r="AD597" s="9" t="s">
        <v>27</v>
      </c>
      <c r="AE597" s="9" t="s">
        <v>27</v>
      </c>
      <c r="AP597" s="69">
        <f t="shared" si="110"/>
        <v>0</v>
      </c>
      <c r="AQ597" s="70">
        <f t="shared" si="111"/>
        <v>0</v>
      </c>
      <c r="AR597" s="71"/>
      <c r="AS597" s="60"/>
      <c r="AT597" s="60">
        <f t="shared" si="112"/>
        <v>0</v>
      </c>
      <c r="AU597" s="72">
        <f t="shared" si="117"/>
        <v>3205.2733333333331</v>
      </c>
      <c r="AV597" s="72">
        <f t="shared" si="113"/>
        <v>0</v>
      </c>
      <c r="AW597" s="72">
        <f t="shared" si="114"/>
        <v>2000000</v>
      </c>
      <c r="AX597" s="72">
        <f t="shared" si="115"/>
        <v>2000000</v>
      </c>
      <c r="AY597" s="73">
        <f t="shared" si="116"/>
        <v>0.50193231392553483</v>
      </c>
    </row>
    <row r="598" spans="1:51" s="2" customFormat="1" ht="12" customHeight="1">
      <c r="A598" s="60" t="s">
        <v>2731</v>
      </c>
      <c r="B598" s="74" t="s">
        <v>2719</v>
      </c>
      <c r="C598" s="168" t="s">
        <v>2732</v>
      </c>
      <c r="D598" s="60" t="s">
        <v>2733</v>
      </c>
      <c r="E598" s="60" t="s">
        <v>207</v>
      </c>
      <c r="F598" s="55" t="s">
        <v>2722</v>
      </c>
      <c r="G598" s="46"/>
      <c r="H598" s="76"/>
      <c r="I598" s="46"/>
      <c r="J598" s="46"/>
      <c r="K598" s="46">
        <v>3500000</v>
      </c>
      <c r="L598" s="72">
        <v>3500000</v>
      </c>
      <c r="M598" s="60" t="s">
        <v>2734</v>
      </c>
      <c r="N598" s="153" t="s">
        <v>2724</v>
      </c>
      <c r="O598" s="169">
        <f t="shared" si="106"/>
        <v>3017241.3793103448</v>
      </c>
      <c r="P598" s="170">
        <v>2.5000000000000001E-2</v>
      </c>
      <c r="Q598" s="72">
        <f t="shared" si="107"/>
        <v>75431.034482758623</v>
      </c>
      <c r="R598" s="187" t="s">
        <v>27</v>
      </c>
      <c r="S598" s="171">
        <v>44996</v>
      </c>
      <c r="T598" s="67"/>
      <c r="U598" s="64">
        <f t="shared" si="108"/>
        <v>-44995</v>
      </c>
      <c r="V598" s="64">
        <v>0</v>
      </c>
      <c r="W598" s="61">
        <f t="shared" si="120"/>
        <v>0</v>
      </c>
      <c r="X598" s="68" t="s">
        <v>2735</v>
      </c>
      <c r="Y598" s="68" t="s">
        <v>50</v>
      </c>
      <c r="AA598" s="9" t="s">
        <v>27</v>
      </c>
      <c r="AB598" s="9" t="s">
        <v>27</v>
      </c>
      <c r="AC598" s="9" t="s">
        <v>27</v>
      </c>
      <c r="AD598" s="9" t="s">
        <v>27</v>
      </c>
      <c r="AE598" s="9" t="s">
        <v>27</v>
      </c>
      <c r="AP598" s="69">
        <f t="shared" si="110"/>
        <v>0</v>
      </c>
      <c r="AQ598" s="70" t="e">
        <f t="shared" si="111"/>
        <v>#DIV/0!</v>
      </c>
      <c r="AR598" s="71"/>
      <c r="AS598" s="60"/>
      <c r="AT598" s="60">
        <f t="shared" si="112"/>
        <v>0</v>
      </c>
      <c r="AU598" s="72">
        <f t="shared" si="117"/>
        <v>3205.2733333333331</v>
      </c>
      <c r="AV598" s="72">
        <f t="shared" si="113"/>
        <v>0</v>
      </c>
      <c r="AW598" s="72">
        <f t="shared" si="114"/>
        <v>3500000</v>
      </c>
      <c r="AX598" s="72">
        <f t="shared" si="115"/>
        <v>3500000</v>
      </c>
      <c r="AY598" s="73" t="e">
        <f t="shared" si="116"/>
        <v>#DIV/0!</v>
      </c>
    </row>
    <row r="599" spans="1:51" s="2" customFormat="1" ht="12" customHeight="1">
      <c r="A599" s="60" t="s">
        <v>2736</v>
      </c>
      <c r="B599" s="74" t="s">
        <v>2737</v>
      </c>
      <c r="C599" s="168" t="s">
        <v>2738</v>
      </c>
      <c r="D599" s="60" t="s">
        <v>2739</v>
      </c>
      <c r="E599" s="60" t="s">
        <v>46</v>
      </c>
      <c r="F599" s="55" t="s">
        <v>1649</v>
      </c>
      <c r="G599" s="46">
        <v>3639500</v>
      </c>
      <c r="H599" s="76">
        <v>1188647.17</v>
      </c>
      <c r="I599" s="46"/>
      <c r="J599" s="46"/>
      <c r="K599" s="46">
        <v>1800000</v>
      </c>
      <c r="L599" s="72">
        <v>1800000</v>
      </c>
      <c r="M599" s="60" t="s">
        <v>46</v>
      </c>
      <c r="N599" s="153" t="s">
        <v>48</v>
      </c>
      <c r="O599" s="169">
        <f t="shared" si="106"/>
        <v>1551724.1379310347</v>
      </c>
      <c r="P599" s="170">
        <v>0</v>
      </c>
      <c r="Q599" s="72">
        <f t="shared" si="107"/>
        <v>0</v>
      </c>
      <c r="R599" s="187" t="s">
        <v>48</v>
      </c>
      <c r="S599" s="66">
        <v>45150</v>
      </c>
      <c r="T599" s="67">
        <v>45156</v>
      </c>
      <c r="U599" s="64">
        <f t="shared" si="108"/>
        <v>7</v>
      </c>
      <c r="V599" s="64">
        <v>60</v>
      </c>
      <c r="W599" s="61">
        <f t="shared" si="120"/>
        <v>420</v>
      </c>
      <c r="X599" s="68" t="s">
        <v>2740</v>
      </c>
      <c r="Y599" s="68" t="s">
        <v>50</v>
      </c>
      <c r="AA599" s="9" t="s">
        <v>27</v>
      </c>
      <c r="AB599" s="9" t="s">
        <v>27</v>
      </c>
      <c r="AC599" s="9" t="s">
        <v>27</v>
      </c>
      <c r="AD599" s="9" t="s">
        <v>27</v>
      </c>
      <c r="AE599" s="9" t="s">
        <v>27</v>
      </c>
      <c r="AP599" s="69">
        <f t="shared" si="110"/>
        <v>1188647.17</v>
      </c>
      <c r="AQ599" s="70">
        <f t="shared" si="111"/>
        <v>0.32659628245638134</v>
      </c>
      <c r="AR599" s="66">
        <v>44894</v>
      </c>
      <c r="AS599" s="67">
        <v>45121</v>
      </c>
      <c r="AT599" s="60">
        <f t="shared" si="112"/>
        <v>227</v>
      </c>
      <c r="AU599" s="72">
        <f t="shared" si="117"/>
        <v>3205.2733333333331</v>
      </c>
      <c r="AV599" s="72">
        <f t="shared" si="113"/>
        <v>727597.04666666663</v>
      </c>
      <c r="AW599" s="72">
        <f t="shared" si="114"/>
        <v>1800000</v>
      </c>
      <c r="AX599" s="72">
        <f t="shared" si="115"/>
        <v>2527597.0466666669</v>
      </c>
      <c r="AY599" s="73">
        <f t="shared" si="116"/>
        <v>0.69449019004442003</v>
      </c>
    </row>
    <row r="600" spans="1:51" s="2" customFormat="1" ht="12" customHeight="1">
      <c r="A600" s="60" t="s">
        <v>2741</v>
      </c>
      <c r="B600" s="74" t="s">
        <v>795</v>
      </c>
      <c r="C600" s="168" t="s">
        <v>2742</v>
      </c>
      <c r="D600" s="60" t="s">
        <v>2743</v>
      </c>
      <c r="E600" s="60" t="s">
        <v>2106</v>
      </c>
      <c r="F600" s="55" t="s">
        <v>208</v>
      </c>
      <c r="G600" s="46">
        <v>6156120</v>
      </c>
      <c r="H600" s="76">
        <v>1537179.2910729072</v>
      </c>
      <c r="I600" s="46"/>
      <c r="J600" s="46"/>
      <c r="K600" s="46">
        <v>1600000</v>
      </c>
      <c r="L600" s="72">
        <v>1000000</v>
      </c>
      <c r="M600" s="60" t="s">
        <v>46</v>
      </c>
      <c r="N600" s="153" t="s">
        <v>48</v>
      </c>
      <c r="O600" s="169">
        <f t="shared" si="106"/>
        <v>862068.96551724139</v>
      </c>
      <c r="P600" s="170">
        <v>0</v>
      </c>
      <c r="Q600" s="72">
        <f t="shared" si="107"/>
        <v>0</v>
      </c>
      <c r="R600" s="187" t="s">
        <v>48</v>
      </c>
      <c r="S600" s="171"/>
      <c r="T600" s="67"/>
      <c r="U600" s="64">
        <f t="shared" si="108"/>
        <v>1</v>
      </c>
      <c r="V600" s="64">
        <v>0</v>
      </c>
      <c r="W600" s="61">
        <f t="shared" si="120"/>
        <v>0</v>
      </c>
      <c r="X600" s="68" t="s">
        <v>2744</v>
      </c>
      <c r="Y600" s="68" t="s">
        <v>50</v>
      </c>
      <c r="AA600" s="9" t="s">
        <v>27</v>
      </c>
      <c r="AB600" s="9" t="s">
        <v>27</v>
      </c>
      <c r="AC600" s="9" t="s">
        <v>27</v>
      </c>
      <c r="AD600" s="9" t="s">
        <v>27</v>
      </c>
      <c r="AE600" s="9" t="s">
        <v>27</v>
      </c>
      <c r="AP600" s="69">
        <f t="shared" si="110"/>
        <v>1537179.2910729072</v>
      </c>
      <c r="AQ600" s="70">
        <f t="shared" si="111"/>
        <v>0.24969937088180658</v>
      </c>
      <c r="AR600" s="71"/>
      <c r="AS600" s="60"/>
      <c r="AT600" s="60">
        <f t="shared" si="112"/>
        <v>0</v>
      </c>
      <c r="AU600" s="72">
        <f t="shared" si="117"/>
        <v>3205.2733333333331</v>
      </c>
      <c r="AV600" s="72">
        <f t="shared" si="113"/>
        <v>0</v>
      </c>
      <c r="AW600" s="72">
        <f t="shared" si="114"/>
        <v>1000000</v>
      </c>
      <c r="AX600" s="72">
        <f t="shared" si="115"/>
        <v>1000000</v>
      </c>
      <c r="AY600" s="73">
        <f t="shared" si="116"/>
        <v>0.16243997842797087</v>
      </c>
    </row>
    <row r="601" spans="1:51" s="2" customFormat="1" ht="12" customHeight="1">
      <c r="A601" s="60" t="s">
        <v>2745</v>
      </c>
      <c r="B601" s="74" t="s">
        <v>529</v>
      </c>
      <c r="C601" s="168" t="s">
        <v>2746</v>
      </c>
      <c r="D601" s="60" t="s">
        <v>2747</v>
      </c>
      <c r="E601" s="60" t="s">
        <v>2106</v>
      </c>
      <c r="F601" s="55" t="s">
        <v>1649</v>
      </c>
      <c r="G601" s="150">
        <v>3984600</v>
      </c>
      <c r="H601" s="150">
        <v>1301355.54</v>
      </c>
      <c r="I601" s="46"/>
      <c r="J601" s="46"/>
      <c r="K601" s="46">
        <v>2000000</v>
      </c>
      <c r="L601" s="72">
        <v>2000000</v>
      </c>
      <c r="M601" s="60" t="s">
        <v>46</v>
      </c>
      <c r="N601" s="153" t="s">
        <v>48</v>
      </c>
      <c r="O601" s="169">
        <f t="shared" si="106"/>
        <v>1724137.9310344828</v>
      </c>
      <c r="P601" s="170">
        <v>0</v>
      </c>
      <c r="Q601" s="72">
        <f t="shared" si="107"/>
        <v>0</v>
      </c>
      <c r="R601" s="187" t="s">
        <v>48</v>
      </c>
      <c r="S601" s="66">
        <v>45013</v>
      </c>
      <c r="T601" s="67">
        <v>45235</v>
      </c>
      <c r="U601" s="64">
        <f t="shared" si="108"/>
        <v>223</v>
      </c>
      <c r="V601" s="64">
        <v>60</v>
      </c>
      <c r="W601" s="61">
        <f t="shared" si="120"/>
        <v>13380</v>
      </c>
      <c r="X601" s="68" t="s">
        <v>2748</v>
      </c>
      <c r="Y601" s="68" t="s">
        <v>50</v>
      </c>
      <c r="AA601" s="9" t="s">
        <v>27</v>
      </c>
      <c r="AB601" s="9" t="s">
        <v>27</v>
      </c>
      <c r="AC601" s="9" t="s">
        <v>27</v>
      </c>
      <c r="AD601" s="9" t="s">
        <v>27</v>
      </c>
      <c r="AE601" s="9" t="s">
        <v>27</v>
      </c>
      <c r="AP601" s="69">
        <f t="shared" si="110"/>
        <v>1301355.54</v>
      </c>
      <c r="AQ601" s="70">
        <f t="shared" si="111"/>
        <v>0.32659628068062041</v>
      </c>
      <c r="AR601" s="66">
        <v>44864</v>
      </c>
      <c r="AS601" s="67">
        <v>44960</v>
      </c>
      <c r="AT601" s="60">
        <f t="shared" si="112"/>
        <v>96</v>
      </c>
      <c r="AU601" s="72">
        <f t="shared" si="117"/>
        <v>3205.2733333333331</v>
      </c>
      <c r="AV601" s="72">
        <f t="shared" si="113"/>
        <v>307706.23999999999</v>
      </c>
      <c r="AW601" s="72">
        <f t="shared" si="114"/>
        <v>2000000</v>
      </c>
      <c r="AX601" s="72">
        <f t="shared" si="115"/>
        <v>2307706.2400000002</v>
      </c>
      <c r="AY601" s="73">
        <f t="shared" si="116"/>
        <v>0.5791563118004317</v>
      </c>
    </row>
    <row r="602" spans="1:51" s="2" customFormat="1" ht="12">
      <c r="A602" s="60" t="s">
        <v>2749</v>
      </c>
      <c r="B602" s="74" t="s">
        <v>317</v>
      </c>
      <c r="C602" s="168" t="s">
        <v>2750</v>
      </c>
      <c r="D602" s="60" t="s">
        <v>2751</v>
      </c>
      <c r="E602" s="60" t="s">
        <v>46</v>
      </c>
      <c r="F602" s="55" t="s">
        <v>208</v>
      </c>
      <c r="G602" s="46">
        <v>4510052</v>
      </c>
      <c r="H602" s="76">
        <v>1194126.8155092373</v>
      </c>
      <c r="I602" s="46"/>
      <c r="J602" s="46"/>
      <c r="K602" s="46">
        <v>1500000</v>
      </c>
      <c r="L602" s="72">
        <v>950000</v>
      </c>
      <c r="M602" s="60" t="s">
        <v>2752</v>
      </c>
      <c r="N602" s="177" t="s">
        <v>1204</v>
      </c>
      <c r="O602" s="169">
        <f t="shared" ref="O602:O613" si="121">L602/1.16</f>
        <v>818965.51724137936</v>
      </c>
      <c r="P602" s="170">
        <v>1.7500000000000002E-2</v>
      </c>
      <c r="Q602" s="72">
        <f t="shared" ref="Q602:Q613" si="122">P602*O602</f>
        <v>14331.896551724139</v>
      </c>
      <c r="R602" s="187" t="s">
        <v>27</v>
      </c>
      <c r="S602" s="171"/>
      <c r="T602" s="67"/>
      <c r="U602" s="64">
        <f t="shared" ref="U602:U665" si="123">(T602-S602)+1</f>
        <v>1</v>
      </c>
      <c r="V602" s="64">
        <v>60</v>
      </c>
      <c r="W602" s="61">
        <f t="shared" si="120"/>
        <v>60</v>
      </c>
      <c r="X602" s="68" t="s">
        <v>2753</v>
      </c>
      <c r="Y602" s="68" t="s">
        <v>50</v>
      </c>
      <c r="AA602" s="9" t="s">
        <v>27</v>
      </c>
      <c r="AB602" s="9" t="s">
        <v>27</v>
      </c>
      <c r="AC602" s="9" t="s">
        <v>27</v>
      </c>
      <c r="AD602" s="9" t="s">
        <v>27</v>
      </c>
      <c r="AE602" s="9" t="s">
        <v>27</v>
      </c>
      <c r="AP602" s="69">
        <f t="shared" ref="AP602:AP665" si="124">H602</f>
        <v>1194126.8155092373</v>
      </c>
      <c r="AQ602" s="70">
        <f t="shared" ref="AQ602:AQ665" si="125">AP602/G602</f>
        <v>0.26477007704328848</v>
      </c>
      <c r="AR602" s="71"/>
      <c r="AS602" s="60"/>
      <c r="AT602" s="60">
        <f t="shared" ref="AT602:AT665" si="126">AS602-AR602</f>
        <v>0</v>
      </c>
      <c r="AU602" s="72">
        <f t="shared" si="117"/>
        <v>3205.2733333333331</v>
      </c>
      <c r="AV602" s="72">
        <f t="shared" ref="AV602:AV665" si="127">AU602*AT602</f>
        <v>0</v>
      </c>
      <c r="AW602" s="72">
        <f t="shared" ref="AW602:AW665" si="128">L602</f>
        <v>950000</v>
      </c>
      <c r="AX602" s="72">
        <f t="shared" ref="AX602:AX665" si="129">SUM(AV602:AW602)+BE602</f>
        <v>950000</v>
      </c>
      <c r="AY602" s="73">
        <f t="shared" ref="AY602:AY665" si="130">AX602/G602</f>
        <v>0.2106405868491095</v>
      </c>
    </row>
    <row r="603" spans="1:51" s="2" customFormat="1" ht="12" customHeight="1">
      <c r="A603" s="60" t="s">
        <v>2754</v>
      </c>
      <c r="B603" s="74" t="s">
        <v>337</v>
      </c>
      <c r="C603" s="168" t="s">
        <v>2755</v>
      </c>
      <c r="D603" s="60" t="s">
        <v>2756</v>
      </c>
      <c r="E603" s="60" t="s">
        <v>46</v>
      </c>
      <c r="F603" s="55" t="s">
        <v>2043</v>
      </c>
      <c r="G603" s="46">
        <v>3984601</v>
      </c>
      <c r="H603" s="76"/>
      <c r="I603" s="46"/>
      <c r="J603" s="46"/>
      <c r="K603" s="46">
        <v>2000000</v>
      </c>
      <c r="L603" s="72">
        <v>2000000</v>
      </c>
      <c r="M603" s="60" t="s">
        <v>46</v>
      </c>
      <c r="N603" s="153" t="s">
        <v>48</v>
      </c>
      <c r="O603" s="169">
        <f t="shared" si="121"/>
        <v>1724137.9310344828</v>
      </c>
      <c r="P603" s="170">
        <v>0</v>
      </c>
      <c r="Q603" s="72">
        <f t="shared" si="122"/>
        <v>0</v>
      </c>
      <c r="R603" s="187" t="s">
        <v>48</v>
      </c>
      <c r="S603" s="66">
        <v>45161</v>
      </c>
      <c r="T603" s="67">
        <v>45317</v>
      </c>
      <c r="U603" s="64">
        <f t="shared" si="123"/>
        <v>157</v>
      </c>
      <c r="V603" s="64">
        <v>60</v>
      </c>
      <c r="W603" s="61">
        <f t="shared" si="120"/>
        <v>9420</v>
      </c>
      <c r="X603" s="68" t="s">
        <v>2757</v>
      </c>
      <c r="Y603" s="68" t="s">
        <v>50</v>
      </c>
      <c r="AA603" s="9" t="s">
        <v>27</v>
      </c>
      <c r="AB603" s="9" t="s">
        <v>27</v>
      </c>
      <c r="AC603" s="9" t="s">
        <v>27</v>
      </c>
      <c r="AD603" s="9" t="s">
        <v>27</v>
      </c>
      <c r="AE603" s="9" t="s">
        <v>27</v>
      </c>
      <c r="AG603" s="2" t="s">
        <v>2758</v>
      </c>
      <c r="AP603" s="69">
        <f t="shared" si="124"/>
        <v>0</v>
      </c>
      <c r="AQ603" s="70">
        <f t="shared" si="125"/>
        <v>0</v>
      </c>
      <c r="AR603" s="71"/>
      <c r="AS603" s="60"/>
      <c r="AT603" s="60">
        <f t="shared" si="126"/>
        <v>0</v>
      </c>
      <c r="AU603" s="72">
        <f t="shared" si="117"/>
        <v>3205.2733333333331</v>
      </c>
      <c r="AV603" s="72">
        <f t="shared" si="127"/>
        <v>0</v>
      </c>
      <c r="AW603" s="72">
        <f t="shared" si="128"/>
        <v>2000000</v>
      </c>
      <c r="AX603" s="72">
        <f t="shared" si="129"/>
        <v>2000000</v>
      </c>
      <c r="AY603" s="73">
        <f t="shared" si="130"/>
        <v>0.50193231392553483</v>
      </c>
    </row>
    <row r="604" spans="1:51" s="2" customFormat="1" ht="12" customHeight="1">
      <c r="A604" s="172" t="s">
        <v>2759</v>
      </c>
      <c r="B604" s="55" t="s">
        <v>1068</v>
      </c>
      <c r="C604" s="173" t="s">
        <v>2760</v>
      </c>
      <c r="D604" s="58" t="s">
        <v>2761</v>
      </c>
      <c r="E604" s="60" t="s">
        <v>2106</v>
      </c>
      <c r="F604" s="55" t="s">
        <v>1071</v>
      </c>
      <c r="G604" s="46">
        <v>3120258.62</v>
      </c>
      <c r="H604" s="46">
        <v>555589.85</v>
      </c>
      <c r="I604" s="55"/>
      <c r="J604" s="55"/>
      <c r="K604" s="121">
        <v>750000</v>
      </c>
      <c r="L604" s="175">
        <v>750000</v>
      </c>
      <c r="M604" s="60" t="s">
        <v>46</v>
      </c>
      <c r="N604" s="177" t="s">
        <v>48</v>
      </c>
      <c r="O604" s="169">
        <f t="shared" si="121"/>
        <v>646551.72413793113</v>
      </c>
      <c r="P604" s="170">
        <v>0</v>
      </c>
      <c r="Q604" s="72">
        <f t="shared" si="122"/>
        <v>0</v>
      </c>
      <c r="R604" s="65" t="s">
        <v>48</v>
      </c>
      <c r="S604" s="171"/>
      <c r="T604" s="67"/>
      <c r="U604" s="64">
        <f t="shared" si="123"/>
        <v>1</v>
      </c>
      <c r="V604" s="64">
        <v>0</v>
      </c>
      <c r="W604" s="61">
        <f>U604*V604</f>
        <v>0</v>
      </c>
      <c r="X604" s="68" t="s">
        <v>2762</v>
      </c>
      <c r="Y604" s="68" t="s">
        <v>50</v>
      </c>
      <c r="AA604" s="9" t="s">
        <v>27</v>
      </c>
      <c r="AB604" s="9" t="s">
        <v>27</v>
      </c>
      <c r="AC604" s="9" t="s">
        <v>27</v>
      </c>
      <c r="AD604" s="9" t="s">
        <v>27</v>
      </c>
      <c r="AE604" s="9" t="s">
        <v>27</v>
      </c>
      <c r="AP604" s="69">
        <f t="shared" si="124"/>
        <v>555589.85</v>
      </c>
      <c r="AQ604" s="70">
        <f t="shared" si="125"/>
        <v>0.17805891038608843</v>
      </c>
      <c r="AR604" s="71"/>
      <c r="AS604" s="60"/>
      <c r="AT604" s="60">
        <f t="shared" si="126"/>
        <v>0</v>
      </c>
      <c r="AU604" s="72">
        <f t="shared" si="117"/>
        <v>3205.2733333333331</v>
      </c>
      <c r="AV604" s="72">
        <f t="shared" si="127"/>
        <v>0</v>
      </c>
      <c r="AW604" s="72">
        <f t="shared" si="128"/>
        <v>750000</v>
      </c>
      <c r="AX604" s="72">
        <f t="shared" si="129"/>
        <v>750000</v>
      </c>
      <c r="AY604" s="73">
        <f t="shared" si="130"/>
        <v>0.2403646913088249</v>
      </c>
    </row>
    <row r="605" spans="1:51" s="2" customFormat="1" ht="12">
      <c r="A605" s="172" t="s">
        <v>2763</v>
      </c>
      <c r="B605" s="55" t="s">
        <v>317</v>
      </c>
      <c r="C605" s="173" t="s">
        <v>2764</v>
      </c>
      <c r="D605" s="58" t="s">
        <v>2765</v>
      </c>
      <c r="E605" s="154" t="s">
        <v>46</v>
      </c>
      <c r="F605" s="56" t="s">
        <v>208</v>
      </c>
      <c r="G605" s="121">
        <v>4510052</v>
      </c>
      <c r="H605" s="121">
        <v>1194126.8155092373</v>
      </c>
      <c r="I605" s="55"/>
      <c r="J605" s="55"/>
      <c r="K605" s="121">
        <v>1500000</v>
      </c>
      <c r="L605" s="175">
        <v>950000</v>
      </c>
      <c r="M605" s="60" t="s">
        <v>2766</v>
      </c>
      <c r="N605" s="177" t="s">
        <v>1204</v>
      </c>
      <c r="O605" s="169">
        <f t="shared" si="121"/>
        <v>818965.51724137936</v>
      </c>
      <c r="P605" s="170">
        <v>1.7500000000000002E-2</v>
      </c>
      <c r="Q605" s="72">
        <f t="shared" si="122"/>
        <v>14331.896551724139</v>
      </c>
      <c r="R605" s="187" t="s">
        <v>27</v>
      </c>
      <c r="S605" s="171"/>
      <c r="T605" s="67"/>
      <c r="U605" s="64">
        <f t="shared" si="123"/>
        <v>1</v>
      </c>
      <c r="V605" s="64">
        <v>60</v>
      </c>
      <c r="W605" s="61">
        <f t="shared" ref="W605:W611" si="131">V605*U605</f>
        <v>60</v>
      </c>
      <c r="X605" s="68" t="s">
        <v>2767</v>
      </c>
      <c r="Y605" s="68" t="s">
        <v>50</v>
      </c>
      <c r="AA605" s="9" t="s">
        <v>27</v>
      </c>
      <c r="AB605" s="9" t="s">
        <v>27</v>
      </c>
      <c r="AC605" s="9" t="s">
        <v>27</v>
      </c>
      <c r="AD605" s="9" t="s">
        <v>27</v>
      </c>
      <c r="AE605" s="9" t="s">
        <v>27</v>
      </c>
      <c r="AP605" s="69">
        <f t="shared" si="124"/>
        <v>1194126.8155092373</v>
      </c>
      <c r="AQ605" s="70">
        <f t="shared" si="125"/>
        <v>0.26477007704328848</v>
      </c>
      <c r="AR605" s="71"/>
      <c r="AS605" s="60"/>
      <c r="AT605" s="60">
        <f t="shared" si="126"/>
        <v>0</v>
      </c>
      <c r="AU605" s="72">
        <f t="shared" si="117"/>
        <v>3205.2733333333331</v>
      </c>
      <c r="AV605" s="72">
        <f t="shared" si="127"/>
        <v>0</v>
      </c>
      <c r="AW605" s="72">
        <f t="shared" si="128"/>
        <v>950000</v>
      </c>
      <c r="AX605" s="72">
        <f t="shared" si="129"/>
        <v>950000</v>
      </c>
      <c r="AY605" s="73">
        <f t="shared" si="130"/>
        <v>0.2106405868491095</v>
      </c>
    </row>
    <row r="606" spans="1:51" s="2" customFormat="1" ht="12" customHeight="1">
      <c r="A606" s="172" t="s">
        <v>2768</v>
      </c>
      <c r="B606" s="55" t="s">
        <v>1491</v>
      </c>
      <c r="C606" s="173" t="s">
        <v>2769</v>
      </c>
      <c r="D606" s="58" t="s">
        <v>2770</v>
      </c>
      <c r="E606" s="154" t="s">
        <v>2054</v>
      </c>
      <c r="F606" s="56" t="s">
        <v>208</v>
      </c>
      <c r="G606" s="121">
        <v>4919000</v>
      </c>
      <c r="H606" s="121">
        <v>1369654.621380802</v>
      </c>
      <c r="I606" s="127"/>
      <c r="J606" s="127"/>
      <c r="K606" s="121">
        <v>1200000</v>
      </c>
      <c r="L606" s="175">
        <v>700000</v>
      </c>
      <c r="M606" s="60" t="s">
        <v>46</v>
      </c>
      <c r="N606" s="177" t="s">
        <v>48</v>
      </c>
      <c r="O606" s="169">
        <f t="shared" si="121"/>
        <v>603448.27586206899</v>
      </c>
      <c r="P606" s="170">
        <v>0</v>
      </c>
      <c r="Q606" s="72">
        <f t="shared" si="122"/>
        <v>0</v>
      </c>
      <c r="R606" s="187" t="s">
        <v>48</v>
      </c>
      <c r="S606" s="171">
        <v>44748</v>
      </c>
      <c r="T606" s="67"/>
      <c r="U606" s="64">
        <f t="shared" si="123"/>
        <v>-44747</v>
      </c>
      <c r="V606" s="64">
        <v>60</v>
      </c>
      <c r="W606" s="61">
        <f t="shared" si="131"/>
        <v>-2684820</v>
      </c>
      <c r="X606" s="68" t="s">
        <v>2771</v>
      </c>
      <c r="Y606" s="68" t="s">
        <v>50</v>
      </c>
      <c r="AA606" s="9" t="s">
        <v>27</v>
      </c>
      <c r="AB606" s="9" t="s">
        <v>27</v>
      </c>
      <c r="AC606" s="9" t="s">
        <v>27</v>
      </c>
      <c r="AD606" s="9" t="s">
        <v>27</v>
      </c>
      <c r="AE606" s="9" t="s">
        <v>27</v>
      </c>
      <c r="AP606" s="69">
        <f t="shared" si="124"/>
        <v>1369654.621380802</v>
      </c>
      <c r="AQ606" s="70">
        <f t="shared" si="125"/>
        <v>0.27844167948379794</v>
      </c>
      <c r="AR606" s="71"/>
      <c r="AS606" s="60"/>
      <c r="AT606" s="60">
        <f t="shared" si="126"/>
        <v>0</v>
      </c>
      <c r="AU606" s="72">
        <f t="shared" si="117"/>
        <v>3205.2733333333331</v>
      </c>
      <c r="AV606" s="72">
        <f t="shared" si="127"/>
        <v>0</v>
      </c>
      <c r="AW606" s="72">
        <f t="shared" si="128"/>
        <v>700000</v>
      </c>
      <c r="AX606" s="72">
        <f t="shared" si="129"/>
        <v>700000</v>
      </c>
      <c r="AY606" s="73">
        <f t="shared" si="130"/>
        <v>0.1423053466151657</v>
      </c>
    </row>
    <row r="607" spans="1:51" s="2" customFormat="1" ht="12" customHeight="1">
      <c r="A607" s="172" t="s">
        <v>2772</v>
      </c>
      <c r="B607" s="55" t="s">
        <v>337</v>
      </c>
      <c r="C607" s="173" t="s">
        <v>2773</v>
      </c>
      <c r="D607" s="58" t="s">
        <v>2774</v>
      </c>
      <c r="E607" s="60" t="s">
        <v>46</v>
      </c>
      <c r="F607" s="55" t="s">
        <v>2043</v>
      </c>
      <c r="G607" s="121">
        <v>3984601</v>
      </c>
      <c r="H607" s="121"/>
      <c r="I607" s="55"/>
      <c r="J607" s="55"/>
      <c r="K607" s="121">
        <v>2000000</v>
      </c>
      <c r="L607" s="175">
        <v>2000000</v>
      </c>
      <c r="M607" s="60" t="s">
        <v>46</v>
      </c>
      <c r="N607" s="177" t="s">
        <v>48</v>
      </c>
      <c r="O607" s="169">
        <f t="shared" si="121"/>
        <v>1724137.9310344828</v>
      </c>
      <c r="P607" s="170">
        <v>0</v>
      </c>
      <c r="Q607" s="72">
        <f t="shared" si="122"/>
        <v>0</v>
      </c>
      <c r="R607" s="187" t="s">
        <v>48</v>
      </c>
      <c r="S607" s="66">
        <v>45161</v>
      </c>
      <c r="T607" s="67">
        <v>45322</v>
      </c>
      <c r="U607" s="64">
        <f t="shared" si="123"/>
        <v>162</v>
      </c>
      <c r="V607" s="64">
        <v>60</v>
      </c>
      <c r="W607" s="61">
        <f t="shared" si="131"/>
        <v>9720</v>
      </c>
      <c r="X607" s="68" t="s">
        <v>2775</v>
      </c>
      <c r="Y607" s="68" t="s">
        <v>50</v>
      </c>
      <c r="AA607" s="9" t="s">
        <v>27</v>
      </c>
      <c r="AB607" s="9" t="s">
        <v>27</v>
      </c>
      <c r="AC607" s="9" t="s">
        <v>27</v>
      </c>
      <c r="AD607" s="9" t="s">
        <v>27</v>
      </c>
      <c r="AE607" s="9" t="s">
        <v>27</v>
      </c>
      <c r="AG607" s="2" t="s">
        <v>2758</v>
      </c>
      <c r="AP607" s="69">
        <f t="shared" si="124"/>
        <v>0</v>
      </c>
      <c r="AQ607" s="70">
        <f t="shared" si="125"/>
        <v>0</v>
      </c>
      <c r="AR607" s="71"/>
      <c r="AS607" s="60"/>
      <c r="AT607" s="60">
        <f t="shared" si="126"/>
        <v>0</v>
      </c>
      <c r="AU607" s="72">
        <f t="shared" ref="AU607:AU670" si="132">96158.2/30</f>
        <v>3205.2733333333331</v>
      </c>
      <c r="AV607" s="72">
        <f t="shared" si="127"/>
        <v>0</v>
      </c>
      <c r="AW607" s="72">
        <f t="shared" si="128"/>
        <v>2000000</v>
      </c>
      <c r="AX607" s="72">
        <f t="shared" si="129"/>
        <v>2000000</v>
      </c>
      <c r="AY607" s="73">
        <f t="shared" si="130"/>
        <v>0.50193231392553483</v>
      </c>
    </row>
    <row r="608" spans="1:51" s="2" customFormat="1" ht="12" customHeight="1">
      <c r="A608" s="188" t="s">
        <v>2776</v>
      </c>
      <c r="B608" s="55" t="s">
        <v>337</v>
      </c>
      <c r="C608" s="173" t="s">
        <v>2777</v>
      </c>
      <c r="D608" s="58" t="s">
        <v>2778</v>
      </c>
      <c r="E608" s="60" t="s">
        <v>46</v>
      </c>
      <c r="F608" s="55" t="s">
        <v>1649</v>
      </c>
      <c r="G608" s="150">
        <v>3984600</v>
      </c>
      <c r="H608" s="150">
        <v>1301355.54</v>
      </c>
      <c r="I608" s="55"/>
      <c r="J608" s="55"/>
      <c r="K608" s="121">
        <v>2000000</v>
      </c>
      <c r="L608" s="175">
        <v>2000000</v>
      </c>
      <c r="M608" s="60" t="s">
        <v>2779</v>
      </c>
      <c r="N608" s="177"/>
      <c r="O608" s="169">
        <f t="shared" si="121"/>
        <v>1724137.9310344828</v>
      </c>
      <c r="P608" s="170">
        <v>2.5000000000000001E-2</v>
      </c>
      <c r="Q608" s="72">
        <f t="shared" si="122"/>
        <v>43103.448275862072</v>
      </c>
      <c r="R608" s="187"/>
      <c r="S608" s="66">
        <v>45150</v>
      </c>
      <c r="T608" s="67">
        <v>45310</v>
      </c>
      <c r="U608" s="64">
        <f t="shared" si="123"/>
        <v>161</v>
      </c>
      <c r="V608" s="64">
        <v>60</v>
      </c>
      <c r="W608" s="61">
        <f t="shared" si="131"/>
        <v>9660</v>
      </c>
      <c r="X608" s="68" t="s">
        <v>2780</v>
      </c>
      <c r="Y608" s="68" t="s">
        <v>50</v>
      </c>
      <c r="AA608" s="9" t="s">
        <v>27</v>
      </c>
      <c r="AB608" s="9" t="s">
        <v>27</v>
      </c>
      <c r="AC608" s="9" t="s">
        <v>27</v>
      </c>
      <c r="AD608" s="9" t="s">
        <v>27</v>
      </c>
      <c r="AE608" s="9" t="s">
        <v>27</v>
      </c>
      <c r="AP608" s="69">
        <f t="shared" si="124"/>
        <v>1301355.54</v>
      </c>
      <c r="AQ608" s="70">
        <f t="shared" si="125"/>
        <v>0.32659628068062041</v>
      </c>
      <c r="AR608" s="66">
        <v>44893</v>
      </c>
      <c r="AS608" s="67">
        <v>45121</v>
      </c>
      <c r="AT608" s="60">
        <f t="shared" si="126"/>
        <v>228</v>
      </c>
      <c r="AU608" s="72">
        <f t="shared" si="132"/>
        <v>3205.2733333333331</v>
      </c>
      <c r="AV608" s="72">
        <f t="shared" si="127"/>
        <v>730802.32</v>
      </c>
      <c r="AW608" s="72">
        <f t="shared" si="128"/>
        <v>2000000</v>
      </c>
      <c r="AX608" s="72">
        <f t="shared" si="129"/>
        <v>2730802.32</v>
      </c>
      <c r="AY608" s="73">
        <f t="shared" si="130"/>
        <v>0.68533913567233851</v>
      </c>
    </row>
    <row r="609" spans="1:51" s="2" customFormat="1" ht="12" customHeight="1">
      <c r="A609" s="172" t="s">
        <v>2781</v>
      </c>
      <c r="B609" s="55" t="s">
        <v>337</v>
      </c>
      <c r="C609" s="173" t="s">
        <v>2782</v>
      </c>
      <c r="D609" s="58" t="s">
        <v>2783</v>
      </c>
      <c r="E609" s="60" t="s">
        <v>46</v>
      </c>
      <c r="F609" s="55" t="s">
        <v>2043</v>
      </c>
      <c r="G609" s="121">
        <v>3984601</v>
      </c>
      <c r="H609" s="121"/>
      <c r="I609" s="55"/>
      <c r="J609" s="55"/>
      <c r="K609" s="121">
        <v>2000000</v>
      </c>
      <c r="L609" s="175">
        <v>2000000</v>
      </c>
      <c r="M609" s="60" t="s">
        <v>46</v>
      </c>
      <c r="N609" s="177" t="s">
        <v>48</v>
      </c>
      <c r="O609" s="169">
        <f t="shared" si="121"/>
        <v>1724137.9310344828</v>
      </c>
      <c r="P609" s="170">
        <v>0</v>
      </c>
      <c r="Q609" s="72">
        <f t="shared" si="122"/>
        <v>0</v>
      </c>
      <c r="R609" s="187" t="s">
        <v>48</v>
      </c>
      <c r="S609" s="66">
        <v>45161</v>
      </c>
      <c r="T609" s="67">
        <v>45265</v>
      </c>
      <c r="U609" s="64">
        <f t="shared" si="123"/>
        <v>105</v>
      </c>
      <c r="V609" s="64">
        <v>60</v>
      </c>
      <c r="W609" s="61">
        <f t="shared" si="131"/>
        <v>6300</v>
      </c>
      <c r="X609" s="68" t="s">
        <v>2784</v>
      </c>
      <c r="Y609" s="68" t="s">
        <v>50</v>
      </c>
      <c r="AA609" s="9" t="s">
        <v>27</v>
      </c>
      <c r="AB609" s="9" t="s">
        <v>27</v>
      </c>
      <c r="AC609" s="9" t="s">
        <v>27</v>
      </c>
      <c r="AD609" s="9" t="s">
        <v>27</v>
      </c>
      <c r="AE609" s="9" t="s">
        <v>27</v>
      </c>
      <c r="AG609" s="2" t="s">
        <v>2758</v>
      </c>
      <c r="AP609" s="69">
        <f t="shared" si="124"/>
        <v>0</v>
      </c>
      <c r="AQ609" s="70">
        <f t="shared" si="125"/>
        <v>0</v>
      </c>
      <c r="AR609" s="71"/>
      <c r="AS609" s="60"/>
      <c r="AT609" s="60">
        <f t="shared" si="126"/>
        <v>0</v>
      </c>
      <c r="AU609" s="72">
        <f t="shared" si="132"/>
        <v>3205.2733333333331</v>
      </c>
      <c r="AV609" s="72">
        <f t="shared" si="127"/>
        <v>0</v>
      </c>
      <c r="AW609" s="72">
        <f t="shared" si="128"/>
        <v>2000000</v>
      </c>
      <c r="AX609" s="72">
        <f t="shared" si="129"/>
        <v>2000000</v>
      </c>
      <c r="AY609" s="73">
        <f t="shared" si="130"/>
        <v>0.50193231392553483</v>
      </c>
    </row>
    <row r="610" spans="1:51" s="2" customFormat="1" ht="12" customHeight="1">
      <c r="A610" s="172" t="s">
        <v>2785</v>
      </c>
      <c r="B610" s="55" t="s">
        <v>337</v>
      </c>
      <c r="C610" s="173" t="s">
        <v>2786</v>
      </c>
      <c r="D610" s="58" t="s">
        <v>2787</v>
      </c>
      <c r="E610" s="60" t="s">
        <v>46</v>
      </c>
      <c r="F610" s="55" t="s">
        <v>2043</v>
      </c>
      <c r="G610" s="121">
        <v>3984601</v>
      </c>
      <c r="H610" s="121"/>
      <c r="I610" s="55"/>
      <c r="J610" s="55"/>
      <c r="K610" s="121">
        <v>2000000</v>
      </c>
      <c r="L610" s="175">
        <v>2000000</v>
      </c>
      <c r="M610" s="60" t="s">
        <v>2788</v>
      </c>
      <c r="N610" s="177" t="s">
        <v>2789</v>
      </c>
      <c r="O610" s="169">
        <f t="shared" si="121"/>
        <v>1724137.9310344828</v>
      </c>
      <c r="P610" s="170">
        <v>2.5000000000000001E-2</v>
      </c>
      <c r="Q610" s="72">
        <f t="shared" si="122"/>
        <v>43103.448275862072</v>
      </c>
      <c r="R610" s="65" t="s">
        <v>27</v>
      </c>
      <c r="S610" s="66">
        <v>45161</v>
      </c>
      <c r="T610" s="67">
        <v>45343</v>
      </c>
      <c r="U610" s="64">
        <f t="shared" si="123"/>
        <v>183</v>
      </c>
      <c r="V610" s="64">
        <v>60</v>
      </c>
      <c r="W610" s="61">
        <f t="shared" si="131"/>
        <v>10980</v>
      </c>
      <c r="X610" s="68" t="s">
        <v>2790</v>
      </c>
      <c r="Y610" s="68" t="s">
        <v>50</v>
      </c>
      <c r="AA610" s="9" t="s">
        <v>27</v>
      </c>
      <c r="AB610" s="9" t="s">
        <v>27</v>
      </c>
      <c r="AC610" s="9" t="s">
        <v>27</v>
      </c>
      <c r="AD610" s="9" t="s">
        <v>27</v>
      </c>
      <c r="AE610" s="9" t="s">
        <v>27</v>
      </c>
      <c r="AP610" s="69">
        <f t="shared" si="124"/>
        <v>0</v>
      </c>
      <c r="AQ610" s="70">
        <f t="shared" si="125"/>
        <v>0</v>
      </c>
      <c r="AR610" s="71"/>
      <c r="AS610" s="60"/>
      <c r="AT610" s="60">
        <f t="shared" si="126"/>
        <v>0</v>
      </c>
      <c r="AU610" s="72">
        <f t="shared" si="132"/>
        <v>3205.2733333333331</v>
      </c>
      <c r="AV610" s="72">
        <f t="shared" si="127"/>
        <v>0</v>
      </c>
      <c r="AW610" s="72">
        <f t="shared" si="128"/>
        <v>2000000</v>
      </c>
      <c r="AX610" s="72">
        <f t="shared" si="129"/>
        <v>2000000</v>
      </c>
      <c r="AY610" s="73">
        <f t="shared" si="130"/>
        <v>0.50193231392553483</v>
      </c>
    </row>
    <row r="611" spans="1:51" s="2" customFormat="1" ht="12" customHeight="1">
      <c r="A611" s="172" t="s">
        <v>2791</v>
      </c>
      <c r="B611" s="55" t="s">
        <v>218</v>
      </c>
      <c r="C611" s="173" t="s">
        <v>2792</v>
      </c>
      <c r="D611" s="58" t="s">
        <v>2793</v>
      </c>
      <c r="E611" s="60" t="s">
        <v>2271</v>
      </c>
      <c r="F611" s="55" t="s">
        <v>208</v>
      </c>
      <c r="G611" s="121">
        <v>5529500</v>
      </c>
      <c r="H611" s="121">
        <v>1760168.6239772062</v>
      </c>
      <c r="I611" s="55"/>
      <c r="J611" s="55"/>
      <c r="K611" s="121">
        <v>2100000</v>
      </c>
      <c r="L611" s="175">
        <v>900000</v>
      </c>
      <c r="M611" s="60" t="s">
        <v>46</v>
      </c>
      <c r="N611" s="177" t="s">
        <v>48</v>
      </c>
      <c r="O611" s="169">
        <f t="shared" si="121"/>
        <v>775862.06896551733</v>
      </c>
      <c r="P611" s="170">
        <v>0</v>
      </c>
      <c r="Q611" s="72">
        <f t="shared" si="122"/>
        <v>0</v>
      </c>
      <c r="R611" s="65" t="s">
        <v>48</v>
      </c>
      <c r="S611" s="171">
        <v>45120</v>
      </c>
      <c r="T611" s="67">
        <v>45335</v>
      </c>
      <c r="U611" s="64">
        <f t="shared" si="123"/>
        <v>216</v>
      </c>
      <c r="V611" s="64">
        <v>0</v>
      </c>
      <c r="W611" s="61">
        <f t="shared" si="131"/>
        <v>0</v>
      </c>
      <c r="X611" s="68" t="s">
        <v>2794</v>
      </c>
      <c r="Y611" s="68" t="s">
        <v>50</v>
      </c>
      <c r="AA611" s="9" t="s">
        <v>27</v>
      </c>
      <c r="AB611" s="9" t="s">
        <v>27</v>
      </c>
      <c r="AC611" s="9" t="s">
        <v>27</v>
      </c>
      <c r="AD611" s="9" t="s">
        <v>27</v>
      </c>
      <c r="AE611" s="9" t="s">
        <v>27</v>
      </c>
      <c r="AP611" s="69">
        <f t="shared" si="124"/>
        <v>1760168.6239772062</v>
      </c>
      <c r="AQ611" s="70">
        <f t="shared" si="125"/>
        <v>0.31832328853914571</v>
      </c>
      <c r="AR611" s="71"/>
      <c r="AS611" s="60"/>
      <c r="AT611" s="60">
        <f t="shared" si="126"/>
        <v>0</v>
      </c>
      <c r="AU611" s="72">
        <f t="shared" si="132"/>
        <v>3205.2733333333331</v>
      </c>
      <c r="AV611" s="72">
        <f t="shared" si="127"/>
        <v>0</v>
      </c>
      <c r="AW611" s="72">
        <f t="shared" si="128"/>
        <v>900000</v>
      </c>
      <c r="AX611" s="72">
        <f t="shared" si="129"/>
        <v>900000</v>
      </c>
      <c r="AY611" s="73">
        <f t="shared" si="130"/>
        <v>0.16276336015914639</v>
      </c>
    </row>
    <row r="612" spans="1:51" s="2" customFormat="1" ht="12" customHeight="1">
      <c r="A612" s="172" t="s">
        <v>2795</v>
      </c>
      <c r="B612" s="55" t="s">
        <v>205</v>
      </c>
      <c r="C612" s="173" t="s">
        <v>2796</v>
      </c>
      <c r="D612" s="58" t="s">
        <v>2797</v>
      </c>
      <c r="E612" s="60" t="s">
        <v>46</v>
      </c>
      <c r="F612" s="55" t="s">
        <v>208</v>
      </c>
      <c r="G612" s="121">
        <v>10122012.619999999</v>
      </c>
      <c r="H612" s="121">
        <v>3101975.23251</v>
      </c>
      <c r="I612" s="55"/>
      <c r="J612" s="55"/>
      <c r="K612" s="121">
        <v>3700000</v>
      </c>
      <c r="L612" s="175">
        <v>4250000</v>
      </c>
      <c r="M612" s="60" t="s">
        <v>2798</v>
      </c>
      <c r="N612" s="177" t="s">
        <v>48</v>
      </c>
      <c r="O612" s="169">
        <f t="shared" si="121"/>
        <v>3663793.1034482759</v>
      </c>
      <c r="P612" s="170">
        <v>0</v>
      </c>
      <c r="Q612" s="72">
        <f t="shared" si="122"/>
        <v>0</v>
      </c>
      <c r="R612" s="65"/>
      <c r="S612" s="184">
        <v>45120</v>
      </c>
      <c r="T612" s="67"/>
      <c r="U612" s="64">
        <f t="shared" si="123"/>
        <v>-45119</v>
      </c>
      <c r="V612" s="64">
        <v>150</v>
      </c>
      <c r="W612" s="61">
        <f>U612*V612</f>
        <v>-6767850</v>
      </c>
      <c r="X612" s="68"/>
      <c r="Y612" s="68" t="s">
        <v>50</v>
      </c>
      <c r="AA612" s="9" t="s">
        <v>27</v>
      </c>
      <c r="AB612" s="9" t="s">
        <v>28</v>
      </c>
      <c r="AC612" s="9" t="s">
        <v>28</v>
      </c>
      <c r="AD612" s="9" t="s">
        <v>28</v>
      </c>
      <c r="AE612" s="9" t="s">
        <v>27</v>
      </c>
      <c r="AF612" s="2" t="s">
        <v>2799</v>
      </c>
      <c r="AP612" s="69">
        <f t="shared" si="124"/>
        <v>3101975.23251</v>
      </c>
      <c r="AQ612" s="70">
        <f t="shared" si="125"/>
        <v>0.30645834469528654</v>
      </c>
      <c r="AR612" s="71"/>
      <c r="AS612" s="60"/>
      <c r="AT612" s="60">
        <f t="shared" si="126"/>
        <v>0</v>
      </c>
      <c r="AU612" s="72">
        <f t="shared" si="132"/>
        <v>3205.2733333333331</v>
      </c>
      <c r="AV612" s="72">
        <f t="shared" si="127"/>
        <v>0</v>
      </c>
      <c r="AW612" s="72">
        <f t="shared" si="128"/>
        <v>4250000</v>
      </c>
      <c r="AX612" s="72">
        <f t="shared" si="129"/>
        <v>4250000</v>
      </c>
      <c r="AY612" s="73">
        <f t="shared" si="130"/>
        <v>0.41987697106823013</v>
      </c>
    </row>
    <row r="613" spans="1:51" s="2" customFormat="1" ht="12" customHeight="1">
      <c r="A613" s="172" t="s">
        <v>2800</v>
      </c>
      <c r="B613" s="55" t="s">
        <v>2801</v>
      </c>
      <c r="C613" s="173" t="s">
        <v>2802</v>
      </c>
      <c r="D613" s="58" t="s">
        <v>2803</v>
      </c>
      <c r="E613" s="60" t="s">
        <v>2804</v>
      </c>
      <c r="F613" s="55" t="s">
        <v>2805</v>
      </c>
      <c r="G613" s="121"/>
      <c r="H613" s="121"/>
      <c r="I613" s="55"/>
      <c r="J613" s="55"/>
      <c r="K613" s="121">
        <v>4000000</v>
      </c>
      <c r="L613" s="175">
        <v>4292500</v>
      </c>
      <c r="M613" s="60" t="s">
        <v>2798</v>
      </c>
      <c r="N613" s="177" t="s">
        <v>48</v>
      </c>
      <c r="O613" s="169">
        <f t="shared" si="121"/>
        <v>3700431.034482759</v>
      </c>
      <c r="P613" s="170">
        <v>0</v>
      </c>
      <c r="Q613" s="72">
        <f t="shared" si="122"/>
        <v>0</v>
      </c>
      <c r="R613" s="65"/>
      <c r="S613" s="171"/>
      <c r="T613" s="67"/>
      <c r="U613" s="64">
        <f t="shared" si="123"/>
        <v>1</v>
      </c>
      <c r="V613" s="64">
        <v>0</v>
      </c>
      <c r="W613" s="61">
        <f>U613*V613</f>
        <v>0</v>
      </c>
      <c r="X613" s="68"/>
      <c r="Y613" s="68" t="s">
        <v>50</v>
      </c>
      <c r="AA613" s="9" t="s">
        <v>27</v>
      </c>
      <c r="AB613" s="9" t="s">
        <v>28</v>
      </c>
      <c r="AC613" s="9" t="s">
        <v>28</v>
      </c>
      <c r="AD613" s="9" t="s">
        <v>28</v>
      </c>
      <c r="AE613" s="9" t="s">
        <v>27</v>
      </c>
      <c r="AF613" s="2" t="s">
        <v>2799</v>
      </c>
      <c r="AP613" s="69">
        <f t="shared" si="124"/>
        <v>0</v>
      </c>
      <c r="AQ613" s="70" t="e">
        <f t="shared" si="125"/>
        <v>#DIV/0!</v>
      </c>
      <c r="AR613" s="71"/>
      <c r="AS613" s="60"/>
      <c r="AT613" s="60">
        <f t="shared" si="126"/>
        <v>0</v>
      </c>
      <c r="AU613" s="72">
        <f t="shared" si="132"/>
        <v>3205.2733333333331</v>
      </c>
      <c r="AV613" s="72">
        <f t="shared" si="127"/>
        <v>0</v>
      </c>
      <c r="AW613" s="72">
        <f t="shared" si="128"/>
        <v>4292500</v>
      </c>
      <c r="AX613" s="72">
        <f t="shared" si="129"/>
        <v>4292500</v>
      </c>
      <c r="AY613" s="73" t="e">
        <f t="shared" si="130"/>
        <v>#DIV/0!</v>
      </c>
    </row>
    <row r="614" spans="1:51" s="2" customFormat="1" ht="12" customHeight="1">
      <c r="A614" s="172" t="s">
        <v>2806</v>
      </c>
      <c r="B614" s="55" t="s">
        <v>2462</v>
      </c>
      <c r="C614" s="173" t="s">
        <v>2807</v>
      </c>
      <c r="D614" s="58" t="s">
        <v>2808</v>
      </c>
      <c r="E614" s="60" t="s">
        <v>2465</v>
      </c>
      <c r="F614" s="174" t="s">
        <v>2466</v>
      </c>
      <c r="G614" s="121">
        <v>2837814.15</v>
      </c>
      <c r="H614" s="121">
        <v>851344.25</v>
      </c>
      <c r="I614" s="55"/>
      <c r="J614" s="55"/>
      <c r="K614" s="121">
        <v>680000</v>
      </c>
      <c r="L614" s="175">
        <v>600000</v>
      </c>
      <c r="M614" s="176" t="s">
        <v>2809</v>
      </c>
      <c r="N614" s="177" t="s">
        <v>2290</v>
      </c>
      <c r="O614" s="169">
        <f>K614/1.16</f>
        <v>586206.89655172417</v>
      </c>
      <c r="P614" s="170">
        <v>1.7500000000000002E-2</v>
      </c>
      <c r="Q614" s="72">
        <f>O614*P614</f>
        <v>10258.620689655174</v>
      </c>
      <c r="R614" s="65"/>
      <c r="S614" s="171"/>
      <c r="T614" s="67"/>
      <c r="U614" s="64">
        <f t="shared" si="123"/>
        <v>1</v>
      </c>
      <c r="V614" s="64">
        <v>0</v>
      </c>
      <c r="W614" s="61">
        <v>0</v>
      </c>
      <c r="X614" s="178" t="s">
        <v>2810</v>
      </c>
      <c r="Y614" s="178" t="s">
        <v>50</v>
      </c>
      <c r="AA614" s="9" t="s">
        <v>27</v>
      </c>
      <c r="AB614" s="9" t="s">
        <v>27</v>
      </c>
      <c r="AC614" s="9" t="s">
        <v>27</v>
      </c>
      <c r="AD614" s="9" t="s">
        <v>27</v>
      </c>
      <c r="AE614" s="9" t="s">
        <v>27</v>
      </c>
      <c r="AP614" s="69">
        <f t="shared" si="124"/>
        <v>851344.25</v>
      </c>
      <c r="AQ614" s="70">
        <f t="shared" si="125"/>
        <v>0.30000000176191949</v>
      </c>
      <c r="AR614" s="71"/>
      <c r="AS614" s="60"/>
      <c r="AT614" s="60">
        <f t="shared" si="126"/>
        <v>0</v>
      </c>
      <c r="AU614" s="72">
        <f t="shared" si="132"/>
        <v>3205.2733333333331</v>
      </c>
      <c r="AV614" s="72">
        <f t="shared" si="127"/>
        <v>0</v>
      </c>
      <c r="AW614" s="72">
        <f t="shared" si="128"/>
        <v>600000</v>
      </c>
      <c r="AX614" s="72">
        <f t="shared" si="129"/>
        <v>600000</v>
      </c>
      <c r="AY614" s="73">
        <f t="shared" si="130"/>
        <v>0.21143033626779259</v>
      </c>
    </row>
    <row r="615" spans="1:51" s="2" customFormat="1" ht="12" customHeight="1">
      <c r="A615" s="179" t="s">
        <v>2806</v>
      </c>
      <c r="B615" s="55" t="s">
        <v>2469</v>
      </c>
      <c r="C615" s="173" t="s">
        <v>48</v>
      </c>
      <c r="D615" s="58" t="s">
        <v>48</v>
      </c>
      <c r="E615" s="60" t="s">
        <v>2465</v>
      </c>
      <c r="F615" s="180"/>
      <c r="G615" s="121">
        <v>404376.38</v>
      </c>
      <c r="H615" s="121">
        <v>121312.91</v>
      </c>
      <c r="I615" s="55"/>
      <c r="J615" s="55"/>
      <c r="K615" s="121">
        <v>0</v>
      </c>
      <c r="L615" s="175">
        <v>0</v>
      </c>
      <c r="M615" s="181"/>
      <c r="N615" s="177" t="s">
        <v>2470</v>
      </c>
      <c r="O615" s="169">
        <f>K615/1.16</f>
        <v>0</v>
      </c>
      <c r="P615" s="170">
        <v>0</v>
      </c>
      <c r="Q615" s="72">
        <f>O615*P615</f>
        <v>0</v>
      </c>
      <c r="R615" s="65"/>
      <c r="S615" s="171"/>
      <c r="T615" s="67"/>
      <c r="U615" s="64">
        <f t="shared" si="123"/>
        <v>1</v>
      </c>
      <c r="V615" s="64">
        <v>0</v>
      </c>
      <c r="W615" s="61">
        <v>0</v>
      </c>
      <c r="X615" s="182"/>
      <c r="Y615" s="182"/>
      <c r="AA615" s="9" t="s">
        <v>27</v>
      </c>
      <c r="AB615" s="9" t="s">
        <v>27</v>
      </c>
      <c r="AC615" s="9" t="s">
        <v>27</v>
      </c>
      <c r="AD615" s="9" t="s">
        <v>27</v>
      </c>
      <c r="AE615" s="9" t="s">
        <v>27</v>
      </c>
      <c r="AP615" s="69">
        <f t="shared" si="124"/>
        <v>121312.91</v>
      </c>
      <c r="AQ615" s="70">
        <f t="shared" si="125"/>
        <v>0.29999999010822542</v>
      </c>
      <c r="AR615" s="71"/>
      <c r="AS615" s="60"/>
      <c r="AT615" s="60">
        <f t="shared" si="126"/>
        <v>0</v>
      </c>
      <c r="AU615" s="72">
        <f t="shared" si="132"/>
        <v>3205.2733333333331</v>
      </c>
      <c r="AV615" s="72">
        <f t="shared" si="127"/>
        <v>0</v>
      </c>
      <c r="AW615" s="72">
        <f t="shared" si="128"/>
        <v>0</v>
      </c>
      <c r="AX615" s="72">
        <f t="shared" si="129"/>
        <v>0</v>
      </c>
      <c r="AY615" s="73">
        <f t="shared" si="130"/>
        <v>0</v>
      </c>
    </row>
    <row r="616" spans="1:51" s="2" customFormat="1" ht="12" customHeight="1">
      <c r="A616" s="172" t="s">
        <v>2811</v>
      </c>
      <c r="B616" s="55" t="s">
        <v>218</v>
      </c>
      <c r="C616" s="173" t="s">
        <v>2812</v>
      </c>
      <c r="D616" s="58" t="s">
        <v>2813</v>
      </c>
      <c r="E616" s="60" t="s">
        <v>2814</v>
      </c>
      <c r="F616" s="55" t="s">
        <v>208</v>
      </c>
      <c r="G616" s="121">
        <v>5529500</v>
      </c>
      <c r="H616" s="121">
        <v>1760168.6239772062</v>
      </c>
      <c r="I616" s="55"/>
      <c r="J616" s="55"/>
      <c r="K616" s="121">
        <v>2100000</v>
      </c>
      <c r="L616" s="175">
        <v>900000</v>
      </c>
      <c r="M616" s="60" t="s">
        <v>2815</v>
      </c>
      <c r="N616" s="177" t="s">
        <v>2290</v>
      </c>
      <c r="O616" s="169">
        <f t="shared" ref="O616:O679" si="133">L616/1.16</f>
        <v>775862.06896551733</v>
      </c>
      <c r="P616" s="170">
        <v>1.7500000000000002E-2</v>
      </c>
      <c r="Q616" s="72">
        <f t="shared" ref="Q616:Q679" si="134">P616*O616</f>
        <v>13577.586206896554</v>
      </c>
      <c r="R616" s="65" t="s">
        <v>27</v>
      </c>
      <c r="S616" s="171"/>
      <c r="T616" s="67"/>
      <c r="U616" s="64">
        <f t="shared" si="123"/>
        <v>1</v>
      </c>
      <c r="V616" s="64">
        <v>0</v>
      </c>
      <c r="W616" s="61">
        <f t="shared" ref="W616:W625" si="135">V616*U616</f>
        <v>0</v>
      </c>
      <c r="X616" s="68" t="s">
        <v>2816</v>
      </c>
      <c r="Y616" s="68" t="s">
        <v>50</v>
      </c>
      <c r="AA616" s="9" t="s">
        <v>27</v>
      </c>
      <c r="AB616" s="9" t="s">
        <v>27</v>
      </c>
      <c r="AC616" s="9" t="s">
        <v>27</v>
      </c>
      <c r="AD616" s="9" t="s">
        <v>27</v>
      </c>
      <c r="AE616" s="9" t="s">
        <v>27</v>
      </c>
      <c r="AP616" s="69">
        <f t="shared" si="124"/>
        <v>1760168.6239772062</v>
      </c>
      <c r="AQ616" s="70">
        <f t="shared" si="125"/>
        <v>0.31832328853914571</v>
      </c>
      <c r="AR616" s="71"/>
      <c r="AS616" s="60"/>
      <c r="AT616" s="60">
        <f t="shared" si="126"/>
        <v>0</v>
      </c>
      <c r="AU616" s="72">
        <f t="shared" si="132"/>
        <v>3205.2733333333331</v>
      </c>
      <c r="AV616" s="72">
        <f t="shared" si="127"/>
        <v>0</v>
      </c>
      <c r="AW616" s="72">
        <f t="shared" si="128"/>
        <v>900000</v>
      </c>
      <c r="AX616" s="72">
        <f t="shared" si="129"/>
        <v>900000</v>
      </c>
      <c r="AY616" s="73">
        <f t="shared" si="130"/>
        <v>0.16276336015914639</v>
      </c>
    </row>
    <row r="617" spans="1:51" s="2" customFormat="1" ht="12" customHeight="1">
      <c r="A617" s="172" t="s">
        <v>2817</v>
      </c>
      <c r="B617" s="55" t="s">
        <v>337</v>
      </c>
      <c r="C617" s="173" t="s">
        <v>2818</v>
      </c>
      <c r="D617" s="58" t="s">
        <v>2819</v>
      </c>
      <c r="E617" s="60" t="s">
        <v>46</v>
      </c>
      <c r="F617" s="55" t="s">
        <v>2043</v>
      </c>
      <c r="G617" s="121">
        <v>3984601</v>
      </c>
      <c r="H617" s="121"/>
      <c r="I617" s="55"/>
      <c r="J617" s="55"/>
      <c r="K617" s="121">
        <v>2000000</v>
      </c>
      <c r="L617" s="175">
        <v>2000000</v>
      </c>
      <c r="M617" s="60" t="s">
        <v>46</v>
      </c>
      <c r="N617" s="177" t="s">
        <v>48</v>
      </c>
      <c r="O617" s="169">
        <f t="shared" si="133"/>
        <v>1724137.9310344828</v>
      </c>
      <c r="P617" s="170">
        <v>0</v>
      </c>
      <c r="Q617" s="72">
        <f t="shared" si="134"/>
        <v>0</v>
      </c>
      <c r="R617" s="65" t="s">
        <v>48</v>
      </c>
      <c r="S617" s="66">
        <v>45161</v>
      </c>
      <c r="T617" s="67">
        <v>45381</v>
      </c>
      <c r="U617" s="64">
        <f t="shared" si="123"/>
        <v>221</v>
      </c>
      <c r="V617" s="64">
        <v>60</v>
      </c>
      <c r="W617" s="61">
        <f t="shared" si="135"/>
        <v>13260</v>
      </c>
      <c r="X617" s="68" t="s">
        <v>2820</v>
      </c>
      <c r="Y617" s="68" t="s">
        <v>50</v>
      </c>
      <c r="AA617" s="9" t="s">
        <v>27</v>
      </c>
      <c r="AB617" s="9" t="s">
        <v>27</v>
      </c>
      <c r="AC617" s="9" t="s">
        <v>27</v>
      </c>
      <c r="AD617" s="9" t="s">
        <v>27</v>
      </c>
      <c r="AE617" s="9" t="s">
        <v>27</v>
      </c>
      <c r="AG617" s="2" t="s">
        <v>2821</v>
      </c>
      <c r="AP617" s="69">
        <f t="shared" si="124"/>
        <v>0</v>
      </c>
      <c r="AQ617" s="70">
        <f t="shared" si="125"/>
        <v>0</v>
      </c>
      <c r="AR617" s="71"/>
      <c r="AS617" s="60"/>
      <c r="AT617" s="60">
        <f t="shared" si="126"/>
        <v>0</v>
      </c>
      <c r="AU617" s="72">
        <f t="shared" si="132"/>
        <v>3205.2733333333331</v>
      </c>
      <c r="AV617" s="72">
        <f t="shared" si="127"/>
        <v>0</v>
      </c>
      <c r="AW617" s="72">
        <f t="shared" si="128"/>
        <v>2000000</v>
      </c>
      <c r="AX617" s="72">
        <f t="shared" si="129"/>
        <v>2000000</v>
      </c>
      <c r="AY617" s="73">
        <f t="shared" si="130"/>
        <v>0.50193231392553483</v>
      </c>
    </row>
    <row r="618" spans="1:51" s="2" customFormat="1" ht="12" customHeight="1">
      <c r="A618" s="172" t="s">
        <v>2822</v>
      </c>
      <c r="B618" s="55" t="s">
        <v>337</v>
      </c>
      <c r="C618" s="173" t="s">
        <v>2823</v>
      </c>
      <c r="D618" s="58" t="s">
        <v>2824</v>
      </c>
      <c r="E618" s="60" t="s">
        <v>46</v>
      </c>
      <c r="F618" s="55" t="s">
        <v>2043</v>
      </c>
      <c r="G618" s="121">
        <v>3984601</v>
      </c>
      <c r="H618" s="121"/>
      <c r="I618" s="55"/>
      <c r="J618" s="55"/>
      <c r="K618" s="121">
        <v>2000000</v>
      </c>
      <c r="L618" s="175">
        <v>2000000</v>
      </c>
      <c r="M618" s="60" t="s">
        <v>46</v>
      </c>
      <c r="N618" s="177" t="s">
        <v>48</v>
      </c>
      <c r="O618" s="169">
        <f t="shared" si="133"/>
        <v>1724137.9310344828</v>
      </c>
      <c r="P618" s="170">
        <v>0</v>
      </c>
      <c r="Q618" s="72">
        <f t="shared" si="134"/>
        <v>0</v>
      </c>
      <c r="R618" s="65" t="s">
        <v>48</v>
      </c>
      <c r="S618" s="66">
        <v>45161</v>
      </c>
      <c r="T618" s="67">
        <v>45381</v>
      </c>
      <c r="U618" s="64">
        <f t="shared" si="123"/>
        <v>221</v>
      </c>
      <c r="V618" s="64">
        <v>60</v>
      </c>
      <c r="W618" s="61">
        <f t="shared" si="135"/>
        <v>13260</v>
      </c>
      <c r="X618" s="68" t="s">
        <v>2825</v>
      </c>
      <c r="Y618" s="68" t="s">
        <v>50</v>
      </c>
      <c r="AA618" s="9" t="s">
        <v>27</v>
      </c>
      <c r="AB618" s="9" t="s">
        <v>27</v>
      </c>
      <c r="AC618" s="9" t="s">
        <v>27</v>
      </c>
      <c r="AD618" s="9" t="s">
        <v>27</v>
      </c>
      <c r="AE618" s="9" t="s">
        <v>27</v>
      </c>
      <c r="AG618" s="2" t="s">
        <v>2821</v>
      </c>
      <c r="AP618" s="69">
        <f t="shared" si="124"/>
        <v>0</v>
      </c>
      <c r="AQ618" s="70">
        <f t="shared" si="125"/>
        <v>0</v>
      </c>
      <c r="AR618" s="71"/>
      <c r="AS618" s="60"/>
      <c r="AT618" s="60">
        <f t="shared" si="126"/>
        <v>0</v>
      </c>
      <c r="AU618" s="72">
        <f t="shared" si="132"/>
        <v>3205.2733333333331</v>
      </c>
      <c r="AV618" s="72">
        <f t="shared" si="127"/>
        <v>0</v>
      </c>
      <c r="AW618" s="72">
        <f t="shared" si="128"/>
        <v>2000000</v>
      </c>
      <c r="AX618" s="72">
        <f t="shared" si="129"/>
        <v>2000000</v>
      </c>
      <c r="AY618" s="73">
        <f t="shared" si="130"/>
        <v>0.50193231392553483</v>
      </c>
    </row>
    <row r="619" spans="1:51" s="2" customFormat="1" ht="12">
      <c r="A619" s="172" t="s">
        <v>2826</v>
      </c>
      <c r="B619" s="55" t="s">
        <v>337</v>
      </c>
      <c r="C619" s="173" t="s">
        <v>2827</v>
      </c>
      <c r="D619" s="58" t="s">
        <v>2828</v>
      </c>
      <c r="E619" s="60" t="s">
        <v>46</v>
      </c>
      <c r="F619" s="55" t="s">
        <v>208</v>
      </c>
      <c r="G619" s="121">
        <v>3638252</v>
      </c>
      <c r="H619" s="121">
        <v>893757.19527536328</v>
      </c>
      <c r="I619" s="55"/>
      <c r="J619" s="55"/>
      <c r="K619" s="121">
        <v>1300000</v>
      </c>
      <c r="L619" s="175">
        <v>1000000</v>
      </c>
      <c r="M619" s="60" t="s">
        <v>46</v>
      </c>
      <c r="N619" s="177" t="s">
        <v>48</v>
      </c>
      <c r="O619" s="169">
        <f t="shared" si="133"/>
        <v>862068.96551724139</v>
      </c>
      <c r="P619" s="170">
        <v>0</v>
      </c>
      <c r="Q619" s="72">
        <f t="shared" si="134"/>
        <v>0</v>
      </c>
      <c r="R619" s="65" t="s">
        <v>48</v>
      </c>
      <c r="S619" s="171">
        <v>44664</v>
      </c>
      <c r="T619" s="144">
        <v>45050</v>
      </c>
      <c r="U619" s="64">
        <f t="shared" si="123"/>
        <v>387</v>
      </c>
      <c r="V619" s="64">
        <v>60</v>
      </c>
      <c r="W619" s="61">
        <f t="shared" si="135"/>
        <v>23220</v>
      </c>
      <c r="X619" s="68" t="s">
        <v>2829</v>
      </c>
      <c r="Y619" s="68" t="s">
        <v>50</v>
      </c>
      <c r="AA619" s="9" t="s">
        <v>27</v>
      </c>
      <c r="AB619" s="9" t="s">
        <v>27</v>
      </c>
      <c r="AC619" s="9" t="s">
        <v>27</v>
      </c>
      <c r="AD619" s="9" t="s">
        <v>27</v>
      </c>
      <c r="AE619" s="9" t="s">
        <v>27</v>
      </c>
      <c r="AP619" s="69">
        <f t="shared" si="124"/>
        <v>893757.19527536328</v>
      </c>
      <c r="AQ619" s="70">
        <f t="shared" si="125"/>
        <v>0.24565565971663406</v>
      </c>
      <c r="AR619" s="71"/>
      <c r="AS619" s="60"/>
      <c r="AT619" s="60">
        <f t="shared" si="126"/>
        <v>0</v>
      </c>
      <c r="AU619" s="72">
        <f t="shared" si="132"/>
        <v>3205.2733333333331</v>
      </c>
      <c r="AV619" s="72">
        <f t="shared" si="127"/>
        <v>0</v>
      </c>
      <c r="AW619" s="72">
        <f t="shared" si="128"/>
        <v>1000000</v>
      </c>
      <c r="AX619" s="72">
        <f t="shared" si="129"/>
        <v>1000000</v>
      </c>
      <c r="AY619" s="73">
        <f t="shared" si="130"/>
        <v>0.2748572666214435</v>
      </c>
    </row>
    <row r="620" spans="1:51" s="2" customFormat="1" ht="12">
      <c r="A620" s="172" t="s">
        <v>2830</v>
      </c>
      <c r="B620" s="55" t="s">
        <v>317</v>
      </c>
      <c r="C620" s="173" t="s">
        <v>2831</v>
      </c>
      <c r="D620" s="58" t="s">
        <v>2832</v>
      </c>
      <c r="E620" s="60" t="s">
        <v>359</v>
      </c>
      <c r="F620" s="55" t="s">
        <v>208</v>
      </c>
      <c r="G620" s="121">
        <v>4510052</v>
      </c>
      <c r="H620" s="121">
        <v>1194126.8155092373</v>
      </c>
      <c r="I620" s="55"/>
      <c r="J620" s="55"/>
      <c r="K620" s="121">
        <v>1500000</v>
      </c>
      <c r="L620" s="175">
        <v>950000</v>
      </c>
      <c r="M620" s="60" t="s">
        <v>1788</v>
      </c>
      <c r="N620" s="177" t="s">
        <v>2290</v>
      </c>
      <c r="O620" s="169">
        <f t="shared" si="133"/>
        <v>818965.51724137936</v>
      </c>
      <c r="P620" s="170">
        <v>1.7500000000000002E-2</v>
      </c>
      <c r="Q620" s="72">
        <f t="shared" si="134"/>
        <v>14331.896551724139</v>
      </c>
      <c r="R620" s="65" t="s">
        <v>27</v>
      </c>
      <c r="S620" s="171"/>
      <c r="T620" s="67"/>
      <c r="U620" s="64">
        <f t="shared" si="123"/>
        <v>1</v>
      </c>
      <c r="V620" s="64">
        <v>0</v>
      </c>
      <c r="W620" s="61">
        <f t="shared" si="135"/>
        <v>0</v>
      </c>
      <c r="X620" s="68" t="s">
        <v>2833</v>
      </c>
      <c r="Y620" s="68" t="s">
        <v>50</v>
      </c>
      <c r="AA620" s="9" t="s">
        <v>27</v>
      </c>
      <c r="AB620" s="9" t="s">
        <v>27</v>
      </c>
      <c r="AC620" s="9" t="s">
        <v>27</v>
      </c>
      <c r="AD620" s="9" t="s">
        <v>27</v>
      </c>
      <c r="AE620" s="9" t="s">
        <v>27</v>
      </c>
      <c r="AP620" s="69">
        <f t="shared" si="124"/>
        <v>1194126.8155092373</v>
      </c>
      <c r="AQ620" s="70">
        <f t="shared" si="125"/>
        <v>0.26477007704328848</v>
      </c>
      <c r="AR620" s="71"/>
      <c r="AS620" s="60"/>
      <c r="AT620" s="60">
        <f t="shared" si="126"/>
        <v>0</v>
      </c>
      <c r="AU620" s="72">
        <f t="shared" si="132"/>
        <v>3205.2733333333331</v>
      </c>
      <c r="AV620" s="72">
        <f t="shared" si="127"/>
        <v>0</v>
      </c>
      <c r="AW620" s="72">
        <f t="shared" si="128"/>
        <v>950000</v>
      </c>
      <c r="AX620" s="72">
        <f t="shared" si="129"/>
        <v>950000</v>
      </c>
      <c r="AY620" s="73">
        <f t="shared" si="130"/>
        <v>0.2106405868491095</v>
      </c>
    </row>
    <row r="621" spans="1:51" s="2" customFormat="1" ht="12" customHeight="1">
      <c r="A621" s="172" t="s">
        <v>2834</v>
      </c>
      <c r="B621" s="55" t="s">
        <v>1513</v>
      </c>
      <c r="C621" s="173" t="s">
        <v>2835</v>
      </c>
      <c r="D621" s="58" t="s">
        <v>2836</v>
      </c>
      <c r="E621" s="60" t="s">
        <v>1494</v>
      </c>
      <c r="F621" s="55" t="s">
        <v>208</v>
      </c>
      <c r="G621" s="121">
        <v>3101650</v>
      </c>
      <c r="H621" s="121">
        <v>863628.63517092192</v>
      </c>
      <c r="I621" s="127"/>
      <c r="J621" s="127"/>
      <c r="K621" s="121">
        <v>1000000</v>
      </c>
      <c r="L621" s="175">
        <v>600000</v>
      </c>
      <c r="M621" s="60" t="s">
        <v>2837</v>
      </c>
      <c r="N621" s="177" t="s">
        <v>2290</v>
      </c>
      <c r="O621" s="169">
        <f t="shared" si="133"/>
        <v>517241.37931034487</v>
      </c>
      <c r="P621" s="170">
        <v>1.7500000000000002E-2</v>
      </c>
      <c r="Q621" s="72">
        <f t="shared" si="134"/>
        <v>9051.7241379310362</v>
      </c>
      <c r="R621" s="65" t="s">
        <v>27</v>
      </c>
      <c r="S621" s="171">
        <v>44749</v>
      </c>
      <c r="T621" s="67">
        <v>45394</v>
      </c>
      <c r="U621" s="64">
        <f t="shared" si="123"/>
        <v>646</v>
      </c>
      <c r="V621" s="64">
        <v>60</v>
      </c>
      <c r="W621" s="61">
        <f t="shared" si="135"/>
        <v>38760</v>
      </c>
      <c r="X621" s="68" t="s">
        <v>2838</v>
      </c>
      <c r="Y621" s="68" t="s">
        <v>50</v>
      </c>
      <c r="AA621" s="9" t="s">
        <v>27</v>
      </c>
      <c r="AB621" s="9" t="s">
        <v>27</v>
      </c>
      <c r="AC621" s="9" t="s">
        <v>27</v>
      </c>
      <c r="AD621" s="9" t="s">
        <v>27</v>
      </c>
      <c r="AE621" s="9" t="s">
        <v>27</v>
      </c>
      <c r="AP621" s="69">
        <f t="shared" si="124"/>
        <v>863628.63517092192</v>
      </c>
      <c r="AQ621" s="70">
        <f t="shared" si="125"/>
        <v>0.27844167948379794</v>
      </c>
      <c r="AR621" s="71"/>
      <c r="AS621" s="60"/>
      <c r="AT621" s="60">
        <f t="shared" si="126"/>
        <v>0</v>
      </c>
      <c r="AU621" s="72">
        <f t="shared" si="132"/>
        <v>3205.2733333333331</v>
      </c>
      <c r="AV621" s="72">
        <f t="shared" si="127"/>
        <v>0</v>
      </c>
      <c r="AW621" s="72">
        <f t="shared" si="128"/>
        <v>600000</v>
      </c>
      <c r="AX621" s="72">
        <f t="shared" si="129"/>
        <v>600000</v>
      </c>
      <c r="AY621" s="73">
        <f t="shared" si="130"/>
        <v>0.19344542420969485</v>
      </c>
    </row>
    <row r="622" spans="1:51" s="2" customFormat="1" ht="12">
      <c r="A622" s="172" t="s">
        <v>2839</v>
      </c>
      <c r="B622" s="55" t="s">
        <v>529</v>
      </c>
      <c r="C622" s="173" t="s">
        <v>2840</v>
      </c>
      <c r="D622" s="58" t="s">
        <v>2841</v>
      </c>
      <c r="E622" s="60" t="s">
        <v>2054</v>
      </c>
      <c r="F622" s="55" t="s">
        <v>208</v>
      </c>
      <c r="G622" s="121">
        <v>3638252</v>
      </c>
      <c r="H622" s="121">
        <v>893757.19527536328</v>
      </c>
      <c r="I622" s="55"/>
      <c r="J622" s="55"/>
      <c r="K622" s="121">
        <v>1300000</v>
      </c>
      <c r="L622" s="175">
        <v>700000</v>
      </c>
      <c r="M622" s="60" t="s">
        <v>2837</v>
      </c>
      <c r="N622" s="177" t="s">
        <v>2290</v>
      </c>
      <c r="O622" s="169">
        <f t="shared" si="133"/>
        <v>603448.27586206899</v>
      </c>
      <c r="P622" s="170">
        <v>1.7500000000000002E-2</v>
      </c>
      <c r="Q622" s="72">
        <f t="shared" si="134"/>
        <v>10560.344827586208</v>
      </c>
      <c r="R622" s="65" t="s">
        <v>27</v>
      </c>
      <c r="S622" s="171"/>
      <c r="T622" s="67">
        <v>45399</v>
      </c>
      <c r="U622" s="64">
        <f t="shared" si="123"/>
        <v>45400</v>
      </c>
      <c r="V622" s="64">
        <v>60</v>
      </c>
      <c r="W622" s="61">
        <f t="shared" si="135"/>
        <v>2724000</v>
      </c>
      <c r="X622" s="68" t="s">
        <v>2842</v>
      </c>
      <c r="Y622" s="68" t="s">
        <v>50</v>
      </c>
      <c r="AA622" s="9" t="s">
        <v>27</v>
      </c>
      <c r="AB622" s="9" t="s">
        <v>27</v>
      </c>
      <c r="AC622" s="9" t="s">
        <v>27</v>
      </c>
      <c r="AD622" s="9" t="s">
        <v>27</v>
      </c>
      <c r="AE622" s="9" t="s">
        <v>27</v>
      </c>
      <c r="AP622" s="69">
        <f t="shared" si="124"/>
        <v>893757.19527536328</v>
      </c>
      <c r="AQ622" s="70">
        <f t="shared" si="125"/>
        <v>0.24565565971663406</v>
      </c>
      <c r="AR622" s="71"/>
      <c r="AS622" s="60"/>
      <c r="AT622" s="60">
        <f t="shared" si="126"/>
        <v>0</v>
      </c>
      <c r="AU622" s="72">
        <f t="shared" si="132"/>
        <v>3205.2733333333331</v>
      </c>
      <c r="AV622" s="72">
        <f t="shared" si="127"/>
        <v>0</v>
      </c>
      <c r="AW622" s="72">
        <f t="shared" si="128"/>
        <v>700000</v>
      </c>
      <c r="AX622" s="72">
        <f t="shared" si="129"/>
        <v>700000</v>
      </c>
      <c r="AY622" s="73">
        <f t="shared" si="130"/>
        <v>0.19240008663501043</v>
      </c>
    </row>
    <row r="623" spans="1:51" s="2" customFormat="1" ht="12">
      <c r="A623" s="172" t="s">
        <v>2843</v>
      </c>
      <c r="B623" s="55" t="s">
        <v>529</v>
      </c>
      <c r="C623" s="173" t="s">
        <v>2844</v>
      </c>
      <c r="D623" s="58" t="s">
        <v>2845</v>
      </c>
      <c r="E623" s="60" t="s">
        <v>2106</v>
      </c>
      <c r="F623" s="55" t="s">
        <v>208</v>
      </c>
      <c r="G623" s="121">
        <v>3638252</v>
      </c>
      <c r="H623" s="121">
        <v>893757.19527536328</v>
      </c>
      <c r="I623" s="55"/>
      <c r="J623" s="55"/>
      <c r="K623" s="121">
        <v>1300000</v>
      </c>
      <c r="L623" s="175">
        <v>700000</v>
      </c>
      <c r="M623" s="60" t="s">
        <v>2846</v>
      </c>
      <c r="N623" s="177" t="s">
        <v>1879</v>
      </c>
      <c r="O623" s="169">
        <f t="shared" si="133"/>
        <v>603448.27586206899</v>
      </c>
      <c r="P623" s="170">
        <v>1.7500000000000002E-2</v>
      </c>
      <c r="Q623" s="72">
        <f t="shared" si="134"/>
        <v>10560.344827586208</v>
      </c>
      <c r="R623" s="65" t="s">
        <v>27</v>
      </c>
      <c r="S623" s="171"/>
      <c r="T623" s="67">
        <v>45409</v>
      </c>
      <c r="U623" s="64">
        <f t="shared" si="123"/>
        <v>45410</v>
      </c>
      <c r="V623" s="64">
        <v>60</v>
      </c>
      <c r="W623" s="61">
        <f t="shared" si="135"/>
        <v>2724600</v>
      </c>
      <c r="X623" s="68" t="s">
        <v>2847</v>
      </c>
      <c r="Y623" s="68" t="s">
        <v>50</v>
      </c>
      <c r="AA623" s="9" t="s">
        <v>27</v>
      </c>
      <c r="AB623" s="9" t="s">
        <v>27</v>
      </c>
      <c r="AC623" s="9" t="s">
        <v>27</v>
      </c>
      <c r="AD623" s="9" t="s">
        <v>27</v>
      </c>
      <c r="AE623" s="9" t="s">
        <v>27</v>
      </c>
      <c r="AP623" s="69">
        <f t="shared" si="124"/>
        <v>893757.19527536328</v>
      </c>
      <c r="AQ623" s="70">
        <f t="shared" si="125"/>
        <v>0.24565565971663406</v>
      </c>
      <c r="AR623" s="71"/>
      <c r="AS623" s="60"/>
      <c r="AT623" s="60">
        <f t="shared" si="126"/>
        <v>0</v>
      </c>
      <c r="AU623" s="72">
        <f t="shared" si="132"/>
        <v>3205.2733333333331</v>
      </c>
      <c r="AV623" s="72">
        <f t="shared" si="127"/>
        <v>0</v>
      </c>
      <c r="AW623" s="72">
        <f t="shared" si="128"/>
        <v>700000</v>
      </c>
      <c r="AX623" s="72">
        <f t="shared" si="129"/>
        <v>700000</v>
      </c>
      <c r="AY623" s="73">
        <f t="shared" si="130"/>
        <v>0.19240008663501043</v>
      </c>
    </row>
    <row r="624" spans="1:51" s="2" customFormat="1" ht="12" customHeight="1">
      <c r="A624" s="172" t="s">
        <v>2848</v>
      </c>
      <c r="B624" s="55" t="s">
        <v>1491</v>
      </c>
      <c r="C624" s="173" t="s">
        <v>2849</v>
      </c>
      <c r="D624" s="58" t="s">
        <v>2850</v>
      </c>
      <c r="E624" s="60" t="s">
        <v>1494</v>
      </c>
      <c r="F624" s="55" t="s">
        <v>208</v>
      </c>
      <c r="G624" s="121">
        <v>4919000</v>
      </c>
      <c r="H624" s="121">
        <v>1369654.621380802</v>
      </c>
      <c r="I624" s="127"/>
      <c r="J624" s="127"/>
      <c r="K624" s="121">
        <v>1200000</v>
      </c>
      <c r="L624" s="175">
        <v>700000</v>
      </c>
      <c r="M624" s="60" t="s">
        <v>2851</v>
      </c>
      <c r="N624" s="177" t="s">
        <v>1879</v>
      </c>
      <c r="O624" s="169">
        <f t="shared" si="133"/>
        <v>603448.27586206899</v>
      </c>
      <c r="P624" s="170">
        <v>1.7500000000000002E-2</v>
      </c>
      <c r="Q624" s="72">
        <f t="shared" si="134"/>
        <v>10560.344827586208</v>
      </c>
      <c r="R624" s="65" t="s">
        <v>27</v>
      </c>
      <c r="S624" s="171">
        <v>44756</v>
      </c>
      <c r="T624" s="67">
        <v>45401</v>
      </c>
      <c r="U624" s="64">
        <f t="shared" si="123"/>
        <v>646</v>
      </c>
      <c r="V624" s="64">
        <v>60</v>
      </c>
      <c r="W624" s="61">
        <f t="shared" si="135"/>
        <v>38760</v>
      </c>
      <c r="X624" s="68" t="s">
        <v>2852</v>
      </c>
      <c r="Y624" s="68" t="s">
        <v>50</v>
      </c>
      <c r="AA624" s="9" t="s">
        <v>27</v>
      </c>
      <c r="AB624" s="9" t="s">
        <v>27</v>
      </c>
      <c r="AC624" s="9" t="s">
        <v>27</v>
      </c>
      <c r="AD624" s="9" t="s">
        <v>27</v>
      </c>
      <c r="AE624" s="9" t="s">
        <v>27</v>
      </c>
      <c r="AP624" s="69">
        <f t="shared" si="124"/>
        <v>1369654.621380802</v>
      </c>
      <c r="AQ624" s="70">
        <f t="shared" si="125"/>
        <v>0.27844167948379794</v>
      </c>
      <c r="AR624" s="71"/>
      <c r="AS624" s="60"/>
      <c r="AT624" s="60">
        <f t="shared" si="126"/>
        <v>0</v>
      </c>
      <c r="AU624" s="72">
        <f t="shared" si="132"/>
        <v>3205.2733333333331</v>
      </c>
      <c r="AV624" s="72">
        <f t="shared" si="127"/>
        <v>0</v>
      </c>
      <c r="AW624" s="72">
        <f t="shared" si="128"/>
        <v>700000</v>
      </c>
      <c r="AX624" s="72">
        <f t="shared" si="129"/>
        <v>700000</v>
      </c>
      <c r="AY624" s="73">
        <f t="shared" si="130"/>
        <v>0.1423053466151657</v>
      </c>
    </row>
    <row r="625" spans="1:51" s="2" customFormat="1" ht="12" customHeight="1">
      <c r="A625" s="172" t="s">
        <v>2853</v>
      </c>
      <c r="B625" s="55" t="s">
        <v>337</v>
      </c>
      <c r="C625" s="173" t="s">
        <v>2854</v>
      </c>
      <c r="D625" s="58" t="s">
        <v>2855</v>
      </c>
      <c r="E625" s="60" t="s">
        <v>46</v>
      </c>
      <c r="F625" s="55" t="s">
        <v>2043</v>
      </c>
      <c r="G625" s="121">
        <v>3984601</v>
      </c>
      <c r="H625" s="121"/>
      <c r="I625" s="55"/>
      <c r="J625" s="55"/>
      <c r="K625" s="121">
        <v>2000000</v>
      </c>
      <c r="L625" s="175">
        <v>2000000</v>
      </c>
      <c r="M625" s="60" t="s">
        <v>1650</v>
      </c>
      <c r="N625" s="177" t="s">
        <v>1879</v>
      </c>
      <c r="O625" s="169">
        <f t="shared" si="133"/>
        <v>1724137.9310344828</v>
      </c>
      <c r="P625" s="170">
        <v>2.5000000000000001E-2</v>
      </c>
      <c r="Q625" s="72">
        <f t="shared" si="134"/>
        <v>43103.448275862072</v>
      </c>
      <c r="R625" s="65" t="s">
        <v>27</v>
      </c>
      <c r="S625" s="66">
        <v>45161</v>
      </c>
      <c r="T625" s="67">
        <v>45401</v>
      </c>
      <c r="U625" s="64">
        <f t="shared" si="123"/>
        <v>241</v>
      </c>
      <c r="V625" s="64">
        <v>60</v>
      </c>
      <c r="W625" s="61">
        <f t="shared" si="135"/>
        <v>14460</v>
      </c>
      <c r="X625" s="68" t="s">
        <v>2856</v>
      </c>
      <c r="Y625" s="68" t="s">
        <v>50</v>
      </c>
      <c r="AA625" s="9" t="s">
        <v>27</v>
      </c>
      <c r="AB625" s="9" t="s">
        <v>27</v>
      </c>
      <c r="AC625" s="9" t="s">
        <v>27</v>
      </c>
      <c r="AD625" s="9" t="s">
        <v>27</v>
      </c>
      <c r="AE625" s="9" t="s">
        <v>27</v>
      </c>
      <c r="AP625" s="69">
        <f t="shared" si="124"/>
        <v>0</v>
      </c>
      <c r="AQ625" s="70">
        <f t="shared" si="125"/>
        <v>0</v>
      </c>
      <c r="AR625" s="71"/>
      <c r="AS625" s="60"/>
      <c r="AT625" s="60">
        <f t="shared" si="126"/>
        <v>0</v>
      </c>
      <c r="AU625" s="72">
        <f t="shared" si="132"/>
        <v>3205.2733333333331</v>
      </c>
      <c r="AV625" s="72">
        <f t="shared" si="127"/>
        <v>0</v>
      </c>
      <c r="AW625" s="72">
        <f t="shared" si="128"/>
        <v>2000000</v>
      </c>
      <c r="AX625" s="72">
        <f t="shared" si="129"/>
        <v>2000000</v>
      </c>
      <c r="AY625" s="73">
        <f t="shared" si="130"/>
        <v>0.50193231392553483</v>
      </c>
    </row>
    <row r="626" spans="1:51" s="2" customFormat="1" ht="12" customHeight="1">
      <c r="A626" s="172" t="s">
        <v>2857</v>
      </c>
      <c r="B626" s="55" t="s">
        <v>205</v>
      </c>
      <c r="C626" s="173" t="s">
        <v>2858</v>
      </c>
      <c r="D626" s="58" t="s">
        <v>2859</v>
      </c>
      <c r="E626" s="60" t="s">
        <v>46</v>
      </c>
      <c r="F626" s="55" t="s">
        <v>208</v>
      </c>
      <c r="G626" s="121">
        <v>10122012.619999999</v>
      </c>
      <c r="H626" s="121">
        <v>3101975.23251</v>
      </c>
      <c r="I626" s="55"/>
      <c r="J626" s="55"/>
      <c r="K626" s="121">
        <v>3700000</v>
      </c>
      <c r="L626" s="175">
        <v>3300000</v>
      </c>
      <c r="M626" s="60" t="s">
        <v>46</v>
      </c>
      <c r="N626" s="177" t="s">
        <v>48</v>
      </c>
      <c r="O626" s="169">
        <f t="shared" si="133"/>
        <v>2844827.5862068967</v>
      </c>
      <c r="P626" s="170">
        <v>0</v>
      </c>
      <c r="Q626" s="72">
        <f t="shared" si="134"/>
        <v>0</v>
      </c>
      <c r="R626" s="65" t="s">
        <v>48</v>
      </c>
      <c r="S626" s="184">
        <v>45120</v>
      </c>
      <c r="T626" s="67"/>
      <c r="U626" s="64">
        <f t="shared" si="123"/>
        <v>-45119</v>
      </c>
      <c r="V626" s="64">
        <v>150</v>
      </c>
      <c r="W626" s="61">
        <f>U626*V626</f>
        <v>-6767850</v>
      </c>
      <c r="X626" s="68" t="s">
        <v>2860</v>
      </c>
      <c r="Y626" s="68" t="s">
        <v>50</v>
      </c>
      <c r="AA626" s="9" t="s">
        <v>27</v>
      </c>
      <c r="AB626" s="9" t="s">
        <v>27</v>
      </c>
      <c r="AC626" s="9" t="s">
        <v>27</v>
      </c>
      <c r="AD626" s="9" t="s">
        <v>27</v>
      </c>
      <c r="AE626" s="9" t="s">
        <v>27</v>
      </c>
      <c r="AP626" s="69">
        <f t="shared" si="124"/>
        <v>3101975.23251</v>
      </c>
      <c r="AQ626" s="70">
        <f t="shared" si="125"/>
        <v>0.30645834469528654</v>
      </c>
      <c r="AR626" s="71"/>
      <c r="AS626" s="60"/>
      <c r="AT626" s="60">
        <f t="shared" si="126"/>
        <v>0</v>
      </c>
      <c r="AU626" s="72">
        <f t="shared" si="132"/>
        <v>3205.2733333333331</v>
      </c>
      <c r="AV626" s="72">
        <f t="shared" si="127"/>
        <v>0</v>
      </c>
      <c r="AW626" s="72">
        <f t="shared" si="128"/>
        <v>3300000</v>
      </c>
      <c r="AX626" s="72">
        <f t="shared" si="129"/>
        <v>3300000</v>
      </c>
      <c r="AY626" s="73">
        <f t="shared" si="130"/>
        <v>0.3260221187118022</v>
      </c>
    </row>
    <row r="627" spans="1:51" s="2" customFormat="1" ht="12" customHeight="1">
      <c r="A627" s="172" t="s">
        <v>2861</v>
      </c>
      <c r="B627" s="55" t="s">
        <v>1491</v>
      </c>
      <c r="C627" s="173" t="s">
        <v>2862</v>
      </c>
      <c r="D627" s="58" t="s">
        <v>2863</v>
      </c>
      <c r="E627" s="60" t="s">
        <v>2054</v>
      </c>
      <c r="F627" s="55" t="s">
        <v>208</v>
      </c>
      <c r="G627" s="121">
        <v>4919000</v>
      </c>
      <c r="H627" s="121">
        <v>1369654.621380802</v>
      </c>
      <c r="I627" s="127"/>
      <c r="J627" s="127"/>
      <c r="K627" s="121">
        <v>1200000</v>
      </c>
      <c r="L627" s="175">
        <v>700000</v>
      </c>
      <c r="M627" s="60" t="s">
        <v>46</v>
      </c>
      <c r="N627" s="177" t="s">
        <v>48</v>
      </c>
      <c r="O627" s="169">
        <f t="shared" si="133"/>
        <v>603448.27586206899</v>
      </c>
      <c r="P627" s="170">
        <v>0</v>
      </c>
      <c r="Q627" s="72">
        <f t="shared" si="134"/>
        <v>0</v>
      </c>
      <c r="R627" s="65" t="s">
        <v>48</v>
      </c>
      <c r="S627" s="171">
        <v>44748</v>
      </c>
      <c r="T627" s="67">
        <v>45404</v>
      </c>
      <c r="U627" s="64">
        <f t="shared" si="123"/>
        <v>657</v>
      </c>
      <c r="V627" s="64">
        <v>60</v>
      </c>
      <c r="W627" s="61">
        <f>V627*U627</f>
        <v>39420</v>
      </c>
      <c r="X627" s="68" t="s">
        <v>2864</v>
      </c>
      <c r="Y627" s="68" t="s">
        <v>50</v>
      </c>
      <c r="AA627" s="9" t="s">
        <v>27</v>
      </c>
      <c r="AB627" s="9" t="s">
        <v>27</v>
      </c>
      <c r="AC627" s="9" t="s">
        <v>27</v>
      </c>
      <c r="AD627" s="9" t="s">
        <v>27</v>
      </c>
      <c r="AE627" s="9" t="s">
        <v>27</v>
      </c>
      <c r="AP627" s="69">
        <f t="shared" si="124"/>
        <v>1369654.621380802</v>
      </c>
      <c r="AQ627" s="70">
        <f t="shared" si="125"/>
        <v>0.27844167948379794</v>
      </c>
      <c r="AR627" s="71"/>
      <c r="AS627" s="60"/>
      <c r="AT627" s="60">
        <f t="shared" si="126"/>
        <v>0</v>
      </c>
      <c r="AU627" s="72">
        <f t="shared" si="132"/>
        <v>3205.2733333333331</v>
      </c>
      <c r="AV627" s="72">
        <f t="shared" si="127"/>
        <v>0</v>
      </c>
      <c r="AW627" s="72">
        <f t="shared" si="128"/>
        <v>700000</v>
      </c>
      <c r="AX627" s="72">
        <f t="shared" si="129"/>
        <v>700000</v>
      </c>
      <c r="AY627" s="73">
        <f t="shared" si="130"/>
        <v>0.1423053466151657</v>
      </c>
    </row>
    <row r="628" spans="1:51" s="2" customFormat="1" ht="12">
      <c r="A628" s="172" t="s">
        <v>2865</v>
      </c>
      <c r="B628" s="55" t="s">
        <v>529</v>
      </c>
      <c r="C628" s="173" t="s">
        <v>2866</v>
      </c>
      <c r="D628" s="58" t="s">
        <v>2867</v>
      </c>
      <c r="E628" s="60" t="s">
        <v>2368</v>
      </c>
      <c r="F628" s="55" t="s">
        <v>208</v>
      </c>
      <c r="G628" s="121">
        <v>3638252</v>
      </c>
      <c r="H628" s="121">
        <v>893757.19527536328</v>
      </c>
      <c r="I628" s="55"/>
      <c r="J628" s="55"/>
      <c r="K628" s="121">
        <v>1300000</v>
      </c>
      <c r="L628" s="175">
        <v>700000</v>
      </c>
      <c r="M628" s="60" t="s">
        <v>46</v>
      </c>
      <c r="N628" s="177" t="s">
        <v>48</v>
      </c>
      <c r="O628" s="169">
        <f t="shared" si="133"/>
        <v>603448.27586206899</v>
      </c>
      <c r="P628" s="170">
        <v>0</v>
      </c>
      <c r="Q628" s="72">
        <f t="shared" si="134"/>
        <v>0</v>
      </c>
      <c r="R628" s="65" t="s">
        <v>48</v>
      </c>
      <c r="S628" s="171"/>
      <c r="T628" s="67">
        <v>45407</v>
      </c>
      <c r="U628" s="64">
        <f t="shared" si="123"/>
        <v>45408</v>
      </c>
      <c r="V628" s="64">
        <v>60</v>
      </c>
      <c r="W628" s="61">
        <f>V628*U628</f>
        <v>2724480</v>
      </c>
      <c r="X628" s="68" t="s">
        <v>2868</v>
      </c>
      <c r="Y628" s="68" t="s">
        <v>50</v>
      </c>
      <c r="AA628" s="9" t="s">
        <v>27</v>
      </c>
      <c r="AB628" s="9" t="s">
        <v>27</v>
      </c>
      <c r="AC628" s="9" t="s">
        <v>27</v>
      </c>
      <c r="AD628" s="9" t="s">
        <v>27</v>
      </c>
      <c r="AE628" s="9" t="s">
        <v>27</v>
      </c>
      <c r="AP628" s="69">
        <f t="shared" si="124"/>
        <v>893757.19527536328</v>
      </c>
      <c r="AQ628" s="70">
        <f t="shared" si="125"/>
        <v>0.24565565971663406</v>
      </c>
      <c r="AR628" s="71"/>
      <c r="AS628" s="60"/>
      <c r="AT628" s="60">
        <f t="shared" si="126"/>
        <v>0</v>
      </c>
      <c r="AU628" s="72">
        <f t="shared" si="132"/>
        <v>3205.2733333333331</v>
      </c>
      <c r="AV628" s="72">
        <f t="shared" si="127"/>
        <v>0</v>
      </c>
      <c r="AW628" s="72">
        <f t="shared" si="128"/>
        <v>700000</v>
      </c>
      <c r="AX628" s="72">
        <f t="shared" si="129"/>
        <v>700000</v>
      </c>
      <c r="AY628" s="73">
        <f t="shared" si="130"/>
        <v>0.19240008663501043</v>
      </c>
    </row>
    <row r="629" spans="1:51" s="2" customFormat="1" ht="12" customHeight="1">
      <c r="A629" s="172" t="s">
        <v>2869</v>
      </c>
      <c r="B629" s="55" t="s">
        <v>205</v>
      </c>
      <c r="C629" s="173" t="s">
        <v>2870</v>
      </c>
      <c r="D629" s="58" t="s">
        <v>2871</v>
      </c>
      <c r="E629" s="60" t="s">
        <v>46</v>
      </c>
      <c r="F629" s="55" t="s">
        <v>208</v>
      </c>
      <c r="G629" s="121">
        <v>10122012.619999999</v>
      </c>
      <c r="H629" s="121">
        <v>3101975.23251</v>
      </c>
      <c r="I629" s="55"/>
      <c r="J629" s="55"/>
      <c r="K629" s="121">
        <v>3700000</v>
      </c>
      <c r="L629" s="175">
        <v>3300000</v>
      </c>
      <c r="M629" s="60" t="s">
        <v>46</v>
      </c>
      <c r="N629" s="177" t="s">
        <v>48</v>
      </c>
      <c r="O629" s="169">
        <f t="shared" si="133"/>
        <v>2844827.5862068967</v>
      </c>
      <c r="P629" s="170">
        <v>0</v>
      </c>
      <c r="Q629" s="72">
        <f t="shared" si="134"/>
        <v>0</v>
      </c>
      <c r="R629" s="65" t="s">
        <v>48</v>
      </c>
      <c r="S629" s="184">
        <v>45120</v>
      </c>
      <c r="T629" s="67"/>
      <c r="U629" s="64">
        <f t="shared" si="123"/>
        <v>-45119</v>
      </c>
      <c r="V629" s="64">
        <v>150</v>
      </c>
      <c r="W629" s="61">
        <f>U629*V629</f>
        <v>-6767850</v>
      </c>
      <c r="X629" s="68" t="s">
        <v>2872</v>
      </c>
      <c r="Y629" s="68" t="s">
        <v>50</v>
      </c>
      <c r="AA629" s="9" t="s">
        <v>27</v>
      </c>
      <c r="AB629" s="9" t="s">
        <v>27</v>
      </c>
      <c r="AC629" s="9" t="s">
        <v>27</v>
      </c>
      <c r="AD629" s="9" t="s">
        <v>27</v>
      </c>
      <c r="AE629" s="9" t="s">
        <v>27</v>
      </c>
      <c r="AP629" s="69">
        <f t="shared" si="124"/>
        <v>3101975.23251</v>
      </c>
      <c r="AQ629" s="70">
        <f t="shared" si="125"/>
        <v>0.30645834469528654</v>
      </c>
      <c r="AR629" s="71"/>
      <c r="AS629" s="60"/>
      <c r="AT629" s="60">
        <f t="shared" si="126"/>
        <v>0</v>
      </c>
      <c r="AU629" s="72">
        <f t="shared" si="132"/>
        <v>3205.2733333333331</v>
      </c>
      <c r="AV629" s="72">
        <f t="shared" si="127"/>
        <v>0</v>
      </c>
      <c r="AW629" s="72">
        <f t="shared" si="128"/>
        <v>3300000</v>
      </c>
      <c r="AX629" s="72">
        <f t="shared" si="129"/>
        <v>3300000</v>
      </c>
      <c r="AY629" s="73">
        <f t="shared" si="130"/>
        <v>0.3260221187118022</v>
      </c>
    </row>
    <row r="630" spans="1:51" s="2" customFormat="1" ht="12" customHeight="1">
      <c r="A630" s="172" t="s">
        <v>2873</v>
      </c>
      <c r="B630" s="55" t="s">
        <v>1513</v>
      </c>
      <c r="C630" s="173" t="s">
        <v>2874</v>
      </c>
      <c r="D630" s="58" t="s">
        <v>2875</v>
      </c>
      <c r="E630" s="60" t="s">
        <v>2106</v>
      </c>
      <c r="F630" s="55" t="s">
        <v>208</v>
      </c>
      <c r="G630" s="121">
        <v>3101650</v>
      </c>
      <c r="H630" s="121">
        <v>863628.63517092192</v>
      </c>
      <c r="I630" s="127"/>
      <c r="J630" s="127"/>
      <c r="K630" s="121">
        <v>1000000</v>
      </c>
      <c r="L630" s="175">
        <v>700000</v>
      </c>
      <c r="M630" s="60" t="s">
        <v>46</v>
      </c>
      <c r="N630" s="177" t="s">
        <v>48</v>
      </c>
      <c r="O630" s="169">
        <f t="shared" si="133"/>
        <v>603448.27586206899</v>
      </c>
      <c r="P630" s="170">
        <v>0</v>
      </c>
      <c r="Q630" s="72">
        <f t="shared" si="134"/>
        <v>0</v>
      </c>
      <c r="R630" s="65" t="s">
        <v>48</v>
      </c>
      <c r="S630" s="171">
        <v>44748</v>
      </c>
      <c r="T630" s="67">
        <v>45407</v>
      </c>
      <c r="U630" s="64">
        <f t="shared" si="123"/>
        <v>660</v>
      </c>
      <c r="V630" s="64">
        <v>60</v>
      </c>
      <c r="W630" s="61">
        <f>V630*U630</f>
        <v>39600</v>
      </c>
      <c r="X630" s="68" t="s">
        <v>2876</v>
      </c>
      <c r="Y630" s="68" t="s">
        <v>50</v>
      </c>
      <c r="AA630" s="9" t="s">
        <v>27</v>
      </c>
      <c r="AB630" s="9" t="s">
        <v>27</v>
      </c>
      <c r="AC630" s="9" t="s">
        <v>27</v>
      </c>
      <c r="AD630" s="9" t="s">
        <v>27</v>
      </c>
      <c r="AE630" s="9" t="s">
        <v>27</v>
      </c>
      <c r="AP630" s="69">
        <f t="shared" si="124"/>
        <v>863628.63517092192</v>
      </c>
      <c r="AQ630" s="70">
        <f t="shared" si="125"/>
        <v>0.27844167948379794</v>
      </c>
      <c r="AR630" s="71"/>
      <c r="AS630" s="60"/>
      <c r="AT630" s="60">
        <f t="shared" si="126"/>
        <v>0</v>
      </c>
      <c r="AU630" s="72">
        <f t="shared" si="132"/>
        <v>3205.2733333333331</v>
      </c>
      <c r="AV630" s="72">
        <f t="shared" si="127"/>
        <v>0</v>
      </c>
      <c r="AW630" s="72">
        <f t="shared" si="128"/>
        <v>700000</v>
      </c>
      <c r="AX630" s="72">
        <f t="shared" si="129"/>
        <v>700000</v>
      </c>
      <c r="AY630" s="73">
        <f t="shared" si="130"/>
        <v>0.22568632824464399</v>
      </c>
    </row>
    <row r="631" spans="1:51" s="2" customFormat="1" ht="12" customHeight="1">
      <c r="A631" s="172" t="s">
        <v>2877</v>
      </c>
      <c r="B631" s="55" t="s">
        <v>2878</v>
      </c>
      <c r="C631" s="173" t="s">
        <v>2879</v>
      </c>
      <c r="D631" s="58" t="s">
        <v>2880</v>
      </c>
      <c r="E631" s="60" t="s">
        <v>46</v>
      </c>
      <c r="F631" s="55" t="s">
        <v>2881</v>
      </c>
      <c r="G631" s="121">
        <v>900000</v>
      </c>
      <c r="H631" s="121">
        <v>421075</v>
      </c>
      <c r="I631" s="55"/>
      <c r="J631" s="55"/>
      <c r="K631" s="121">
        <v>700000</v>
      </c>
      <c r="L631" s="175">
        <v>700000</v>
      </c>
      <c r="M631" s="60" t="s">
        <v>2882</v>
      </c>
      <c r="N631" s="177" t="s">
        <v>1879</v>
      </c>
      <c r="O631" s="169">
        <f t="shared" si="133"/>
        <v>603448.27586206899</v>
      </c>
      <c r="P631" s="170">
        <v>1.7500000000000002E-2</v>
      </c>
      <c r="Q631" s="72">
        <f t="shared" si="134"/>
        <v>10560.344827586208</v>
      </c>
      <c r="R631" s="65" t="s">
        <v>27</v>
      </c>
      <c r="S631" s="171"/>
      <c r="T631" s="67"/>
      <c r="U631" s="64">
        <f t="shared" si="123"/>
        <v>1</v>
      </c>
      <c r="V631" s="64">
        <v>0</v>
      </c>
      <c r="W631" s="61">
        <f>U631*V631</f>
        <v>0</v>
      </c>
      <c r="X631" s="68" t="s">
        <v>2883</v>
      </c>
      <c r="Y631" s="68" t="s">
        <v>50</v>
      </c>
      <c r="AA631" s="9" t="s">
        <v>27</v>
      </c>
      <c r="AB631" s="9" t="s">
        <v>27</v>
      </c>
      <c r="AC631" s="9" t="s">
        <v>27</v>
      </c>
      <c r="AD631" s="9" t="s">
        <v>27</v>
      </c>
      <c r="AE631" s="9" t="s">
        <v>27</v>
      </c>
      <c r="AP631" s="69">
        <f t="shared" si="124"/>
        <v>421075</v>
      </c>
      <c r="AQ631" s="70">
        <f t="shared" si="125"/>
        <v>0.46786111111111112</v>
      </c>
      <c r="AR631" s="71"/>
      <c r="AS631" s="60"/>
      <c r="AT631" s="60">
        <f t="shared" si="126"/>
        <v>0</v>
      </c>
      <c r="AU631" s="72">
        <f t="shared" si="132"/>
        <v>3205.2733333333331</v>
      </c>
      <c r="AV631" s="72">
        <f t="shared" si="127"/>
        <v>0</v>
      </c>
      <c r="AW631" s="72">
        <f t="shared" si="128"/>
        <v>700000</v>
      </c>
      <c r="AX631" s="72">
        <f t="shared" si="129"/>
        <v>700000</v>
      </c>
      <c r="AY631" s="73">
        <f t="shared" si="130"/>
        <v>0.77777777777777779</v>
      </c>
    </row>
    <row r="632" spans="1:51" s="2" customFormat="1" ht="12" customHeight="1">
      <c r="A632" s="172" t="s">
        <v>2884</v>
      </c>
      <c r="B632" s="55" t="s">
        <v>218</v>
      </c>
      <c r="C632" s="173" t="s">
        <v>2885</v>
      </c>
      <c r="D632" s="58" t="s">
        <v>2886</v>
      </c>
      <c r="E632" s="60" t="s">
        <v>1494</v>
      </c>
      <c r="F632" s="55" t="s">
        <v>208</v>
      </c>
      <c r="G632" s="121">
        <v>5529500</v>
      </c>
      <c r="H632" s="121">
        <v>1760168.6239772062</v>
      </c>
      <c r="I632" s="55"/>
      <c r="J632" s="55"/>
      <c r="K632" s="121">
        <v>2100000</v>
      </c>
      <c r="L632" s="175">
        <v>900000</v>
      </c>
      <c r="M632" s="60" t="s">
        <v>2887</v>
      </c>
      <c r="N632" s="177" t="s">
        <v>2290</v>
      </c>
      <c r="O632" s="169">
        <f t="shared" si="133"/>
        <v>775862.06896551733</v>
      </c>
      <c r="P632" s="170">
        <v>1.7500000000000002E-2</v>
      </c>
      <c r="Q632" s="72">
        <f t="shared" si="134"/>
        <v>13577.586206896554</v>
      </c>
      <c r="R632" s="65" t="s">
        <v>27</v>
      </c>
      <c r="S632" s="171"/>
      <c r="T632" s="67">
        <v>45421</v>
      </c>
      <c r="U632" s="64">
        <f t="shared" si="123"/>
        <v>45422</v>
      </c>
      <c r="V632" s="64">
        <v>60</v>
      </c>
      <c r="W632" s="61">
        <f t="shared" ref="W632:W684" si="136">V632*U632</f>
        <v>2725320</v>
      </c>
      <c r="X632" s="68" t="s">
        <v>2888</v>
      </c>
      <c r="Y632" s="68" t="s">
        <v>50</v>
      </c>
      <c r="AA632" s="9" t="s">
        <v>27</v>
      </c>
      <c r="AB632" s="9" t="s">
        <v>27</v>
      </c>
      <c r="AC632" s="9" t="s">
        <v>27</v>
      </c>
      <c r="AD632" s="9" t="s">
        <v>27</v>
      </c>
      <c r="AE632" s="9" t="s">
        <v>27</v>
      </c>
      <c r="AP632" s="69">
        <f t="shared" si="124"/>
        <v>1760168.6239772062</v>
      </c>
      <c r="AQ632" s="70">
        <f t="shared" si="125"/>
        <v>0.31832328853914571</v>
      </c>
      <c r="AR632" s="71"/>
      <c r="AS632" s="60"/>
      <c r="AT632" s="60">
        <f t="shared" si="126"/>
        <v>0</v>
      </c>
      <c r="AU632" s="72">
        <f t="shared" si="132"/>
        <v>3205.2733333333331</v>
      </c>
      <c r="AV632" s="72">
        <f t="shared" si="127"/>
        <v>0</v>
      </c>
      <c r="AW632" s="72">
        <f t="shared" si="128"/>
        <v>900000</v>
      </c>
      <c r="AX632" s="72">
        <f t="shared" si="129"/>
        <v>900000</v>
      </c>
      <c r="AY632" s="73">
        <f t="shared" si="130"/>
        <v>0.16276336015914639</v>
      </c>
    </row>
    <row r="633" spans="1:51" s="2" customFormat="1" ht="12" customHeight="1">
      <c r="A633" s="172" t="s">
        <v>2889</v>
      </c>
      <c r="B633" s="55" t="s">
        <v>218</v>
      </c>
      <c r="C633" s="173" t="s">
        <v>2890</v>
      </c>
      <c r="D633" s="58" t="s">
        <v>2891</v>
      </c>
      <c r="E633" s="60" t="s">
        <v>2368</v>
      </c>
      <c r="F633" s="55" t="s">
        <v>208</v>
      </c>
      <c r="G633" s="121">
        <v>5529500</v>
      </c>
      <c r="H633" s="121">
        <v>1760168.6239772062</v>
      </c>
      <c r="I633" s="55"/>
      <c r="J633" s="55"/>
      <c r="K633" s="121">
        <v>2100000</v>
      </c>
      <c r="L633" s="175">
        <v>900000</v>
      </c>
      <c r="M633" s="60" t="s">
        <v>46</v>
      </c>
      <c r="N633" s="177" t="s">
        <v>48</v>
      </c>
      <c r="O633" s="169">
        <f t="shared" si="133"/>
        <v>775862.06896551733</v>
      </c>
      <c r="P633" s="170">
        <v>0</v>
      </c>
      <c r="Q633" s="72">
        <f t="shared" si="134"/>
        <v>0</v>
      </c>
      <c r="R633" s="65" t="s">
        <v>48</v>
      </c>
      <c r="S633" s="171"/>
      <c r="T633" s="67">
        <v>45317</v>
      </c>
      <c r="U633" s="64">
        <f t="shared" si="123"/>
        <v>45318</v>
      </c>
      <c r="V633" s="64">
        <v>60</v>
      </c>
      <c r="W633" s="61">
        <f t="shared" si="136"/>
        <v>2719080</v>
      </c>
      <c r="X633" s="68" t="s">
        <v>2892</v>
      </c>
      <c r="Y633" s="68" t="s">
        <v>50</v>
      </c>
      <c r="AA633" s="9" t="s">
        <v>27</v>
      </c>
      <c r="AB633" s="9" t="s">
        <v>27</v>
      </c>
      <c r="AC633" s="9" t="s">
        <v>27</v>
      </c>
      <c r="AD633" s="9" t="s">
        <v>27</v>
      </c>
      <c r="AE633" s="9" t="s">
        <v>27</v>
      </c>
      <c r="AP633" s="69">
        <f t="shared" si="124"/>
        <v>1760168.6239772062</v>
      </c>
      <c r="AQ633" s="70">
        <f t="shared" si="125"/>
        <v>0.31832328853914571</v>
      </c>
      <c r="AR633" s="71"/>
      <c r="AS633" s="60"/>
      <c r="AT633" s="60">
        <f t="shared" si="126"/>
        <v>0</v>
      </c>
      <c r="AU633" s="72">
        <f t="shared" si="132"/>
        <v>3205.2733333333331</v>
      </c>
      <c r="AV633" s="72">
        <f t="shared" si="127"/>
        <v>0</v>
      </c>
      <c r="AW633" s="72">
        <f t="shared" si="128"/>
        <v>900000</v>
      </c>
      <c r="AX633" s="72">
        <f t="shared" si="129"/>
        <v>900000</v>
      </c>
      <c r="AY633" s="73">
        <f t="shared" si="130"/>
        <v>0.16276336015914639</v>
      </c>
    </row>
    <row r="634" spans="1:51" s="2" customFormat="1" ht="12" customHeight="1">
      <c r="A634" s="172" t="s">
        <v>2893</v>
      </c>
      <c r="B634" s="55" t="s">
        <v>232</v>
      </c>
      <c r="C634" s="173" t="s">
        <v>2894</v>
      </c>
      <c r="D634" s="58" t="s">
        <v>2895</v>
      </c>
      <c r="E634" s="60" t="s">
        <v>2266</v>
      </c>
      <c r="F634" s="55" t="s">
        <v>208</v>
      </c>
      <c r="G634" s="121">
        <v>3558654</v>
      </c>
      <c r="H634" s="121">
        <v>1132802.4440529849</v>
      </c>
      <c r="I634" s="55"/>
      <c r="J634" s="55"/>
      <c r="K634" s="121">
        <v>1500000</v>
      </c>
      <c r="L634" s="175">
        <v>1000000</v>
      </c>
      <c r="M634" s="60" t="s">
        <v>46</v>
      </c>
      <c r="N634" s="177" t="s">
        <v>48</v>
      </c>
      <c r="O634" s="169">
        <f t="shared" si="133"/>
        <v>862068.96551724139</v>
      </c>
      <c r="P634" s="170">
        <v>0</v>
      </c>
      <c r="Q634" s="72">
        <f t="shared" si="134"/>
        <v>0</v>
      </c>
      <c r="R634" s="65" t="s">
        <v>48</v>
      </c>
      <c r="S634" s="171"/>
      <c r="T634" s="67"/>
      <c r="U634" s="64">
        <f t="shared" si="123"/>
        <v>1</v>
      </c>
      <c r="V634" s="64">
        <v>60</v>
      </c>
      <c r="W634" s="61">
        <f t="shared" si="136"/>
        <v>60</v>
      </c>
      <c r="X634" s="68"/>
      <c r="Y634" s="68" t="s">
        <v>50</v>
      </c>
      <c r="AA634" s="9"/>
      <c r="AB634" s="9"/>
      <c r="AC634" s="9"/>
      <c r="AD634" s="9"/>
      <c r="AE634" s="9"/>
      <c r="AP634" s="69">
        <f t="shared" si="124"/>
        <v>1132802.4440529849</v>
      </c>
      <c r="AQ634" s="70">
        <f t="shared" si="125"/>
        <v>0.31832328853914565</v>
      </c>
      <c r="AR634" s="71"/>
      <c r="AS634" s="60"/>
      <c r="AT634" s="60">
        <f t="shared" si="126"/>
        <v>0</v>
      </c>
      <c r="AU634" s="72">
        <f t="shared" si="132"/>
        <v>3205.2733333333331</v>
      </c>
      <c r="AV634" s="72">
        <f t="shared" si="127"/>
        <v>0</v>
      </c>
      <c r="AW634" s="72">
        <f t="shared" si="128"/>
        <v>1000000</v>
      </c>
      <c r="AX634" s="72">
        <f t="shared" si="129"/>
        <v>1000000</v>
      </c>
      <c r="AY634" s="73">
        <f t="shared" si="130"/>
        <v>0.28100512159934626</v>
      </c>
    </row>
    <row r="635" spans="1:51" s="2" customFormat="1" ht="12" customHeight="1">
      <c r="A635" s="172" t="s">
        <v>2896</v>
      </c>
      <c r="B635" s="55" t="s">
        <v>529</v>
      </c>
      <c r="C635" s="173" t="s">
        <v>2897</v>
      </c>
      <c r="D635" s="58" t="s">
        <v>2898</v>
      </c>
      <c r="E635" s="60" t="s">
        <v>207</v>
      </c>
      <c r="F635" s="55" t="s">
        <v>1649</v>
      </c>
      <c r="G635" s="150">
        <v>3984600</v>
      </c>
      <c r="H635" s="150">
        <v>1301355.54</v>
      </c>
      <c r="I635" s="107">
        <v>1800000</v>
      </c>
      <c r="J635" s="55"/>
      <c r="K635" s="121">
        <v>2000000</v>
      </c>
      <c r="L635" s="175">
        <v>2000000</v>
      </c>
      <c r="M635" s="60" t="s">
        <v>2488</v>
      </c>
      <c r="N635" s="177" t="s">
        <v>48</v>
      </c>
      <c r="O635" s="169">
        <f t="shared" si="133"/>
        <v>1724137.9310344828</v>
      </c>
      <c r="P635" s="170">
        <v>0</v>
      </c>
      <c r="Q635" s="72">
        <f t="shared" si="134"/>
        <v>0</v>
      </c>
      <c r="R635" s="65" t="s">
        <v>48</v>
      </c>
      <c r="S635" s="171">
        <v>45077</v>
      </c>
      <c r="T635" s="67">
        <v>45291</v>
      </c>
      <c r="U635" s="64">
        <f t="shared" si="123"/>
        <v>215</v>
      </c>
      <c r="V635" s="64">
        <v>60</v>
      </c>
      <c r="W635" s="61">
        <f t="shared" si="136"/>
        <v>12900</v>
      </c>
      <c r="X635" s="68" t="s">
        <v>2899</v>
      </c>
      <c r="Y635" s="68" t="s">
        <v>50</v>
      </c>
      <c r="AA635" s="9" t="s">
        <v>27</v>
      </c>
      <c r="AB635" s="9" t="s">
        <v>27</v>
      </c>
      <c r="AC635" s="9" t="s">
        <v>27</v>
      </c>
      <c r="AD635" s="9" t="s">
        <v>27</v>
      </c>
      <c r="AE635" s="9" t="s">
        <v>27</v>
      </c>
      <c r="AP635" s="69">
        <f t="shared" si="124"/>
        <v>1301355.54</v>
      </c>
      <c r="AQ635" s="70">
        <f t="shared" si="125"/>
        <v>0.32659628068062041</v>
      </c>
      <c r="AR635" s="66">
        <v>44893</v>
      </c>
      <c r="AS635" s="67">
        <v>45058</v>
      </c>
      <c r="AT635" s="60">
        <f t="shared" si="126"/>
        <v>165</v>
      </c>
      <c r="AU635" s="72">
        <f t="shared" si="132"/>
        <v>3205.2733333333331</v>
      </c>
      <c r="AV635" s="72">
        <f t="shared" si="127"/>
        <v>528870.1</v>
      </c>
      <c r="AW635" s="72">
        <f t="shared" si="128"/>
        <v>2000000</v>
      </c>
      <c r="AX635" s="72">
        <f t="shared" si="129"/>
        <v>2528870.1</v>
      </c>
      <c r="AY635" s="73">
        <f t="shared" si="130"/>
        <v>0.63466096973347386</v>
      </c>
    </row>
    <row r="636" spans="1:51" s="2" customFormat="1" ht="12" customHeight="1">
      <c r="A636" s="172" t="s">
        <v>2900</v>
      </c>
      <c r="B636" s="55" t="s">
        <v>218</v>
      </c>
      <c r="C636" s="173" t="s">
        <v>2901</v>
      </c>
      <c r="D636" s="58" t="s">
        <v>2902</v>
      </c>
      <c r="E636" s="60" t="s">
        <v>46</v>
      </c>
      <c r="F636" s="55" t="s">
        <v>208</v>
      </c>
      <c r="G636" s="121">
        <v>5529500</v>
      </c>
      <c r="H636" s="121">
        <v>1760168.6239772062</v>
      </c>
      <c r="I636" s="55"/>
      <c r="J636" s="55"/>
      <c r="K636" s="121">
        <v>2100000</v>
      </c>
      <c r="L636" s="175">
        <v>900000</v>
      </c>
      <c r="M636" s="60" t="s">
        <v>2903</v>
      </c>
      <c r="N636" s="177" t="s">
        <v>2290</v>
      </c>
      <c r="O636" s="169">
        <f t="shared" si="133"/>
        <v>775862.06896551733</v>
      </c>
      <c r="P636" s="170">
        <v>1.7500000000000002E-2</v>
      </c>
      <c r="Q636" s="72">
        <f t="shared" si="134"/>
        <v>13577.586206896554</v>
      </c>
      <c r="R636" s="65" t="s">
        <v>27</v>
      </c>
      <c r="S636" s="171"/>
      <c r="T636" s="67">
        <v>45428</v>
      </c>
      <c r="U636" s="64">
        <f t="shared" si="123"/>
        <v>45429</v>
      </c>
      <c r="V636" s="64">
        <v>60</v>
      </c>
      <c r="W636" s="61">
        <f t="shared" si="136"/>
        <v>2725740</v>
      </c>
      <c r="X636" s="68" t="s">
        <v>2904</v>
      </c>
      <c r="Y636" s="68" t="s">
        <v>50</v>
      </c>
      <c r="AA636" s="9" t="s">
        <v>27</v>
      </c>
      <c r="AB636" s="9" t="s">
        <v>27</v>
      </c>
      <c r="AC636" s="9" t="s">
        <v>27</v>
      </c>
      <c r="AD636" s="9" t="s">
        <v>27</v>
      </c>
      <c r="AE636" s="9" t="s">
        <v>27</v>
      </c>
      <c r="AP636" s="69">
        <f t="shared" si="124"/>
        <v>1760168.6239772062</v>
      </c>
      <c r="AQ636" s="70">
        <f t="shared" si="125"/>
        <v>0.31832328853914571</v>
      </c>
      <c r="AR636" s="71"/>
      <c r="AS636" s="60"/>
      <c r="AT636" s="60">
        <f t="shared" si="126"/>
        <v>0</v>
      </c>
      <c r="AU636" s="72">
        <f t="shared" si="132"/>
        <v>3205.2733333333331</v>
      </c>
      <c r="AV636" s="72">
        <f t="shared" si="127"/>
        <v>0</v>
      </c>
      <c r="AW636" s="72">
        <f t="shared" si="128"/>
        <v>900000</v>
      </c>
      <c r="AX636" s="72">
        <f t="shared" si="129"/>
        <v>900000</v>
      </c>
      <c r="AY636" s="73">
        <f t="shared" si="130"/>
        <v>0.16276336015914639</v>
      </c>
    </row>
    <row r="637" spans="1:51" s="2" customFormat="1" ht="12" customHeight="1">
      <c r="A637" s="172" t="s">
        <v>2905</v>
      </c>
      <c r="B637" s="55" t="s">
        <v>529</v>
      </c>
      <c r="C637" s="173" t="s">
        <v>2906</v>
      </c>
      <c r="D637" s="58" t="s">
        <v>2907</v>
      </c>
      <c r="E637" s="60" t="s">
        <v>46</v>
      </c>
      <c r="F637" s="55" t="s">
        <v>1649</v>
      </c>
      <c r="G637" s="150">
        <v>3984600</v>
      </c>
      <c r="H637" s="150">
        <v>1301355.54</v>
      </c>
      <c r="I637" s="55"/>
      <c r="J637" s="55"/>
      <c r="K637" s="121">
        <v>2000000</v>
      </c>
      <c r="L637" s="175">
        <v>2000000</v>
      </c>
      <c r="M637" s="60" t="s">
        <v>46</v>
      </c>
      <c r="N637" s="177" t="s">
        <v>48</v>
      </c>
      <c r="O637" s="169">
        <f t="shared" si="133"/>
        <v>1724137.9310344828</v>
      </c>
      <c r="P637" s="170">
        <v>0</v>
      </c>
      <c r="Q637" s="72">
        <f t="shared" si="134"/>
        <v>0</v>
      </c>
      <c r="R637" s="65" t="s">
        <v>48</v>
      </c>
      <c r="S637" s="66">
        <v>45013</v>
      </c>
      <c r="T637" s="67">
        <v>45391</v>
      </c>
      <c r="U637" s="64">
        <f t="shared" si="123"/>
        <v>379</v>
      </c>
      <c r="V637" s="64">
        <v>60</v>
      </c>
      <c r="W637" s="61">
        <f t="shared" si="136"/>
        <v>22740</v>
      </c>
      <c r="X637" s="68" t="s">
        <v>2908</v>
      </c>
      <c r="Y637" s="68" t="s">
        <v>50</v>
      </c>
      <c r="AA637" s="9" t="s">
        <v>27</v>
      </c>
      <c r="AB637" s="9" t="s">
        <v>27</v>
      </c>
      <c r="AC637" s="9" t="s">
        <v>27</v>
      </c>
      <c r="AD637" s="9" t="s">
        <v>27</v>
      </c>
      <c r="AE637" s="9" t="s">
        <v>27</v>
      </c>
      <c r="AP637" s="69">
        <f t="shared" si="124"/>
        <v>1301355.54</v>
      </c>
      <c r="AQ637" s="70">
        <f t="shared" si="125"/>
        <v>0.32659628068062041</v>
      </c>
      <c r="AR637" s="66">
        <v>44834</v>
      </c>
      <c r="AS637" s="67">
        <v>44958</v>
      </c>
      <c r="AT637" s="60">
        <f t="shared" si="126"/>
        <v>124</v>
      </c>
      <c r="AU637" s="72">
        <f t="shared" si="132"/>
        <v>3205.2733333333331</v>
      </c>
      <c r="AV637" s="72">
        <f t="shared" si="127"/>
        <v>397453.89333333331</v>
      </c>
      <c r="AW637" s="72">
        <f t="shared" si="128"/>
        <v>2000000</v>
      </c>
      <c r="AX637" s="72">
        <f t="shared" si="129"/>
        <v>2397453.8933333335</v>
      </c>
      <c r="AY637" s="73">
        <f t="shared" si="130"/>
        <v>0.60167994110659373</v>
      </c>
    </row>
    <row r="638" spans="1:51" s="2" customFormat="1" ht="12" customHeight="1">
      <c r="A638" s="172" t="s">
        <v>2909</v>
      </c>
      <c r="B638" s="55" t="s">
        <v>218</v>
      </c>
      <c r="C638" s="173" t="s">
        <v>2910</v>
      </c>
      <c r="D638" s="58" t="s">
        <v>2911</v>
      </c>
      <c r="E638" s="60" t="s">
        <v>46</v>
      </c>
      <c r="F638" s="55" t="s">
        <v>208</v>
      </c>
      <c r="G638" s="121">
        <v>5529500</v>
      </c>
      <c r="H638" s="121">
        <v>1760168.6239772062</v>
      </c>
      <c r="I638" s="55"/>
      <c r="J638" s="55"/>
      <c r="K638" s="121">
        <v>2100000</v>
      </c>
      <c r="L638" s="175">
        <v>900000</v>
      </c>
      <c r="M638" s="60" t="s">
        <v>2912</v>
      </c>
      <c r="N638" s="177" t="s">
        <v>2290</v>
      </c>
      <c r="O638" s="169">
        <f t="shared" si="133"/>
        <v>775862.06896551733</v>
      </c>
      <c r="P638" s="170">
        <v>1.7500000000000002E-2</v>
      </c>
      <c r="Q638" s="72">
        <f t="shared" si="134"/>
        <v>13577.586206896554</v>
      </c>
      <c r="R638" s="65" t="s">
        <v>27</v>
      </c>
      <c r="S638" s="171"/>
      <c r="T638" s="67">
        <v>45429</v>
      </c>
      <c r="U638" s="64">
        <f t="shared" si="123"/>
        <v>45430</v>
      </c>
      <c r="V638" s="64">
        <v>60</v>
      </c>
      <c r="W638" s="61">
        <f t="shared" si="136"/>
        <v>2725800</v>
      </c>
      <c r="X638" s="68" t="s">
        <v>2913</v>
      </c>
      <c r="Y638" s="68" t="s">
        <v>50</v>
      </c>
      <c r="AA638" s="9" t="s">
        <v>27</v>
      </c>
      <c r="AB638" s="9" t="s">
        <v>27</v>
      </c>
      <c r="AC638" s="9" t="s">
        <v>27</v>
      </c>
      <c r="AD638" s="9" t="s">
        <v>27</v>
      </c>
      <c r="AE638" s="9" t="s">
        <v>27</v>
      </c>
      <c r="AP638" s="69">
        <f t="shared" si="124"/>
        <v>1760168.6239772062</v>
      </c>
      <c r="AQ638" s="70">
        <f t="shared" si="125"/>
        <v>0.31832328853914571</v>
      </c>
      <c r="AR638" s="71"/>
      <c r="AS638" s="60"/>
      <c r="AT638" s="60">
        <f t="shared" si="126"/>
        <v>0</v>
      </c>
      <c r="AU638" s="72">
        <f t="shared" si="132"/>
        <v>3205.2733333333331</v>
      </c>
      <c r="AV638" s="72">
        <f t="shared" si="127"/>
        <v>0</v>
      </c>
      <c r="AW638" s="72">
        <f t="shared" si="128"/>
        <v>900000</v>
      </c>
      <c r="AX638" s="72">
        <f t="shared" si="129"/>
        <v>900000</v>
      </c>
      <c r="AY638" s="73">
        <f t="shared" si="130"/>
        <v>0.16276336015914639</v>
      </c>
    </row>
    <row r="639" spans="1:51" s="2" customFormat="1" ht="12" customHeight="1">
      <c r="A639" s="172" t="s">
        <v>2914</v>
      </c>
      <c r="B639" s="55" t="s">
        <v>529</v>
      </c>
      <c r="C639" s="173" t="s">
        <v>2915</v>
      </c>
      <c r="D639" s="58" t="s">
        <v>2916</v>
      </c>
      <c r="E639" s="60" t="s">
        <v>2917</v>
      </c>
      <c r="F639" s="55" t="s">
        <v>1649</v>
      </c>
      <c r="G639" s="150">
        <v>3984600</v>
      </c>
      <c r="H639" s="150">
        <v>1301355.54</v>
      </c>
      <c r="I639" s="55"/>
      <c r="J639" s="55"/>
      <c r="K639" s="121">
        <v>2000000</v>
      </c>
      <c r="L639" s="175">
        <v>2000000</v>
      </c>
      <c r="M639" s="60" t="s">
        <v>2488</v>
      </c>
      <c r="N639" s="177" t="s">
        <v>48</v>
      </c>
      <c r="O639" s="169">
        <f t="shared" si="133"/>
        <v>1724137.9310344828</v>
      </c>
      <c r="P639" s="170">
        <v>0</v>
      </c>
      <c r="Q639" s="72">
        <f t="shared" si="134"/>
        <v>0</v>
      </c>
      <c r="R639" s="65" t="s">
        <v>48</v>
      </c>
      <c r="S639" s="171">
        <v>45076</v>
      </c>
      <c r="T639" s="67">
        <v>45291</v>
      </c>
      <c r="U639" s="64">
        <f t="shared" si="123"/>
        <v>216</v>
      </c>
      <c r="V639" s="64">
        <v>60</v>
      </c>
      <c r="W639" s="61">
        <f t="shared" si="136"/>
        <v>12960</v>
      </c>
      <c r="X639" s="68" t="s">
        <v>2918</v>
      </c>
      <c r="Y639" s="68" t="s">
        <v>50</v>
      </c>
      <c r="AA639" s="9" t="s">
        <v>27</v>
      </c>
      <c r="AB639" s="9" t="s">
        <v>27</v>
      </c>
      <c r="AC639" s="9" t="s">
        <v>27</v>
      </c>
      <c r="AD639" s="9" t="s">
        <v>27</v>
      </c>
      <c r="AE639" s="9" t="s">
        <v>27</v>
      </c>
      <c r="AP639" s="69">
        <f t="shared" si="124"/>
        <v>1301355.54</v>
      </c>
      <c r="AQ639" s="70">
        <f t="shared" si="125"/>
        <v>0.32659628068062041</v>
      </c>
      <c r="AR639" s="66">
        <v>44893</v>
      </c>
      <c r="AS639" s="67">
        <v>45058</v>
      </c>
      <c r="AT639" s="60">
        <f t="shared" si="126"/>
        <v>165</v>
      </c>
      <c r="AU639" s="72">
        <f t="shared" si="132"/>
        <v>3205.2733333333331</v>
      </c>
      <c r="AV639" s="72">
        <f t="shared" si="127"/>
        <v>528870.1</v>
      </c>
      <c r="AW639" s="72">
        <f t="shared" si="128"/>
        <v>2000000</v>
      </c>
      <c r="AX639" s="72">
        <f t="shared" si="129"/>
        <v>2528870.1</v>
      </c>
      <c r="AY639" s="73">
        <f t="shared" si="130"/>
        <v>0.63466096973347386</v>
      </c>
    </row>
    <row r="640" spans="1:51" s="2" customFormat="1" ht="12" customHeight="1">
      <c r="A640" s="172" t="s">
        <v>2919</v>
      </c>
      <c r="B640" s="55" t="s">
        <v>218</v>
      </c>
      <c r="C640" s="173" t="s">
        <v>2920</v>
      </c>
      <c r="D640" s="58" t="s">
        <v>2921</v>
      </c>
      <c r="E640" s="60" t="s">
        <v>1494</v>
      </c>
      <c r="F640" s="55" t="s">
        <v>208</v>
      </c>
      <c r="G640" s="121">
        <v>5529500</v>
      </c>
      <c r="H640" s="121">
        <v>1760168.6239772062</v>
      </c>
      <c r="I640" s="55"/>
      <c r="J640" s="55"/>
      <c r="K640" s="121">
        <v>2100000</v>
      </c>
      <c r="L640" s="175">
        <v>900000</v>
      </c>
      <c r="M640" s="60" t="s">
        <v>2922</v>
      </c>
      <c r="N640" s="177" t="s">
        <v>2923</v>
      </c>
      <c r="O640" s="169">
        <f t="shared" si="133"/>
        <v>775862.06896551733</v>
      </c>
      <c r="P640" s="170">
        <v>1.7500000000000002E-2</v>
      </c>
      <c r="Q640" s="72">
        <f t="shared" si="134"/>
        <v>13577.586206896554</v>
      </c>
      <c r="R640" s="65" t="s">
        <v>27</v>
      </c>
      <c r="S640" s="171"/>
      <c r="T640" s="67">
        <v>45444</v>
      </c>
      <c r="U640" s="64">
        <f t="shared" si="123"/>
        <v>45445</v>
      </c>
      <c r="V640" s="64">
        <v>60</v>
      </c>
      <c r="W640" s="61">
        <f t="shared" si="136"/>
        <v>2726700</v>
      </c>
      <c r="X640" s="68" t="s">
        <v>2924</v>
      </c>
      <c r="Y640" s="68" t="s">
        <v>50</v>
      </c>
      <c r="AA640" s="9" t="s">
        <v>27</v>
      </c>
      <c r="AB640" s="9" t="s">
        <v>27</v>
      </c>
      <c r="AC640" s="9" t="s">
        <v>27</v>
      </c>
      <c r="AD640" s="9" t="s">
        <v>27</v>
      </c>
      <c r="AE640" s="9" t="s">
        <v>27</v>
      </c>
      <c r="AP640" s="69">
        <f t="shared" si="124"/>
        <v>1760168.6239772062</v>
      </c>
      <c r="AQ640" s="70">
        <f t="shared" si="125"/>
        <v>0.31832328853914571</v>
      </c>
      <c r="AR640" s="71"/>
      <c r="AS640" s="60"/>
      <c r="AT640" s="60">
        <f t="shared" si="126"/>
        <v>0</v>
      </c>
      <c r="AU640" s="72">
        <f t="shared" si="132"/>
        <v>3205.2733333333331</v>
      </c>
      <c r="AV640" s="72">
        <f t="shared" si="127"/>
        <v>0</v>
      </c>
      <c r="AW640" s="72">
        <f t="shared" si="128"/>
        <v>900000</v>
      </c>
      <c r="AX640" s="72">
        <f t="shared" si="129"/>
        <v>900000</v>
      </c>
      <c r="AY640" s="73">
        <f t="shared" si="130"/>
        <v>0.16276336015914639</v>
      </c>
    </row>
    <row r="641" spans="1:51" s="2" customFormat="1" ht="12" customHeight="1">
      <c r="A641" s="172" t="s">
        <v>2925</v>
      </c>
      <c r="B641" s="55" t="s">
        <v>232</v>
      </c>
      <c r="C641" s="173" t="s">
        <v>2926</v>
      </c>
      <c r="D641" s="58" t="s">
        <v>2927</v>
      </c>
      <c r="E641" s="60" t="s">
        <v>2814</v>
      </c>
      <c r="F641" s="55" t="s">
        <v>208</v>
      </c>
      <c r="G641" s="121">
        <v>3558654</v>
      </c>
      <c r="H641" s="121">
        <v>1132802.4440529849</v>
      </c>
      <c r="I641" s="55"/>
      <c r="J641" s="55"/>
      <c r="K641" s="121">
        <v>1500000</v>
      </c>
      <c r="L641" s="175">
        <v>800000</v>
      </c>
      <c r="M641" s="60" t="s">
        <v>2175</v>
      </c>
      <c r="N641" s="177" t="s">
        <v>2290</v>
      </c>
      <c r="O641" s="169">
        <f t="shared" si="133"/>
        <v>689655.17241379316</v>
      </c>
      <c r="P641" s="170">
        <v>1.7500000000000002E-2</v>
      </c>
      <c r="Q641" s="72">
        <f t="shared" si="134"/>
        <v>12068.965517241382</v>
      </c>
      <c r="R641" s="65" t="s">
        <v>27</v>
      </c>
      <c r="S641" s="171">
        <v>0</v>
      </c>
      <c r="T641" s="67">
        <v>0</v>
      </c>
      <c r="U641" s="64">
        <f t="shared" si="123"/>
        <v>1</v>
      </c>
      <c r="V641" s="64">
        <v>0</v>
      </c>
      <c r="W641" s="61">
        <f t="shared" si="136"/>
        <v>0</v>
      </c>
      <c r="X641" s="68" t="s">
        <v>2928</v>
      </c>
      <c r="Y641" s="68" t="s">
        <v>50</v>
      </c>
      <c r="AA641" s="9" t="s">
        <v>27</v>
      </c>
      <c r="AB641" s="9" t="s">
        <v>27</v>
      </c>
      <c r="AC641" s="9" t="s">
        <v>27</v>
      </c>
      <c r="AD641" s="9" t="s">
        <v>27</v>
      </c>
      <c r="AE641" s="9" t="s">
        <v>27</v>
      </c>
      <c r="AP641" s="69">
        <f t="shared" si="124"/>
        <v>1132802.4440529849</v>
      </c>
      <c r="AQ641" s="70">
        <f t="shared" si="125"/>
        <v>0.31832328853914565</v>
      </c>
      <c r="AR641" s="71"/>
      <c r="AS641" s="60"/>
      <c r="AT641" s="60">
        <f t="shared" si="126"/>
        <v>0</v>
      </c>
      <c r="AU641" s="72">
        <f t="shared" si="132"/>
        <v>3205.2733333333331</v>
      </c>
      <c r="AV641" s="72">
        <f t="shared" si="127"/>
        <v>0</v>
      </c>
      <c r="AW641" s="72">
        <f t="shared" si="128"/>
        <v>800000</v>
      </c>
      <c r="AX641" s="72">
        <f t="shared" si="129"/>
        <v>800000</v>
      </c>
      <c r="AY641" s="73">
        <f t="shared" si="130"/>
        <v>0.22480409727947701</v>
      </c>
    </row>
    <row r="642" spans="1:51" s="2" customFormat="1" ht="12" customHeight="1">
      <c r="A642" s="172" t="s">
        <v>2929</v>
      </c>
      <c r="B642" s="55" t="s">
        <v>337</v>
      </c>
      <c r="C642" s="173" t="s">
        <v>2930</v>
      </c>
      <c r="D642" s="58" t="s">
        <v>2931</v>
      </c>
      <c r="E642" s="60" t="s">
        <v>46</v>
      </c>
      <c r="F642" s="55" t="s">
        <v>2043</v>
      </c>
      <c r="G642" s="121">
        <v>3984601</v>
      </c>
      <c r="H642" s="121"/>
      <c r="I642" s="55"/>
      <c r="J642" s="55"/>
      <c r="K642" s="121">
        <v>2000000</v>
      </c>
      <c r="L642" s="175">
        <v>2000000</v>
      </c>
      <c r="M642" s="60" t="s">
        <v>2932</v>
      </c>
      <c r="N642" s="177"/>
      <c r="O642" s="169">
        <f t="shared" si="133"/>
        <v>1724137.9310344828</v>
      </c>
      <c r="P642" s="170">
        <v>2.5000000000000001E-2</v>
      </c>
      <c r="Q642" s="72">
        <f t="shared" si="134"/>
        <v>43103.448275862072</v>
      </c>
      <c r="R642" s="65"/>
      <c r="S642" s="66">
        <v>45161</v>
      </c>
      <c r="T642" s="67">
        <v>45185</v>
      </c>
      <c r="U642" s="64">
        <f t="shared" si="123"/>
        <v>25</v>
      </c>
      <c r="V642" s="64">
        <v>60</v>
      </c>
      <c r="W642" s="61">
        <f t="shared" si="136"/>
        <v>1500</v>
      </c>
      <c r="X642" s="68" t="s">
        <v>2933</v>
      </c>
      <c r="Y642" s="68" t="s">
        <v>50</v>
      </c>
      <c r="AA642" s="9" t="s">
        <v>27</v>
      </c>
      <c r="AB642" s="9" t="s">
        <v>27</v>
      </c>
      <c r="AC642" s="9" t="s">
        <v>27</v>
      </c>
      <c r="AD642" s="9" t="s">
        <v>27</v>
      </c>
      <c r="AE642" s="9" t="s">
        <v>27</v>
      </c>
      <c r="AG642" s="2" t="s">
        <v>2934</v>
      </c>
      <c r="AP642" s="69">
        <f t="shared" si="124"/>
        <v>0</v>
      </c>
      <c r="AQ642" s="70">
        <f t="shared" si="125"/>
        <v>0</v>
      </c>
      <c r="AR642" s="71"/>
      <c r="AS642" s="60"/>
      <c r="AT642" s="60">
        <f t="shared" si="126"/>
        <v>0</v>
      </c>
      <c r="AU642" s="72">
        <f t="shared" si="132"/>
        <v>3205.2733333333331</v>
      </c>
      <c r="AV642" s="72">
        <f t="shared" si="127"/>
        <v>0</v>
      </c>
      <c r="AW642" s="72">
        <f t="shared" si="128"/>
        <v>2000000</v>
      </c>
      <c r="AX642" s="72">
        <f t="shared" si="129"/>
        <v>2000000</v>
      </c>
      <c r="AY642" s="73">
        <f t="shared" si="130"/>
        <v>0.50193231392553483</v>
      </c>
    </row>
    <row r="643" spans="1:51" s="2" customFormat="1" ht="12" customHeight="1">
      <c r="A643" s="172" t="s">
        <v>2935</v>
      </c>
      <c r="B643" s="55" t="s">
        <v>218</v>
      </c>
      <c r="C643" s="173" t="s">
        <v>2936</v>
      </c>
      <c r="D643" s="58" t="s">
        <v>2937</v>
      </c>
      <c r="E643" s="60" t="s">
        <v>2814</v>
      </c>
      <c r="F643" s="55" t="s">
        <v>208</v>
      </c>
      <c r="G643" s="121">
        <v>5529500</v>
      </c>
      <c r="H643" s="121">
        <v>1760168.6239772062</v>
      </c>
      <c r="I643" s="55"/>
      <c r="J643" s="55"/>
      <c r="K643" s="121">
        <v>2100000</v>
      </c>
      <c r="L643" s="175">
        <v>900000</v>
      </c>
      <c r="M643" s="60" t="s">
        <v>1455</v>
      </c>
      <c r="N643" s="177" t="s">
        <v>2290</v>
      </c>
      <c r="O643" s="169">
        <f t="shared" si="133"/>
        <v>775862.06896551733</v>
      </c>
      <c r="P643" s="170">
        <v>1.7500000000000002E-2</v>
      </c>
      <c r="Q643" s="72">
        <f t="shared" si="134"/>
        <v>13577.586206896554</v>
      </c>
      <c r="R643" s="65" t="s">
        <v>27</v>
      </c>
      <c r="S643" s="171">
        <v>0</v>
      </c>
      <c r="T643" s="67">
        <v>0</v>
      </c>
      <c r="U643" s="64">
        <f t="shared" si="123"/>
        <v>1</v>
      </c>
      <c r="V643" s="64">
        <v>0</v>
      </c>
      <c r="W643" s="61">
        <f t="shared" si="136"/>
        <v>0</v>
      </c>
      <c r="X643" s="68" t="s">
        <v>2938</v>
      </c>
      <c r="Y643" s="68" t="s">
        <v>50</v>
      </c>
      <c r="AA643" s="9" t="s">
        <v>27</v>
      </c>
      <c r="AB643" s="9" t="s">
        <v>27</v>
      </c>
      <c r="AC643" s="9" t="s">
        <v>27</v>
      </c>
      <c r="AD643" s="9" t="s">
        <v>27</v>
      </c>
      <c r="AE643" s="9" t="s">
        <v>27</v>
      </c>
      <c r="AP643" s="69">
        <f t="shared" si="124"/>
        <v>1760168.6239772062</v>
      </c>
      <c r="AQ643" s="70">
        <f t="shared" si="125"/>
        <v>0.31832328853914571</v>
      </c>
      <c r="AR643" s="71"/>
      <c r="AS643" s="60"/>
      <c r="AT643" s="60">
        <f t="shared" si="126"/>
        <v>0</v>
      </c>
      <c r="AU643" s="72">
        <f t="shared" si="132"/>
        <v>3205.2733333333331</v>
      </c>
      <c r="AV643" s="72">
        <f t="shared" si="127"/>
        <v>0</v>
      </c>
      <c r="AW643" s="72">
        <f t="shared" si="128"/>
        <v>900000</v>
      </c>
      <c r="AX643" s="72">
        <f t="shared" si="129"/>
        <v>900000</v>
      </c>
      <c r="AY643" s="73">
        <f t="shared" si="130"/>
        <v>0.16276336015914639</v>
      </c>
    </row>
    <row r="644" spans="1:51" s="2" customFormat="1" ht="12">
      <c r="A644" s="172" t="s">
        <v>2939</v>
      </c>
      <c r="B644" s="55" t="s">
        <v>317</v>
      </c>
      <c r="C644" s="173" t="s">
        <v>2940</v>
      </c>
      <c r="D644" s="58" t="s">
        <v>2941</v>
      </c>
      <c r="E644" s="60" t="s">
        <v>359</v>
      </c>
      <c r="F644" s="55" t="s">
        <v>208</v>
      </c>
      <c r="G644" s="121">
        <v>4510052</v>
      </c>
      <c r="H644" s="121">
        <v>1194126.8155092373</v>
      </c>
      <c r="I644" s="55"/>
      <c r="J644" s="55"/>
      <c r="K644" s="121">
        <v>1500000</v>
      </c>
      <c r="L644" s="175">
        <v>950000</v>
      </c>
      <c r="M644" s="60" t="s">
        <v>1788</v>
      </c>
      <c r="N644" s="177" t="s">
        <v>2290</v>
      </c>
      <c r="O644" s="169">
        <f t="shared" si="133"/>
        <v>818965.51724137936</v>
      </c>
      <c r="P644" s="170">
        <v>1.7500000000000002E-2</v>
      </c>
      <c r="Q644" s="72">
        <f t="shared" si="134"/>
        <v>14331.896551724139</v>
      </c>
      <c r="R644" s="65" t="s">
        <v>27</v>
      </c>
      <c r="S644" s="171"/>
      <c r="T644" s="67"/>
      <c r="U644" s="64">
        <f t="shared" si="123"/>
        <v>1</v>
      </c>
      <c r="V644" s="64">
        <v>0</v>
      </c>
      <c r="W644" s="61">
        <f t="shared" si="136"/>
        <v>0</v>
      </c>
      <c r="X644" s="68" t="s">
        <v>2942</v>
      </c>
      <c r="Y644" s="68" t="s">
        <v>50</v>
      </c>
      <c r="AA644" s="9" t="s">
        <v>27</v>
      </c>
      <c r="AB644" s="9" t="s">
        <v>27</v>
      </c>
      <c r="AC644" s="9" t="s">
        <v>27</v>
      </c>
      <c r="AD644" s="9" t="s">
        <v>27</v>
      </c>
      <c r="AE644" s="9" t="s">
        <v>27</v>
      </c>
      <c r="AP644" s="69">
        <f t="shared" si="124"/>
        <v>1194126.8155092373</v>
      </c>
      <c r="AQ644" s="70">
        <f t="shared" si="125"/>
        <v>0.26477007704328848</v>
      </c>
      <c r="AR644" s="71"/>
      <c r="AS644" s="60"/>
      <c r="AT644" s="60">
        <f t="shared" si="126"/>
        <v>0</v>
      </c>
      <c r="AU644" s="72">
        <f t="shared" si="132"/>
        <v>3205.2733333333331</v>
      </c>
      <c r="AV644" s="72">
        <f t="shared" si="127"/>
        <v>0</v>
      </c>
      <c r="AW644" s="72">
        <f t="shared" si="128"/>
        <v>950000</v>
      </c>
      <c r="AX644" s="72">
        <f t="shared" si="129"/>
        <v>950000</v>
      </c>
      <c r="AY644" s="73">
        <f t="shared" si="130"/>
        <v>0.2106405868491095</v>
      </c>
    </row>
    <row r="645" spans="1:51" s="2" customFormat="1" ht="12" customHeight="1">
      <c r="A645" s="172" t="s">
        <v>2943</v>
      </c>
      <c r="B645" s="55" t="s">
        <v>218</v>
      </c>
      <c r="C645" s="173" t="s">
        <v>2944</v>
      </c>
      <c r="D645" s="58" t="s">
        <v>2945</v>
      </c>
      <c r="E645" s="60" t="s">
        <v>1494</v>
      </c>
      <c r="F645" s="55" t="s">
        <v>208</v>
      </c>
      <c r="G645" s="121">
        <v>5529500</v>
      </c>
      <c r="H645" s="121">
        <v>1760168.6239772062</v>
      </c>
      <c r="I645" s="55"/>
      <c r="J645" s="55"/>
      <c r="K645" s="121">
        <v>2100000</v>
      </c>
      <c r="L645" s="175">
        <v>900000</v>
      </c>
      <c r="M645" s="60" t="s">
        <v>2851</v>
      </c>
      <c r="N645" s="177" t="s">
        <v>1879</v>
      </c>
      <c r="O645" s="169">
        <f t="shared" si="133"/>
        <v>775862.06896551733</v>
      </c>
      <c r="P645" s="170">
        <v>1.7500000000000002E-2</v>
      </c>
      <c r="Q645" s="72">
        <f t="shared" si="134"/>
        <v>13577.586206896554</v>
      </c>
      <c r="R645" s="65" t="s">
        <v>27</v>
      </c>
      <c r="S645" s="171"/>
      <c r="T645" s="67">
        <v>45602</v>
      </c>
      <c r="U645" s="64">
        <f t="shared" si="123"/>
        <v>45603</v>
      </c>
      <c r="V645" s="64">
        <v>60</v>
      </c>
      <c r="W645" s="61">
        <f t="shared" si="136"/>
        <v>2736180</v>
      </c>
      <c r="X645" s="68" t="s">
        <v>2946</v>
      </c>
      <c r="Y645" s="68" t="s">
        <v>50</v>
      </c>
      <c r="AA645" s="9" t="s">
        <v>27</v>
      </c>
      <c r="AB645" s="9" t="s">
        <v>27</v>
      </c>
      <c r="AC645" s="9" t="s">
        <v>27</v>
      </c>
      <c r="AD645" s="9" t="s">
        <v>27</v>
      </c>
      <c r="AE645" s="9" t="s">
        <v>27</v>
      </c>
      <c r="AP645" s="69">
        <f t="shared" si="124"/>
        <v>1760168.6239772062</v>
      </c>
      <c r="AQ645" s="70">
        <f t="shared" si="125"/>
        <v>0.31832328853914571</v>
      </c>
      <c r="AR645" s="71"/>
      <c r="AS645" s="60"/>
      <c r="AT645" s="60">
        <f t="shared" si="126"/>
        <v>0</v>
      </c>
      <c r="AU645" s="72">
        <f t="shared" si="132"/>
        <v>3205.2733333333331</v>
      </c>
      <c r="AV645" s="72">
        <f t="shared" si="127"/>
        <v>0</v>
      </c>
      <c r="AW645" s="72">
        <f t="shared" si="128"/>
        <v>900000</v>
      </c>
      <c r="AX645" s="72">
        <f t="shared" si="129"/>
        <v>900000</v>
      </c>
      <c r="AY645" s="73">
        <f t="shared" si="130"/>
        <v>0.16276336015914639</v>
      </c>
    </row>
    <row r="646" spans="1:51" s="2" customFormat="1" ht="12" customHeight="1">
      <c r="A646" s="172" t="s">
        <v>2947</v>
      </c>
      <c r="B646" s="55" t="s">
        <v>778</v>
      </c>
      <c r="C646" s="173" t="s">
        <v>2948</v>
      </c>
      <c r="D646" s="58">
        <v>1523804</v>
      </c>
      <c r="E646" s="60" t="s">
        <v>2949</v>
      </c>
      <c r="F646" s="55" t="s">
        <v>208</v>
      </c>
      <c r="G646" s="121">
        <v>5129995.5999999996</v>
      </c>
      <c r="H646" s="121">
        <v>1280956.6739464356</v>
      </c>
      <c r="I646" s="55"/>
      <c r="J646" s="55"/>
      <c r="K646" s="121">
        <v>1100000</v>
      </c>
      <c r="L646" s="175">
        <v>1100000</v>
      </c>
      <c r="M646" s="60" t="s">
        <v>2950</v>
      </c>
      <c r="N646" s="177" t="s">
        <v>1879</v>
      </c>
      <c r="O646" s="169">
        <f t="shared" si="133"/>
        <v>948275.86206896557</v>
      </c>
      <c r="P646" s="170">
        <v>2.5000000000000001E-2</v>
      </c>
      <c r="Q646" s="72">
        <f t="shared" si="134"/>
        <v>23706.896551724141</v>
      </c>
      <c r="R646" s="65" t="s">
        <v>27</v>
      </c>
      <c r="S646" s="171">
        <v>45434</v>
      </c>
      <c r="T646" s="67">
        <v>45462</v>
      </c>
      <c r="U646" s="64">
        <f t="shared" si="123"/>
        <v>29</v>
      </c>
      <c r="V646" s="64">
        <v>100</v>
      </c>
      <c r="W646" s="61">
        <f t="shared" si="136"/>
        <v>2900</v>
      </c>
      <c r="X646" s="68" t="s">
        <v>2951</v>
      </c>
      <c r="Y646" s="68" t="s">
        <v>50</v>
      </c>
      <c r="AA646" s="9" t="s">
        <v>27</v>
      </c>
      <c r="AB646" s="9" t="s">
        <v>27</v>
      </c>
      <c r="AC646" s="9" t="s">
        <v>27</v>
      </c>
      <c r="AD646" s="9" t="s">
        <v>27</v>
      </c>
      <c r="AE646" s="9" t="s">
        <v>27</v>
      </c>
      <c r="AP646" s="69">
        <f t="shared" si="124"/>
        <v>1280956.6739464356</v>
      </c>
      <c r="AQ646" s="70">
        <f t="shared" si="125"/>
        <v>0.24969937088180655</v>
      </c>
      <c r="AR646" s="71"/>
      <c r="AS646" s="60"/>
      <c r="AT646" s="60">
        <f t="shared" si="126"/>
        <v>0</v>
      </c>
      <c r="AU646" s="72">
        <f t="shared" si="132"/>
        <v>3205.2733333333331</v>
      </c>
      <c r="AV646" s="72">
        <f t="shared" si="127"/>
        <v>0</v>
      </c>
      <c r="AW646" s="72">
        <f t="shared" si="128"/>
        <v>1100000</v>
      </c>
      <c r="AX646" s="72">
        <f t="shared" si="129"/>
        <v>1100000</v>
      </c>
      <c r="AY646" s="73">
        <f t="shared" si="130"/>
        <v>0.21442513517945319</v>
      </c>
    </row>
    <row r="647" spans="1:51" s="2" customFormat="1" ht="12" customHeight="1">
      <c r="A647" s="172" t="s">
        <v>2952</v>
      </c>
      <c r="B647" s="55" t="s">
        <v>232</v>
      </c>
      <c r="C647" s="173" t="s">
        <v>2953</v>
      </c>
      <c r="D647" s="58" t="s">
        <v>2954</v>
      </c>
      <c r="E647" s="60" t="s">
        <v>46</v>
      </c>
      <c r="F647" s="55" t="s">
        <v>208</v>
      </c>
      <c r="G647" s="121">
        <v>3558654</v>
      </c>
      <c r="H647" s="121">
        <v>1132802.4440529849</v>
      </c>
      <c r="I647" s="55"/>
      <c r="J647" s="55"/>
      <c r="K647" s="121">
        <v>1500000</v>
      </c>
      <c r="L647" s="175">
        <v>900000</v>
      </c>
      <c r="M647" s="60" t="s">
        <v>46</v>
      </c>
      <c r="N647" s="177" t="s">
        <v>48</v>
      </c>
      <c r="O647" s="169">
        <f t="shared" si="133"/>
        <v>775862.06896551733</v>
      </c>
      <c r="P647" s="170">
        <v>0</v>
      </c>
      <c r="Q647" s="72">
        <f t="shared" si="134"/>
        <v>0</v>
      </c>
      <c r="R647" s="65" t="s">
        <v>48</v>
      </c>
      <c r="S647" s="171">
        <v>45120</v>
      </c>
      <c r="T647" s="67">
        <v>45336</v>
      </c>
      <c r="U647" s="64">
        <f t="shared" si="123"/>
        <v>217</v>
      </c>
      <c r="V647" s="64">
        <v>60</v>
      </c>
      <c r="W647" s="61">
        <f t="shared" si="136"/>
        <v>13020</v>
      </c>
      <c r="X647" s="68" t="s">
        <v>2955</v>
      </c>
      <c r="Y647" s="68" t="s">
        <v>50</v>
      </c>
      <c r="AA647" s="9" t="s">
        <v>27</v>
      </c>
      <c r="AB647" s="9" t="s">
        <v>27</v>
      </c>
      <c r="AC647" s="9" t="s">
        <v>27</v>
      </c>
      <c r="AD647" s="9" t="s">
        <v>27</v>
      </c>
      <c r="AE647" s="9" t="s">
        <v>27</v>
      </c>
      <c r="AP647" s="69">
        <f t="shared" si="124"/>
        <v>1132802.4440529849</v>
      </c>
      <c r="AQ647" s="70">
        <f t="shared" si="125"/>
        <v>0.31832328853914565</v>
      </c>
      <c r="AR647" s="71"/>
      <c r="AS647" s="60"/>
      <c r="AT647" s="60">
        <f t="shared" si="126"/>
        <v>0</v>
      </c>
      <c r="AU647" s="72">
        <f t="shared" si="132"/>
        <v>3205.2733333333331</v>
      </c>
      <c r="AV647" s="72">
        <f t="shared" si="127"/>
        <v>0</v>
      </c>
      <c r="AW647" s="72">
        <f t="shared" si="128"/>
        <v>900000</v>
      </c>
      <c r="AX647" s="72">
        <f t="shared" si="129"/>
        <v>900000</v>
      </c>
      <c r="AY647" s="73">
        <f t="shared" si="130"/>
        <v>0.25290460943941162</v>
      </c>
    </row>
    <row r="648" spans="1:51" s="2" customFormat="1" ht="12" customHeight="1">
      <c r="A648" s="172" t="s">
        <v>2956</v>
      </c>
      <c r="B648" s="55" t="s">
        <v>232</v>
      </c>
      <c r="C648" s="173" t="s">
        <v>2957</v>
      </c>
      <c r="D648" s="58" t="s">
        <v>2958</v>
      </c>
      <c r="E648" s="60" t="s">
        <v>46</v>
      </c>
      <c r="F648" s="55" t="s">
        <v>208</v>
      </c>
      <c r="G648" s="121">
        <v>3558654</v>
      </c>
      <c r="H648" s="121">
        <v>1132802.4440529849</v>
      </c>
      <c r="I648" s="55"/>
      <c r="J648" s="55"/>
      <c r="K648" s="121">
        <v>1500000</v>
      </c>
      <c r="L648" s="175">
        <v>900000</v>
      </c>
      <c r="M648" s="60" t="s">
        <v>46</v>
      </c>
      <c r="N648" s="177" t="s">
        <v>48</v>
      </c>
      <c r="O648" s="169">
        <f t="shared" si="133"/>
        <v>775862.06896551733</v>
      </c>
      <c r="P648" s="170">
        <v>0</v>
      </c>
      <c r="Q648" s="72">
        <f t="shared" si="134"/>
        <v>0</v>
      </c>
      <c r="R648" s="65" t="s">
        <v>48</v>
      </c>
      <c r="S648" s="171">
        <v>45171</v>
      </c>
      <c r="T648" s="67">
        <v>45336</v>
      </c>
      <c r="U648" s="64">
        <f t="shared" si="123"/>
        <v>166</v>
      </c>
      <c r="V648" s="64">
        <v>60</v>
      </c>
      <c r="W648" s="61">
        <f t="shared" si="136"/>
        <v>9960</v>
      </c>
      <c r="X648" s="68" t="s">
        <v>2959</v>
      </c>
      <c r="Y648" s="68" t="s">
        <v>50</v>
      </c>
      <c r="AA648" s="9" t="s">
        <v>27</v>
      </c>
      <c r="AB648" s="9" t="s">
        <v>27</v>
      </c>
      <c r="AC648" s="9" t="s">
        <v>27</v>
      </c>
      <c r="AD648" s="9" t="s">
        <v>27</v>
      </c>
      <c r="AE648" s="9" t="s">
        <v>27</v>
      </c>
      <c r="AP648" s="69">
        <f t="shared" si="124"/>
        <v>1132802.4440529849</v>
      </c>
      <c r="AQ648" s="70">
        <f t="shared" si="125"/>
        <v>0.31832328853914565</v>
      </c>
      <c r="AR648" s="71"/>
      <c r="AS648" s="60"/>
      <c r="AT648" s="60">
        <f t="shared" si="126"/>
        <v>0</v>
      </c>
      <c r="AU648" s="72">
        <f t="shared" si="132"/>
        <v>3205.2733333333331</v>
      </c>
      <c r="AV648" s="72">
        <f t="shared" si="127"/>
        <v>0</v>
      </c>
      <c r="AW648" s="72">
        <f t="shared" si="128"/>
        <v>900000</v>
      </c>
      <c r="AX648" s="72">
        <f t="shared" si="129"/>
        <v>900000</v>
      </c>
      <c r="AY648" s="73">
        <f t="shared" si="130"/>
        <v>0.25290460943941162</v>
      </c>
    </row>
    <row r="649" spans="1:51" s="2" customFormat="1" ht="12" customHeight="1">
      <c r="A649" s="172" t="s">
        <v>2960</v>
      </c>
      <c r="B649" s="55" t="s">
        <v>232</v>
      </c>
      <c r="C649" s="173" t="s">
        <v>2961</v>
      </c>
      <c r="D649" s="58" t="s">
        <v>2962</v>
      </c>
      <c r="E649" s="60" t="s">
        <v>2106</v>
      </c>
      <c r="F649" s="55" t="s">
        <v>208</v>
      </c>
      <c r="G649" s="121">
        <v>3558654</v>
      </c>
      <c r="H649" s="121">
        <v>1132802.4440529849</v>
      </c>
      <c r="I649" s="55"/>
      <c r="J649" s="55"/>
      <c r="K649" s="121">
        <v>1500000</v>
      </c>
      <c r="L649" s="175">
        <v>900000</v>
      </c>
      <c r="M649" s="60" t="s">
        <v>46</v>
      </c>
      <c r="N649" s="177" t="s">
        <v>48</v>
      </c>
      <c r="O649" s="169">
        <f t="shared" si="133"/>
        <v>775862.06896551733</v>
      </c>
      <c r="P649" s="170">
        <v>0</v>
      </c>
      <c r="Q649" s="72">
        <f t="shared" si="134"/>
        <v>0</v>
      </c>
      <c r="R649" s="65" t="s">
        <v>48</v>
      </c>
      <c r="S649" s="171"/>
      <c r="T649" s="67">
        <v>45156</v>
      </c>
      <c r="U649" s="64">
        <f t="shared" si="123"/>
        <v>45157</v>
      </c>
      <c r="V649" s="64">
        <v>60</v>
      </c>
      <c r="W649" s="61">
        <f t="shared" si="136"/>
        <v>2709420</v>
      </c>
      <c r="X649" s="68" t="s">
        <v>2963</v>
      </c>
      <c r="Y649" s="68" t="s">
        <v>50</v>
      </c>
      <c r="AA649" s="9" t="s">
        <v>27</v>
      </c>
      <c r="AB649" s="9" t="s">
        <v>27</v>
      </c>
      <c r="AC649" s="9" t="s">
        <v>27</v>
      </c>
      <c r="AD649" s="9" t="s">
        <v>27</v>
      </c>
      <c r="AE649" s="9" t="s">
        <v>27</v>
      </c>
      <c r="AP649" s="69">
        <f t="shared" si="124"/>
        <v>1132802.4440529849</v>
      </c>
      <c r="AQ649" s="70">
        <f t="shared" si="125"/>
        <v>0.31832328853914565</v>
      </c>
      <c r="AR649" s="71"/>
      <c r="AS649" s="60"/>
      <c r="AT649" s="60">
        <f t="shared" si="126"/>
        <v>0</v>
      </c>
      <c r="AU649" s="72">
        <f t="shared" si="132"/>
        <v>3205.2733333333331</v>
      </c>
      <c r="AV649" s="72">
        <f t="shared" si="127"/>
        <v>0</v>
      </c>
      <c r="AW649" s="72">
        <f t="shared" si="128"/>
        <v>900000</v>
      </c>
      <c r="AX649" s="72">
        <f t="shared" si="129"/>
        <v>900000</v>
      </c>
      <c r="AY649" s="73">
        <f t="shared" si="130"/>
        <v>0.25290460943941162</v>
      </c>
    </row>
    <row r="650" spans="1:51" s="2" customFormat="1" ht="12" customHeight="1">
      <c r="A650" s="172" t="s">
        <v>2964</v>
      </c>
      <c r="B650" s="55" t="s">
        <v>1491</v>
      </c>
      <c r="C650" s="173" t="s">
        <v>2965</v>
      </c>
      <c r="D650" s="58" t="s">
        <v>2966</v>
      </c>
      <c r="E650" s="60" t="s">
        <v>46</v>
      </c>
      <c r="F650" s="55" t="s">
        <v>208</v>
      </c>
      <c r="G650" s="121">
        <v>4919000</v>
      </c>
      <c r="H650" s="121">
        <v>1369654.621380802</v>
      </c>
      <c r="I650" s="127"/>
      <c r="J650" s="127"/>
      <c r="K650" s="121">
        <v>1200000</v>
      </c>
      <c r="L650" s="175">
        <v>800000</v>
      </c>
      <c r="M650" s="60" t="s">
        <v>46</v>
      </c>
      <c r="N650" s="177" t="s">
        <v>48</v>
      </c>
      <c r="O650" s="169">
        <f t="shared" si="133"/>
        <v>689655.17241379316</v>
      </c>
      <c r="P650" s="170">
        <v>0</v>
      </c>
      <c r="Q650" s="72">
        <f t="shared" si="134"/>
        <v>0</v>
      </c>
      <c r="R650" s="65" t="s">
        <v>48</v>
      </c>
      <c r="S650" s="171"/>
      <c r="T650" s="67"/>
      <c r="U650" s="64">
        <f t="shared" si="123"/>
        <v>1</v>
      </c>
      <c r="V650" s="64">
        <v>60</v>
      </c>
      <c r="W650" s="61">
        <f t="shared" si="136"/>
        <v>60</v>
      </c>
      <c r="X650" s="68" t="s">
        <v>2967</v>
      </c>
      <c r="Y650" s="68" t="s">
        <v>50</v>
      </c>
      <c r="AA650" s="9" t="s">
        <v>27</v>
      </c>
      <c r="AB650" s="9" t="s">
        <v>27</v>
      </c>
      <c r="AC650" s="9" t="s">
        <v>27</v>
      </c>
      <c r="AD650" s="9" t="s">
        <v>27</v>
      </c>
      <c r="AE650" s="9" t="s">
        <v>27</v>
      </c>
      <c r="AP650" s="69">
        <f t="shared" si="124"/>
        <v>1369654.621380802</v>
      </c>
      <c r="AQ650" s="70">
        <f t="shared" si="125"/>
        <v>0.27844167948379794</v>
      </c>
      <c r="AR650" s="71"/>
      <c r="AS650" s="60"/>
      <c r="AT650" s="60">
        <f t="shared" si="126"/>
        <v>0</v>
      </c>
      <c r="AU650" s="72">
        <f t="shared" si="132"/>
        <v>3205.2733333333331</v>
      </c>
      <c r="AV650" s="72">
        <f t="shared" si="127"/>
        <v>0</v>
      </c>
      <c r="AW650" s="72">
        <f t="shared" si="128"/>
        <v>800000</v>
      </c>
      <c r="AX650" s="72">
        <f t="shared" si="129"/>
        <v>800000</v>
      </c>
      <c r="AY650" s="73">
        <f t="shared" si="130"/>
        <v>0.16263468184590363</v>
      </c>
    </row>
    <row r="651" spans="1:51" s="2" customFormat="1" ht="12" customHeight="1">
      <c r="A651" s="172" t="s">
        <v>2968</v>
      </c>
      <c r="B651" s="55" t="s">
        <v>1491</v>
      </c>
      <c r="C651" s="173" t="s">
        <v>2969</v>
      </c>
      <c r="D651" s="58" t="s">
        <v>2970</v>
      </c>
      <c r="E651" s="60" t="s">
        <v>2106</v>
      </c>
      <c r="F651" s="55" t="s">
        <v>208</v>
      </c>
      <c r="G651" s="121">
        <v>4919000</v>
      </c>
      <c r="H651" s="121">
        <v>1369654.621380802</v>
      </c>
      <c r="I651" s="127"/>
      <c r="J651" s="127"/>
      <c r="K651" s="121">
        <v>1200000</v>
      </c>
      <c r="L651" s="175">
        <v>800000</v>
      </c>
      <c r="M651" s="60" t="s">
        <v>46</v>
      </c>
      <c r="N651" s="177" t="s">
        <v>48</v>
      </c>
      <c r="O651" s="169">
        <f t="shared" si="133"/>
        <v>689655.17241379316</v>
      </c>
      <c r="P651" s="170">
        <v>0</v>
      </c>
      <c r="Q651" s="72">
        <f t="shared" si="134"/>
        <v>0</v>
      </c>
      <c r="R651" s="65" t="s">
        <v>48</v>
      </c>
      <c r="S651" s="171">
        <v>44760</v>
      </c>
      <c r="T651" s="67"/>
      <c r="U651" s="64">
        <f t="shared" si="123"/>
        <v>-44759</v>
      </c>
      <c r="V651" s="64">
        <v>60</v>
      </c>
      <c r="W651" s="61">
        <f t="shared" si="136"/>
        <v>-2685540</v>
      </c>
      <c r="X651" s="68" t="s">
        <v>2971</v>
      </c>
      <c r="Y651" s="68" t="s">
        <v>50</v>
      </c>
      <c r="AA651" s="9" t="s">
        <v>27</v>
      </c>
      <c r="AB651" s="9" t="s">
        <v>27</v>
      </c>
      <c r="AC651" s="9" t="s">
        <v>27</v>
      </c>
      <c r="AD651" s="9" t="s">
        <v>27</v>
      </c>
      <c r="AE651" s="9" t="s">
        <v>27</v>
      </c>
      <c r="AP651" s="69">
        <f t="shared" si="124"/>
        <v>1369654.621380802</v>
      </c>
      <c r="AQ651" s="70">
        <f t="shared" si="125"/>
        <v>0.27844167948379794</v>
      </c>
      <c r="AR651" s="71"/>
      <c r="AS651" s="60"/>
      <c r="AT651" s="60">
        <f t="shared" si="126"/>
        <v>0</v>
      </c>
      <c r="AU651" s="72">
        <f t="shared" si="132"/>
        <v>3205.2733333333331</v>
      </c>
      <c r="AV651" s="72">
        <f t="shared" si="127"/>
        <v>0</v>
      </c>
      <c r="AW651" s="72">
        <f t="shared" si="128"/>
        <v>800000</v>
      </c>
      <c r="AX651" s="72">
        <f t="shared" si="129"/>
        <v>800000</v>
      </c>
      <c r="AY651" s="73">
        <f t="shared" si="130"/>
        <v>0.16263468184590363</v>
      </c>
    </row>
    <row r="652" spans="1:51" s="2" customFormat="1" ht="12" customHeight="1">
      <c r="A652" s="172" t="s">
        <v>2972</v>
      </c>
      <c r="B652" s="55" t="s">
        <v>2737</v>
      </c>
      <c r="C652" s="173" t="s">
        <v>2973</v>
      </c>
      <c r="D652" s="58" t="s">
        <v>2974</v>
      </c>
      <c r="E652" s="60" t="s">
        <v>46</v>
      </c>
      <c r="F652" s="55" t="s">
        <v>1649</v>
      </c>
      <c r="G652" s="46">
        <v>3639500</v>
      </c>
      <c r="H652" s="76">
        <v>1188647.17</v>
      </c>
      <c r="I652" s="55"/>
      <c r="J652" s="55"/>
      <c r="K652" s="121">
        <v>1800000</v>
      </c>
      <c r="L652" s="175">
        <v>1800000</v>
      </c>
      <c r="M652" s="60" t="s">
        <v>2975</v>
      </c>
      <c r="N652" s="177" t="s">
        <v>1879</v>
      </c>
      <c r="O652" s="169">
        <f t="shared" si="133"/>
        <v>1551724.1379310347</v>
      </c>
      <c r="P652" s="170">
        <v>2.5000000000000001E-2</v>
      </c>
      <c r="Q652" s="72">
        <f t="shared" si="134"/>
        <v>38793.10344827587</v>
      </c>
      <c r="R652" s="65" t="s">
        <v>27</v>
      </c>
      <c r="S652" s="171">
        <v>45250</v>
      </c>
      <c r="T652" s="67">
        <v>45469</v>
      </c>
      <c r="U652" s="64">
        <f t="shared" si="123"/>
        <v>220</v>
      </c>
      <c r="V652" s="64">
        <v>60</v>
      </c>
      <c r="W652" s="61">
        <f t="shared" si="136"/>
        <v>13200</v>
      </c>
      <c r="X652" s="68" t="s">
        <v>2976</v>
      </c>
      <c r="Y652" s="68" t="s">
        <v>50</v>
      </c>
      <c r="AA652" s="9" t="s">
        <v>27</v>
      </c>
      <c r="AB652" s="9" t="s">
        <v>27</v>
      </c>
      <c r="AC652" s="9" t="s">
        <v>27</v>
      </c>
      <c r="AD652" s="9" t="s">
        <v>27</v>
      </c>
      <c r="AE652" s="9" t="s">
        <v>27</v>
      </c>
      <c r="AP652" s="69">
        <f t="shared" si="124"/>
        <v>1188647.17</v>
      </c>
      <c r="AQ652" s="70">
        <f t="shared" si="125"/>
        <v>0.32659628245638134</v>
      </c>
      <c r="AR652" s="66">
        <v>44894</v>
      </c>
      <c r="AS652" s="67">
        <v>45201</v>
      </c>
      <c r="AT652" s="60">
        <f t="shared" si="126"/>
        <v>307</v>
      </c>
      <c r="AU652" s="72">
        <f t="shared" si="132"/>
        <v>3205.2733333333331</v>
      </c>
      <c r="AV652" s="72">
        <f t="shared" si="127"/>
        <v>984018.91333333321</v>
      </c>
      <c r="AW652" s="72">
        <f t="shared" si="128"/>
        <v>1800000</v>
      </c>
      <c r="AX652" s="72">
        <f t="shared" si="129"/>
        <v>2784018.9133333331</v>
      </c>
      <c r="AY652" s="73">
        <f t="shared" si="130"/>
        <v>0.76494543572835094</v>
      </c>
    </row>
    <row r="653" spans="1:51" s="2" customFormat="1" ht="12" customHeight="1">
      <c r="A653" s="172" t="s">
        <v>2977</v>
      </c>
      <c r="B653" s="55" t="s">
        <v>778</v>
      </c>
      <c r="C653" s="173" t="s">
        <v>2978</v>
      </c>
      <c r="D653" s="58">
        <v>1518649</v>
      </c>
      <c r="E653" s="60" t="s">
        <v>2949</v>
      </c>
      <c r="F653" s="55" t="s">
        <v>208</v>
      </c>
      <c r="G653" s="121">
        <v>5129995.5999999996</v>
      </c>
      <c r="H653" s="121">
        <v>1280956.6739464356</v>
      </c>
      <c r="I653" s="55"/>
      <c r="J653" s="55"/>
      <c r="K653" s="121">
        <v>1100000</v>
      </c>
      <c r="L653" s="175">
        <v>1000000</v>
      </c>
      <c r="M653" s="60" t="s">
        <v>2979</v>
      </c>
      <c r="N653" s="177" t="s">
        <v>1879</v>
      </c>
      <c r="O653" s="169">
        <f t="shared" si="133"/>
        <v>862068.96551724139</v>
      </c>
      <c r="P653" s="170">
        <v>2.5000000000000001E-2</v>
      </c>
      <c r="Q653" s="72">
        <f t="shared" si="134"/>
        <v>21551.724137931036</v>
      </c>
      <c r="R653" s="65"/>
      <c r="S653" s="171">
        <v>45434</v>
      </c>
      <c r="T653" s="67">
        <v>45476</v>
      </c>
      <c r="U653" s="64">
        <f t="shared" si="123"/>
        <v>43</v>
      </c>
      <c r="V653" s="64">
        <v>100</v>
      </c>
      <c r="W653" s="61">
        <f t="shared" si="136"/>
        <v>4300</v>
      </c>
      <c r="X653" s="68" t="s">
        <v>2980</v>
      </c>
      <c r="Y653" s="68" t="s">
        <v>50</v>
      </c>
      <c r="AA653" s="9" t="s">
        <v>27</v>
      </c>
      <c r="AB653" s="9" t="s">
        <v>27</v>
      </c>
      <c r="AC653" s="9" t="s">
        <v>27</v>
      </c>
      <c r="AD653" s="9" t="s">
        <v>27</v>
      </c>
      <c r="AE653" s="9" t="s">
        <v>27</v>
      </c>
      <c r="AP653" s="69">
        <f t="shared" si="124"/>
        <v>1280956.6739464356</v>
      </c>
      <c r="AQ653" s="70">
        <f t="shared" si="125"/>
        <v>0.24969937088180655</v>
      </c>
      <c r="AR653" s="71"/>
      <c r="AS653" s="60"/>
      <c r="AT653" s="60">
        <f t="shared" si="126"/>
        <v>0</v>
      </c>
      <c r="AU653" s="72">
        <f t="shared" si="132"/>
        <v>3205.2733333333331</v>
      </c>
      <c r="AV653" s="72">
        <f t="shared" si="127"/>
        <v>0</v>
      </c>
      <c r="AW653" s="72">
        <f t="shared" si="128"/>
        <v>1000000</v>
      </c>
      <c r="AX653" s="72">
        <f t="shared" si="129"/>
        <v>1000000</v>
      </c>
      <c r="AY653" s="73">
        <f t="shared" si="130"/>
        <v>0.19493194107223016</v>
      </c>
    </row>
    <row r="654" spans="1:51" s="2" customFormat="1" ht="12" customHeight="1">
      <c r="A654" s="172" t="s">
        <v>2981</v>
      </c>
      <c r="B654" s="55" t="s">
        <v>1513</v>
      </c>
      <c r="C654" s="173" t="s">
        <v>2982</v>
      </c>
      <c r="D654" s="58" t="s">
        <v>2983</v>
      </c>
      <c r="E654" s="60" t="s">
        <v>2984</v>
      </c>
      <c r="F654" s="55" t="s">
        <v>208</v>
      </c>
      <c r="G654" s="121">
        <v>3101650</v>
      </c>
      <c r="H654" s="121">
        <v>863628.63517092192</v>
      </c>
      <c r="I654" s="127"/>
      <c r="J654" s="127"/>
      <c r="K654" s="121">
        <v>1000000</v>
      </c>
      <c r="L654" s="175">
        <v>800000</v>
      </c>
      <c r="M654" s="60" t="s">
        <v>2985</v>
      </c>
      <c r="N654" s="177"/>
      <c r="O654" s="169">
        <f t="shared" si="133"/>
        <v>689655.17241379316</v>
      </c>
      <c r="P654" s="170">
        <v>1.7500000000000002E-2</v>
      </c>
      <c r="Q654" s="72">
        <f t="shared" si="134"/>
        <v>12068.965517241382</v>
      </c>
      <c r="R654" s="65"/>
      <c r="S654" s="171">
        <v>44918</v>
      </c>
      <c r="T654" s="67"/>
      <c r="U654" s="64">
        <f t="shared" si="123"/>
        <v>-44917</v>
      </c>
      <c r="V654" s="64">
        <v>0</v>
      </c>
      <c r="W654" s="61">
        <f t="shared" si="136"/>
        <v>0</v>
      </c>
      <c r="X654" s="68" t="s">
        <v>2986</v>
      </c>
      <c r="Y654" s="68" t="s">
        <v>50</v>
      </c>
      <c r="AA654" s="9" t="s">
        <v>27</v>
      </c>
      <c r="AB654" s="9" t="s">
        <v>27</v>
      </c>
      <c r="AC654" s="9" t="s">
        <v>27</v>
      </c>
      <c r="AD654" s="9" t="s">
        <v>27</v>
      </c>
      <c r="AE654" s="9" t="s">
        <v>27</v>
      </c>
      <c r="AP654" s="69">
        <f t="shared" si="124"/>
        <v>863628.63517092192</v>
      </c>
      <c r="AQ654" s="70">
        <f t="shared" si="125"/>
        <v>0.27844167948379794</v>
      </c>
      <c r="AR654" s="71"/>
      <c r="AS654" s="60"/>
      <c r="AT654" s="60">
        <f t="shared" si="126"/>
        <v>0</v>
      </c>
      <c r="AU654" s="72">
        <f t="shared" si="132"/>
        <v>3205.2733333333331</v>
      </c>
      <c r="AV654" s="72">
        <f t="shared" si="127"/>
        <v>0</v>
      </c>
      <c r="AW654" s="72">
        <f t="shared" si="128"/>
        <v>800000</v>
      </c>
      <c r="AX654" s="72">
        <f t="shared" si="129"/>
        <v>800000</v>
      </c>
      <c r="AY654" s="73">
        <f t="shared" si="130"/>
        <v>0.25792723227959313</v>
      </c>
    </row>
    <row r="655" spans="1:51" s="2" customFormat="1" ht="12" customHeight="1">
      <c r="A655" s="172" t="s">
        <v>2987</v>
      </c>
      <c r="B655" s="55" t="s">
        <v>2427</v>
      </c>
      <c r="C655" s="173" t="s">
        <v>2988</v>
      </c>
      <c r="D655" s="58" t="s">
        <v>2989</v>
      </c>
      <c r="E655" s="136" t="s">
        <v>207</v>
      </c>
      <c r="F655" s="55" t="s">
        <v>208</v>
      </c>
      <c r="G655" s="121">
        <v>5200000</v>
      </c>
      <c r="H655" s="121">
        <v>1447896.7333157493</v>
      </c>
      <c r="I655" s="127"/>
      <c r="J655" s="127"/>
      <c r="K655" s="121">
        <v>1300000</v>
      </c>
      <c r="L655" s="175">
        <v>1000000</v>
      </c>
      <c r="M655" s="60" t="s">
        <v>2985</v>
      </c>
      <c r="N655" s="177"/>
      <c r="O655" s="169">
        <f t="shared" si="133"/>
        <v>862068.96551724139</v>
      </c>
      <c r="P655" s="170">
        <v>2.5000000000000001E-2</v>
      </c>
      <c r="Q655" s="72">
        <f t="shared" si="134"/>
        <v>21551.724137931036</v>
      </c>
      <c r="R655" s="65"/>
      <c r="S655" s="171">
        <v>44897</v>
      </c>
      <c r="T655" s="67">
        <v>45077</v>
      </c>
      <c r="U655" s="64">
        <f t="shared" si="123"/>
        <v>181</v>
      </c>
      <c r="V655" s="64">
        <v>0</v>
      </c>
      <c r="W655" s="61">
        <f t="shared" si="136"/>
        <v>0</v>
      </c>
      <c r="X655" s="68" t="s">
        <v>2990</v>
      </c>
      <c r="Y655" s="68" t="s">
        <v>50</v>
      </c>
      <c r="AA655" s="9" t="s">
        <v>27</v>
      </c>
      <c r="AB655" s="9" t="s">
        <v>27</v>
      </c>
      <c r="AC655" s="9" t="s">
        <v>27</v>
      </c>
      <c r="AD655" s="9" t="s">
        <v>27</v>
      </c>
      <c r="AE655" s="9" t="s">
        <v>27</v>
      </c>
      <c r="AP655" s="69">
        <f t="shared" si="124"/>
        <v>1447896.7333157493</v>
      </c>
      <c r="AQ655" s="70">
        <f t="shared" si="125"/>
        <v>0.27844167948379794</v>
      </c>
      <c r="AR655" s="71"/>
      <c r="AS655" s="60"/>
      <c r="AT655" s="60">
        <f t="shared" si="126"/>
        <v>0</v>
      </c>
      <c r="AU655" s="72">
        <f t="shared" si="132"/>
        <v>3205.2733333333331</v>
      </c>
      <c r="AV655" s="72">
        <f t="shared" si="127"/>
        <v>0</v>
      </c>
      <c r="AW655" s="72">
        <f t="shared" si="128"/>
        <v>1000000</v>
      </c>
      <c r="AX655" s="72">
        <f t="shared" si="129"/>
        <v>1000000</v>
      </c>
      <c r="AY655" s="73">
        <f t="shared" si="130"/>
        <v>0.19230769230769232</v>
      </c>
    </row>
    <row r="656" spans="1:51" s="2" customFormat="1" ht="12" customHeight="1">
      <c r="A656" s="172" t="s">
        <v>2991</v>
      </c>
      <c r="B656" s="55" t="s">
        <v>218</v>
      </c>
      <c r="C656" s="173" t="s">
        <v>2992</v>
      </c>
      <c r="D656" s="58" t="s">
        <v>2993</v>
      </c>
      <c r="E656" s="60" t="s">
        <v>207</v>
      </c>
      <c r="F656" s="55" t="s">
        <v>208</v>
      </c>
      <c r="G656" s="121">
        <v>5529500</v>
      </c>
      <c r="H656" s="121">
        <v>1760168.6239772062</v>
      </c>
      <c r="I656" s="55"/>
      <c r="J656" s="55"/>
      <c r="K656" s="121">
        <v>2100000</v>
      </c>
      <c r="L656" s="175">
        <v>900000</v>
      </c>
      <c r="M656" s="60" t="s">
        <v>2488</v>
      </c>
      <c r="N656" s="177" t="s">
        <v>48</v>
      </c>
      <c r="O656" s="169">
        <f t="shared" si="133"/>
        <v>775862.06896551733</v>
      </c>
      <c r="P656" s="170">
        <v>0</v>
      </c>
      <c r="Q656" s="72">
        <f t="shared" si="134"/>
        <v>0</v>
      </c>
      <c r="R656" s="65"/>
      <c r="S656" s="171">
        <v>44664</v>
      </c>
      <c r="T656" s="67">
        <v>45291</v>
      </c>
      <c r="U656" s="64">
        <f t="shared" si="123"/>
        <v>628</v>
      </c>
      <c r="V656" s="64">
        <v>60</v>
      </c>
      <c r="W656" s="61">
        <f t="shared" si="136"/>
        <v>37680</v>
      </c>
      <c r="X656" s="68" t="s">
        <v>2994</v>
      </c>
      <c r="Y656" s="68" t="s">
        <v>50</v>
      </c>
      <c r="AA656" s="9" t="s">
        <v>27</v>
      </c>
      <c r="AB656" s="9" t="s">
        <v>27</v>
      </c>
      <c r="AC656" s="9" t="s">
        <v>27</v>
      </c>
      <c r="AD656" s="9" t="s">
        <v>27</v>
      </c>
      <c r="AE656" s="9" t="s">
        <v>27</v>
      </c>
      <c r="AP656" s="69">
        <f t="shared" si="124"/>
        <v>1760168.6239772062</v>
      </c>
      <c r="AQ656" s="70">
        <f t="shared" si="125"/>
        <v>0.31832328853914571</v>
      </c>
      <c r="AR656" s="71"/>
      <c r="AS656" s="60"/>
      <c r="AT656" s="60">
        <f t="shared" si="126"/>
        <v>0</v>
      </c>
      <c r="AU656" s="72">
        <f t="shared" si="132"/>
        <v>3205.2733333333331</v>
      </c>
      <c r="AV656" s="72">
        <f t="shared" si="127"/>
        <v>0</v>
      </c>
      <c r="AW656" s="72">
        <f t="shared" si="128"/>
        <v>900000</v>
      </c>
      <c r="AX656" s="72">
        <f t="shared" si="129"/>
        <v>900000</v>
      </c>
      <c r="AY656" s="73">
        <f t="shared" si="130"/>
        <v>0.16276336015914639</v>
      </c>
    </row>
    <row r="657" spans="1:51" s="2" customFormat="1" ht="12" customHeight="1">
      <c r="A657" s="172" t="s">
        <v>2995</v>
      </c>
      <c r="B657" s="55" t="s">
        <v>795</v>
      </c>
      <c r="C657" s="173" t="s">
        <v>2996</v>
      </c>
      <c r="D657" s="58">
        <v>601039</v>
      </c>
      <c r="E657" s="60" t="s">
        <v>2949</v>
      </c>
      <c r="F657" s="55" t="s">
        <v>208</v>
      </c>
      <c r="G657" s="121">
        <v>6156120</v>
      </c>
      <c r="H657" s="121">
        <v>1537179.2910729072</v>
      </c>
      <c r="I657" s="55"/>
      <c r="J657" s="55"/>
      <c r="K657" s="121">
        <v>1200000</v>
      </c>
      <c r="L657" s="175">
        <v>1100000</v>
      </c>
      <c r="M657" s="60" t="s">
        <v>825</v>
      </c>
      <c r="N657" s="177" t="s">
        <v>1879</v>
      </c>
      <c r="O657" s="169">
        <f t="shared" si="133"/>
        <v>948275.86206896557</v>
      </c>
      <c r="P657" s="170">
        <v>2.5000000000000001E-2</v>
      </c>
      <c r="Q657" s="72">
        <f t="shared" si="134"/>
        <v>23706.896551724141</v>
      </c>
      <c r="R657" s="65"/>
      <c r="S657" s="171">
        <v>45434</v>
      </c>
      <c r="T657" s="67">
        <v>45481</v>
      </c>
      <c r="U657" s="64">
        <f t="shared" si="123"/>
        <v>48</v>
      </c>
      <c r="V657" s="64">
        <v>100</v>
      </c>
      <c r="W657" s="61">
        <f t="shared" si="136"/>
        <v>4800</v>
      </c>
      <c r="X657" s="68" t="s">
        <v>2997</v>
      </c>
      <c r="Y657" s="68" t="s">
        <v>50</v>
      </c>
      <c r="AA657" s="9" t="s">
        <v>27</v>
      </c>
      <c r="AB657" s="9" t="s">
        <v>27</v>
      </c>
      <c r="AC657" s="9" t="s">
        <v>27</v>
      </c>
      <c r="AD657" s="9" t="s">
        <v>27</v>
      </c>
      <c r="AE657" s="9" t="s">
        <v>27</v>
      </c>
      <c r="AP657" s="69">
        <f t="shared" si="124"/>
        <v>1537179.2910729072</v>
      </c>
      <c r="AQ657" s="70">
        <f t="shared" si="125"/>
        <v>0.24969937088180658</v>
      </c>
      <c r="AR657" s="71"/>
      <c r="AS657" s="60"/>
      <c r="AT657" s="60">
        <f t="shared" si="126"/>
        <v>0</v>
      </c>
      <c r="AU657" s="72">
        <f t="shared" si="132"/>
        <v>3205.2733333333331</v>
      </c>
      <c r="AV657" s="72">
        <f t="shared" si="127"/>
        <v>0</v>
      </c>
      <c r="AW657" s="72">
        <f t="shared" si="128"/>
        <v>1100000</v>
      </c>
      <c r="AX657" s="72">
        <f t="shared" si="129"/>
        <v>1100000</v>
      </c>
      <c r="AY657" s="73">
        <f t="shared" si="130"/>
        <v>0.17868397627076796</v>
      </c>
    </row>
    <row r="658" spans="1:51" s="2" customFormat="1" ht="12" customHeight="1">
      <c r="A658" s="172" t="s">
        <v>2998</v>
      </c>
      <c r="B658" s="55" t="s">
        <v>778</v>
      </c>
      <c r="C658" s="173" t="s">
        <v>2999</v>
      </c>
      <c r="D658" s="58">
        <v>425370</v>
      </c>
      <c r="E658" s="60" t="s">
        <v>2949</v>
      </c>
      <c r="F658" s="55" t="s">
        <v>208</v>
      </c>
      <c r="G658" s="121">
        <v>5129995.5999999996</v>
      </c>
      <c r="H658" s="121">
        <v>1280956.6739464356</v>
      </c>
      <c r="I658" s="55"/>
      <c r="J658" s="55"/>
      <c r="K658" s="121">
        <v>1100000</v>
      </c>
      <c r="L658" s="175">
        <v>1000000</v>
      </c>
      <c r="M658" s="60" t="s">
        <v>825</v>
      </c>
      <c r="N658" s="177" t="s">
        <v>1879</v>
      </c>
      <c r="O658" s="169">
        <f t="shared" si="133"/>
        <v>862068.96551724139</v>
      </c>
      <c r="P658" s="170">
        <v>2.5000000000000001E-2</v>
      </c>
      <c r="Q658" s="72">
        <f t="shared" si="134"/>
        <v>21551.724137931036</v>
      </c>
      <c r="R658" s="65"/>
      <c r="S658" s="171">
        <v>45434</v>
      </c>
      <c r="T658" s="67">
        <v>45481</v>
      </c>
      <c r="U658" s="64">
        <f t="shared" si="123"/>
        <v>48</v>
      </c>
      <c r="V658" s="64">
        <v>100</v>
      </c>
      <c r="W658" s="61">
        <f t="shared" si="136"/>
        <v>4800</v>
      </c>
      <c r="X658" s="68" t="s">
        <v>3000</v>
      </c>
      <c r="Y658" s="68" t="s">
        <v>50</v>
      </c>
      <c r="AA658" s="9" t="s">
        <v>27</v>
      </c>
      <c r="AB658" s="9" t="s">
        <v>27</v>
      </c>
      <c r="AC658" s="9" t="s">
        <v>27</v>
      </c>
      <c r="AD658" s="9" t="s">
        <v>27</v>
      </c>
      <c r="AE658" s="9" t="s">
        <v>27</v>
      </c>
      <c r="AP658" s="69">
        <f t="shared" si="124"/>
        <v>1280956.6739464356</v>
      </c>
      <c r="AQ658" s="70">
        <f t="shared" si="125"/>
        <v>0.24969937088180655</v>
      </c>
      <c r="AR658" s="71"/>
      <c r="AS658" s="60"/>
      <c r="AT658" s="60">
        <f t="shared" si="126"/>
        <v>0</v>
      </c>
      <c r="AU658" s="72">
        <f t="shared" si="132"/>
        <v>3205.2733333333331</v>
      </c>
      <c r="AV658" s="72">
        <f t="shared" si="127"/>
        <v>0</v>
      </c>
      <c r="AW658" s="72">
        <f t="shared" si="128"/>
        <v>1000000</v>
      </c>
      <c r="AX658" s="72">
        <f t="shared" si="129"/>
        <v>1000000</v>
      </c>
      <c r="AY658" s="73">
        <f t="shared" si="130"/>
        <v>0.19493194107223016</v>
      </c>
    </row>
    <row r="659" spans="1:51" s="2" customFormat="1" ht="12" customHeight="1">
      <c r="A659" s="172" t="s">
        <v>3001</v>
      </c>
      <c r="B659" s="55" t="s">
        <v>778</v>
      </c>
      <c r="C659" s="173" t="s">
        <v>3002</v>
      </c>
      <c r="D659" s="58">
        <v>1523603</v>
      </c>
      <c r="E659" s="60" t="s">
        <v>2949</v>
      </c>
      <c r="F659" s="55" t="s">
        <v>208</v>
      </c>
      <c r="G659" s="121">
        <v>5129995.5999999996</v>
      </c>
      <c r="H659" s="121">
        <v>1280956.6739464356</v>
      </c>
      <c r="I659" s="55"/>
      <c r="J659" s="55"/>
      <c r="K659" s="121">
        <v>1100000</v>
      </c>
      <c r="L659" s="175">
        <v>1000000</v>
      </c>
      <c r="M659" s="60" t="s">
        <v>3003</v>
      </c>
      <c r="N659" s="177" t="s">
        <v>1879</v>
      </c>
      <c r="O659" s="169">
        <f t="shared" si="133"/>
        <v>862068.96551724139</v>
      </c>
      <c r="P659" s="170">
        <v>2.5000000000000001E-2</v>
      </c>
      <c r="Q659" s="72">
        <f t="shared" si="134"/>
        <v>21551.724137931036</v>
      </c>
      <c r="R659" s="65"/>
      <c r="S659" s="171">
        <v>45434</v>
      </c>
      <c r="T659" s="67">
        <v>45481</v>
      </c>
      <c r="U659" s="64">
        <f t="shared" si="123"/>
        <v>48</v>
      </c>
      <c r="V659" s="64">
        <v>100</v>
      </c>
      <c r="W659" s="61">
        <f t="shared" si="136"/>
        <v>4800</v>
      </c>
      <c r="X659" s="68" t="s">
        <v>3004</v>
      </c>
      <c r="Y659" s="68" t="s">
        <v>50</v>
      </c>
      <c r="AA659" s="9" t="s">
        <v>27</v>
      </c>
      <c r="AB659" s="9" t="s">
        <v>27</v>
      </c>
      <c r="AC659" s="9" t="s">
        <v>27</v>
      </c>
      <c r="AD659" s="9" t="s">
        <v>27</v>
      </c>
      <c r="AE659" s="9" t="s">
        <v>27</v>
      </c>
      <c r="AP659" s="69">
        <f t="shared" si="124"/>
        <v>1280956.6739464356</v>
      </c>
      <c r="AQ659" s="70">
        <f t="shared" si="125"/>
        <v>0.24969937088180655</v>
      </c>
      <c r="AR659" s="71"/>
      <c r="AS659" s="60"/>
      <c r="AT659" s="60">
        <f t="shared" si="126"/>
        <v>0</v>
      </c>
      <c r="AU659" s="72">
        <f t="shared" si="132"/>
        <v>3205.2733333333331</v>
      </c>
      <c r="AV659" s="72">
        <f t="shared" si="127"/>
        <v>0</v>
      </c>
      <c r="AW659" s="72">
        <f t="shared" si="128"/>
        <v>1000000</v>
      </c>
      <c r="AX659" s="72">
        <f t="shared" si="129"/>
        <v>1000000</v>
      </c>
      <c r="AY659" s="73">
        <f t="shared" si="130"/>
        <v>0.19493194107223016</v>
      </c>
    </row>
    <row r="660" spans="1:51" s="2" customFormat="1" ht="12" customHeight="1">
      <c r="A660" s="172" t="s">
        <v>3005</v>
      </c>
      <c r="B660" s="55" t="s">
        <v>795</v>
      </c>
      <c r="C660" s="173" t="s">
        <v>3006</v>
      </c>
      <c r="D660" s="58" t="s">
        <v>3007</v>
      </c>
      <c r="E660" s="60" t="s">
        <v>2949</v>
      </c>
      <c r="F660" s="55" t="s">
        <v>208</v>
      </c>
      <c r="G660" s="121">
        <v>6156120</v>
      </c>
      <c r="H660" s="121">
        <v>1537179.2910729072</v>
      </c>
      <c r="I660" s="55"/>
      <c r="J660" s="55"/>
      <c r="K660" s="121">
        <v>1200000</v>
      </c>
      <c r="L660" s="175">
        <v>1100000</v>
      </c>
      <c r="M660" s="60" t="s">
        <v>3008</v>
      </c>
      <c r="N660" s="177" t="s">
        <v>1879</v>
      </c>
      <c r="O660" s="169">
        <f t="shared" si="133"/>
        <v>948275.86206896557</v>
      </c>
      <c r="P660" s="170">
        <v>2.5000000000000001E-2</v>
      </c>
      <c r="Q660" s="72">
        <f t="shared" si="134"/>
        <v>23706.896551724141</v>
      </c>
      <c r="R660" s="65"/>
      <c r="S660" s="171">
        <v>45434</v>
      </c>
      <c r="T660" s="67">
        <v>45482</v>
      </c>
      <c r="U660" s="64">
        <f t="shared" si="123"/>
        <v>49</v>
      </c>
      <c r="V660" s="64">
        <v>100</v>
      </c>
      <c r="W660" s="61">
        <f t="shared" si="136"/>
        <v>4900</v>
      </c>
      <c r="X660" s="68" t="s">
        <v>3009</v>
      </c>
      <c r="Y660" s="68" t="s">
        <v>50</v>
      </c>
      <c r="AA660" s="9" t="s">
        <v>27</v>
      </c>
      <c r="AB660" s="9" t="s">
        <v>27</v>
      </c>
      <c r="AC660" s="9" t="s">
        <v>27</v>
      </c>
      <c r="AD660" s="9" t="s">
        <v>27</v>
      </c>
      <c r="AE660" s="9" t="s">
        <v>27</v>
      </c>
      <c r="AP660" s="69">
        <f t="shared" si="124"/>
        <v>1537179.2910729072</v>
      </c>
      <c r="AQ660" s="70">
        <f t="shared" si="125"/>
        <v>0.24969937088180658</v>
      </c>
      <c r="AR660" s="71"/>
      <c r="AS660" s="60"/>
      <c r="AT660" s="60">
        <f t="shared" si="126"/>
        <v>0</v>
      </c>
      <c r="AU660" s="72">
        <f t="shared" si="132"/>
        <v>3205.2733333333331</v>
      </c>
      <c r="AV660" s="72">
        <f t="shared" si="127"/>
        <v>0</v>
      </c>
      <c r="AW660" s="72">
        <f t="shared" si="128"/>
        <v>1100000</v>
      </c>
      <c r="AX660" s="72">
        <f t="shared" si="129"/>
        <v>1100000</v>
      </c>
      <c r="AY660" s="73">
        <f t="shared" si="130"/>
        <v>0.17868397627076796</v>
      </c>
    </row>
    <row r="661" spans="1:51" s="2" customFormat="1" ht="12" customHeight="1">
      <c r="A661" s="172" t="s">
        <v>3010</v>
      </c>
      <c r="B661" s="55" t="s">
        <v>2427</v>
      </c>
      <c r="C661" s="173" t="s">
        <v>3011</v>
      </c>
      <c r="D661" s="58" t="s">
        <v>3012</v>
      </c>
      <c r="E661" s="60" t="s">
        <v>46</v>
      </c>
      <c r="F661" s="55" t="s">
        <v>208</v>
      </c>
      <c r="G661" s="121">
        <v>5200000</v>
      </c>
      <c r="H661" s="121">
        <v>1447896.7333157493</v>
      </c>
      <c r="I661" s="107">
        <v>800000</v>
      </c>
      <c r="J661" s="127"/>
      <c r="K661" s="121">
        <v>1300000</v>
      </c>
      <c r="L661" s="175">
        <v>900000</v>
      </c>
      <c r="M661" s="60" t="s">
        <v>3013</v>
      </c>
      <c r="N661" s="177" t="s">
        <v>2290</v>
      </c>
      <c r="O661" s="169">
        <f t="shared" si="133"/>
        <v>775862.06896551733</v>
      </c>
      <c r="P661" s="170">
        <v>1.7500000000000002E-2</v>
      </c>
      <c r="Q661" s="72">
        <f t="shared" si="134"/>
        <v>13577.586206896554</v>
      </c>
      <c r="R661" s="65"/>
      <c r="S661" s="171"/>
      <c r="T661" s="67">
        <v>45483</v>
      </c>
      <c r="U661" s="64">
        <f t="shared" si="123"/>
        <v>45484</v>
      </c>
      <c r="V661" s="64">
        <v>60</v>
      </c>
      <c r="W661" s="61">
        <f t="shared" si="136"/>
        <v>2729040</v>
      </c>
      <c r="X661" s="68" t="s">
        <v>3014</v>
      </c>
      <c r="Y661" s="68" t="s">
        <v>50</v>
      </c>
      <c r="AA661" s="9" t="s">
        <v>27</v>
      </c>
      <c r="AB661" s="9" t="s">
        <v>27</v>
      </c>
      <c r="AC661" s="9" t="s">
        <v>27</v>
      </c>
      <c r="AD661" s="9" t="s">
        <v>27</v>
      </c>
      <c r="AE661" s="9" t="s">
        <v>27</v>
      </c>
      <c r="AP661" s="69">
        <f t="shared" si="124"/>
        <v>1447896.7333157493</v>
      </c>
      <c r="AQ661" s="70">
        <f t="shared" si="125"/>
        <v>0.27844167948379794</v>
      </c>
      <c r="AR661" s="71"/>
      <c r="AS661" s="60"/>
      <c r="AT661" s="60">
        <f t="shared" si="126"/>
        <v>0</v>
      </c>
      <c r="AU661" s="72">
        <f t="shared" si="132"/>
        <v>3205.2733333333331</v>
      </c>
      <c r="AV661" s="72">
        <f t="shared" si="127"/>
        <v>0</v>
      </c>
      <c r="AW661" s="72">
        <f t="shared" si="128"/>
        <v>900000</v>
      </c>
      <c r="AX661" s="72">
        <f t="shared" si="129"/>
        <v>900000</v>
      </c>
      <c r="AY661" s="73">
        <f t="shared" si="130"/>
        <v>0.17307692307692307</v>
      </c>
    </row>
    <row r="662" spans="1:51" s="2" customFormat="1" ht="12" customHeight="1">
      <c r="A662" s="172" t="s">
        <v>3015</v>
      </c>
      <c r="B662" s="55" t="s">
        <v>795</v>
      </c>
      <c r="C662" s="173" t="s">
        <v>3016</v>
      </c>
      <c r="D662" s="58" t="s">
        <v>3017</v>
      </c>
      <c r="E662" s="60" t="s">
        <v>46</v>
      </c>
      <c r="F662" s="55" t="s">
        <v>208</v>
      </c>
      <c r="G662" s="121">
        <v>6156120</v>
      </c>
      <c r="H662" s="121">
        <v>1537179.2910729072</v>
      </c>
      <c r="I662" s="55"/>
      <c r="J662" s="55"/>
      <c r="K662" s="121">
        <v>1600000</v>
      </c>
      <c r="L662" s="175">
        <v>1000000</v>
      </c>
      <c r="M662" s="60" t="s">
        <v>46</v>
      </c>
      <c r="N662" s="177" t="s">
        <v>48</v>
      </c>
      <c r="O662" s="169">
        <f t="shared" si="133"/>
        <v>862068.96551724139</v>
      </c>
      <c r="P662" s="170">
        <v>0</v>
      </c>
      <c r="Q662" s="72">
        <f t="shared" si="134"/>
        <v>0</v>
      </c>
      <c r="R662" s="65"/>
      <c r="S662" s="171"/>
      <c r="T662" s="67">
        <v>45484</v>
      </c>
      <c r="U662" s="64">
        <f t="shared" si="123"/>
        <v>45485</v>
      </c>
      <c r="V662" s="64">
        <v>0</v>
      </c>
      <c r="W662" s="61">
        <f t="shared" si="136"/>
        <v>0</v>
      </c>
      <c r="X662" s="68" t="s">
        <v>3018</v>
      </c>
      <c r="Y662" s="68" t="s">
        <v>50</v>
      </c>
      <c r="AA662" s="9" t="s">
        <v>27</v>
      </c>
      <c r="AB662" s="9" t="s">
        <v>27</v>
      </c>
      <c r="AC662" s="9" t="s">
        <v>27</v>
      </c>
      <c r="AD662" s="9" t="s">
        <v>27</v>
      </c>
      <c r="AE662" s="9" t="s">
        <v>27</v>
      </c>
      <c r="AP662" s="69">
        <f t="shared" si="124"/>
        <v>1537179.2910729072</v>
      </c>
      <c r="AQ662" s="70">
        <f t="shared" si="125"/>
        <v>0.24969937088180658</v>
      </c>
      <c r="AR662" s="71"/>
      <c r="AS662" s="60"/>
      <c r="AT662" s="60">
        <f t="shared" si="126"/>
        <v>0</v>
      </c>
      <c r="AU662" s="72">
        <f t="shared" si="132"/>
        <v>3205.2733333333331</v>
      </c>
      <c r="AV662" s="72">
        <f t="shared" si="127"/>
        <v>0</v>
      </c>
      <c r="AW662" s="72">
        <f t="shared" si="128"/>
        <v>1000000</v>
      </c>
      <c r="AX662" s="72">
        <f t="shared" si="129"/>
        <v>1000000</v>
      </c>
      <c r="AY662" s="73">
        <f t="shared" si="130"/>
        <v>0.16243997842797087</v>
      </c>
    </row>
    <row r="663" spans="1:51" s="2" customFormat="1" ht="12" customHeight="1">
      <c r="A663" s="172" t="s">
        <v>3019</v>
      </c>
      <c r="B663" s="55" t="s">
        <v>795</v>
      </c>
      <c r="C663" s="173" t="s">
        <v>3020</v>
      </c>
      <c r="D663" s="58" t="s">
        <v>3021</v>
      </c>
      <c r="E663" s="60" t="s">
        <v>2949</v>
      </c>
      <c r="F663" s="55" t="s">
        <v>208</v>
      </c>
      <c r="G663" s="121">
        <v>6156120</v>
      </c>
      <c r="H663" s="121">
        <v>1537179.2910729072</v>
      </c>
      <c r="I663" s="55"/>
      <c r="J663" s="55"/>
      <c r="K663" s="121">
        <v>1200000</v>
      </c>
      <c r="L663" s="175">
        <v>1000000</v>
      </c>
      <c r="M663" s="60" t="s">
        <v>3022</v>
      </c>
      <c r="N663" s="177" t="s">
        <v>1879</v>
      </c>
      <c r="O663" s="169">
        <f t="shared" si="133"/>
        <v>862068.96551724139</v>
      </c>
      <c r="P663" s="170">
        <v>1.7500000000000002E-2</v>
      </c>
      <c r="Q663" s="72">
        <f t="shared" si="134"/>
        <v>15086.206896551726</v>
      </c>
      <c r="R663" s="65" t="s">
        <v>27</v>
      </c>
      <c r="S663" s="171">
        <v>45434</v>
      </c>
      <c r="T663" s="67">
        <v>45485</v>
      </c>
      <c r="U663" s="64">
        <f t="shared" si="123"/>
        <v>52</v>
      </c>
      <c r="V663" s="64">
        <v>100</v>
      </c>
      <c r="W663" s="61">
        <f t="shared" si="136"/>
        <v>5200</v>
      </c>
      <c r="X663" s="68" t="s">
        <v>3023</v>
      </c>
      <c r="Y663" s="68" t="s">
        <v>50</v>
      </c>
      <c r="AA663" s="9" t="s">
        <v>27</v>
      </c>
      <c r="AB663" s="9" t="s">
        <v>27</v>
      </c>
      <c r="AC663" s="9" t="s">
        <v>27</v>
      </c>
      <c r="AD663" s="9" t="s">
        <v>27</v>
      </c>
      <c r="AE663" s="9" t="s">
        <v>27</v>
      </c>
      <c r="AP663" s="69">
        <f t="shared" si="124"/>
        <v>1537179.2910729072</v>
      </c>
      <c r="AQ663" s="70">
        <f t="shared" si="125"/>
        <v>0.24969937088180658</v>
      </c>
      <c r="AR663" s="71"/>
      <c r="AS663" s="60"/>
      <c r="AT663" s="60">
        <f t="shared" si="126"/>
        <v>0</v>
      </c>
      <c r="AU663" s="72">
        <f t="shared" si="132"/>
        <v>3205.2733333333331</v>
      </c>
      <c r="AV663" s="72">
        <f t="shared" si="127"/>
        <v>0</v>
      </c>
      <c r="AW663" s="72">
        <f t="shared" si="128"/>
        <v>1000000</v>
      </c>
      <c r="AX663" s="72">
        <f t="shared" si="129"/>
        <v>1000000</v>
      </c>
      <c r="AY663" s="73">
        <f t="shared" si="130"/>
        <v>0.16243997842797087</v>
      </c>
    </row>
    <row r="664" spans="1:51" s="2" customFormat="1" ht="12" customHeight="1">
      <c r="A664" s="172" t="s">
        <v>3024</v>
      </c>
      <c r="B664" s="55" t="s">
        <v>795</v>
      </c>
      <c r="C664" s="173" t="s">
        <v>3025</v>
      </c>
      <c r="D664" s="58" t="s">
        <v>3026</v>
      </c>
      <c r="E664" s="60" t="s">
        <v>2949</v>
      </c>
      <c r="F664" s="55" t="s">
        <v>208</v>
      </c>
      <c r="G664" s="121">
        <v>6156120</v>
      </c>
      <c r="H664" s="121">
        <v>1537179.2910729072</v>
      </c>
      <c r="I664" s="55"/>
      <c r="J664" s="55"/>
      <c r="K664" s="121">
        <v>1200000</v>
      </c>
      <c r="L664" s="175">
        <v>1000000</v>
      </c>
      <c r="M664" s="60" t="s">
        <v>3022</v>
      </c>
      <c r="N664" s="177" t="s">
        <v>1879</v>
      </c>
      <c r="O664" s="169">
        <f t="shared" si="133"/>
        <v>862068.96551724139</v>
      </c>
      <c r="P664" s="170">
        <v>1.7500000000000002E-2</v>
      </c>
      <c r="Q664" s="72">
        <f t="shared" si="134"/>
        <v>15086.206896551726</v>
      </c>
      <c r="R664" s="65" t="s">
        <v>27</v>
      </c>
      <c r="S664" s="171">
        <v>45434</v>
      </c>
      <c r="T664" s="67">
        <v>45485</v>
      </c>
      <c r="U664" s="64">
        <f t="shared" si="123"/>
        <v>52</v>
      </c>
      <c r="V664" s="64">
        <v>100</v>
      </c>
      <c r="W664" s="61">
        <f t="shared" si="136"/>
        <v>5200</v>
      </c>
      <c r="X664" s="68" t="s">
        <v>3023</v>
      </c>
      <c r="Y664" s="68" t="s">
        <v>50</v>
      </c>
      <c r="AA664" s="9" t="s">
        <v>27</v>
      </c>
      <c r="AB664" s="9" t="s">
        <v>27</v>
      </c>
      <c r="AC664" s="9" t="s">
        <v>27</v>
      </c>
      <c r="AD664" s="9" t="s">
        <v>27</v>
      </c>
      <c r="AE664" s="9" t="s">
        <v>27</v>
      </c>
      <c r="AP664" s="69">
        <f t="shared" si="124"/>
        <v>1537179.2910729072</v>
      </c>
      <c r="AQ664" s="70">
        <f t="shared" si="125"/>
        <v>0.24969937088180658</v>
      </c>
      <c r="AR664" s="71"/>
      <c r="AS664" s="60"/>
      <c r="AT664" s="60">
        <f t="shared" si="126"/>
        <v>0</v>
      </c>
      <c r="AU664" s="72">
        <f t="shared" si="132"/>
        <v>3205.2733333333331</v>
      </c>
      <c r="AV664" s="72">
        <f t="shared" si="127"/>
        <v>0</v>
      </c>
      <c r="AW664" s="72">
        <f t="shared" si="128"/>
        <v>1000000</v>
      </c>
      <c r="AX664" s="72">
        <f t="shared" si="129"/>
        <v>1000000</v>
      </c>
      <c r="AY664" s="73">
        <f t="shared" si="130"/>
        <v>0.16243997842797087</v>
      </c>
    </row>
    <row r="665" spans="1:51" s="2" customFormat="1" ht="12" customHeight="1">
      <c r="A665" s="172" t="s">
        <v>3027</v>
      </c>
      <c r="B665" s="55" t="s">
        <v>795</v>
      </c>
      <c r="C665" s="173" t="s">
        <v>3028</v>
      </c>
      <c r="D665" s="58" t="s">
        <v>3029</v>
      </c>
      <c r="E665" s="60" t="s">
        <v>2949</v>
      </c>
      <c r="F665" s="55" t="s">
        <v>208</v>
      </c>
      <c r="G665" s="121">
        <v>6156120</v>
      </c>
      <c r="H665" s="121">
        <v>1537179.2910729072</v>
      </c>
      <c r="I665" s="55"/>
      <c r="J665" s="55"/>
      <c r="K665" s="121">
        <v>1200000</v>
      </c>
      <c r="L665" s="175">
        <v>1000000</v>
      </c>
      <c r="M665" s="60" t="s">
        <v>3022</v>
      </c>
      <c r="N665" s="177" t="s">
        <v>1879</v>
      </c>
      <c r="O665" s="169">
        <f t="shared" si="133"/>
        <v>862068.96551724139</v>
      </c>
      <c r="P665" s="170">
        <v>1.7500000000000002E-2</v>
      </c>
      <c r="Q665" s="72">
        <f t="shared" si="134"/>
        <v>15086.206896551726</v>
      </c>
      <c r="R665" s="65" t="s">
        <v>27</v>
      </c>
      <c r="S665" s="171">
        <v>45434</v>
      </c>
      <c r="T665" s="67">
        <v>45485</v>
      </c>
      <c r="U665" s="64">
        <f t="shared" si="123"/>
        <v>52</v>
      </c>
      <c r="V665" s="64">
        <v>100</v>
      </c>
      <c r="W665" s="61">
        <f t="shared" si="136"/>
        <v>5200</v>
      </c>
      <c r="X665" s="68" t="s">
        <v>3023</v>
      </c>
      <c r="Y665" s="68" t="s">
        <v>50</v>
      </c>
      <c r="AA665" s="9" t="s">
        <v>27</v>
      </c>
      <c r="AB665" s="9" t="s">
        <v>27</v>
      </c>
      <c r="AC665" s="9" t="s">
        <v>27</v>
      </c>
      <c r="AD665" s="9" t="s">
        <v>27</v>
      </c>
      <c r="AE665" s="9" t="s">
        <v>27</v>
      </c>
      <c r="AP665" s="69">
        <f t="shared" si="124"/>
        <v>1537179.2910729072</v>
      </c>
      <c r="AQ665" s="70">
        <f t="shared" si="125"/>
        <v>0.24969937088180658</v>
      </c>
      <c r="AR665" s="71"/>
      <c r="AS665" s="60"/>
      <c r="AT665" s="60">
        <f t="shared" si="126"/>
        <v>0</v>
      </c>
      <c r="AU665" s="72">
        <f t="shared" si="132"/>
        <v>3205.2733333333331</v>
      </c>
      <c r="AV665" s="72">
        <f t="shared" si="127"/>
        <v>0</v>
      </c>
      <c r="AW665" s="72">
        <f t="shared" si="128"/>
        <v>1000000</v>
      </c>
      <c r="AX665" s="72">
        <f t="shared" si="129"/>
        <v>1000000</v>
      </c>
      <c r="AY665" s="73">
        <f t="shared" si="130"/>
        <v>0.16243997842797087</v>
      </c>
    </row>
    <row r="666" spans="1:51" s="2" customFormat="1" ht="12" customHeight="1">
      <c r="A666" s="172" t="s">
        <v>3030</v>
      </c>
      <c r="B666" s="55" t="s">
        <v>795</v>
      </c>
      <c r="C666" s="173" t="s">
        <v>3031</v>
      </c>
      <c r="D666" s="58" t="s">
        <v>3032</v>
      </c>
      <c r="E666" s="60" t="s">
        <v>2949</v>
      </c>
      <c r="F666" s="55" t="s">
        <v>208</v>
      </c>
      <c r="G666" s="121">
        <v>6156120</v>
      </c>
      <c r="H666" s="121">
        <v>1537179.2910729072</v>
      </c>
      <c r="I666" s="55"/>
      <c r="J666" s="55"/>
      <c r="K666" s="121">
        <v>1200000</v>
      </c>
      <c r="L666" s="175">
        <v>1000000</v>
      </c>
      <c r="M666" s="60" t="s">
        <v>3022</v>
      </c>
      <c r="N666" s="177" t="s">
        <v>1879</v>
      </c>
      <c r="O666" s="169">
        <f t="shared" si="133"/>
        <v>862068.96551724139</v>
      </c>
      <c r="P666" s="170">
        <v>1.7500000000000002E-2</v>
      </c>
      <c r="Q666" s="72">
        <f t="shared" si="134"/>
        <v>15086.206896551726</v>
      </c>
      <c r="R666" s="65" t="s">
        <v>27</v>
      </c>
      <c r="S666" s="171">
        <v>45434</v>
      </c>
      <c r="T666" s="67">
        <v>45485</v>
      </c>
      <c r="U666" s="64">
        <f t="shared" ref="U666:U729" si="137">(T666-S666)+1</f>
        <v>52</v>
      </c>
      <c r="V666" s="64">
        <v>100</v>
      </c>
      <c r="W666" s="61">
        <f t="shared" si="136"/>
        <v>5200</v>
      </c>
      <c r="X666" s="68" t="s">
        <v>3023</v>
      </c>
      <c r="Y666" s="68" t="s">
        <v>50</v>
      </c>
      <c r="AA666" s="9" t="s">
        <v>27</v>
      </c>
      <c r="AB666" s="9" t="s">
        <v>27</v>
      </c>
      <c r="AC666" s="9" t="s">
        <v>27</v>
      </c>
      <c r="AD666" s="9" t="s">
        <v>27</v>
      </c>
      <c r="AE666" s="9" t="s">
        <v>27</v>
      </c>
      <c r="AP666" s="69">
        <f t="shared" ref="AP666:AP729" si="138">H666</f>
        <v>1537179.2910729072</v>
      </c>
      <c r="AQ666" s="70">
        <f t="shared" ref="AQ666:AQ729" si="139">AP666/G666</f>
        <v>0.24969937088180658</v>
      </c>
      <c r="AR666" s="71"/>
      <c r="AS666" s="60"/>
      <c r="AT666" s="60">
        <f t="shared" ref="AT666:AT729" si="140">AS666-AR666</f>
        <v>0</v>
      </c>
      <c r="AU666" s="72">
        <f t="shared" si="132"/>
        <v>3205.2733333333331</v>
      </c>
      <c r="AV666" s="72">
        <f t="shared" ref="AV666:AV729" si="141">AU666*AT666</f>
        <v>0</v>
      </c>
      <c r="AW666" s="72">
        <f t="shared" ref="AW666:AW729" si="142">L666</f>
        <v>1000000</v>
      </c>
      <c r="AX666" s="72">
        <f t="shared" ref="AX666:AX729" si="143">SUM(AV666:AW666)+BE666</f>
        <v>1000000</v>
      </c>
      <c r="AY666" s="73">
        <f t="shared" ref="AY666:AY729" si="144">AX666/G666</f>
        <v>0.16243997842797087</v>
      </c>
    </row>
    <row r="667" spans="1:51" s="2" customFormat="1" ht="12" customHeight="1">
      <c r="A667" s="172" t="s">
        <v>3033</v>
      </c>
      <c r="B667" s="55" t="s">
        <v>778</v>
      </c>
      <c r="C667" s="173" t="s">
        <v>3034</v>
      </c>
      <c r="D667" s="58">
        <v>127440</v>
      </c>
      <c r="E667" s="60" t="s">
        <v>2949</v>
      </c>
      <c r="F667" s="55" t="s">
        <v>208</v>
      </c>
      <c r="G667" s="121">
        <v>5129995.5999999996</v>
      </c>
      <c r="H667" s="121">
        <v>1280956.6739464356</v>
      </c>
      <c r="I667" s="55"/>
      <c r="J667" s="55"/>
      <c r="K667" s="121">
        <v>1100000</v>
      </c>
      <c r="L667" s="175">
        <v>900000</v>
      </c>
      <c r="M667" s="60" t="s">
        <v>3022</v>
      </c>
      <c r="N667" s="177" t="s">
        <v>1879</v>
      </c>
      <c r="O667" s="169">
        <f t="shared" si="133"/>
        <v>775862.06896551733</v>
      </c>
      <c r="P667" s="170">
        <v>1.7500000000000002E-2</v>
      </c>
      <c r="Q667" s="72">
        <f t="shared" si="134"/>
        <v>13577.586206896554</v>
      </c>
      <c r="R667" s="65" t="s">
        <v>27</v>
      </c>
      <c r="S667" s="171">
        <v>45434</v>
      </c>
      <c r="T667" s="67">
        <v>45485</v>
      </c>
      <c r="U667" s="64">
        <f t="shared" si="137"/>
        <v>52</v>
      </c>
      <c r="V667" s="64">
        <v>100</v>
      </c>
      <c r="W667" s="61">
        <f t="shared" si="136"/>
        <v>5200</v>
      </c>
      <c r="X667" s="68" t="s">
        <v>3023</v>
      </c>
      <c r="Y667" s="68" t="s">
        <v>50</v>
      </c>
      <c r="AA667" s="9" t="s">
        <v>27</v>
      </c>
      <c r="AB667" s="9" t="s">
        <v>27</v>
      </c>
      <c r="AC667" s="9" t="s">
        <v>27</v>
      </c>
      <c r="AD667" s="9" t="s">
        <v>27</v>
      </c>
      <c r="AE667" s="9" t="s">
        <v>27</v>
      </c>
      <c r="AP667" s="69">
        <f t="shared" si="138"/>
        <v>1280956.6739464356</v>
      </c>
      <c r="AQ667" s="70">
        <f t="shared" si="139"/>
        <v>0.24969937088180655</v>
      </c>
      <c r="AR667" s="71"/>
      <c r="AS667" s="60"/>
      <c r="AT667" s="60">
        <f t="shared" si="140"/>
        <v>0</v>
      </c>
      <c r="AU667" s="72">
        <f t="shared" si="132"/>
        <v>3205.2733333333331</v>
      </c>
      <c r="AV667" s="72">
        <f t="shared" si="141"/>
        <v>0</v>
      </c>
      <c r="AW667" s="72">
        <f t="shared" si="142"/>
        <v>900000</v>
      </c>
      <c r="AX667" s="72">
        <f t="shared" si="143"/>
        <v>900000</v>
      </c>
      <c r="AY667" s="73">
        <f t="shared" si="144"/>
        <v>0.17543874696500716</v>
      </c>
    </row>
    <row r="668" spans="1:51" s="2" customFormat="1" ht="12" customHeight="1">
      <c r="A668" s="172" t="s">
        <v>3035</v>
      </c>
      <c r="B668" s="55" t="s">
        <v>778</v>
      </c>
      <c r="C668" s="173" t="s">
        <v>3036</v>
      </c>
      <c r="D668" s="58">
        <v>453625</v>
      </c>
      <c r="E668" s="60" t="s">
        <v>2949</v>
      </c>
      <c r="F668" s="55" t="s">
        <v>208</v>
      </c>
      <c r="G668" s="121">
        <v>5129995.5999999996</v>
      </c>
      <c r="H668" s="121">
        <v>1280956.6739464356</v>
      </c>
      <c r="I668" s="55"/>
      <c r="J668" s="55"/>
      <c r="K668" s="121">
        <v>1100000</v>
      </c>
      <c r="L668" s="175">
        <v>900000</v>
      </c>
      <c r="M668" s="60" t="s">
        <v>3022</v>
      </c>
      <c r="N668" s="177" t="s">
        <v>1879</v>
      </c>
      <c r="O668" s="169">
        <f t="shared" si="133"/>
        <v>775862.06896551733</v>
      </c>
      <c r="P668" s="170">
        <v>1.7500000000000002E-2</v>
      </c>
      <c r="Q668" s="72">
        <f t="shared" si="134"/>
        <v>13577.586206896554</v>
      </c>
      <c r="R668" s="65" t="s">
        <v>27</v>
      </c>
      <c r="S668" s="171">
        <v>45434</v>
      </c>
      <c r="T668" s="67">
        <v>45485</v>
      </c>
      <c r="U668" s="64">
        <f t="shared" si="137"/>
        <v>52</v>
      </c>
      <c r="V668" s="64">
        <v>100</v>
      </c>
      <c r="W668" s="61">
        <f t="shared" si="136"/>
        <v>5200</v>
      </c>
      <c r="X668" s="68" t="s">
        <v>3023</v>
      </c>
      <c r="Y668" s="68" t="s">
        <v>50</v>
      </c>
      <c r="AA668" s="9" t="s">
        <v>27</v>
      </c>
      <c r="AB668" s="9" t="s">
        <v>27</v>
      </c>
      <c r="AC668" s="9" t="s">
        <v>27</v>
      </c>
      <c r="AD668" s="9" t="s">
        <v>27</v>
      </c>
      <c r="AE668" s="9" t="s">
        <v>27</v>
      </c>
      <c r="AP668" s="69">
        <f t="shared" si="138"/>
        <v>1280956.6739464356</v>
      </c>
      <c r="AQ668" s="70">
        <f t="shared" si="139"/>
        <v>0.24969937088180655</v>
      </c>
      <c r="AR668" s="71"/>
      <c r="AS668" s="60"/>
      <c r="AT668" s="60">
        <f t="shared" si="140"/>
        <v>0</v>
      </c>
      <c r="AU668" s="72">
        <f t="shared" si="132"/>
        <v>3205.2733333333331</v>
      </c>
      <c r="AV668" s="72">
        <f t="shared" si="141"/>
        <v>0</v>
      </c>
      <c r="AW668" s="72">
        <f t="shared" si="142"/>
        <v>900000</v>
      </c>
      <c r="AX668" s="72">
        <f t="shared" si="143"/>
        <v>900000</v>
      </c>
      <c r="AY668" s="73">
        <f t="shared" si="144"/>
        <v>0.17543874696500716</v>
      </c>
    </row>
    <row r="669" spans="1:51" s="2" customFormat="1" ht="12" customHeight="1">
      <c r="A669" s="172" t="s">
        <v>3037</v>
      </c>
      <c r="B669" s="55" t="s">
        <v>778</v>
      </c>
      <c r="C669" s="173" t="s">
        <v>3038</v>
      </c>
      <c r="D669" s="58">
        <v>1514142</v>
      </c>
      <c r="E669" s="60" t="s">
        <v>2949</v>
      </c>
      <c r="F669" s="55" t="s">
        <v>208</v>
      </c>
      <c r="G669" s="121">
        <v>5129995.5999999996</v>
      </c>
      <c r="H669" s="121">
        <v>1280956.6739464356</v>
      </c>
      <c r="I669" s="55"/>
      <c r="J669" s="55"/>
      <c r="K669" s="121">
        <v>1100000</v>
      </c>
      <c r="L669" s="175">
        <v>900000</v>
      </c>
      <c r="M669" s="60" t="s">
        <v>3022</v>
      </c>
      <c r="N669" s="177" t="s">
        <v>1879</v>
      </c>
      <c r="O669" s="169">
        <f t="shared" si="133"/>
        <v>775862.06896551733</v>
      </c>
      <c r="P669" s="170">
        <v>1.7500000000000002E-2</v>
      </c>
      <c r="Q669" s="72">
        <f t="shared" si="134"/>
        <v>13577.586206896554</v>
      </c>
      <c r="R669" s="65" t="s">
        <v>27</v>
      </c>
      <c r="S669" s="171">
        <v>45434</v>
      </c>
      <c r="T669" s="67">
        <v>45485</v>
      </c>
      <c r="U669" s="64">
        <f t="shared" si="137"/>
        <v>52</v>
      </c>
      <c r="V669" s="64">
        <v>100</v>
      </c>
      <c r="W669" s="61">
        <f t="shared" si="136"/>
        <v>5200</v>
      </c>
      <c r="X669" s="68" t="s">
        <v>3023</v>
      </c>
      <c r="Y669" s="68" t="s">
        <v>50</v>
      </c>
      <c r="AA669" s="9" t="s">
        <v>27</v>
      </c>
      <c r="AB669" s="9" t="s">
        <v>27</v>
      </c>
      <c r="AC669" s="9" t="s">
        <v>27</v>
      </c>
      <c r="AD669" s="9" t="s">
        <v>27</v>
      </c>
      <c r="AE669" s="9" t="s">
        <v>27</v>
      </c>
      <c r="AP669" s="69">
        <f t="shared" si="138"/>
        <v>1280956.6739464356</v>
      </c>
      <c r="AQ669" s="70">
        <f t="shared" si="139"/>
        <v>0.24969937088180655</v>
      </c>
      <c r="AR669" s="71"/>
      <c r="AS669" s="60"/>
      <c r="AT669" s="60">
        <f t="shared" si="140"/>
        <v>0</v>
      </c>
      <c r="AU669" s="72">
        <f t="shared" si="132"/>
        <v>3205.2733333333331</v>
      </c>
      <c r="AV669" s="72">
        <f t="shared" si="141"/>
        <v>0</v>
      </c>
      <c r="AW669" s="72">
        <f t="shared" si="142"/>
        <v>900000</v>
      </c>
      <c r="AX669" s="72">
        <f t="shared" si="143"/>
        <v>900000</v>
      </c>
      <c r="AY669" s="73">
        <f t="shared" si="144"/>
        <v>0.17543874696500716</v>
      </c>
    </row>
    <row r="670" spans="1:51" s="2" customFormat="1" ht="12" customHeight="1">
      <c r="A670" s="172" t="s">
        <v>3039</v>
      </c>
      <c r="B670" s="55" t="s">
        <v>778</v>
      </c>
      <c r="C670" s="173" t="s">
        <v>3040</v>
      </c>
      <c r="D670" s="58">
        <v>390903</v>
      </c>
      <c r="E670" s="60" t="s">
        <v>2949</v>
      </c>
      <c r="F670" s="55" t="s">
        <v>208</v>
      </c>
      <c r="G670" s="121">
        <v>5129995.5999999996</v>
      </c>
      <c r="H670" s="121">
        <v>1280956.6739464356</v>
      </c>
      <c r="I670" s="55"/>
      <c r="J670" s="55"/>
      <c r="K670" s="121">
        <v>1100000</v>
      </c>
      <c r="L670" s="175">
        <v>900000</v>
      </c>
      <c r="M670" s="60" t="s">
        <v>3022</v>
      </c>
      <c r="N670" s="177" t="s">
        <v>1879</v>
      </c>
      <c r="O670" s="169">
        <f t="shared" si="133"/>
        <v>775862.06896551733</v>
      </c>
      <c r="P670" s="170">
        <v>1.7500000000000002E-2</v>
      </c>
      <c r="Q670" s="72">
        <f t="shared" si="134"/>
        <v>13577.586206896554</v>
      </c>
      <c r="R670" s="65" t="s">
        <v>27</v>
      </c>
      <c r="S670" s="171">
        <v>45434</v>
      </c>
      <c r="T670" s="67">
        <v>45485</v>
      </c>
      <c r="U670" s="64">
        <f t="shared" si="137"/>
        <v>52</v>
      </c>
      <c r="V670" s="64">
        <v>100</v>
      </c>
      <c r="W670" s="61">
        <f t="shared" si="136"/>
        <v>5200</v>
      </c>
      <c r="X670" s="68" t="s">
        <v>3023</v>
      </c>
      <c r="Y670" s="68" t="s">
        <v>50</v>
      </c>
      <c r="AA670" s="9" t="s">
        <v>27</v>
      </c>
      <c r="AB670" s="9" t="s">
        <v>27</v>
      </c>
      <c r="AC670" s="9" t="s">
        <v>27</v>
      </c>
      <c r="AD670" s="9" t="s">
        <v>27</v>
      </c>
      <c r="AE670" s="9" t="s">
        <v>27</v>
      </c>
      <c r="AP670" s="69">
        <f t="shared" si="138"/>
        <v>1280956.6739464356</v>
      </c>
      <c r="AQ670" s="70">
        <f t="shared" si="139"/>
        <v>0.24969937088180655</v>
      </c>
      <c r="AR670" s="71"/>
      <c r="AS670" s="60"/>
      <c r="AT670" s="60">
        <f t="shared" si="140"/>
        <v>0</v>
      </c>
      <c r="AU670" s="72">
        <f t="shared" si="132"/>
        <v>3205.2733333333331</v>
      </c>
      <c r="AV670" s="72">
        <f t="shared" si="141"/>
        <v>0</v>
      </c>
      <c r="AW670" s="72">
        <f t="shared" si="142"/>
        <v>900000</v>
      </c>
      <c r="AX670" s="72">
        <f t="shared" si="143"/>
        <v>900000</v>
      </c>
      <c r="AY670" s="73">
        <f t="shared" si="144"/>
        <v>0.17543874696500716</v>
      </c>
    </row>
    <row r="671" spans="1:51" s="2" customFormat="1" ht="12" customHeight="1">
      <c r="A671" s="172" t="s">
        <v>3041</v>
      </c>
      <c r="B671" s="55" t="s">
        <v>778</v>
      </c>
      <c r="C671" s="173" t="s">
        <v>3042</v>
      </c>
      <c r="D671" s="58">
        <v>426914</v>
      </c>
      <c r="E671" s="60" t="s">
        <v>2949</v>
      </c>
      <c r="F671" s="55" t="s">
        <v>208</v>
      </c>
      <c r="G671" s="121">
        <v>5129995.5999999996</v>
      </c>
      <c r="H671" s="121">
        <v>1280956.6739464356</v>
      </c>
      <c r="I671" s="55"/>
      <c r="J671" s="55"/>
      <c r="K671" s="121">
        <v>1100000</v>
      </c>
      <c r="L671" s="175">
        <v>900000</v>
      </c>
      <c r="M671" s="60" t="s">
        <v>3022</v>
      </c>
      <c r="N671" s="177" t="s">
        <v>1879</v>
      </c>
      <c r="O671" s="169">
        <f t="shared" si="133"/>
        <v>775862.06896551733</v>
      </c>
      <c r="P671" s="170">
        <v>1.7500000000000002E-2</v>
      </c>
      <c r="Q671" s="72">
        <f t="shared" si="134"/>
        <v>13577.586206896554</v>
      </c>
      <c r="R671" s="65" t="s">
        <v>27</v>
      </c>
      <c r="S671" s="171">
        <v>45434</v>
      </c>
      <c r="T671" s="67">
        <v>45485</v>
      </c>
      <c r="U671" s="64">
        <f t="shared" si="137"/>
        <v>52</v>
      </c>
      <c r="V671" s="64">
        <v>100</v>
      </c>
      <c r="W671" s="61">
        <f t="shared" si="136"/>
        <v>5200</v>
      </c>
      <c r="X671" s="68" t="s">
        <v>3023</v>
      </c>
      <c r="Y671" s="68" t="s">
        <v>50</v>
      </c>
      <c r="AA671" s="9" t="s">
        <v>27</v>
      </c>
      <c r="AB671" s="9" t="s">
        <v>27</v>
      </c>
      <c r="AC671" s="9" t="s">
        <v>27</v>
      </c>
      <c r="AD671" s="9" t="s">
        <v>27</v>
      </c>
      <c r="AE671" s="9" t="s">
        <v>27</v>
      </c>
      <c r="AP671" s="69">
        <f t="shared" si="138"/>
        <v>1280956.6739464356</v>
      </c>
      <c r="AQ671" s="70">
        <f t="shared" si="139"/>
        <v>0.24969937088180655</v>
      </c>
      <c r="AR671" s="71"/>
      <c r="AS671" s="60"/>
      <c r="AT671" s="60">
        <f t="shared" si="140"/>
        <v>0</v>
      </c>
      <c r="AU671" s="72">
        <f t="shared" ref="AU671:AU734" si="145">96158.2/30</f>
        <v>3205.2733333333331</v>
      </c>
      <c r="AV671" s="72">
        <f t="shared" si="141"/>
        <v>0</v>
      </c>
      <c r="AW671" s="72">
        <f t="shared" si="142"/>
        <v>900000</v>
      </c>
      <c r="AX671" s="72">
        <f t="shared" si="143"/>
        <v>900000</v>
      </c>
      <c r="AY671" s="73">
        <f t="shared" si="144"/>
        <v>0.17543874696500716</v>
      </c>
    </row>
    <row r="672" spans="1:51" s="2" customFormat="1" ht="12" customHeight="1">
      <c r="A672" s="172" t="s">
        <v>3043</v>
      </c>
      <c r="B672" s="55" t="s">
        <v>778</v>
      </c>
      <c r="C672" s="173" t="s">
        <v>3044</v>
      </c>
      <c r="D672" s="58">
        <v>1524195</v>
      </c>
      <c r="E672" s="60" t="s">
        <v>2949</v>
      </c>
      <c r="F672" s="55" t="s">
        <v>208</v>
      </c>
      <c r="G672" s="121">
        <v>5129995.5999999996</v>
      </c>
      <c r="H672" s="121">
        <v>1280956.6739464356</v>
      </c>
      <c r="I672" s="55"/>
      <c r="J672" s="55"/>
      <c r="K672" s="121">
        <v>1100000</v>
      </c>
      <c r="L672" s="175">
        <v>1000000</v>
      </c>
      <c r="M672" s="60" t="s">
        <v>3045</v>
      </c>
      <c r="N672" s="177" t="s">
        <v>48</v>
      </c>
      <c r="O672" s="169">
        <f t="shared" si="133"/>
        <v>862068.96551724139</v>
      </c>
      <c r="P672" s="170">
        <v>1.7500000000000002E-2</v>
      </c>
      <c r="Q672" s="72">
        <f t="shared" si="134"/>
        <v>15086.206896551726</v>
      </c>
      <c r="R672" s="65"/>
      <c r="S672" s="171">
        <v>45434</v>
      </c>
      <c r="T672" s="67">
        <v>45485</v>
      </c>
      <c r="U672" s="64">
        <f t="shared" si="137"/>
        <v>52</v>
      </c>
      <c r="V672" s="64">
        <v>100</v>
      </c>
      <c r="W672" s="61">
        <f t="shared" si="136"/>
        <v>5200</v>
      </c>
      <c r="X672" s="68" t="s">
        <v>3046</v>
      </c>
      <c r="Y672" s="68" t="s">
        <v>50</v>
      </c>
      <c r="AA672" s="9" t="s">
        <v>27</v>
      </c>
      <c r="AB672" s="9" t="s">
        <v>27</v>
      </c>
      <c r="AC672" s="9" t="s">
        <v>27</v>
      </c>
      <c r="AD672" s="9" t="s">
        <v>27</v>
      </c>
      <c r="AE672" s="9" t="s">
        <v>27</v>
      </c>
      <c r="AP672" s="69">
        <f t="shared" si="138"/>
        <v>1280956.6739464356</v>
      </c>
      <c r="AQ672" s="70">
        <f t="shared" si="139"/>
        <v>0.24969937088180655</v>
      </c>
      <c r="AR672" s="71"/>
      <c r="AS672" s="60"/>
      <c r="AT672" s="60">
        <f t="shared" si="140"/>
        <v>0</v>
      </c>
      <c r="AU672" s="72">
        <f t="shared" si="145"/>
        <v>3205.2733333333331</v>
      </c>
      <c r="AV672" s="72">
        <f t="shared" si="141"/>
        <v>0</v>
      </c>
      <c r="AW672" s="72">
        <f t="shared" si="142"/>
        <v>1000000</v>
      </c>
      <c r="AX672" s="72">
        <f t="shared" si="143"/>
        <v>1000000</v>
      </c>
      <c r="AY672" s="73">
        <f t="shared" si="144"/>
        <v>0.19493194107223016</v>
      </c>
    </row>
    <row r="673" spans="1:51" s="2" customFormat="1" ht="12" customHeight="1">
      <c r="A673" s="172" t="s">
        <v>3047</v>
      </c>
      <c r="B673" s="55" t="s">
        <v>337</v>
      </c>
      <c r="C673" s="173" t="s">
        <v>3048</v>
      </c>
      <c r="D673" s="58" t="s">
        <v>3049</v>
      </c>
      <c r="E673" s="60" t="s">
        <v>46</v>
      </c>
      <c r="F673" s="55" t="s">
        <v>2043</v>
      </c>
      <c r="G673" s="121">
        <v>3984601</v>
      </c>
      <c r="H673" s="121"/>
      <c r="I673" s="55"/>
      <c r="J673" s="55"/>
      <c r="K673" s="121">
        <v>2000000</v>
      </c>
      <c r="L673" s="175">
        <v>1600000</v>
      </c>
      <c r="M673" s="60" t="s">
        <v>2423</v>
      </c>
      <c r="N673" s="177" t="s">
        <v>2290</v>
      </c>
      <c r="O673" s="169">
        <f t="shared" si="133"/>
        <v>1379310.3448275863</v>
      </c>
      <c r="P673" s="170">
        <v>1.7500000000000002E-2</v>
      </c>
      <c r="Q673" s="72">
        <f t="shared" si="134"/>
        <v>24137.931034482765</v>
      </c>
      <c r="R673" s="65"/>
      <c r="S673" s="66">
        <v>45161</v>
      </c>
      <c r="T673" s="67">
        <v>45483</v>
      </c>
      <c r="U673" s="64">
        <f t="shared" si="137"/>
        <v>323</v>
      </c>
      <c r="V673" s="64">
        <v>60</v>
      </c>
      <c r="W673" s="61">
        <f t="shared" si="136"/>
        <v>19380</v>
      </c>
      <c r="X673" s="68" t="s">
        <v>3050</v>
      </c>
      <c r="Y673" s="68" t="s">
        <v>50</v>
      </c>
      <c r="AA673" s="9" t="s">
        <v>27</v>
      </c>
      <c r="AB673" s="9" t="s">
        <v>27</v>
      </c>
      <c r="AC673" s="9" t="s">
        <v>27</v>
      </c>
      <c r="AD673" s="9" t="s">
        <v>27</v>
      </c>
      <c r="AE673" s="9" t="s">
        <v>27</v>
      </c>
      <c r="AG673" s="2" t="s">
        <v>3051</v>
      </c>
      <c r="AP673" s="69">
        <f t="shared" si="138"/>
        <v>0</v>
      </c>
      <c r="AQ673" s="70">
        <f t="shared" si="139"/>
        <v>0</v>
      </c>
      <c r="AR673" s="71"/>
      <c r="AS673" s="60"/>
      <c r="AT673" s="60">
        <f t="shared" si="140"/>
        <v>0</v>
      </c>
      <c r="AU673" s="72">
        <f t="shared" si="145"/>
        <v>3205.2733333333331</v>
      </c>
      <c r="AV673" s="72">
        <f t="shared" si="141"/>
        <v>0</v>
      </c>
      <c r="AW673" s="72">
        <f t="shared" si="142"/>
        <v>1600000</v>
      </c>
      <c r="AX673" s="72">
        <f t="shared" si="143"/>
        <v>1600000</v>
      </c>
      <c r="AY673" s="73">
        <f t="shared" si="144"/>
        <v>0.40154585114042785</v>
      </c>
    </row>
    <row r="674" spans="1:51" s="2" customFormat="1" ht="12" customHeight="1">
      <c r="A674" s="172" t="s">
        <v>3052</v>
      </c>
      <c r="B674" s="55" t="s">
        <v>778</v>
      </c>
      <c r="C674" s="173" t="s">
        <v>3053</v>
      </c>
      <c r="D674" s="58">
        <v>1524191</v>
      </c>
      <c r="E674" s="60" t="s">
        <v>2949</v>
      </c>
      <c r="F674" s="55" t="s">
        <v>208</v>
      </c>
      <c r="G674" s="121">
        <v>5129995.5999999996</v>
      </c>
      <c r="H674" s="121">
        <v>1280956.6739464356</v>
      </c>
      <c r="I674" s="55"/>
      <c r="J674" s="55"/>
      <c r="K674" s="121">
        <v>1100000</v>
      </c>
      <c r="L674" s="175">
        <v>1000000</v>
      </c>
      <c r="M674" s="60" t="s">
        <v>3054</v>
      </c>
      <c r="N674" s="177" t="s">
        <v>1204</v>
      </c>
      <c r="O674" s="169">
        <f t="shared" si="133"/>
        <v>862068.96551724139</v>
      </c>
      <c r="P674" s="170">
        <v>1.7500000000000002E-2</v>
      </c>
      <c r="Q674" s="72">
        <f t="shared" si="134"/>
        <v>15086.206896551726</v>
      </c>
      <c r="R674" s="65"/>
      <c r="S674" s="171">
        <v>45434</v>
      </c>
      <c r="T674" s="67">
        <v>45486</v>
      </c>
      <c r="U674" s="64">
        <f t="shared" si="137"/>
        <v>53</v>
      </c>
      <c r="V674" s="64">
        <v>100</v>
      </c>
      <c r="W674" s="61">
        <f t="shared" si="136"/>
        <v>5300</v>
      </c>
      <c r="X674" s="68" t="s">
        <v>3055</v>
      </c>
      <c r="Y674" s="68" t="s">
        <v>50</v>
      </c>
      <c r="AA674" s="9" t="s">
        <v>27</v>
      </c>
      <c r="AB674" s="9" t="s">
        <v>27</v>
      </c>
      <c r="AC674" s="9" t="s">
        <v>27</v>
      </c>
      <c r="AD674" s="9" t="s">
        <v>27</v>
      </c>
      <c r="AE674" s="9" t="s">
        <v>27</v>
      </c>
      <c r="AP674" s="69">
        <f t="shared" si="138"/>
        <v>1280956.6739464356</v>
      </c>
      <c r="AQ674" s="70">
        <f t="shared" si="139"/>
        <v>0.24969937088180655</v>
      </c>
      <c r="AR674" s="71"/>
      <c r="AS674" s="60"/>
      <c r="AT674" s="60">
        <f t="shared" si="140"/>
        <v>0</v>
      </c>
      <c r="AU674" s="72">
        <f t="shared" si="145"/>
        <v>3205.2733333333331</v>
      </c>
      <c r="AV674" s="72">
        <f t="shared" si="141"/>
        <v>0</v>
      </c>
      <c r="AW674" s="72">
        <f t="shared" si="142"/>
        <v>1000000</v>
      </c>
      <c r="AX674" s="72">
        <f t="shared" si="143"/>
        <v>1000000</v>
      </c>
      <c r="AY674" s="73">
        <f t="shared" si="144"/>
        <v>0.19493194107223016</v>
      </c>
    </row>
    <row r="675" spans="1:51" s="2" customFormat="1" ht="12" customHeight="1">
      <c r="A675" s="172" t="s">
        <v>3056</v>
      </c>
      <c r="B675" s="55" t="s">
        <v>218</v>
      </c>
      <c r="C675" s="173" t="s">
        <v>3057</v>
      </c>
      <c r="D675" s="58" t="s">
        <v>3058</v>
      </c>
      <c r="E675" s="60" t="s">
        <v>46</v>
      </c>
      <c r="F675" s="55" t="s">
        <v>208</v>
      </c>
      <c r="G675" s="121">
        <v>5529500</v>
      </c>
      <c r="H675" s="121">
        <v>1760168.6239772062</v>
      </c>
      <c r="I675" s="55"/>
      <c r="J675" s="55"/>
      <c r="K675" s="121">
        <v>2100000</v>
      </c>
      <c r="L675" s="175">
        <v>1050000</v>
      </c>
      <c r="M675" s="60" t="s">
        <v>46</v>
      </c>
      <c r="N675" s="177" t="s">
        <v>48</v>
      </c>
      <c r="O675" s="169">
        <f t="shared" si="133"/>
        <v>905172.41379310354</v>
      </c>
      <c r="P675" s="170">
        <v>1.7500000000000002E-2</v>
      </c>
      <c r="Q675" s="72">
        <f t="shared" si="134"/>
        <v>15840.517241379313</v>
      </c>
      <c r="R675" s="65"/>
      <c r="S675" s="171">
        <v>45120</v>
      </c>
      <c r="T675" s="67">
        <v>45224</v>
      </c>
      <c r="U675" s="64">
        <f t="shared" si="137"/>
        <v>105</v>
      </c>
      <c r="V675" s="64">
        <v>60</v>
      </c>
      <c r="W675" s="61">
        <f t="shared" si="136"/>
        <v>6300</v>
      </c>
      <c r="X675" s="68" t="s">
        <v>3059</v>
      </c>
      <c r="Y675" s="68" t="s">
        <v>50</v>
      </c>
      <c r="AA675" s="9" t="s">
        <v>27</v>
      </c>
      <c r="AB675" s="9" t="s">
        <v>27</v>
      </c>
      <c r="AC675" s="9" t="s">
        <v>27</v>
      </c>
      <c r="AD675" s="9" t="s">
        <v>27</v>
      </c>
      <c r="AE675" s="9" t="s">
        <v>27</v>
      </c>
      <c r="AP675" s="69">
        <f t="shared" si="138"/>
        <v>1760168.6239772062</v>
      </c>
      <c r="AQ675" s="70">
        <f t="shared" si="139"/>
        <v>0.31832328853914571</v>
      </c>
      <c r="AR675" s="71"/>
      <c r="AS675" s="60"/>
      <c r="AT675" s="60">
        <f t="shared" si="140"/>
        <v>0</v>
      </c>
      <c r="AU675" s="72">
        <f t="shared" si="145"/>
        <v>3205.2733333333331</v>
      </c>
      <c r="AV675" s="72">
        <f t="shared" si="141"/>
        <v>0</v>
      </c>
      <c r="AW675" s="72">
        <f t="shared" si="142"/>
        <v>1050000</v>
      </c>
      <c r="AX675" s="72">
        <f t="shared" si="143"/>
        <v>1050000</v>
      </c>
      <c r="AY675" s="73">
        <f t="shared" si="144"/>
        <v>0.18989058685233745</v>
      </c>
    </row>
    <row r="676" spans="1:51" s="2" customFormat="1" ht="12" customHeight="1">
      <c r="A676" s="172" t="s">
        <v>3060</v>
      </c>
      <c r="B676" s="55" t="s">
        <v>3061</v>
      </c>
      <c r="C676" s="173" t="s">
        <v>3062</v>
      </c>
      <c r="D676" s="58">
        <v>778402</v>
      </c>
      <c r="E676" s="60" t="s">
        <v>207</v>
      </c>
      <c r="F676" s="55" t="s">
        <v>2722</v>
      </c>
      <c r="G676" s="121">
        <v>9888000</v>
      </c>
      <c r="H676" s="121">
        <v>2669760</v>
      </c>
      <c r="I676" s="107">
        <v>7000000</v>
      </c>
      <c r="J676" s="107">
        <v>5600000</v>
      </c>
      <c r="K676" s="121">
        <v>5800000</v>
      </c>
      <c r="L676" s="175">
        <v>5800000</v>
      </c>
      <c r="M676" s="60" t="s">
        <v>3063</v>
      </c>
      <c r="N676" s="177" t="s">
        <v>2290</v>
      </c>
      <c r="O676" s="169">
        <f t="shared" si="133"/>
        <v>5000000</v>
      </c>
      <c r="P676" s="170">
        <v>1.7500000000000002E-2</v>
      </c>
      <c r="Q676" s="72">
        <f t="shared" si="134"/>
        <v>87500.000000000015</v>
      </c>
      <c r="R676" s="65" t="s">
        <v>27</v>
      </c>
      <c r="S676" s="171">
        <v>44996</v>
      </c>
      <c r="T676" s="67">
        <v>45490</v>
      </c>
      <c r="U676" s="64">
        <f t="shared" si="137"/>
        <v>495</v>
      </c>
      <c r="V676" s="64">
        <v>150</v>
      </c>
      <c r="W676" s="61">
        <f t="shared" si="136"/>
        <v>74250</v>
      </c>
      <c r="X676" s="68" t="s">
        <v>3064</v>
      </c>
      <c r="Y676" s="68" t="s">
        <v>50</v>
      </c>
      <c r="AA676" s="9" t="s">
        <v>27</v>
      </c>
      <c r="AB676" s="9" t="s">
        <v>27</v>
      </c>
      <c r="AC676" s="9" t="s">
        <v>27</v>
      </c>
      <c r="AD676" s="9" t="s">
        <v>27</v>
      </c>
      <c r="AE676" s="9" t="s">
        <v>27</v>
      </c>
      <c r="AP676" s="69">
        <f t="shared" si="138"/>
        <v>2669760</v>
      </c>
      <c r="AQ676" s="70">
        <f t="shared" si="139"/>
        <v>0.27</v>
      </c>
      <c r="AR676" s="71"/>
      <c r="AS676" s="60"/>
      <c r="AT676" s="60">
        <f t="shared" si="140"/>
        <v>0</v>
      </c>
      <c r="AU676" s="72">
        <f t="shared" si="145"/>
        <v>3205.2733333333331</v>
      </c>
      <c r="AV676" s="72">
        <f t="shared" si="141"/>
        <v>0</v>
      </c>
      <c r="AW676" s="72">
        <f t="shared" si="142"/>
        <v>5800000</v>
      </c>
      <c r="AX676" s="72">
        <f t="shared" si="143"/>
        <v>5800000</v>
      </c>
      <c r="AY676" s="73">
        <f t="shared" si="144"/>
        <v>0.58656957928802589</v>
      </c>
    </row>
    <row r="677" spans="1:51" s="2" customFormat="1" ht="12" customHeight="1">
      <c r="A677" s="172" t="s">
        <v>3065</v>
      </c>
      <c r="B677" s="55" t="s">
        <v>3061</v>
      </c>
      <c r="C677" s="173" t="s">
        <v>3066</v>
      </c>
      <c r="D677" s="58">
        <v>424615</v>
      </c>
      <c r="E677" s="60" t="s">
        <v>207</v>
      </c>
      <c r="F677" s="55" t="s">
        <v>2722</v>
      </c>
      <c r="G677" s="121">
        <v>9888000</v>
      </c>
      <c r="H677" s="121">
        <v>2669760</v>
      </c>
      <c r="I677" s="107">
        <v>7000000</v>
      </c>
      <c r="J677" s="107">
        <v>5600000</v>
      </c>
      <c r="K677" s="121">
        <v>5800000</v>
      </c>
      <c r="L677" s="175">
        <v>5800000</v>
      </c>
      <c r="M677" s="60" t="s">
        <v>3063</v>
      </c>
      <c r="N677" s="177" t="s">
        <v>2290</v>
      </c>
      <c r="O677" s="169">
        <f t="shared" si="133"/>
        <v>5000000</v>
      </c>
      <c r="P677" s="170">
        <v>1.7500000000000002E-2</v>
      </c>
      <c r="Q677" s="72">
        <f t="shared" si="134"/>
        <v>87500.000000000015</v>
      </c>
      <c r="R677" s="65" t="s">
        <v>27</v>
      </c>
      <c r="S677" s="171">
        <v>44996</v>
      </c>
      <c r="T677" s="67">
        <v>45490</v>
      </c>
      <c r="U677" s="64">
        <f t="shared" si="137"/>
        <v>495</v>
      </c>
      <c r="V677" s="64">
        <v>150</v>
      </c>
      <c r="W677" s="61">
        <f t="shared" si="136"/>
        <v>74250</v>
      </c>
      <c r="X677" s="68" t="s">
        <v>3064</v>
      </c>
      <c r="Y677" s="68" t="s">
        <v>50</v>
      </c>
      <c r="AA677" s="9" t="s">
        <v>27</v>
      </c>
      <c r="AB677" s="9" t="s">
        <v>27</v>
      </c>
      <c r="AC677" s="9" t="s">
        <v>27</v>
      </c>
      <c r="AD677" s="9" t="s">
        <v>27</v>
      </c>
      <c r="AE677" s="9" t="s">
        <v>27</v>
      </c>
      <c r="AP677" s="69">
        <f t="shared" si="138"/>
        <v>2669760</v>
      </c>
      <c r="AQ677" s="70">
        <f t="shared" si="139"/>
        <v>0.27</v>
      </c>
      <c r="AR677" s="71"/>
      <c r="AS677" s="60"/>
      <c r="AT677" s="60">
        <f t="shared" si="140"/>
        <v>0</v>
      </c>
      <c r="AU677" s="72">
        <f t="shared" si="145"/>
        <v>3205.2733333333331</v>
      </c>
      <c r="AV677" s="72">
        <f t="shared" si="141"/>
        <v>0</v>
      </c>
      <c r="AW677" s="72">
        <f t="shared" si="142"/>
        <v>5800000</v>
      </c>
      <c r="AX677" s="72">
        <f t="shared" si="143"/>
        <v>5800000</v>
      </c>
      <c r="AY677" s="73">
        <f t="shared" si="144"/>
        <v>0.58656957928802589</v>
      </c>
    </row>
    <row r="678" spans="1:51" s="2" customFormat="1" ht="12" customHeight="1">
      <c r="A678" s="172" t="s">
        <v>3067</v>
      </c>
      <c r="B678" s="55" t="s">
        <v>3068</v>
      </c>
      <c r="C678" s="173" t="s">
        <v>3069</v>
      </c>
      <c r="D678" s="58">
        <v>424614</v>
      </c>
      <c r="E678" s="60" t="s">
        <v>207</v>
      </c>
      <c r="F678" s="55" t="s">
        <v>2722</v>
      </c>
      <c r="G678" s="121">
        <v>11880000</v>
      </c>
      <c r="H678" s="121">
        <v>3207600</v>
      </c>
      <c r="I678" s="107">
        <v>7300000</v>
      </c>
      <c r="J678" s="107">
        <v>5840000</v>
      </c>
      <c r="K678" s="121">
        <v>6500000</v>
      </c>
      <c r="L678" s="175">
        <v>6500000</v>
      </c>
      <c r="M678" s="60" t="s">
        <v>3063</v>
      </c>
      <c r="N678" s="177" t="s">
        <v>2290</v>
      </c>
      <c r="O678" s="169">
        <f t="shared" si="133"/>
        <v>5603448.2758620698</v>
      </c>
      <c r="P678" s="170">
        <v>1.7500000000000002E-2</v>
      </c>
      <c r="Q678" s="72">
        <f t="shared" si="134"/>
        <v>98060.344827586232</v>
      </c>
      <c r="R678" s="65" t="s">
        <v>27</v>
      </c>
      <c r="S678" s="171">
        <v>44999</v>
      </c>
      <c r="T678" s="67">
        <v>45490</v>
      </c>
      <c r="U678" s="64">
        <f t="shared" si="137"/>
        <v>492</v>
      </c>
      <c r="V678" s="64">
        <v>150</v>
      </c>
      <c r="W678" s="61">
        <f t="shared" si="136"/>
        <v>73800</v>
      </c>
      <c r="X678" s="68" t="s">
        <v>3064</v>
      </c>
      <c r="Y678" s="68" t="s">
        <v>50</v>
      </c>
      <c r="AA678" s="9" t="s">
        <v>27</v>
      </c>
      <c r="AB678" s="9" t="s">
        <v>27</v>
      </c>
      <c r="AC678" s="9" t="s">
        <v>27</v>
      </c>
      <c r="AD678" s="9" t="s">
        <v>27</v>
      </c>
      <c r="AE678" s="9" t="s">
        <v>27</v>
      </c>
      <c r="AP678" s="69">
        <f t="shared" si="138"/>
        <v>3207600</v>
      </c>
      <c r="AQ678" s="70">
        <f t="shared" si="139"/>
        <v>0.27</v>
      </c>
      <c r="AR678" s="71"/>
      <c r="AS678" s="60"/>
      <c r="AT678" s="60">
        <f t="shared" si="140"/>
        <v>0</v>
      </c>
      <c r="AU678" s="72">
        <f t="shared" si="145"/>
        <v>3205.2733333333331</v>
      </c>
      <c r="AV678" s="72">
        <f t="shared" si="141"/>
        <v>0</v>
      </c>
      <c r="AW678" s="72">
        <f t="shared" si="142"/>
        <v>6500000</v>
      </c>
      <c r="AX678" s="72">
        <f t="shared" si="143"/>
        <v>6500000</v>
      </c>
      <c r="AY678" s="73">
        <f t="shared" si="144"/>
        <v>0.54713804713804715</v>
      </c>
    </row>
    <row r="679" spans="1:51" s="2" customFormat="1" ht="12" customHeight="1">
      <c r="A679" s="172" t="s">
        <v>3070</v>
      </c>
      <c r="B679" s="55" t="s">
        <v>3068</v>
      </c>
      <c r="C679" s="173" t="s">
        <v>3071</v>
      </c>
      <c r="D679" s="58">
        <v>424621</v>
      </c>
      <c r="E679" s="60" t="s">
        <v>207</v>
      </c>
      <c r="F679" s="55" t="s">
        <v>2722</v>
      </c>
      <c r="G679" s="121">
        <v>11880000</v>
      </c>
      <c r="H679" s="121">
        <v>3207600</v>
      </c>
      <c r="I679" s="107">
        <v>7800000</v>
      </c>
      <c r="J679" s="107">
        <v>6080000</v>
      </c>
      <c r="K679" s="121">
        <v>6500000</v>
      </c>
      <c r="L679" s="175">
        <v>6500000</v>
      </c>
      <c r="M679" s="60" t="s">
        <v>3063</v>
      </c>
      <c r="N679" s="177" t="s">
        <v>2290</v>
      </c>
      <c r="O679" s="169">
        <f t="shared" si="133"/>
        <v>5603448.2758620698</v>
      </c>
      <c r="P679" s="170">
        <v>1.7500000000000002E-2</v>
      </c>
      <c r="Q679" s="72">
        <f t="shared" si="134"/>
        <v>98060.344827586232</v>
      </c>
      <c r="R679" s="65" t="s">
        <v>27</v>
      </c>
      <c r="S679" s="171">
        <v>44996</v>
      </c>
      <c r="T679" s="67">
        <v>45490</v>
      </c>
      <c r="U679" s="64">
        <f t="shared" si="137"/>
        <v>495</v>
      </c>
      <c r="V679" s="64">
        <v>150</v>
      </c>
      <c r="W679" s="61">
        <f t="shared" si="136"/>
        <v>74250</v>
      </c>
      <c r="X679" s="68" t="s">
        <v>3064</v>
      </c>
      <c r="Y679" s="68" t="s">
        <v>50</v>
      </c>
      <c r="AA679" s="9" t="s">
        <v>27</v>
      </c>
      <c r="AB679" s="9" t="s">
        <v>27</v>
      </c>
      <c r="AC679" s="9" t="s">
        <v>27</v>
      </c>
      <c r="AD679" s="9" t="s">
        <v>27</v>
      </c>
      <c r="AE679" s="9" t="s">
        <v>27</v>
      </c>
      <c r="AP679" s="69">
        <f t="shared" si="138"/>
        <v>3207600</v>
      </c>
      <c r="AQ679" s="70">
        <f t="shared" si="139"/>
        <v>0.27</v>
      </c>
      <c r="AR679" s="71"/>
      <c r="AS679" s="60"/>
      <c r="AT679" s="60">
        <f t="shared" si="140"/>
        <v>0</v>
      </c>
      <c r="AU679" s="72">
        <f t="shared" si="145"/>
        <v>3205.2733333333331</v>
      </c>
      <c r="AV679" s="72">
        <f t="shared" si="141"/>
        <v>0</v>
      </c>
      <c r="AW679" s="72">
        <f t="shared" si="142"/>
        <v>6500000</v>
      </c>
      <c r="AX679" s="72">
        <f t="shared" si="143"/>
        <v>6500000</v>
      </c>
      <c r="AY679" s="73">
        <f t="shared" si="144"/>
        <v>0.54713804713804715</v>
      </c>
    </row>
    <row r="680" spans="1:51" s="2" customFormat="1" ht="12" customHeight="1">
      <c r="A680" s="172" t="s">
        <v>3072</v>
      </c>
      <c r="B680" s="55" t="s">
        <v>3061</v>
      </c>
      <c r="C680" s="173" t="s">
        <v>3073</v>
      </c>
      <c r="D680" s="58">
        <v>778400</v>
      </c>
      <c r="E680" s="60" t="s">
        <v>207</v>
      </c>
      <c r="F680" s="55" t="s">
        <v>2722</v>
      </c>
      <c r="G680" s="121">
        <v>9888000</v>
      </c>
      <c r="H680" s="121">
        <v>2669760</v>
      </c>
      <c r="I680" s="107">
        <v>7000000</v>
      </c>
      <c r="J680" s="107">
        <v>5600000</v>
      </c>
      <c r="K680" s="121">
        <v>5800000</v>
      </c>
      <c r="L680" s="175">
        <v>5800000</v>
      </c>
      <c r="M680" s="60" t="s">
        <v>3063</v>
      </c>
      <c r="N680" s="177" t="s">
        <v>2290</v>
      </c>
      <c r="O680" s="169">
        <f t="shared" ref="O680:O743" si="146">L680/1.16</f>
        <v>5000000</v>
      </c>
      <c r="P680" s="170">
        <v>1.7500000000000002E-2</v>
      </c>
      <c r="Q680" s="72">
        <f t="shared" ref="Q680:Q743" si="147">P680*O680</f>
        <v>87500.000000000015</v>
      </c>
      <c r="R680" s="65" t="s">
        <v>27</v>
      </c>
      <c r="S680" s="171"/>
      <c r="T680" s="67">
        <v>45490</v>
      </c>
      <c r="U680" s="64">
        <f t="shared" si="137"/>
        <v>45491</v>
      </c>
      <c r="V680" s="64">
        <v>150</v>
      </c>
      <c r="W680" s="61">
        <f t="shared" si="136"/>
        <v>6823650</v>
      </c>
      <c r="X680" s="68" t="s">
        <v>3074</v>
      </c>
      <c r="Y680" s="68" t="s">
        <v>50</v>
      </c>
      <c r="AA680" s="9" t="s">
        <v>27</v>
      </c>
      <c r="AB680" s="9" t="s">
        <v>27</v>
      </c>
      <c r="AC680" s="9" t="s">
        <v>27</v>
      </c>
      <c r="AD680" s="9" t="s">
        <v>27</v>
      </c>
      <c r="AE680" s="9" t="s">
        <v>27</v>
      </c>
      <c r="AP680" s="69">
        <f t="shared" si="138"/>
        <v>2669760</v>
      </c>
      <c r="AQ680" s="70">
        <f t="shared" si="139"/>
        <v>0.27</v>
      </c>
      <c r="AR680" s="71"/>
      <c r="AS680" s="60"/>
      <c r="AT680" s="60">
        <f t="shared" si="140"/>
        <v>0</v>
      </c>
      <c r="AU680" s="72">
        <f t="shared" si="145"/>
        <v>3205.2733333333331</v>
      </c>
      <c r="AV680" s="72">
        <f t="shared" si="141"/>
        <v>0</v>
      </c>
      <c r="AW680" s="72">
        <f t="shared" si="142"/>
        <v>5800000</v>
      </c>
      <c r="AX680" s="72">
        <f t="shared" si="143"/>
        <v>5800000</v>
      </c>
      <c r="AY680" s="73">
        <f t="shared" si="144"/>
        <v>0.58656957928802589</v>
      </c>
    </row>
    <row r="681" spans="1:51" s="2" customFormat="1" ht="12" customHeight="1">
      <c r="A681" s="172" t="s">
        <v>3075</v>
      </c>
      <c r="B681" s="55" t="s">
        <v>3061</v>
      </c>
      <c r="C681" s="173" t="s">
        <v>3076</v>
      </c>
      <c r="D681" s="58">
        <v>424616</v>
      </c>
      <c r="E681" s="60" t="s">
        <v>207</v>
      </c>
      <c r="F681" s="55" t="s">
        <v>2722</v>
      </c>
      <c r="G681" s="121">
        <v>9888000</v>
      </c>
      <c r="H681" s="121">
        <v>2669760</v>
      </c>
      <c r="I681" s="107">
        <v>7000000</v>
      </c>
      <c r="J681" s="107">
        <v>5600000</v>
      </c>
      <c r="K681" s="121">
        <v>5800000</v>
      </c>
      <c r="L681" s="175">
        <v>5800000</v>
      </c>
      <c r="M681" s="60" t="s">
        <v>2298</v>
      </c>
      <c r="N681" s="177" t="s">
        <v>2290</v>
      </c>
      <c r="O681" s="169">
        <f t="shared" si="146"/>
        <v>5000000</v>
      </c>
      <c r="P681" s="170">
        <v>1.7500000000000002E-2</v>
      </c>
      <c r="Q681" s="72">
        <f t="shared" si="147"/>
        <v>87500.000000000015</v>
      </c>
      <c r="R681" s="65" t="s">
        <v>27</v>
      </c>
      <c r="S681" s="171">
        <v>44996</v>
      </c>
      <c r="T681" s="67">
        <v>45490</v>
      </c>
      <c r="U681" s="64">
        <f t="shared" si="137"/>
        <v>495</v>
      </c>
      <c r="V681" s="64">
        <v>150</v>
      </c>
      <c r="W681" s="61">
        <f t="shared" si="136"/>
        <v>74250</v>
      </c>
      <c r="X681" s="68" t="s">
        <v>3077</v>
      </c>
      <c r="Y681" s="68" t="s">
        <v>50</v>
      </c>
      <c r="AA681" s="9" t="s">
        <v>27</v>
      </c>
      <c r="AB681" s="9" t="s">
        <v>27</v>
      </c>
      <c r="AC681" s="9" t="s">
        <v>27</v>
      </c>
      <c r="AD681" s="9" t="s">
        <v>27</v>
      </c>
      <c r="AE681" s="9" t="s">
        <v>27</v>
      </c>
      <c r="AP681" s="69">
        <f t="shared" si="138"/>
        <v>2669760</v>
      </c>
      <c r="AQ681" s="70">
        <f t="shared" si="139"/>
        <v>0.27</v>
      </c>
      <c r="AR681" s="71"/>
      <c r="AS681" s="60"/>
      <c r="AT681" s="60">
        <f t="shared" si="140"/>
        <v>0</v>
      </c>
      <c r="AU681" s="72">
        <f t="shared" si="145"/>
        <v>3205.2733333333331</v>
      </c>
      <c r="AV681" s="72">
        <f t="shared" si="141"/>
        <v>0</v>
      </c>
      <c r="AW681" s="72">
        <f t="shared" si="142"/>
        <v>5800000</v>
      </c>
      <c r="AX681" s="72">
        <f t="shared" si="143"/>
        <v>5800000</v>
      </c>
      <c r="AY681" s="73">
        <f t="shared" si="144"/>
        <v>0.58656957928802589</v>
      </c>
    </row>
    <row r="682" spans="1:51" s="2" customFormat="1" ht="12" customHeight="1">
      <c r="A682" s="172" t="s">
        <v>3078</v>
      </c>
      <c r="B682" s="55" t="s">
        <v>778</v>
      </c>
      <c r="C682" s="173" t="s">
        <v>3079</v>
      </c>
      <c r="D682" s="58">
        <v>488546</v>
      </c>
      <c r="E682" s="60" t="s">
        <v>2949</v>
      </c>
      <c r="F682" s="55" t="s">
        <v>208</v>
      </c>
      <c r="G682" s="121">
        <v>5129995.5999999996</v>
      </c>
      <c r="H682" s="121">
        <v>1280956.6739464356</v>
      </c>
      <c r="I682" s="107"/>
      <c r="J682" s="107"/>
      <c r="K682" s="121">
        <v>1100000</v>
      </c>
      <c r="L682" s="175">
        <v>1000000</v>
      </c>
      <c r="M682" s="60" t="s">
        <v>864</v>
      </c>
      <c r="N682" s="177" t="s">
        <v>1204</v>
      </c>
      <c r="O682" s="169">
        <f t="shared" si="146"/>
        <v>862068.96551724139</v>
      </c>
      <c r="P682" s="170">
        <v>1.7500000000000002E-2</v>
      </c>
      <c r="Q682" s="72">
        <f t="shared" si="147"/>
        <v>15086.206896551726</v>
      </c>
      <c r="R682" s="65"/>
      <c r="S682" s="171">
        <v>45434</v>
      </c>
      <c r="T682" s="67">
        <v>45492</v>
      </c>
      <c r="U682" s="64">
        <f t="shared" si="137"/>
        <v>59</v>
      </c>
      <c r="V682" s="64">
        <v>100</v>
      </c>
      <c r="W682" s="61">
        <f t="shared" si="136"/>
        <v>5900</v>
      </c>
      <c r="X682" s="68" t="s">
        <v>3080</v>
      </c>
      <c r="Y682" s="68" t="s">
        <v>50</v>
      </c>
      <c r="AA682" s="9" t="s">
        <v>27</v>
      </c>
      <c r="AB682" s="9" t="s">
        <v>27</v>
      </c>
      <c r="AC682" s="9" t="s">
        <v>27</v>
      </c>
      <c r="AD682" s="9" t="s">
        <v>27</v>
      </c>
      <c r="AE682" s="9" t="s">
        <v>27</v>
      </c>
      <c r="AP682" s="69">
        <f t="shared" si="138"/>
        <v>1280956.6739464356</v>
      </c>
      <c r="AQ682" s="70">
        <f t="shared" si="139"/>
        <v>0.24969937088180655</v>
      </c>
      <c r="AR682" s="71"/>
      <c r="AS682" s="60"/>
      <c r="AT682" s="60">
        <f t="shared" si="140"/>
        <v>0</v>
      </c>
      <c r="AU682" s="72">
        <f t="shared" si="145"/>
        <v>3205.2733333333331</v>
      </c>
      <c r="AV682" s="72">
        <f t="shared" si="141"/>
        <v>0</v>
      </c>
      <c r="AW682" s="72">
        <f t="shared" si="142"/>
        <v>1000000</v>
      </c>
      <c r="AX682" s="72">
        <f t="shared" si="143"/>
        <v>1000000</v>
      </c>
      <c r="AY682" s="73">
        <f t="shared" si="144"/>
        <v>0.19493194107223016</v>
      </c>
    </row>
    <row r="683" spans="1:51" s="2" customFormat="1" ht="12" customHeight="1">
      <c r="A683" s="172" t="s">
        <v>3081</v>
      </c>
      <c r="B683" s="55" t="s">
        <v>778</v>
      </c>
      <c r="C683" s="173" t="s">
        <v>3082</v>
      </c>
      <c r="D683" s="58">
        <v>1526905</v>
      </c>
      <c r="E683" s="60" t="s">
        <v>2949</v>
      </c>
      <c r="F683" s="55" t="s">
        <v>208</v>
      </c>
      <c r="G683" s="121">
        <v>5129995.5999999996</v>
      </c>
      <c r="H683" s="121">
        <v>1280956.6739464356</v>
      </c>
      <c r="I683" s="107"/>
      <c r="J683" s="107"/>
      <c r="K683" s="121">
        <v>1100000</v>
      </c>
      <c r="L683" s="175">
        <v>1000000</v>
      </c>
      <c r="M683" s="60" t="s">
        <v>3083</v>
      </c>
      <c r="N683" s="177" t="s">
        <v>1879</v>
      </c>
      <c r="O683" s="169">
        <f t="shared" si="146"/>
        <v>862068.96551724139</v>
      </c>
      <c r="P683" s="170">
        <v>1.7500000000000002E-2</v>
      </c>
      <c r="Q683" s="72">
        <f t="shared" si="147"/>
        <v>15086.206896551726</v>
      </c>
      <c r="R683" s="65" t="s">
        <v>27</v>
      </c>
      <c r="S683" s="171">
        <v>45434</v>
      </c>
      <c r="T683" s="67">
        <v>45492</v>
      </c>
      <c r="U683" s="64">
        <f t="shared" si="137"/>
        <v>59</v>
      </c>
      <c r="V683" s="64">
        <v>100</v>
      </c>
      <c r="W683" s="61">
        <f t="shared" si="136"/>
        <v>5900</v>
      </c>
      <c r="X683" s="68" t="s">
        <v>3084</v>
      </c>
      <c r="Y683" s="68" t="s">
        <v>50</v>
      </c>
      <c r="AA683" s="9" t="s">
        <v>27</v>
      </c>
      <c r="AB683" s="9" t="s">
        <v>27</v>
      </c>
      <c r="AC683" s="9" t="s">
        <v>27</v>
      </c>
      <c r="AD683" s="9" t="s">
        <v>27</v>
      </c>
      <c r="AE683" s="9" t="s">
        <v>27</v>
      </c>
      <c r="AP683" s="69">
        <f t="shared" si="138"/>
        <v>1280956.6739464356</v>
      </c>
      <c r="AQ683" s="70">
        <f t="shared" si="139"/>
        <v>0.24969937088180655</v>
      </c>
      <c r="AR683" s="71"/>
      <c r="AS683" s="60"/>
      <c r="AT683" s="60">
        <f t="shared" si="140"/>
        <v>0</v>
      </c>
      <c r="AU683" s="72">
        <f t="shared" si="145"/>
        <v>3205.2733333333331</v>
      </c>
      <c r="AV683" s="72">
        <f t="shared" si="141"/>
        <v>0</v>
      </c>
      <c r="AW683" s="72">
        <f t="shared" si="142"/>
        <v>1000000</v>
      </c>
      <c r="AX683" s="72">
        <f t="shared" si="143"/>
        <v>1000000</v>
      </c>
      <c r="AY683" s="73">
        <f t="shared" si="144"/>
        <v>0.19493194107223016</v>
      </c>
    </row>
    <row r="684" spans="1:51" s="2" customFormat="1" ht="12" customHeight="1">
      <c r="A684" s="172" t="s">
        <v>3085</v>
      </c>
      <c r="B684" s="55" t="s">
        <v>3061</v>
      </c>
      <c r="C684" s="173" t="s">
        <v>3086</v>
      </c>
      <c r="D684" s="58">
        <v>778401</v>
      </c>
      <c r="E684" s="60" t="s">
        <v>207</v>
      </c>
      <c r="F684" s="55" t="s">
        <v>2722</v>
      </c>
      <c r="G684" s="121">
        <v>9888000</v>
      </c>
      <c r="H684" s="121">
        <v>2669760</v>
      </c>
      <c r="I684" s="107">
        <v>7000000</v>
      </c>
      <c r="J684" s="107">
        <v>5600000</v>
      </c>
      <c r="K684" s="121">
        <v>5800000</v>
      </c>
      <c r="L684" s="175">
        <v>5800000</v>
      </c>
      <c r="M684" s="60" t="s">
        <v>3063</v>
      </c>
      <c r="N684" s="177" t="s">
        <v>2290</v>
      </c>
      <c r="O684" s="169">
        <f t="shared" si="146"/>
        <v>5000000</v>
      </c>
      <c r="P684" s="170">
        <v>1.7500000000000002E-2</v>
      </c>
      <c r="Q684" s="72">
        <f t="shared" si="147"/>
        <v>87500.000000000015</v>
      </c>
      <c r="R684" s="65" t="s">
        <v>27</v>
      </c>
      <c r="S684" s="171"/>
      <c r="T684" s="67">
        <v>45495</v>
      </c>
      <c r="U684" s="64">
        <f t="shared" si="137"/>
        <v>45496</v>
      </c>
      <c r="V684" s="64">
        <v>150</v>
      </c>
      <c r="W684" s="61">
        <f t="shared" si="136"/>
        <v>6824400</v>
      </c>
      <c r="X684" s="68" t="s">
        <v>3087</v>
      </c>
      <c r="Y684" s="68" t="s">
        <v>50</v>
      </c>
      <c r="AA684" s="9" t="s">
        <v>27</v>
      </c>
      <c r="AB684" s="9" t="s">
        <v>27</v>
      </c>
      <c r="AC684" s="9" t="s">
        <v>27</v>
      </c>
      <c r="AD684" s="9" t="s">
        <v>27</v>
      </c>
      <c r="AE684" s="9" t="s">
        <v>27</v>
      </c>
      <c r="AP684" s="69">
        <f t="shared" si="138"/>
        <v>2669760</v>
      </c>
      <c r="AQ684" s="70">
        <f t="shared" si="139"/>
        <v>0.27</v>
      </c>
      <c r="AR684" s="71"/>
      <c r="AS684" s="60"/>
      <c r="AT684" s="60">
        <f t="shared" si="140"/>
        <v>0</v>
      </c>
      <c r="AU684" s="72">
        <f t="shared" si="145"/>
        <v>3205.2733333333331</v>
      </c>
      <c r="AV684" s="72">
        <f t="shared" si="141"/>
        <v>0</v>
      </c>
      <c r="AW684" s="72">
        <f t="shared" si="142"/>
        <v>5800000</v>
      </c>
      <c r="AX684" s="72">
        <f t="shared" si="143"/>
        <v>5800000</v>
      </c>
      <c r="AY684" s="73">
        <f t="shared" si="144"/>
        <v>0.58656957928802589</v>
      </c>
    </row>
    <row r="685" spans="1:51" s="2" customFormat="1" ht="12" customHeight="1">
      <c r="A685" s="172" t="s">
        <v>3088</v>
      </c>
      <c r="B685" s="55" t="s">
        <v>205</v>
      </c>
      <c r="C685" s="173" t="s">
        <v>3089</v>
      </c>
      <c r="D685" s="58">
        <v>488071</v>
      </c>
      <c r="E685" s="60" t="s">
        <v>46</v>
      </c>
      <c r="F685" s="55" t="s">
        <v>208</v>
      </c>
      <c r="G685" s="121">
        <v>10122012.619999999</v>
      </c>
      <c r="H685" s="121">
        <v>3101975.23251</v>
      </c>
      <c r="I685" s="107"/>
      <c r="J685" s="107"/>
      <c r="K685" s="121">
        <v>3700000</v>
      </c>
      <c r="L685" s="175">
        <v>3300000</v>
      </c>
      <c r="M685" s="60" t="s">
        <v>3090</v>
      </c>
      <c r="N685" s="177" t="s">
        <v>1879</v>
      </c>
      <c r="O685" s="169">
        <f t="shared" si="146"/>
        <v>2844827.5862068967</v>
      </c>
      <c r="P685" s="170">
        <v>1.7500000000000002E-2</v>
      </c>
      <c r="Q685" s="72">
        <f t="shared" si="147"/>
        <v>49784.482758620696</v>
      </c>
      <c r="R685" s="65"/>
      <c r="S685" s="184">
        <v>45120</v>
      </c>
      <c r="T685" s="67">
        <v>45497</v>
      </c>
      <c r="U685" s="64">
        <f t="shared" si="137"/>
        <v>378</v>
      </c>
      <c r="V685" s="64">
        <v>150</v>
      </c>
      <c r="W685" s="61">
        <f>U685*V685</f>
        <v>56700</v>
      </c>
      <c r="X685" s="68" t="s">
        <v>3091</v>
      </c>
      <c r="Y685" s="68" t="s">
        <v>50</v>
      </c>
      <c r="AA685" s="9" t="s">
        <v>27</v>
      </c>
      <c r="AB685" s="9" t="s">
        <v>27</v>
      </c>
      <c r="AC685" s="9" t="s">
        <v>27</v>
      </c>
      <c r="AD685" s="9" t="s">
        <v>27</v>
      </c>
      <c r="AE685" s="9" t="s">
        <v>27</v>
      </c>
      <c r="AP685" s="69">
        <f t="shared" si="138"/>
        <v>3101975.23251</v>
      </c>
      <c r="AQ685" s="70">
        <f t="shared" si="139"/>
        <v>0.30645834469528654</v>
      </c>
      <c r="AR685" s="71"/>
      <c r="AS685" s="60"/>
      <c r="AT685" s="60">
        <f t="shared" si="140"/>
        <v>0</v>
      </c>
      <c r="AU685" s="72">
        <f t="shared" si="145"/>
        <v>3205.2733333333331</v>
      </c>
      <c r="AV685" s="72">
        <f t="shared" si="141"/>
        <v>0</v>
      </c>
      <c r="AW685" s="72">
        <f t="shared" si="142"/>
        <v>3300000</v>
      </c>
      <c r="AX685" s="72">
        <f t="shared" si="143"/>
        <v>3300000</v>
      </c>
      <c r="AY685" s="73">
        <f t="shared" si="144"/>
        <v>0.3260221187118022</v>
      </c>
    </row>
    <row r="686" spans="1:51" s="2" customFormat="1" ht="12" customHeight="1">
      <c r="A686" s="172" t="s">
        <v>3092</v>
      </c>
      <c r="B686" s="55" t="s">
        <v>778</v>
      </c>
      <c r="C686" s="173" t="s">
        <v>3093</v>
      </c>
      <c r="D686" s="58">
        <v>151770099</v>
      </c>
      <c r="E686" s="60" t="s">
        <v>2949</v>
      </c>
      <c r="F686" s="55" t="s">
        <v>208</v>
      </c>
      <c r="G686" s="121">
        <v>5129995.5999999996</v>
      </c>
      <c r="H686" s="121">
        <v>1280956.6739464356</v>
      </c>
      <c r="I686" s="107"/>
      <c r="J686" s="107"/>
      <c r="K686" s="121">
        <v>1100000</v>
      </c>
      <c r="L686" s="175">
        <v>1000000</v>
      </c>
      <c r="M686" s="60" t="s">
        <v>3094</v>
      </c>
      <c r="N686" s="177" t="s">
        <v>1879</v>
      </c>
      <c r="O686" s="169">
        <f t="shared" si="146"/>
        <v>862068.96551724139</v>
      </c>
      <c r="P686" s="170">
        <v>1.7500000000000002E-2</v>
      </c>
      <c r="Q686" s="72">
        <f t="shared" si="147"/>
        <v>15086.206896551726</v>
      </c>
      <c r="R686" s="65"/>
      <c r="S686" s="171">
        <v>45434</v>
      </c>
      <c r="T686" s="67">
        <v>45497</v>
      </c>
      <c r="U686" s="64">
        <f t="shared" si="137"/>
        <v>64</v>
      </c>
      <c r="V686" s="64">
        <v>100</v>
      </c>
      <c r="W686" s="61">
        <f t="shared" ref="W686:W694" si="148">V686*U686</f>
        <v>6400</v>
      </c>
      <c r="X686" s="68" t="s">
        <v>3095</v>
      </c>
      <c r="Y686" s="68" t="s">
        <v>50</v>
      </c>
      <c r="AA686" s="9" t="s">
        <v>27</v>
      </c>
      <c r="AB686" s="9" t="s">
        <v>27</v>
      </c>
      <c r="AC686" s="9" t="s">
        <v>27</v>
      </c>
      <c r="AD686" s="9" t="s">
        <v>27</v>
      </c>
      <c r="AE686" s="9" t="s">
        <v>27</v>
      </c>
      <c r="AP686" s="69">
        <f t="shared" si="138"/>
        <v>1280956.6739464356</v>
      </c>
      <c r="AQ686" s="70">
        <f t="shared" si="139"/>
        <v>0.24969937088180655</v>
      </c>
      <c r="AR686" s="71"/>
      <c r="AS686" s="60"/>
      <c r="AT686" s="60">
        <f t="shared" si="140"/>
        <v>0</v>
      </c>
      <c r="AU686" s="72">
        <f t="shared" si="145"/>
        <v>3205.2733333333331</v>
      </c>
      <c r="AV686" s="72">
        <f t="shared" si="141"/>
        <v>0</v>
      </c>
      <c r="AW686" s="72">
        <f t="shared" si="142"/>
        <v>1000000</v>
      </c>
      <c r="AX686" s="72">
        <f t="shared" si="143"/>
        <v>1000000</v>
      </c>
      <c r="AY686" s="73">
        <f t="shared" si="144"/>
        <v>0.19493194107223016</v>
      </c>
    </row>
    <row r="687" spans="1:51" s="2" customFormat="1" ht="12" customHeight="1">
      <c r="A687" s="172" t="s">
        <v>3096</v>
      </c>
      <c r="B687" s="55" t="s">
        <v>529</v>
      </c>
      <c r="C687" s="173" t="s">
        <v>3097</v>
      </c>
      <c r="D687" s="58" t="s">
        <v>3098</v>
      </c>
      <c r="E687" s="60" t="s">
        <v>2430</v>
      </c>
      <c r="F687" s="55" t="s">
        <v>1649</v>
      </c>
      <c r="G687" s="150">
        <v>3984600</v>
      </c>
      <c r="H687" s="150">
        <v>1301355.54</v>
      </c>
      <c r="I687" s="107">
        <v>1600000</v>
      </c>
      <c r="J687" s="107"/>
      <c r="K687" s="121">
        <v>2000000</v>
      </c>
      <c r="L687" s="175">
        <v>2000000</v>
      </c>
      <c r="M687" s="60" t="s">
        <v>3099</v>
      </c>
      <c r="N687" s="177" t="s">
        <v>1879</v>
      </c>
      <c r="O687" s="169">
        <f t="shared" si="146"/>
        <v>1724137.9310344828</v>
      </c>
      <c r="P687" s="170">
        <v>2.5000000000000001E-2</v>
      </c>
      <c r="Q687" s="72">
        <f t="shared" si="147"/>
        <v>43103.448275862072</v>
      </c>
      <c r="R687" s="65"/>
      <c r="S687" s="66">
        <v>45013</v>
      </c>
      <c r="T687" s="67">
        <v>45499</v>
      </c>
      <c r="U687" s="64">
        <f t="shared" si="137"/>
        <v>487</v>
      </c>
      <c r="V687" s="64">
        <v>60</v>
      </c>
      <c r="W687" s="61">
        <f t="shared" si="148"/>
        <v>29220</v>
      </c>
      <c r="X687" s="68" t="s">
        <v>3100</v>
      </c>
      <c r="Y687" s="68" t="s">
        <v>50</v>
      </c>
      <c r="AA687" s="9" t="s">
        <v>27</v>
      </c>
      <c r="AB687" s="9" t="s">
        <v>27</v>
      </c>
      <c r="AC687" s="9" t="s">
        <v>27</v>
      </c>
      <c r="AD687" s="9" t="s">
        <v>27</v>
      </c>
      <c r="AE687" s="9" t="s">
        <v>27</v>
      </c>
      <c r="AP687" s="69">
        <f t="shared" si="138"/>
        <v>1301355.54</v>
      </c>
      <c r="AQ687" s="70">
        <f t="shared" si="139"/>
        <v>0.32659628068062041</v>
      </c>
      <c r="AR687" s="66">
        <v>44864</v>
      </c>
      <c r="AS687" s="67">
        <v>44959</v>
      </c>
      <c r="AT687" s="60">
        <f t="shared" si="140"/>
        <v>95</v>
      </c>
      <c r="AU687" s="72">
        <f t="shared" si="145"/>
        <v>3205.2733333333331</v>
      </c>
      <c r="AV687" s="72">
        <f t="shared" si="141"/>
        <v>304500.96666666662</v>
      </c>
      <c r="AW687" s="72">
        <f t="shared" si="142"/>
        <v>2000000</v>
      </c>
      <c r="AX687" s="72">
        <f t="shared" si="143"/>
        <v>2304500.9666666668</v>
      </c>
      <c r="AY687" s="73">
        <f t="shared" si="144"/>
        <v>0.57835189646806873</v>
      </c>
    </row>
    <row r="688" spans="1:51" s="2" customFormat="1" ht="12" customHeight="1">
      <c r="A688" s="172" t="s">
        <v>3101</v>
      </c>
      <c r="B688" s="55" t="s">
        <v>778</v>
      </c>
      <c r="C688" s="173" t="s">
        <v>3102</v>
      </c>
      <c r="D688" s="58">
        <v>1527297</v>
      </c>
      <c r="E688" s="60" t="s">
        <v>2949</v>
      </c>
      <c r="F688" s="55" t="s">
        <v>208</v>
      </c>
      <c r="G688" s="121">
        <v>5129995.5999999996</v>
      </c>
      <c r="H688" s="121">
        <v>1280956.6739464356</v>
      </c>
      <c r="I688" s="107"/>
      <c r="J688" s="107"/>
      <c r="K688" s="121">
        <v>1100000</v>
      </c>
      <c r="L688" s="175">
        <v>1000000</v>
      </c>
      <c r="M688" s="60" t="s">
        <v>3103</v>
      </c>
      <c r="N688" s="177" t="s">
        <v>1879</v>
      </c>
      <c r="O688" s="169">
        <f t="shared" si="146"/>
        <v>862068.96551724139</v>
      </c>
      <c r="P688" s="170">
        <v>1.7500000000000002E-2</v>
      </c>
      <c r="Q688" s="72">
        <f t="shared" si="147"/>
        <v>15086.206896551726</v>
      </c>
      <c r="R688" s="65" t="s">
        <v>27</v>
      </c>
      <c r="S688" s="171">
        <v>45490</v>
      </c>
      <c r="T688" s="67">
        <v>45527</v>
      </c>
      <c r="U688" s="64">
        <f t="shared" si="137"/>
        <v>38</v>
      </c>
      <c r="V688" s="64">
        <v>100</v>
      </c>
      <c r="W688" s="61">
        <f t="shared" si="148"/>
        <v>3800</v>
      </c>
      <c r="X688" s="68" t="s">
        <v>3104</v>
      </c>
      <c r="Y688" s="68" t="s">
        <v>50</v>
      </c>
      <c r="AA688" s="9" t="s">
        <v>27</v>
      </c>
      <c r="AB688" s="9" t="s">
        <v>27</v>
      </c>
      <c r="AC688" s="9" t="s">
        <v>27</v>
      </c>
      <c r="AD688" s="9" t="s">
        <v>27</v>
      </c>
      <c r="AE688" s="9" t="s">
        <v>27</v>
      </c>
      <c r="AP688" s="69">
        <f t="shared" si="138"/>
        <v>1280956.6739464356</v>
      </c>
      <c r="AQ688" s="70">
        <f t="shared" si="139"/>
        <v>0.24969937088180655</v>
      </c>
      <c r="AR688" s="71"/>
      <c r="AS688" s="60"/>
      <c r="AT688" s="60">
        <f t="shared" si="140"/>
        <v>0</v>
      </c>
      <c r="AU688" s="72">
        <f t="shared" si="145"/>
        <v>3205.2733333333331</v>
      </c>
      <c r="AV688" s="72">
        <f t="shared" si="141"/>
        <v>0</v>
      </c>
      <c r="AW688" s="72">
        <f t="shared" si="142"/>
        <v>1000000</v>
      </c>
      <c r="AX688" s="72">
        <f t="shared" si="143"/>
        <v>1000000</v>
      </c>
      <c r="AY688" s="73">
        <f t="shared" si="144"/>
        <v>0.19493194107223016</v>
      </c>
    </row>
    <row r="689" spans="1:51" s="2" customFormat="1" ht="12" customHeight="1">
      <c r="A689" s="172" t="s">
        <v>3105</v>
      </c>
      <c r="B689" s="55" t="s">
        <v>778</v>
      </c>
      <c r="C689" s="173" t="s">
        <v>3106</v>
      </c>
      <c r="D689" s="58">
        <v>1279422</v>
      </c>
      <c r="E689" s="60" t="s">
        <v>2949</v>
      </c>
      <c r="F689" s="55" t="s">
        <v>208</v>
      </c>
      <c r="G689" s="121">
        <v>5129995.5999999996</v>
      </c>
      <c r="H689" s="121">
        <v>1280956.6739464356</v>
      </c>
      <c r="I689" s="107"/>
      <c r="J689" s="107"/>
      <c r="K689" s="121">
        <v>1100000</v>
      </c>
      <c r="L689" s="175">
        <v>1000000</v>
      </c>
      <c r="M689" s="60" t="s">
        <v>3107</v>
      </c>
      <c r="N689" s="177" t="s">
        <v>1204</v>
      </c>
      <c r="O689" s="169">
        <f t="shared" si="146"/>
        <v>862068.96551724139</v>
      </c>
      <c r="P689" s="170">
        <v>1.7500000000000002E-2</v>
      </c>
      <c r="Q689" s="72">
        <f t="shared" si="147"/>
        <v>15086.206896551726</v>
      </c>
      <c r="R689" s="65"/>
      <c r="S689" s="171">
        <v>45490</v>
      </c>
      <c r="T689" s="67">
        <v>45504</v>
      </c>
      <c r="U689" s="64">
        <f t="shared" si="137"/>
        <v>15</v>
      </c>
      <c r="V689" s="64">
        <v>100</v>
      </c>
      <c r="W689" s="61">
        <f t="shared" si="148"/>
        <v>1500</v>
      </c>
      <c r="X689" s="68" t="s">
        <v>3108</v>
      </c>
      <c r="Y689" s="68" t="s">
        <v>50</v>
      </c>
      <c r="AA689" s="9" t="s">
        <v>27</v>
      </c>
      <c r="AB689" s="9" t="s">
        <v>27</v>
      </c>
      <c r="AC689" s="9" t="s">
        <v>27</v>
      </c>
      <c r="AD689" s="9" t="s">
        <v>27</v>
      </c>
      <c r="AE689" s="9" t="s">
        <v>27</v>
      </c>
      <c r="AP689" s="69">
        <f t="shared" si="138"/>
        <v>1280956.6739464356</v>
      </c>
      <c r="AQ689" s="70">
        <f t="shared" si="139"/>
        <v>0.24969937088180655</v>
      </c>
      <c r="AR689" s="71"/>
      <c r="AS689" s="60"/>
      <c r="AT689" s="60">
        <f t="shared" si="140"/>
        <v>0</v>
      </c>
      <c r="AU689" s="72">
        <f t="shared" si="145"/>
        <v>3205.2733333333331</v>
      </c>
      <c r="AV689" s="72">
        <f t="shared" si="141"/>
        <v>0</v>
      </c>
      <c r="AW689" s="72">
        <f t="shared" si="142"/>
        <v>1000000</v>
      </c>
      <c r="AX689" s="72">
        <f t="shared" si="143"/>
        <v>1000000</v>
      </c>
      <c r="AY689" s="73">
        <f t="shared" si="144"/>
        <v>0.19493194107223016</v>
      </c>
    </row>
    <row r="690" spans="1:51" s="2" customFormat="1" ht="12" customHeight="1">
      <c r="A690" s="172" t="s">
        <v>3109</v>
      </c>
      <c r="B690" s="55" t="s">
        <v>778</v>
      </c>
      <c r="C690" s="173" t="s">
        <v>3110</v>
      </c>
      <c r="D690" s="58">
        <v>425945</v>
      </c>
      <c r="E690" s="60" t="s">
        <v>2949</v>
      </c>
      <c r="F690" s="55" t="s">
        <v>208</v>
      </c>
      <c r="G690" s="121">
        <v>5129995.5999999996</v>
      </c>
      <c r="H690" s="121">
        <v>1280956.6739464356</v>
      </c>
      <c r="I690" s="107"/>
      <c r="J690" s="107"/>
      <c r="K690" s="121">
        <v>1100000</v>
      </c>
      <c r="L690" s="175">
        <v>1000000</v>
      </c>
      <c r="M690" s="60" t="s">
        <v>3111</v>
      </c>
      <c r="N690" s="177" t="s">
        <v>1879</v>
      </c>
      <c r="O690" s="169">
        <f t="shared" si="146"/>
        <v>862068.96551724139</v>
      </c>
      <c r="P690" s="170">
        <v>1.7500000000000002E-2</v>
      </c>
      <c r="Q690" s="72">
        <f t="shared" si="147"/>
        <v>15086.206896551726</v>
      </c>
      <c r="R690" s="65" t="s">
        <v>27</v>
      </c>
      <c r="S690" s="171">
        <v>45490</v>
      </c>
      <c r="T690" s="67">
        <v>45504</v>
      </c>
      <c r="U690" s="64">
        <f t="shared" si="137"/>
        <v>15</v>
      </c>
      <c r="V690" s="64">
        <v>100</v>
      </c>
      <c r="W690" s="61">
        <f t="shared" si="148"/>
        <v>1500</v>
      </c>
      <c r="X690" s="68" t="s">
        <v>3112</v>
      </c>
      <c r="Y690" s="68" t="s">
        <v>50</v>
      </c>
      <c r="AA690" s="9" t="s">
        <v>27</v>
      </c>
      <c r="AB690" s="9" t="s">
        <v>27</v>
      </c>
      <c r="AC690" s="9" t="s">
        <v>27</v>
      </c>
      <c r="AD690" s="9" t="s">
        <v>27</v>
      </c>
      <c r="AE690" s="9" t="s">
        <v>27</v>
      </c>
      <c r="AP690" s="69">
        <f t="shared" si="138"/>
        <v>1280956.6739464356</v>
      </c>
      <c r="AQ690" s="70">
        <f t="shared" si="139"/>
        <v>0.24969937088180655</v>
      </c>
      <c r="AR690" s="71"/>
      <c r="AS690" s="60"/>
      <c r="AT690" s="60">
        <f t="shared" si="140"/>
        <v>0</v>
      </c>
      <c r="AU690" s="72">
        <f t="shared" si="145"/>
        <v>3205.2733333333331</v>
      </c>
      <c r="AV690" s="72">
        <f t="shared" si="141"/>
        <v>0</v>
      </c>
      <c r="AW690" s="72">
        <f t="shared" si="142"/>
        <v>1000000</v>
      </c>
      <c r="AX690" s="72">
        <f t="shared" si="143"/>
        <v>1000000</v>
      </c>
      <c r="AY690" s="73">
        <f t="shared" si="144"/>
        <v>0.19493194107223016</v>
      </c>
    </row>
    <row r="691" spans="1:51" s="2" customFormat="1" ht="12" customHeight="1">
      <c r="A691" s="172" t="s">
        <v>3113</v>
      </c>
      <c r="B691" s="55" t="s">
        <v>529</v>
      </c>
      <c r="C691" s="173" t="s">
        <v>3114</v>
      </c>
      <c r="D691" s="58" t="s">
        <v>3115</v>
      </c>
      <c r="E691" s="60" t="s">
        <v>46</v>
      </c>
      <c r="F691" s="55" t="s">
        <v>1649</v>
      </c>
      <c r="G691" s="150">
        <v>3984600</v>
      </c>
      <c r="H691" s="150">
        <v>1301355.54</v>
      </c>
      <c r="I691" s="107">
        <v>1600000</v>
      </c>
      <c r="J691" s="107"/>
      <c r="K691" s="121">
        <v>2000000</v>
      </c>
      <c r="L691" s="175">
        <v>2000000</v>
      </c>
      <c r="M691" s="60" t="s">
        <v>46</v>
      </c>
      <c r="N691" s="177" t="s">
        <v>48</v>
      </c>
      <c r="O691" s="169">
        <f t="shared" si="146"/>
        <v>1724137.9310344828</v>
      </c>
      <c r="P691" s="170">
        <v>1.7500000000000002E-2</v>
      </c>
      <c r="Q691" s="72">
        <f t="shared" si="147"/>
        <v>30172.413793103453</v>
      </c>
      <c r="R691" s="65"/>
      <c r="S691" s="171">
        <v>45250</v>
      </c>
      <c r="T691" s="67">
        <v>45490</v>
      </c>
      <c r="U691" s="64">
        <f t="shared" si="137"/>
        <v>241</v>
      </c>
      <c r="V691" s="64">
        <v>60</v>
      </c>
      <c r="W691" s="61">
        <f t="shared" si="148"/>
        <v>14460</v>
      </c>
      <c r="X691" s="68" t="s">
        <v>3116</v>
      </c>
      <c r="Y691" s="68" t="s">
        <v>50</v>
      </c>
      <c r="AA691" s="9" t="s">
        <v>27</v>
      </c>
      <c r="AB691" s="9" t="s">
        <v>27</v>
      </c>
      <c r="AC691" s="9" t="s">
        <v>27</v>
      </c>
      <c r="AD691" s="9" t="s">
        <v>27</v>
      </c>
      <c r="AE691" s="9" t="s">
        <v>27</v>
      </c>
      <c r="AG691" s="2" t="s">
        <v>3117</v>
      </c>
      <c r="AP691" s="69">
        <f t="shared" si="138"/>
        <v>1301355.54</v>
      </c>
      <c r="AQ691" s="70">
        <f t="shared" si="139"/>
        <v>0.32659628068062041</v>
      </c>
      <c r="AR691" s="66">
        <v>44893</v>
      </c>
      <c r="AS691" s="67">
        <v>45201</v>
      </c>
      <c r="AT691" s="60">
        <f t="shared" si="140"/>
        <v>308</v>
      </c>
      <c r="AU691" s="72">
        <f t="shared" si="145"/>
        <v>3205.2733333333331</v>
      </c>
      <c r="AV691" s="72">
        <f t="shared" si="141"/>
        <v>987224.18666666665</v>
      </c>
      <c r="AW691" s="72">
        <f t="shared" si="142"/>
        <v>2000000</v>
      </c>
      <c r="AX691" s="72">
        <f t="shared" si="143"/>
        <v>2987224.1866666665</v>
      </c>
      <c r="AY691" s="73">
        <f t="shared" si="144"/>
        <v>0.74969236226137292</v>
      </c>
    </row>
    <row r="692" spans="1:51" s="2" customFormat="1" ht="12" customHeight="1">
      <c r="A692" s="172" t="s">
        <v>3118</v>
      </c>
      <c r="B692" s="55" t="s">
        <v>778</v>
      </c>
      <c r="C692" s="173" t="s">
        <v>3119</v>
      </c>
      <c r="D692" s="58">
        <v>1515935</v>
      </c>
      <c r="E692" s="60" t="s">
        <v>2949</v>
      </c>
      <c r="F692" s="55" t="s">
        <v>208</v>
      </c>
      <c r="G692" s="121">
        <v>5129995.5999999996</v>
      </c>
      <c r="H692" s="121">
        <v>1280956.6739464356</v>
      </c>
      <c r="I692" s="107"/>
      <c r="J692" s="107"/>
      <c r="K692" s="121">
        <v>1100000</v>
      </c>
      <c r="L692" s="175">
        <v>1000000</v>
      </c>
      <c r="M692" s="60" t="s">
        <v>3111</v>
      </c>
      <c r="N692" s="177" t="s">
        <v>1879</v>
      </c>
      <c r="O692" s="169">
        <f t="shared" si="146"/>
        <v>862068.96551724139</v>
      </c>
      <c r="P692" s="170">
        <v>1.7500000000000002E-2</v>
      </c>
      <c r="Q692" s="72">
        <f t="shared" si="147"/>
        <v>15086.206896551726</v>
      </c>
      <c r="R692" s="65" t="s">
        <v>27</v>
      </c>
      <c r="S692" s="171">
        <v>45490</v>
      </c>
      <c r="T692" s="67">
        <v>45506</v>
      </c>
      <c r="U692" s="64">
        <f t="shared" si="137"/>
        <v>17</v>
      </c>
      <c r="V692" s="64">
        <v>100</v>
      </c>
      <c r="W692" s="61">
        <f t="shared" si="148"/>
        <v>1700</v>
      </c>
      <c r="X692" s="68" t="s">
        <v>3120</v>
      </c>
      <c r="Y692" s="68" t="s">
        <v>50</v>
      </c>
      <c r="AA692" s="9" t="s">
        <v>27</v>
      </c>
      <c r="AB692" s="9" t="s">
        <v>27</v>
      </c>
      <c r="AC692" s="9" t="s">
        <v>27</v>
      </c>
      <c r="AD692" s="9" t="s">
        <v>27</v>
      </c>
      <c r="AE692" s="9" t="s">
        <v>27</v>
      </c>
      <c r="AP692" s="69">
        <f t="shared" si="138"/>
        <v>1280956.6739464356</v>
      </c>
      <c r="AQ692" s="70">
        <f t="shared" si="139"/>
        <v>0.24969937088180655</v>
      </c>
      <c r="AR692" s="71"/>
      <c r="AS692" s="60"/>
      <c r="AT692" s="60">
        <f t="shared" si="140"/>
        <v>0</v>
      </c>
      <c r="AU692" s="72">
        <f t="shared" si="145"/>
        <v>3205.2733333333331</v>
      </c>
      <c r="AV692" s="72">
        <f t="shared" si="141"/>
        <v>0</v>
      </c>
      <c r="AW692" s="72">
        <f t="shared" si="142"/>
        <v>1000000</v>
      </c>
      <c r="AX692" s="72">
        <f t="shared" si="143"/>
        <v>1000000</v>
      </c>
      <c r="AY692" s="73">
        <f t="shared" si="144"/>
        <v>0.19493194107223016</v>
      </c>
    </row>
    <row r="693" spans="1:51" s="2" customFormat="1" ht="12" customHeight="1">
      <c r="A693" s="172" t="s">
        <v>3121</v>
      </c>
      <c r="B693" s="55" t="s">
        <v>778</v>
      </c>
      <c r="C693" s="173" t="s">
        <v>3122</v>
      </c>
      <c r="D693" s="58">
        <v>1523007</v>
      </c>
      <c r="E693" s="60" t="s">
        <v>2949</v>
      </c>
      <c r="F693" s="55" t="s">
        <v>208</v>
      </c>
      <c r="G693" s="121">
        <v>5129995.5999999996</v>
      </c>
      <c r="H693" s="121">
        <v>1280956.6739464356</v>
      </c>
      <c r="I693" s="107"/>
      <c r="J693" s="107"/>
      <c r="K693" s="121">
        <v>1100000</v>
      </c>
      <c r="L693" s="175">
        <v>1000000</v>
      </c>
      <c r="M693" s="60" t="s">
        <v>3123</v>
      </c>
      <c r="N693" s="177" t="s">
        <v>1879</v>
      </c>
      <c r="O693" s="169">
        <f t="shared" si="146"/>
        <v>862068.96551724139</v>
      </c>
      <c r="P693" s="170">
        <v>1.7500000000000002E-2</v>
      </c>
      <c r="Q693" s="72">
        <f t="shared" si="147"/>
        <v>15086.206896551726</v>
      </c>
      <c r="R693" s="65" t="s">
        <v>27</v>
      </c>
      <c r="S693" s="171">
        <v>45490</v>
      </c>
      <c r="T693" s="67">
        <v>45511</v>
      </c>
      <c r="U693" s="64">
        <f t="shared" si="137"/>
        <v>22</v>
      </c>
      <c r="V693" s="64">
        <v>100</v>
      </c>
      <c r="W693" s="61">
        <f t="shared" si="148"/>
        <v>2200</v>
      </c>
      <c r="X693" s="68" t="s">
        <v>3124</v>
      </c>
      <c r="Y693" s="68" t="s">
        <v>50</v>
      </c>
      <c r="AA693" s="9" t="s">
        <v>27</v>
      </c>
      <c r="AB693" s="9" t="s">
        <v>27</v>
      </c>
      <c r="AC693" s="9" t="s">
        <v>27</v>
      </c>
      <c r="AD693" s="9" t="s">
        <v>27</v>
      </c>
      <c r="AE693" s="9" t="s">
        <v>27</v>
      </c>
      <c r="AP693" s="69">
        <f t="shared" si="138"/>
        <v>1280956.6739464356</v>
      </c>
      <c r="AQ693" s="70">
        <f t="shared" si="139"/>
        <v>0.24969937088180655</v>
      </c>
      <c r="AR693" s="71"/>
      <c r="AS693" s="60"/>
      <c r="AT693" s="60">
        <f t="shared" si="140"/>
        <v>0</v>
      </c>
      <c r="AU693" s="72">
        <f t="shared" si="145"/>
        <v>3205.2733333333331</v>
      </c>
      <c r="AV693" s="72">
        <f t="shared" si="141"/>
        <v>0</v>
      </c>
      <c r="AW693" s="72">
        <f t="shared" si="142"/>
        <v>1000000</v>
      </c>
      <c r="AX693" s="72">
        <f t="shared" si="143"/>
        <v>1000000</v>
      </c>
      <c r="AY693" s="73">
        <f t="shared" si="144"/>
        <v>0.19493194107223016</v>
      </c>
    </row>
    <row r="694" spans="1:51" s="2" customFormat="1" ht="12" customHeight="1">
      <c r="A694" s="172" t="s">
        <v>3125</v>
      </c>
      <c r="B694" s="55" t="s">
        <v>795</v>
      </c>
      <c r="C694" s="173" t="s">
        <v>3126</v>
      </c>
      <c r="D694" s="58" t="s">
        <v>3127</v>
      </c>
      <c r="E694" s="60" t="s">
        <v>3128</v>
      </c>
      <c r="F694" s="55" t="s">
        <v>208</v>
      </c>
      <c r="G694" s="121">
        <v>6156120</v>
      </c>
      <c r="H694" s="121">
        <v>1537179.2910729072</v>
      </c>
      <c r="I694" s="107"/>
      <c r="J694" s="107"/>
      <c r="K694" s="121">
        <v>1200000</v>
      </c>
      <c r="L694" s="175">
        <v>1100000</v>
      </c>
      <c r="M694" s="60" t="s">
        <v>3129</v>
      </c>
      <c r="N694" s="177" t="s">
        <v>3130</v>
      </c>
      <c r="O694" s="169">
        <f t="shared" si="146"/>
        <v>948275.86206896557</v>
      </c>
      <c r="P694" s="170">
        <v>2.5000000000000001E-2</v>
      </c>
      <c r="Q694" s="72">
        <f t="shared" si="147"/>
        <v>23706.896551724141</v>
      </c>
      <c r="R694" s="65" t="s">
        <v>27</v>
      </c>
      <c r="S694" s="171">
        <v>45490</v>
      </c>
      <c r="T694" s="67">
        <v>45506</v>
      </c>
      <c r="U694" s="64">
        <f t="shared" si="137"/>
        <v>17</v>
      </c>
      <c r="V694" s="64">
        <v>100</v>
      </c>
      <c r="W694" s="61">
        <f t="shared" si="148"/>
        <v>1700</v>
      </c>
      <c r="X694" s="68" t="s">
        <v>3131</v>
      </c>
      <c r="Y694" s="68" t="s">
        <v>50</v>
      </c>
      <c r="AA694" s="9" t="s">
        <v>27</v>
      </c>
      <c r="AB694" s="9" t="s">
        <v>27</v>
      </c>
      <c r="AC694" s="9" t="s">
        <v>27</v>
      </c>
      <c r="AD694" s="9" t="s">
        <v>27</v>
      </c>
      <c r="AE694" s="9" t="s">
        <v>27</v>
      </c>
      <c r="AP694" s="69">
        <f t="shared" si="138"/>
        <v>1537179.2910729072</v>
      </c>
      <c r="AQ694" s="70">
        <f t="shared" si="139"/>
        <v>0.24969937088180658</v>
      </c>
      <c r="AR694" s="71"/>
      <c r="AS694" s="60"/>
      <c r="AT694" s="60">
        <f t="shared" si="140"/>
        <v>0</v>
      </c>
      <c r="AU694" s="72">
        <f t="shared" si="145"/>
        <v>3205.2733333333331</v>
      </c>
      <c r="AV694" s="72">
        <f t="shared" si="141"/>
        <v>0</v>
      </c>
      <c r="AW694" s="72">
        <f t="shared" si="142"/>
        <v>1100000</v>
      </c>
      <c r="AX694" s="72">
        <f t="shared" si="143"/>
        <v>1100000</v>
      </c>
      <c r="AY694" s="73">
        <f t="shared" si="144"/>
        <v>0.17868397627076796</v>
      </c>
    </row>
    <row r="695" spans="1:51" s="2" customFormat="1" ht="12" customHeight="1">
      <c r="A695" s="172" t="s">
        <v>3132</v>
      </c>
      <c r="B695" s="55" t="s">
        <v>1068</v>
      </c>
      <c r="C695" s="173" t="s">
        <v>3133</v>
      </c>
      <c r="D695" s="58" t="s">
        <v>3134</v>
      </c>
      <c r="E695" s="60" t="s">
        <v>46</v>
      </c>
      <c r="F695" s="55" t="s">
        <v>1071</v>
      </c>
      <c r="G695" s="46">
        <v>3120258.62</v>
      </c>
      <c r="H695" s="46">
        <v>555589.85</v>
      </c>
      <c r="I695" s="107">
        <v>600000</v>
      </c>
      <c r="J695" s="107"/>
      <c r="K695" s="121">
        <v>750000</v>
      </c>
      <c r="L695" s="175">
        <v>750000</v>
      </c>
      <c r="M695" s="60" t="s">
        <v>46</v>
      </c>
      <c r="N695" s="177" t="s">
        <v>48</v>
      </c>
      <c r="O695" s="169">
        <f t="shared" si="146"/>
        <v>646551.72413793113</v>
      </c>
      <c r="P695" s="170">
        <v>0</v>
      </c>
      <c r="Q695" s="72">
        <f t="shared" si="147"/>
        <v>0</v>
      </c>
      <c r="R695" s="65"/>
      <c r="S695" s="171">
        <v>45294</v>
      </c>
      <c r="T695" s="67">
        <v>45506</v>
      </c>
      <c r="U695" s="64">
        <f t="shared" si="137"/>
        <v>213</v>
      </c>
      <c r="V695" s="64">
        <v>0</v>
      </c>
      <c r="W695" s="61">
        <f>U695*V695</f>
        <v>0</v>
      </c>
      <c r="X695" s="68" t="s">
        <v>3135</v>
      </c>
      <c r="Y695" s="68" t="s">
        <v>50</v>
      </c>
      <c r="AA695" s="9" t="s">
        <v>27</v>
      </c>
      <c r="AB695" s="9" t="s">
        <v>27</v>
      </c>
      <c r="AC695" s="9" t="s">
        <v>27</v>
      </c>
      <c r="AD695" s="9" t="s">
        <v>27</v>
      </c>
      <c r="AE695" s="9" t="s">
        <v>27</v>
      </c>
      <c r="AP695" s="69">
        <f t="shared" si="138"/>
        <v>555589.85</v>
      </c>
      <c r="AQ695" s="70">
        <f t="shared" si="139"/>
        <v>0.17805891038608843</v>
      </c>
      <c r="AR695" s="71"/>
      <c r="AS695" s="60"/>
      <c r="AT695" s="60">
        <f t="shared" si="140"/>
        <v>0</v>
      </c>
      <c r="AU695" s="72">
        <f t="shared" si="145"/>
        <v>3205.2733333333331</v>
      </c>
      <c r="AV695" s="72">
        <f t="shared" si="141"/>
        <v>0</v>
      </c>
      <c r="AW695" s="72">
        <f t="shared" si="142"/>
        <v>750000</v>
      </c>
      <c r="AX695" s="72">
        <f t="shared" si="143"/>
        <v>750000</v>
      </c>
      <c r="AY695" s="73">
        <f t="shared" si="144"/>
        <v>0.2403646913088249</v>
      </c>
    </row>
    <row r="696" spans="1:51" s="2" customFormat="1" ht="12" customHeight="1">
      <c r="A696" s="172" t="s">
        <v>3136</v>
      </c>
      <c r="B696" s="55" t="s">
        <v>795</v>
      </c>
      <c r="C696" s="173" t="s">
        <v>3137</v>
      </c>
      <c r="D696" s="58" t="s">
        <v>3138</v>
      </c>
      <c r="E696" s="60" t="s">
        <v>2949</v>
      </c>
      <c r="F696" s="55" t="s">
        <v>208</v>
      </c>
      <c r="G696" s="121">
        <v>6156120</v>
      </c>
      <c r="H696" s="121">
        <v>1537179.2910729072</v>
      </c>
      <c r="I696" s="107"/>
      <c r="J696" s="107"/>
      <c r="K696" s="121">
        <v>1200000</v>
      </c>
      <c r="L696" s="175">
        <v>1100000</v>
      </c>
      <c r="M696" s="60" t="s">
        <v>3139</v>
      </c>
      <c r="N696" s="177" t="s">
        <v>1879</v>
      </c>
      <c r="O696" s="169">
        <f t="shared" si="146"/>
        <v>948275.86206896557</v>
      </c>
      <c r="P696" s="170">
        <v>2.5000000000000001E-2</v>
      </c>
      <c r="Q696" s="72">
        <f t="shared" si="147"/>
        <v>23706.896551724141</v>
      </c>
      <c r="R696" s="65" t="s">
        <v>27</v>
      </c>
      <c r="S696" s="171">
        <v>45490</v>
      </c>
      <c r="T696" s="67">
        <v>45517</v>
      </c>
      <c r="U696" s="64">
        <f t="shared" si="137"/>
        <v>28</v>
      </c>
      <c r="V696" s="64">
        <v>100</v>
      </c>
      <c r="W696" s="61">
        <f t="shared" ref="W696:W722" si="149">V696*U696</f>
        <v>2800</v>
      </c>
      <c r="X696" s="68" t="s">
        <v>3140</v>
      </c>
      <c r="Y696" s="68" t="s">
        <v>50</v>
      </c>
      <c r="AA696" s="9" t="s">
        <v>27</v>
      </c>
      <c r="AB696" s="9" t="s">
        <v>27</v>
      </c>
      <c r="AC696" s="9" t="s">
        <v>27</v>
      </c>
      <c r="AD696" s="9" t="s">
        <v>27</v>
      </c>
      <c r="AE696" s="9" t="s">
        <v>27</v>
      </c>
      <c r="AP696" s="69">
        <f t="shared" si="138"/>
        <v>1537179.2910729072</v>
      </c>
      <c r="AQ696" s="70">
        <f t="shared" si="139"/>
        <v>0.24969937088180658</v>
      </c>
      <c r="AR696" s="71"/>
      <c r="AS696" s="60"/>
      <c r="AT696" s="60">
        <f t="shared" si="140"/>
        <v>0</v>
      </c>
      <c r="AU696" s="72">
        <f t="shared" si="145"/>
        <v>3205.2733333333331</v>
      </c>
      <c r="AV696" s="72">
        <f t="shared" si="141"/>
        <v>0</v>
      </c>
      <c r="AW696" s="72">
        <f t="shared" si="142"/>
        <v>1100000</v>
      </c>
      <c r="AX696" s="72">
        <f t="shared" si="143"/>
        <v>1100000</v>
      </c>
      <c r="AY696" s="73">
        <f t="shared" si="144"/>
        <v>0.17868397627076796</v>
      </c>
    </row>
    <row r="697" spans="1:51" s="2" customFormat="1" ht="12" customHeight="1">
      <c r="A697" s="172" t="s">
        <v>3141</v>
      </c>
      <c r="B697" s="55" t="s">
        <v>795</v>
      </c>
      <c r="C697" s="173" t="s">
        <v>3142</v>
      </c>
      <c r="D697" s="58" t="s">
        <v>3143</v>
      </c>
      <c r="E697" s="60" t="s">
        <v>2949</v>
      </c>
      <c r="F697" s="55" t="s">
        <v>208</v>
      </c>
      <c r="G697" s="121">
        <v>6156120</v>
      </c>
      <c r="H697" s="121">
        <v>1537179.2910729072</v>
      </c>
      <c r="I697" s="107"/>
      <c r="J697" s="107"/>
      <c r="K697" s="121">
        <v>1200000</v>
      </c>
      <c r="L697" s="175">
        <v>1100000</v>
      </c>
      <c r="M697" s="60" t="s">
        <v>3139</v>
      </c>
      <c r="N697" s="177" t="s">
        <v>1879</v>
      </c>
      <c r="O697" s="169">
        <f t="shared" si="146"/>
        <v>948275.86206896557</v>
      </c>
      <c r="P697" s="170">
        <v>2.5000000000000001E-2</v>
      </c>
      <c r="Q697" s="72">
        <f t="shared" si="147"/>
        <v>23706.896551724141</v>
      </c>
      <c r="R697" s="65" t="s">
        <v>27</v>
      </c>
      <c r="S697" s="171">
        <v>45490</v>
      </c>
      <c r="T697" s="67">
        <v>45517</v>
      </c>
      <c r="U697" s="64">
        <f t="shared" si="137"/>
        <v>28</v>
      </c>
      <c r="V697" s="64">
        <v>100</v>
      </c>
      <c r="W697" s="61">
        <f t="shared" si="149"/>
        <v>2800</v>
      </c>
      <c r="X697" s="68" t="s">
        <v>3140</v>
      </c>
      <c r="Y697" s="68" t="s">
        <v>50</v>
      </c>
      <c r="AA697" s="9" t="s">
        <v>27</v>
      </c>
      <c r="AB697" s="9" t="s">
        <v>27</v>
      </c>
      <c r="AC697" s="9" t="s">
        <v>27</v>
      </c>
      <c r="AD697" s="9" t="s">
        <v>27</v>
      </c>
      <c r="AE697" s="9" t="s">
        <v>27</v>
      </c>
      <c r="AP697" s="69">
        <f t="shared" si="138"/>
        <v>1537179.2910729072</v>
      </c>
      <c r="AQ697" s="70">
        <f t="shared" si="139"/>
        <v>0.24969937088180658</v>
      </c>
      <c r="AR697" s="71"/>
      <c r="AS697" s="60"/>
      <c r="AT697" s="60">
        <f t="shared" si="140"/>
        <v>0</v>
      </c>
      <c r="AU697" s="72">
        <f t="shared" si="145"/>
        <v>3205.2733333333331</v>
      </c>
      <c r="AV697" s="72">
        <f t="shared" si="141"/>
        <v>0</v>
      </c>
      <c r="AW697" s="72">
        <f t="shared" si="142"/>
        <v>1100000</v>
      </c>
      <c r="AX697" s="72">
        <f t="shared" si="143"/>
        <v>1100000</v>
      </c>
      <c r="AY697" s="73">
        <f t="shared" si="144"/>
        <v>0.17868397627076796</v>
      </c>
    </row>
    <row r="698" spans="1:51" s="2" customFormat="1" ht="12" customHeight="1">
      <c r="A698" s="172" t="s">
        <v>3144</v>
      </c>
      <c r="B698" s="55" t="s">
        <v>795</v>
      </c>
      <c r="C698" s="173" t="s">
        <v>3145</v>
      </c>
      <c r="D698" s="58" t="s">
        <v>3146</v>
      </c>
      <c r="E698" s="60" t="s">
        <v>2949</v>
      </c>
      <c r="F698" s="55" t="s">
        <v>208</v>
      </c>
      <c r="G698" s="121">
        <v>6156120</v>
      </c>
      <c r="H698" s="121">
        <v>1537179.2910729072</v>
      </c>
      <c r="I698" s="107"/>
      <c r="J698" s="107"/>
      <c r="K698" s="121">
        <v>1200000</v>
      </c>
      <c r="L698" s="175">
        <v>1100000</v>
      </c>
      <c r="M698" s="60" t="s">
        <v>3147</v>
      </c>
      <c r="N698" s="177" t="s">
        <v>1879</v>
      </c>
      <c r="O698" s="169">
        <f t="shared" si="146"/>
        <v>948275.86206896557</v>
      </c>
      <c r="P698" s="170">
        <v>2.5000000000000001E-2</v>
      </c>
      <c r="Q698" s="72">
        <f t="shared" si="147"/>
        <v>23706.896551724141</v>
      </c>
      <c r="R698" s="65" t="s">
        <v>27</v>
      </c>
      <c r="S698" s="171">
        <v>45490</v>
      </c>
      <c r="T698" s="67">
        <v>45517</v>
      </c>
      <c r="U698" s="64">
        <f t="shared" si="137"/>
        <v>28</v>
      </c>
      <c r="V698" s="64">
        <v>100</v>
      </c>
      <c r="W698" s="61">
        <f t="shared" si="149"/>
        <v>2800</v>
      </c>
      <c r="X698" s="68" t="s">
        <v>3148</v>
      </c>
      <c r="Y698" s="68" t="s">
        <v>50</v>
      </c>
      <c r="AA698" s="9" t="s">
        <v>27</v>
      </c>
      <c r="AB698" s="9" t="s">
        <v>27</v>
      </c>
      <c r="AC698" s="9" t="s">
        <v>27</v>
      </c>
      <c r="AD698" s="9" t="s">
        <v>27</v>
      </c>
      <c r="AE698" s="9" t="s">
        <v>27</v>
      </c>
      <c r="AP698" s="69">
        <f t="shared" si="138"/>
        <v>1537179.2910729072</v>
      </c>
      <c r="AQ698" s="70">
        <f t="shared" si="139"/>
        <v>0.24969937088180658</v>
      </c>
      <c r="AR698" s="71"/>
      <c r="AS698" s="60"/>
      <c r="AT698" s="60">
        <f t="shared" si="140"/>
        <v>0</v>
      </c>
      <c r="AU698" s="72">
        <f t="shared" si="145"/>
        <v>3205.2733333333331</v>
      </c>
      <c r="AV698" s="72">
        <f t="shared" si="141"/>
        <v>0</v>
      </c>
      <c r="AW698" s="72">
        <f t="shared" si="142"/>
        <v>1100000</v>
      </c>
      <c r="AX698" s="72">
        <f t="shared" si="143"/>
        <v>1100000</v>
      </c>
      <c r="AY698" s="73">
        <f t="shared" si="144"/>
        <v>0.17868397627076796</v>
      </c>
    </row>
    <row r="699" spans="1:51" s="2" customFormat="1" ht="12" customHeight="1">
      <c r="A699" s="172" t="s">
        <v>3149</v>
      </c>
      <c r="B699" s="55" t="s">
        <v>529</v>
      </c>
      <c r="C699" s="173" t="s">
        <v>3150</v>
      </c>
      <c r="D699" s="58" t="s">
        <v>3151</v>
      </c>
      <c r="E699" s="60" t="s">
        <v>3152</v>
      </c>
      <c r="F699" s="55" t="s">
        <v>1649</v>
      </c>
      <c r="G699" s="150">
        <v>3984600</v>
      </c>
      <c r="H699" s="150">
        <v>1301355.54</v>
      </c>
      <c r="I699" s="107">
        <v>1600000</v>
      </c>
      <c r="J699" s="107"/>
      <c r="K699" s="121">
        <v>2000000</v>
      </c>
      <c r="L699" s="175">
        <v>2000000</v>
      </c>
      <c r="M699" s="60" t="s">
        <v>3153</v>
      </c>
      <c r="N699" s="177" t="s">
        <v>3154</v>
      </c>
      <c r="O699" s="169">
        <f t="shared" si="146"/>
        <v>1724137.9310344828</v>
      </c>
      <c r="P699" s="170">
        <v>0.05</v>
      </c>
      <c r="Q699" s="72">
        <f t="shared" si="147"/>
        <v>86206.896551724145</v>
      </c>
      <c r="R699" s="65"/>
      <c r="S699" s="171">
        <v>45250</v>
      </c>
      <c r="T699" s="67">
        <v>45436</v>
      </c>
      <c r="U699" s="64">
        <f t="shared" si="137"/>
        <v>187</v>
      </c>
      <c r="V699" s="64">
        <v>100</v>
      </c>
      <c r="W699" s="61">
        <f t="shared" si="149"/>
        <v>18700</v>
      </c>
      <c r="X699" s="68" t="s">
        <v>3155</v>
      </c>
      <c r="Y699" s="68" t="s">
        <v>50</v>
      </c>
      <c r="AA699" s="9" t="s">
        <v>27</v>
      </c>
      <c r="AB699" s="9" t="s">
        <v>27</v>
      </c>
      <c r="AC699" s="9" t="s">
        <v>27</v>
      </c>
      <c r="AD699" s="9" t="s">
        <v>27</v>
      </c>
      <c r="AE699" s="9" t="s">
        <v>27</v>
      </c>
      <c r="AG699" s="2" t="s">
        <v>3156</v>
      </c>
      <c r="AH699" s="67">
        <v>45436</v>
      </c>
      <c r="AI699" s="67">
        <v>45511</v>
      </c>
      <c r="AJ699" s="64">
        <f>AI699-AH699</f>
        <v>75</v>
      </c>
      <c r="AK699" s="64">
        <v>100</v>
      </c>
      <c r="AL699" s="61">
        <f>AK699*AJ699</f>
        <v>7500</v>
      </c>
      <c r="AN699" s="189">
        <f>AL699+W699</f>
        <v>26200</v>
      </c>
      <c r="AP699" s="69">
        <f t="shared" si="138"/>
        <v>1301355.54</v>
      </c>
      <c r="AQ699" s="70">
        <f t="shared" si="139"/>
        <v>0.32659628068062041</v>
      </c>
      <c r="AR699" s="66">
        <v>44893</v>
      </c>
      <c r="AS699" s="67">
        <v>45201</v>
      </c>
      <c r="AT699" s="60">
        <f t="shared" si="140"/>
        <v>308</v>
      </c>
      <c r="AU699" s="72">
        <f t="shared" si="145"/>
        <v>3205.2733333333331</v>
      </c>
      <c r="AV699" s="72">
        <f t="shared" si="141"/>
        <v>987224.18666666665</v>
      </c>
      <c r="AW699" s="72">
        <f t="shared" si="142"/>
        <v>2000000</v>
      </c>
      <c r="AX699" s="72">
        <f t="shared" si="143"/>
        <v>2987224.1866666665</v>
      </c>
      <c r="AY699" s="73">
        <f t="shared" si="144"/>
        <v>0.74969236226137292</v>
      </c>
    </row>
    <row r="700" spans="1:51" s="2" customFormat="1" ht="12" customHeight="1">
      <c r="A700" s="172" t="s">
        <v>3157</v>
      </c>
      <c r="B700" s="55" t="s">
        <v>795</v>
      </c>
      <c r="C700" s="173" t="s">
        <v>3158</v>
      </c>
      <c r="D700" s="58" t="s">
        <v>3159</v>
      </c>
      <c r="E700" s="60" t="s">
        <v>2949</v>
      </c>
      <c r="F700" s="55" t="s">
        <v>208</v>
      </c>
      <c r="G700" s="121">
        <v>6156120</v>
      </c>
      <c r="H700" s="121">
        <v>1537179.2910729072</v>
      </c>
      <c r="I700" s="107"/>
      <c r="J700" s="107"/>
      <c r="K700" s="121">
        <v>1200000</v>
      </c>
      <c r="L700" s="175">
        <v>1100000</v>
      </c>
      <c r="M700" s="60" t="s">
        <v>3147</v>
      </c>
      <c r="N700" s="177" t="s">
        <v>1879</v>
      </c>
      <c r="O700" s="169">
        <f t="shared" si="146"/>
        <v>948275.86206896557</v>
      </c>
      <c r="P700" s="170">
        <v>2.5000000000000001E-2</v>
      </c>
      <c r="Q700" s="72">
        <f t="shared" si="147"/>
        <v>23706.896551724141</v>
      </c>
      <c r="R700" s="65" t="s">
        <v>27</v>
      </c>
      <c r="S700" s="171">
        <v>45490</v>
      </c>
      <c r="T700" s="67">
        <v>45517</v>
      </c>
      <c r="U700" s="64">
        <f t="shared" si="137"/>
        <v>28</v>
      </c>
      <c r="V700" s="64">
        <v>100</v>
      </c>
      <c r="W700" s="61">
        <f t="shared" si="149"/>
        <v>2800</v>
      </c>
      <c r="X700" s="68" t="s">
        <v>3160</v>
      </c>
      <c r="Y700" s="68" t="s">
        <v>50</v>
      </c>
      <c r="AA700" s="9" t="s">
        <v>27</v>
      </c>
      <c r="AB700" s="9" t="s">
        <v>27</v>
      </c>
      <c r="AC700" s="9" t="s">
        <v>27</v>
      </c>
      <c r="AD700" s="9" t="s">
        <v>27</v>
      </c>
      <c r="AE700" s="9" t="s">
        <v>27</v>
      </c>
      <c r="AP700" s="69">
        <f t="shared" si="138"/>
        <v>1537179.2910729072</v>
      </c>
      <c r="AQ700" s="70">
        <f t="shared" si="139"/>
        <v>0.24969937088180658</v>
      </c>
      <c r="AR700" s="71"/>
      <c r="AS700" s="60"/>
      <c r="AT700" s="60">
        <f t="shared" si="140"/>
        <v>0</v>
      </c>
      <c r="AU700" s="72">
        <f t="shared" si="145"/>
        <v>3205.2733333333331</v>
      </c>
      <c r="AV700" s="72">
        <f t="shared" si="141"/>
        <v>0</v>
      </c>
      <c r="AW700" s="72">
        <f t="shared" si="142"/>
        <v>1100000</v>
      </c>
      <c r="AX700" s="72">
        <f t="shared" si="143"/>
        <v>1100000</v>
      </c>
      <c r="AY700" s="73">
        <f t="shared" si="144"/>
        <v>0.17868397627076796</v>
      </c>
    </row>
    <row r="701" spans="1:51" s="2" customFormat="1" ht="12" customHeight="1">
      <c r="A701" s="172" t="s">
        <v>3161</v>
      </c>
      <c r="B701" s="55" t="s">
        <v>218</v>
      </c>
      <c r="C701" s="173" t="s">
        <v>3162</v>
      </c>
      <c r="D701" s="58" t="s">
        <v>3163</v>
      </c>
      <c r="E701" s="60" t="s">
        <v>2917</v>
      </c>
      <c r="F701" s="55" t="s">
        <v>208</v>
      </c>
      <c r="G701" s="121">
        <v>5529500</v>
      </c>
      <c r="H701" s="121">
        <v>1760168.6239772062</v>
      </c>
      <c r="I701" s="107"/>
      <c r="J701" s="107"/>
      <c r="K701" s="121">
        <v>2100000</v>
      </c>
      <c r="L701" s="175">
        <v>900000</v>
      </c>
      <c r="M701" s="60" t="s">
        <v>2488</v>
      </c>
      <c r="N701" s="177" t="s">
        <v>48</v>
      </c>
      <c r="O701" s="169">
        <f t="shared" si="146"/>
        <v>775862.06896551733</v>
      </c>
      <c r="P701" s="170">
        <v>0</v>
      </c>
      <c r="Q701" s="72">
        <f t="shared" si="147"/>
        <v>0</v>
      </c>
      <c r="R701" s="65"/>
      <c r="S701" s="171">
        <v>45075</v>
      </c>
      <c r="T701" s="67">
        <v>45291</v>
      </c>
      <c r="U701" s="64">
        <f t="shared" si="137"/>
        <v>217</v>
      </c>
      <c r="V701" s="64">
        <v>60</v>
      </c>
      <c r="W701" s="61">
        <f t="shared" si="149"/>
        <v>13020</v>
      </c>
      <c r="X701" s="68" t="s">
        <v>3164</v>
      </c>
      <c r="Y701" s="68" t="s">
        <v>50</v>
      </c>
      <c r="AA701" s="9" t="s">
        <v>27</v>
      </c>
      <c r="AB701" s="9" t="s">
        <v>27</v>
      </c>
      <c r="AC701" s="9" t="s">
        <v>27</v>
      </c>
      <c r="AD701" s="9" t="s">
        <v>27</v>
      </c>
      <c r="AE701" s="9" t="s">
        <v>27</v>
      </c>
      <c r="AP701" s="69">
        <f t="shared" si="138"/>
        <v>1760168.6239772062</v>
      </c>
      <c r="AQ701" s="70">
        <f t="shared" si="139"/>
        <v>0.31832328853914571</v>
      </c>
      <c r="AR701" s="71"/>
      <c r="AS701" s="60"/>
      <c r="AT701" s="60">
        <f t="shared" si="140"/>
        <v>0</v>
      </c>
      <c r="AU701" s="72">
        <f t="shared" si="145"/>
        <v>3205.2733333333331</v>
      </c>
      <c r="AV701" s="72">
        <f t="shared" si="141"/>
        <v>0</v>
      </c>
      <c r="AW701" s="72">
        <f t="shared" si="142"/>
        <v>900000</v>
      </c>
      <c r="AX701" s="72">
        <f t="shared" si="143"/>
        <v>900000</v>
      </c>
      <c r="AY701" s="73">
        <f t="shared" si="144"/>
        <v>0.16276336015914639</v>
      </c>
    </row>
    <row r="702" spans="1:51" s="2" customFormat="1" ht="12" customHeight="1">
      <c r="A702" s="172" t="s">
        <v>3165</v>
      </c>
      <c r="B702" s="55" t="s">
        <v>218</v>
      </c>
      <c r="C702" s="173" t="s">
        <v>3166</v>
      </c>
      <c r="D702" s="58" t="s">
        <v>3167</v>
      </c>
      <c r="E702" s="60" t="s">
        <v>46</v>
      </c>
      <c r="F702" s="55" t="s">
        <v>208</v>
      </c>
      <c r="G702" s="121">
        <v>5529500</v>
      </c>
      <c r="H702" s="121">
        <v>1760168.6239772062</v>
      </c>
      <c r="I702" s="107"/>
      <c r="J702" s="107"/>
      <c r="K702" s="121">
        <v>2100000</v>
      </c>
      <c r="L702" s="175">
        <v>900000</v>
      </c>
      <c r="M702" s="60" t="s">
        <v>3168</v>
      </c>
      <c r="N702" s="177" t="s">
        <v>1879</v>
      </c>
      <c r="O702" s="169">
        <f t="shared" si="146"/>
        <v>775862.06896551733</v>
      </c>
      <c r="P702" s="170">
        <v>1.7500000000000002E-2</v>
      </c>
      <c r="Q702" s="72">
        <f t="shared" si="147"/>
        <v>13577.586206896554</v>
      </c>
      <c r="R702" s="65" t="s">
        <v>27</v>
      </c>
      <c r="S702" s="171"/>
      <c r="T702" s="67">
        <v>45518</v>
      </c>
      <c r="U702" s="64">
        <f t="shared" si="137"/>
        <v>45519</v>
      </c>
      <c r="V702" s="64">
        <v>60</v>
      </c>
      <c r="W702" s="61">
        <f t="shared" si="149"/>
        <v>2731140</v>
      </c>
      <c r="X702" s="68" t="s">
        <v>3169</v>
      </c>
      <c r="Y702" s="68" t="s">
        <v>50</v>
      </c>
      <c r="AA702" s="9" t="s">
        <v>27</v>
      </c>
      <c r="AB702" s="9" t="s">
        <v>27</v>
      </c>
      <c r="AC702" s="9" t="s">
        <v>27</v>
      </c>
      <c r="AD702" s="9" t="s">
        <v>27</v>
      </c>
      <c r="AE702" s="9" t="s">
        <v>27</v>
      </c>
      <c r="AP702" s="69">
        <f t="shared" si="138"/>
        <v>1760168.6239772062</v>
      </c>
      <c r="AQ702" s="70">
        <f t="shared" si="139"/>
        <v>0.31832328853914571</v>
      </c>
      <c r="AR702" s="71"/>
      <c r="AS702" s="60"/>
      <c r="AT702" s="60">
        <f t="shared" si="140"/>
        <v>0</v>
      </c>
      <c r="AU702" s="72">
        <f t="shared" si="145"/>
        <v>3205.2733333333331</v>
      </c>
      <c r="AV702" s="72">
        <f t="shared" si="141"/>
        <v>0</v>
      </c>
      <c r="AW702" s="72">
        <f t="shared" si="142"/>
        <v>900000</v>
      </c>
      <c r="AX702" s="72">
        <f t="shared" si="143"/>
        <v>900000</v>
      </c>
      <c r="AY702" s="73">
        <f t="shared" si="144"/>
        <v>0.16276336015914639</v>
      </c>
    </row>
    <row r="703" spans="1:51" s="2" customFormat="1" ht="12" customHeight="1">
      <c r="A703" s="172" t="s">
        <v>3170</v>
      </c>
      <c r="B703" s="55" t="s">
        <v>778</v>
      </c>
      <c r="C703" s="173" t="s">
        <v>3171</v>
      </c>
      <c r="D703" s="58">
        <v>453997</v>
      </c>
      <c r="E703" s="60" t="s">
        <v>3128</v>
      </c>
      <c r="F703" s="55" t="s">
        <v>208</v>
      </c>
      <c r="G703" s="121">
        <v>5129995.5999999996</v>
      </c>
      <c r="H703" s="121">
        <v>1280956.6739464356</v>
      </c>
      <c r="I703" s="107"/>
      <c r="J703" s="107"/>
      <c r="K703" s="121">
        <v>1100000</v>
      </c>
      <c r="L703" s="175">
        <v>1000000</v>
      </c>
      <c r="M703" s="60" t="s">
        <v>3172</v>
      </c>
      <c r="N703" s="177" t="s">
        <v>1879</v>
      </c>
      <c r="O703" s="169">
        <f t="shared" si="146"/>
        <v>862068.96551724139</v>
      </c>
      <c r="P703" s="170">
        <v>1.7500000000000002E-2</v>
      </c>
      <c r="Q703" s="72">
        <f t="shared" si="147"/>
        <v>15086.206896551726</v>
      </c>
      <c r="R703" s="65" t="s">
        <v>27</v>
      </c>
      <c r="S703" s="171">
        <v>45490</v>
      </c>
      <c r="T703" s="67">
        <v>45518</v>
      </c>
      <c r="U703" s="64">
        <f t="shared" si="137"/>
        <v>29</v>
      </c>
      <c r="V703" s="64">
        <v>100</v>
      </c>
      <c r="W703" s="61">
        <f t="shared" si="149"/>
        <v>2900</v>
      </c>
      <c r="X703" s="68" t="s">
        <v>3173</v>
      </c>
      <c r="Y703" s="68" t="s">
        <v>50</v>
      </c>
      <c r="AA703" s="9" t="s">
        <v>27</v>
      </c>
      <c r="AB703" s="9" t="s">
        <v>27</v>
      </c>
      <c r="AC703" s="9" t="s">
        <v>27</v>
      </c>
      <c r="AD703" s="9" t="s">
        <v>27</v>
      </c>
      <c r="AE703" s="9" t="s">
        <v>27</v>
      </c>
      <c r="AP703" s="69">
        <f t="shared" si="138"/>
        <v>1280956.6739464356</v>
      </c>
      <c r="AQ703" s="70">
        <f t="shared" si="139"/>
        <v>0.24969937088180655</v>
      </c>
      <c r="AR703" s="71"/>
      <c r="AS703" s="60"/>
      <c r="AT703" s="60">
        <f t="shared" si="140"/>
        <v>0</v>
      </c>
      <c r="AU703" s="72">
        <f t="shared" si="145"/>
        <v>3205.2733333333331</v>
      </c>
      <c r="AV703" s="72">
        <f t="shared" si="141"/>
        <v>0</v>
      </c>
      <c r="AW703" s="72">
        <f t="shared" si="142"/>
        <v>1000000</v>
      </c>
      <c r="AX703" s="72">
        <f t="shared" si="143"/>
        <v>1000000</v>
      </c>
      <c r="AY703" s="73">
        <f t="shared" si="144"/>
        <v>0.19493194107223016</v>
      </c>
    </row>
    <row r="704" spans="1:51" s="2" customFormat="1" ht="12">
      <c r="A704" s="172" t="s">
        <v>3174</v>
      </c>
      <c r="B704" s="55" t="s">
        <v>529</v>
      </c>
      <c r="C704" s="173" t="s">
        <v>3175</v>
      </c>
      <c r="D704" s="58" t="s">
        <v>3176</v>
      </c>
      <c r="E704" s="60" t="s">
        <v>2054</v>
      </c>
      <c r="F704" s="55" t="s">
        <v>208</v>
      </c>
      <c r="G704" s="121">
        <v>3638252</v>
      </c>
      <c r="H704" s="121">
        <v>893757.19527536328</v>
      </c>
      <c r="I704" s="107"/>
      <c r="J704" s="107"/>
      <c r="K704" s="121">
        <v>1300000</v>
      </c>
      <c r="L704" s="175">
        <v>700000</v>
      </c>
      <c r="M704" s="60" t="s">
        <v>46</v>
      </c>
      <c r="N704" s="177" t="s">
        <v>48</v>
      </c>
      <c r="O704" s="169">
        <f t="shared" si="146"/>
        <v>603448.27586206899</v>
      </c>
      <c r="P704" s="170">
        <v>0</v>
      </c>
      <c r="Q704" s="72">
        <f t="shared" si="147"/>
        <v>0</v>
      </c>
      <c r="R704" s="65"/>
      <c r="S704" s="171"/>
      <c r="T704" s="67">
        <v>45517</v>
      </c>
      <c r="U704" s="64">
        <f t="shared" si="137"/>
        <v>45518</v>
      </c>
      <c r="V704" s="64">
        <v>60</v>
      </c>
      <c r="W704" s="61">
        <f t="shared" si="149"/>
        <v>2731080</v>
      </c>
      <c r="X704" s="68" t="s">
        <v>3177</v>
      </c>
      <c r="Y704" s="68" t="s">
        <v>50</v>
      </c>
      <c r="AA704" s="9" t="s">
        <v>27</v>
      </c>
      <c r="AB704" s="9" t="s">
        <v>27</v>
      </c>
      <c r="AC704" s="9" t="s">
        <v>27</v>
      </c>
      <c r="AD704" s="9" t="s">
        <v>27</v>
      </c>
      <c r="AE704" s="9" t="s">
        <v>27</v>
      </c>
      <c r="AP704" s="69">
        <f t="shared" si="138"/>
        <v>893757.19527536328</v>
      </c>
      <c r="AQ704" s="70">
        <f t="shared" si="139"/>
        <v>0.24565565971663406</v>
      </c>
      <c r="AR704" s="71"/>
      <c r="AS704" s="60"/>
      <c r="AT704" s="60">
        <f t="shared" si="140"/>
        <v>0</v>
      </c>
      <c r="AU704" s="72">
        <f t="shared" si="145"/>
        <v>3205.2733333333331</v>
      </c>
      <c r="AV704" s="72">
        <f t="shared" si="141"/>
        <v>0</v>
      </c>
      <c r="AW704" s="72">
        <f t="shared" si="142"/>
        <v>700000</v>
      </c>
      <c r="AX704" s="72">
        <f t="shared" si="143"/>
        <v>700000</v>
      </c>
      <c r="AY704" s="73">
        <f t="shared" si="144"/>
        <v>0.19240008663501043</v>
      </c>
    </row>
    <row r="705" spans="1:51" s="2" customFormat="1" ht="12" customHeight="1">
      <c r="A705" s="172" t="s">
        <v>3178</v>
      </c>
      <c r="B705" s="55" t="s">
        <v>337</v>
      </c>
      <c r="C705" s="173" t="s">
        <v>3179</v>
      </c>
      <c r="D705" s="58" t="s">
        <v>3180</v>
      </c>
      <c r="E705" s="60" t="s">
        <v>46</v>
      </c>
      <c r="F705" s="55" t="s">
        <v>2043</v>
      </c>
      <c r="G705" s="121">
        <v>3984601</v>
      </c>
      <c r="H705" s="121"/>
      <c r="I705" s="107"/>
      <c r="J705" s="107"/>
      <c r="K705" s="121">
        <v>2000000</v>
      </c>
      <c r="L705" s="175">
        <v>2000000</v>
      </c>
      <c r="M705" s="60" t="s">
        <v>46</v>
      </c>
      <c r="N705" s="177" t="s">
        <v>48</v>
      </c>
      <c r="O705" s="169">
        <f t="shared" si="146"/>
        <v>1724137.9310344828</v>
      </c>
      <c r="P705" s="170">
        <v>0</v>
      </c>
      <c r="Q705" s="72">
        <f t="shared" si="147"/>
        <v>0</v>
      </c>
      <c r="R705" s="65"/>
      <c r="S705" s="66">
        <v>45161</v>
      </c>
      <c r="T705" s="67">
        <v>45322</v>
      </c>
      <c r="U705" s="64">
        <f t="shared" si="137"/>
        <v>162</v>
      </c>
      <c r="V705" s="64">
        <v>60</v>
      </c>
      <c r="W705" s="61">
        <f t="shared" si="149"/>
        <v>9720</v>
      </c>
      <c r="X705" s="68" t="s">
        <v>3181</v>
      </c>
      <c r="Y705" s="68" t="s">
        <v>50</v>
      </c>
      <c r="AA705" s="9" t="s">
        <v>27</v>
      </c>
      <c r="AB705" s="9" t="s">
        <v>27</v>
      </c>
      <c r="AC705" s="9" t="s">
        <v>27</v>
      </c>
      <c r="AD705" s="9" t="s">
        <v>27</v>
      </c>
      <c r="AE705" s="9" t="s">
        <v>27</v>
      </c>
      <c r="AG705" s="2" t="s">
        <v>3182</v>
      </c>
      <c r="AP705" s="69">
        <f t="shared" si="138"/>
        <v>0</v>
      </c>
      <c r="AQ705" s="70">
        <f t="shared" si="139"/>
        <v>0</v>
      </c>
      <c r="AR705" s="71"/>
      <c r="AS705" s="60"/>
      <c r="AT705" s="60">
        <f t="shared" si="140"/>
        <v>0</v>
      </c>
      <c r="AU705" s="72">
        <f t="shared" si="145"/>
        <v>3205.2733333333331</v>
      </c>
      <c r="AV705" s="72">
        <f t="shared" si="141"/>
        <v>0</v>
      </c>
      <c r="AW705" s="72">
        <f t="shared" si="142"/>
        <v>2000000</v>
      </c>
      <c r="AX705" s="72">
        <f t="shared" si="143"/>
        <v>2000000</v>
      </c>
      <c r="AY705" s="73">
        <f t="shared" si="144"/>
        <v>0.50193231392553483</v>
      </c>
    </row>
    <row r="706" spans="1:51" s="2" customFormat="1" ht="12" customHeight="1">
      <c r="A706" s="172" t="s">
        <v>3183</v>
      </c>
      <c r="B706" s="55" t="s">
        <v>218</v>
      </c>
      <c r="C706" s="173" t="s">
        <v>3184</v>
      </c>
      <c r="D706" s="58" t="s">
        <v>3185</v>
      </c>
      <c r="E706" s="60" t="s">
        <v>46</v>
      </c>
      <c r="F706" s="55" t="s">
        <v>208</v>
      </c>
      <c r="G706" s="121">
        <v>5529500</v>
      </c>
      <c r="H706" s="121">
        <v>1760168.6239772062</v>
      </c>
      <c r="I706" s="107"/>
      <c r="J706" s="107"/>
      <c r="K706" s="121">
        <v>2100000</v>
      </c>
      <c r="L706" s="175">
        <v>900000</v>
      </c>
      <c r="M706" s="60" t="s">
        <v>46</v>
      </c>
      <c r="N706" s="177" t="s">
        <v>48</v>
      </c>
      <c r="O706" s="169">
        <f t="shared" si="146"/>
        <v>775862.06896551733</v>
      </c>
      <c r="P706" s="170">
        <v>0</v>
      </c>
      <c r="Q706" s="72">
        <f t="shared" si="147"/>
        <v>0</v>
      </c>
      <c r="R706" s="65"/>
      <c r="S706" s="171"/>
      <c r="T706" s="67">
        <v>45503</v>
      </c>
      <c r="U706" s="64">
        <f t="shared" si="137"/>
        <v>45504</v>
      </c>
      <c r="V706" s="64">
        <v>60</v>
      </c>
      <c r="W706" s="61">
        <f t="shared" si="149"/>
        <v>2730240</v>
      </c>
      <c r="X706" s="68" t="s">
        <v>3186</v>
      </c>
      <c r="Y706" s="68" t="s">
        <v>50</v>
      </c>
      <c r="AA706" s="9" t="s">
        <v>27</v>
      </c>
      <c r="AB706" s="9" t="s">
        <v>27</v>
      </c>
      <c r="AC706" s="9" t="s">
        <v>27</v>
      </c>
      <c r="AD706" s="9" t="s">
        <v>27</v>
      </c>
      <c r="AE706" s="9" t="s">
        <v>27</v>
      </c>
      <c r="AG706" s="2" t="s">
        <v>3187</v>
      </c>
      <c r="AP706" s="69">
        <f t="shared" si="138"/>
        <v>1760168.6239772062</v>
      </c>
      <c r="AQ706" s="70">
        <f t="shared" si="139"/>
        <v>0.31832328853914571</v>
      </c>
      <c r="AR706" s="71"/>
      <c r="AS706" s="60"/>
      <c r="AT706" s="60">
        <f t="shared" si="140"/>
        <v>0</v>
      </c>
      <c r="AU706" s="72">
        <f t="shared" si="145"/>
        <v>3205.2733333333331</v>
      </c>
      <c r="AV706" s="72">
        <f t="shared" si="141"/>
        <v>0</v>
      </c>
      <c r="AW706" s="72">
        <f t="shared" si="142"/>
        <v>900000</v>
      </c>
      <c r="AX706" s="72">
        <f t="shared" si="143"/>
        <v>900000</v>
      </c>
      <c r="AY706" s="73">
        <f t="shared" si="144"/>
        <v>0.16276336015914639</v>
      </c>
    </row>
    <row r="707" spans="1:51" s="2" customFormat="1" ht="12" customHeight="1">
      <c r="A707" s="172" t="s">
        <v>3188</v>
      </c>
      <c r="B707" s="55" t="s">
        <v>218</v>
      </c>
      <c r="C707" s="173" t="s">
        <v>3189</v>
      </c>
      <c r="D707" s="58" t="s">
        <v>3190</v>
      </c>
      <c r="E707" s="60" t="s">
        <v>46</v>
      </c>
      <c r="F707" s="55" t="s">
        <v>208</v>
      </c>
      <c r="G707" s="121">
        <v>5529500</v>
      </c>
      <c r="H707" s="121">
        <v>1760168.6239772062</v>
      </c>
      <c r="I707" s="107"/>
      <c r="J707" s="107"/>
      <c r="K707" s="121">
        <v>2100000</v>
      </c>
      <c r="L707" s="175">
        <v>900000</v>
      </c>
      <c r="M707" s="60" t="s">
        <v>46</v>
      </c>
      <c r="N707" s="177" t="s">
        <v>48</v>
      </c>
      <c r="O707" s="169">
        <f t="shared" si="146"/>
        <v>775862.06896551733</v>
      </c>
      <c r="P707" s="170">
        <v>0</v>
      </c>
      <c r="Q707" s="72">
        <f t="shared" si="147"/>
        <v>0</v>
      </c>
      <c r="R707" s="65"/>
      <c r="S707" s="171"/>
      <c r="T707" s="67">
        <v>45503</v>
      </c>
      <c r="U707" s="64">
        <f t="shared" si="137"/>
        <v>45504</v>
      </c>
      <c r="V707" s="64">
        <v>60</v>
      </c>
      <c r="W707" s="61">
        <f t="shared" si="149"/>
        <v>2730240</v>
      </c>
      <c r="X707" s="68" t="s">
        <v>3191</v>
      </c>
      <c r="Y707" s="68" t="s">
        <v>50</v>
      </c>
      <c r="AA707" s="9" t="s">
        <v>27</v>
      </c>
      <c r="AB707" s="9" t="s">
        <v>27</v>
      </c>
      <c r="AC707" s="9" t="s">
        <v>27</v>
      </c>
      <c r="AD707" s="9" t="s">
        <v>27</v>
      </c>
      <c r="AE707" s="9" t="s">
        <v>27</v>
      </c>
      <c r="AG707" s="2" t="s">
        <v>3187</v>
      </c>
      <c r="AP707" s="69">
        <f t="shared" si="138"/>
        <v>1760168.6239772062</v>
      </c>
      <c r="AQ707" s="70">
        <f t="shared" si="139"/>
        <v>0.31832328853914571</v>
      </c>
      <c r="AR707" s="71"/>
      <c r="AS707" s="60"/>
      <c r="AT707" s="60">
        <f t="shared" si="140"/>
        <v>0</v>
      </c>
      <c r="AU707" s="72">
        <f t="shared" si="145"/>
        <v>3205.2733333333331</v>
      </c>
      <c r="AV707" s="72">
        <f t="shared" si="141"/>
        <v>0</v>
      </c>
      <c r="AW707" s="72">
        <f t="shared" si="142"/>
        <v>900000</v>
      </c>
      <c r="AX707" s="72">
        <f t="shared" si="143"/>
        <v>900000</v>
      </c>
      <c r="AY707" s="73">
        <f t="shared" si="144"/>
        <v>0.16276336015914639</v>
      </c>
    </row>
    <row r="708" spans="1:51" s="2" customFormat="1" ht="12" customHeight="1">
      <c r="A708" s="172" t="s">
        <v>3192</v>
      </c>
      <c r="B708" s="55" t="s">
        <v>778</v>
      </c>
      <c r="C708" s="173" t="s">
        <v>3193</v>
      </c>
      <c r="D708" s="58">
        <v>427299</v>
      </c>
      <c r="E708" s="60" t="s">
        <v>3128</v>
      </c>
      <c r="F708" s="55" t="s">
        <v>208</v>
      </c>
      <c r="G708" s="121">
        <v>5129995.5999999996</v>
      </c>
      <c r="H708" s="121">
        <v>1280956.6739464356</v>
      </c>
      <c r="I708" s="107"/>
      <c r="J708" s="107"/>
      <c r="K708" s="121">
        <v>1100000</v>
      </c>
      <c r="L708" s="175">
        <v>1000000</v>
      </c>
      <c r="M708" s="60" t="s">
        <v>3194</v>
      </c>
      <c r="N708" s="177" t="s">
        <v>3130</v>
      </c>
      <c r="O708" s="169">
        <f t="shared" si="146"/>
        <v>862068.96551724139</v>
      </c>
      <c r="P708" s="170">
        <v>2.5000000000000001E-2</v>
      </c>
      <c r="Q708" s="72">
        <f t="shared" si="147"/>
        <v>21551.724137931036</v>
      </c>
      <c r="R708" s="65" t="s">
        <v>27</v>
      </c>
      <c r="S708" s="171">
        <v>45490</v>
      </c>
      <c r="T708" s="67">
        <v>45520</v>
      </c>
      <c r="U708" s="64">
        <f t="shared" si="137"/>
        <v>31</v>
      </c>
      <c r="V708" s="64">
        <v>100</v>
      </c>
      <c r="W708" s="61">
        <f t="shared" si="149"/>
        <v>3100</v>
      </c>
      <c r="X708" s="68" t="s">
        <v>3195</v>
      </c>
      <c r="Y708" s="68" t="s">
        <v>50</v>
      </c>
      <c r="AA708" s="9" t="s">
        <v>27</v>
      </c>
      <c r="AB708" s="9" t="s">
        <v>27</v>
      </c>
      <c r="AC708" s="9" t="s">
        <v>27</v>
      </c>
      <c r="AD708" s="9" t="s">
        <v>27</v>
      </c>
      <c r="AE708" s="9" t="s">
        <v>27</v>
      </c>
      <c r="AP708" s="69">
        <f t="shared" si="138"/>
        <v>1280956.6739464356</v>
      </c>
      <c r="AQ708" s="70">
        <f t="shared" si="139"/>
        <v>0.24969937088180655</v>
      </c>
      <c r="AR708" s="71"/>
      <c r="AS708" s="60"/>
      <c r="AT708" s="60">
        <f t="shared" si="140"/>
        <v>0</v>
      </c>
      <c r="AU708" s="72">
        <f t="shared" si="145"/>
        <v>3205.2733333333331</v>
      </c>
      <c r="AV708" s="72">
        <f t="shared" si="141"/>
        <v>0</v>
      </c>
      <c r="AW708" s="72">
        <f t="shared" si="142"/>
        <v>1000000</v>
      </c>
      <c r="AX708" s="72">
        <f t="shared" si="143"/>
        <v>1000000</v>
      </c>
      <c r="AY708" s="73">
        <f t="shared" si="144"/>
        <v>0.19493194107223016</v>
      </c>
    </row>
    <row r="709" spans="1:51" s="2" customFormat="1" ht="12" customHeight="1">
      <c r="A709" s="172" t="s">
        <v>3196</v>
      </c>
      <c r="B709" s="55" t="s">
        <v>218</v>
      </c>
      <c r="C709" s="173" t="s">
        <v>3197</v>
      </c>
      <c r="D709" s="58" t="s">
        <v>3198</v>
      </c>
      <c r="E709" s="60" t="s">
        <v>46</v>
      </c>
      <c r="F709" s="55" t="s">
        <v>208</v>
      </c>
      <c r="G709" s="121">
        <v>5529500</v>
      </c>
      <c r="H709" s="121">
        <v>1760168.6239772062</v>
      </c>
      <c r="I709" s="107"/>
      <c r="J709" s="107"/>
      <c r="K709" s="121">
        <v>2100000</v>
      </c>
      <c r="L709" s="175">
        <v>900000</v>
      </c>
      <c r="M709" s="60" t="s">
        <v>46</v>
      </c>
      <c r="N709" s="177" t="s">
        <v>48</v>
      </c>
      <c r="O709" s="169">
        <f t="shared" si="146"/>
        <v>775862.06896551733</v>
      </c>
      <c r="P709" s="170">
        <v>0</v>
      </c>
      <c r="Q709" s="72">
        <f t="shared" si="147"/>
        <v>0</v>
      </c>
      <c r="R709" s="65"/>
      <c r="S709" s="171"/>
      <c r="T709" s="67">
        <v>45518</v>
      </c>
      <c r="U709" s="64">
        <f t="shared" si="137"/>
        <v>45519</v>
      </c>
      <c r="V709" s="64">
        <v>60</v>
      </c>
      <c r="W709" s="61">
        <f t="shared" si="149"/>
        <v>2731140</v>
      </c>
      <c r="X709" s="68" t="s">
        <v>3199</v>
      </c>
      <c r="Y709" s="68" t="s">
        <v>50</v>
      </c>
      <c r="AA709" s="9" t="s">
        <v>27</v>
      </c>
      <c r="AB709" s="9" t="s">
        <v>27</v>
      </c>
      <c r="AC709" s="9" t="s">
        <v>27</v>
      </c>
      <c r="AD709" s="9" t="s">
        <v>27</v>
      </c>
      <c r="AE709" s="9" t="s">
        <v>27</v>
      </c>
      <c r="AG709" s="2" t="s">
        <v>3200</v>
      </c>
      <c r="AP709" s="69">
        <f t="shared" si="138"/>
        <v>1760168.6239772062</v>
      </c>
      <c r="AQ709" s="70">
        <f t="shared" si="139"/>
        <v>0.31832328853914571</v>
      </c>
      <c r="AR709" s="71"/>
      <c r="AS709" s="60"/>
      <c r="AT709" s="60">
        <f t="shared" si="140"/>
        <v>0</v>
      </c>
      <c r="AU709" s="72">
        <f t="shared" si="145"/>
        <v>3205.2733333333331</v>
      </c>
      <c r="AV709" s="72">
        <f t="shared" si="141"/>
        <v>0</v>
      </c>
      <c r="AW709" s="72">
        <f t="shared" si="142"/>
        <v>900000</v>
      </c>
      <c r="AX709" s="72">
        <f t="shared" si="143"/>
        <v>900000</v>
      </c>
      <c r="AY709" s="73">
        <f t="shared" si="144"/>
        <v>0.16276336015914639</v>
      </c>
    </row>
    <row r="710" spans="1:51" s="2" customFormat="1" ht="12" customHeight="1">
      <c r="A710" s="172" t="s">
        <v>3201</v>
      </c>
      <c r="B710" s="55" t="s">
        <v>795</v>
      </c>
      <c r="C710" s="173" t="s">
        <v>3202</v>
      </c>
      <c r="D710" s="58" t="s">
        <v>3203</v>
      </c>
      <c r="E710" s="60" t="s">
        <v>3128</v>
      </c>
      <c r="F710" s="55" t="s">
        <v>208</v>
      </c>
      <c r="G710" s="121">
        <v>6156120</v>
      </c>
      <c r="H710" s="121">
        <v>1537179.2910729072</v>
      </c>
      <c r="I710" s="107"/>
      <c r="J710" s="107"/>
      <c r="K710" s="121">
        <v>1200000</v>
      </c>
      <c r="L710" s="175">
        <v>1100000</v>
      </c>
      <c r="M710" s="60" t="s">
        <v>3204</v>
      </c>
      <c r="N710" s="177" t="s">
        <v>2290</v>
      </c>
      <c r="O710" s="169">
        <f t="shared" si="146"/>
        <v>948275.86206896557</v>
      </c>
      <c r="P710" s="170">
        <v>2.5000000000000001E-2</v>
      </c>
      <c r="Q710" s="72">
        <f t="shared" si="147"/>
        <v>23706.896551724141</v>
      </c>
      <c r="R710" s="65" t="s">
        <v>27</v>
      </c>
      <c r="S710" s="171">
        <v>45434</v>
      </c>
      <c r="T710" s="67">
        <v>45520</v>
      </c>
      <c r="U710" s="64">
        <f t="shared" si="137"/>
        <v>87</v>
      </c>
      <c r="V710" s="64">
        <v>100</v>
      </c>
      <c r="W710" s="61">
        <f t="shared" si="149"/>
        <v>8700</v>
      </c>
      <c r="X710" s="68" t="s">
        <v>3205</v>
      </c>
      <c r="Y710" s="68" t="s">
        <v>50</v>
      </c>
      <c r="AA710" s="9" t="s">
        <v>27</v>
      </c>
      <c r="AB710" s="9" t="s">
        <v>27</v>
      </c>
      <c r="AC710" s="9" t="s">
        <v>27</v>
      </c>
      <c r="AD710" s="9" t="s">
        <v>27</v>
      </c>
      <c r="AE710" s="9" t="s">
        <v>27</v>
      </c>
      <c r="AP710" s="69">
        <f t="shared" si="138"/>
        <v>1537179.2910729072</v>
      </c>
      <c r="AQ710" s="70">
        <f t="shared" si="139"/>
        <v>0.24969937088180658</v>
      </c>
      <c r="AR710" s="71"/>
      <c r="AS710" s="60"/>
      <c r="AT710" s="60">
        <f t="shared" si="140"/>
        <v>0</v>
      </c>
      <c r="AU710" s="72">
        <f t="shared" si="145"/>
        <v>3205.2733333333331</v>
      </c>
      <c r="AV710" s="72">
        <f t="shared" si="141"/>
        <v>0</v>
      </c>
      <c r="AW710" s="72">
        <f t="shared" si="142"/>
        <v>1100000</v>
      </c>
      <c r="AX710" s="72">
        <f t="shared" si="143"/>
        <v>1100000</v>
      </c>
      <c r="AY710" s="73">
        <f t="shared" si="144"/>
        <v>0.17868397627076796</v>
      </c>
    </row>
    <row r="711" spans="1:51" s="2" customFormat="1" ht="12" customHeight="1">
      <c r="A711" s="172" t="s">
        <v>3206</v>
      </c>
      <c r="B711" s="55" t="s">
        <v>529</v>
      </c>
      <c r="C711" s="173" t="s">
        <v>3207</v>
      </c>
      <c r="D711" s="58" t="s">
        <v>3208</v>
      </c>
      <c r="E711" s="60" t="s">
        <v>2054</v>
      </c>
      <c r="F711" s="55" t="s">
        <v>1649</v>
      </c>
      <c r="G711" s="150">
        <v>3984600</v>
      </c>
      <c r="H711" s="150">
        <v>1301355.54</v>
      </c>
      <c r="I711" s="107">
        <v>1600000</v>
      </c>
      <c r="J711" s="107"/>
      <c r="K711" s="121">
        <v>2000000</v>
      </c>
      <c r="L711" s="175">
        <v>2000000</v>
      </c>
      <c r="M711" s="60" t="s">
        <v>3129</v>
      </c>
      <c r="N711" s="177" t="s">
        <v>3130</v>
      </c>
      <c r="O711" s="169">
        <f t="shared" si="146"/>
        <v>1724137.9310344828</v>
      </c>
      <c r="P711" s="170">
        <v>2.5000000000000001E-2</v>
      </c>
      <c r="Q711" s="72">
        <f t="shared" si="147"/>
        <v>43103.448275862072</v>
      </c>
      <c r="R711" s="65" t="s">
        <v>27</v>
      </c>
      <c r="S711" s="66">
        <v>45013</v>
      </c>
      <c r="T711" s="67">
        <v>45520</v>
      </c>
      <c r="U711" s="64">
        <f t="shared" si="137"/>
        <v>508</v>
      </c>
      <c r="V711" s="64">
        <v>60</v>
      </c>
      <c r="W711" s="61">
        <f t="shared" si="149"/>
        <v>30480</v>
      </c>
      <c r="X711" s="68" t="s">
        <v>3209</v>
      </c>
      <c r="Y711" s="68" t="s">
        <v>50</v>
      </c>
      <c r="AA711" s="9" t="s">
        <v>27</v>
      </c>
      <c r="AB711" s="9" t="s">
        <v>27</v>
      </c>
      <c r="AC711" s="9" t="s">
        <v>27</v>
      </c>
      <c r="AD711" s="9" t="s">
        <v>27</v>
      </c>
      <c r="AE711" s="9" t="s">
        <v>27</v>
      </c>
      <c r="AP711" s="69">
        <f t="shared" si="138"/>
        <v>1301355.54</v>
      </c>
      <c r="AQ711" s="70">
        <f t="shared" si="139"/>
        <v>0.32659628068062041</v>
      </c>
      <c r="AR711" s="66">
        <v>44834</v>
      </c>
      <c r="AS711" s="67">
        <v>44960</v>
      </c>
      <c r="AT711" s="60">
        <f t="shared" si="140"/>
        <v>126</v>
      </c>
      <c r="AU711" s="72">
        <f t="shared" si="145"/>
        <v>3205.2733333333331</v>
      </c>
      <c r="AV711" s="72">
        <f t="shared" si="141"/>
        <v>403864.43999999994</v>
      </c>
      <c r="AW711" s="72">
        <f t="shared" si="142"/>
        <v>2000000</v>
      </c>
      <c r="AX711" s="72">
        <f t="shared" si="143"/>
        <v>2403864.44</v>
      </c>
      <c r="AY711" s="73">
        <f t="shared" si="144"/>
        <v>0.60328877177131957</v>
      </c>
    </row>
    <row r="712" spans="1:51" s="2" customFormat="1" ht="12" customHeight="1">
      <c r="A712" s="172" t="s">
        <v>3210</v>
      </c>
      <c r="B712" s="55" t="s">
        <v>2737</v>
      </c>
      <c r="C712" s="173" t="s">
        <v>3211</v>
      </c>
      <c r="D712" s="58" t="s">
        <v>3212</v>
      </c>
      <c r="E712" s="60" t="s">
        <v>207</v>
      </c>
      <c r="F712" s="55" t="s">
        <v>1649</v>
      </c>
      <c r="G712" s="46">
        <v>3639500</v>
      </c>
      <c r="H712" s="76">
        <v>1188647.17</v>
      </c>
      <c r="I712" s="107"/>
      <c r="J712" s="107"/>
      <c r="K712" s="121">
        <v>1800000</v>
      </c>
      <c r="L712" s="175">
        <v>1700000</v>
      </c>
      <c r="M712" s="60" t="s">
        <v>2488</v>
      </c>
      <c r="N712" s="177" t="s">
        <v>48</v>
      </c>
      <c r="O712" s="169">
        <f t="shared" si="146"/>
        <v>1465517.2413793104</v>
      </c>
      <c r="P712" s="170">
        <v>0</v>
      </c>
      <c r="Q712" s="72">
        <f t="shared" si="147"/>
        <v>0</v>
      </c>
      <c r="R712" s="65"/>
      <c r="S712" s="171">
        <v>45077</v>
      </c>
      <c r="T712" s="78">
        <v>45260</v>
      </c>
      <c r="U712" s="64">
        <f t="shared" si="137"/>
        <v>184</v>
      </c>
      <c r="V712" s="64">
        <v>60</v>
      </c>
      <c r="W712" s="61">
        <f t="shared" si="149"/>
        <v>11040</v>
      </c>
      <c r="X712" s="68" t="s">
        <v>3213</v>
      </c>
      <c r="Y712" s="68" t="s">
        <v>50</v>
      </c>
      <c r="AA712" s="9" t="s">
        <v>27</v>
      </c>
      <c r="AB712" s="9" t="s">
        <v>27</v>
      </c>
      <c r="AC712" s="9" t="s">
        <v>27</v>
      </c>
      <c r="AD712" s="9" t="s">
        <v>27</v>
      </c>
      <c r="AE712" s="9" t="s">
        <v>27</v>
      </c>
      <c r="AG712" s="2" t="s">
        <v>3214</v>
      </c>
      <c r="AP712" s="69">
        <f t="shared" si="138"/>
        <v>1188647.17</v>
      </c>
      <c r="AQ712" s="70">
        <f t="shared" si="139"/>
        <v>0.32659628245638134</v>
      </c>
      <c r="AR712" s="66">
        <v>44894</v>
      </c>
      <c r="AS712" s="67">
        <v>45201</v>
      </c>
      <c r="AT712" s="60">
        <f t="shared" si="140"/>
        <v>307</v>
      </c>
      <c r="AU712" s="72">
        <f t="shared" si="145"/>
        <v>3205.2733333333331</v>
      </c>
      <c r="AV712" s="72">
        <f t="shared" si="141"/>
        <v>984018.91333333321</v>
      </c>
      <c r="AW712" s="72">
        <f t="shared" si="142"/>
        <v>1700000</v>
      </c>
      <c r="AX712" s="72">
        <f t="shared" si="143"/>
        <v>2684018.9133333331</v>
      </c>
      <c r="AY712" s="73">
        <f t="shared" si="144"/>
        <v>0.73746913403855829</v>
      </c>
    </row>
    <row r="713" spans="1:51" s="2" customFormat="1" ht="12" customHeight="1">
      <c r="A713" s="172" t="s">
        <v>3215</v>
      </c>
      <c r="B713" s="55" t="s">
        <v>218</v>
      </c>
      <c r="C713" s="173" t="s">
        <v>3216</v>
      </c>
      <c r="D713" s="58" t="s">
        <v>3217</v>
      </c>
      <c r="E713" s="60" t="s">
        <v>46</v>
      </c>
      <c r="F713" s="55" t="s">
        <v>208</v>
      </c>
      <c r="G713" s="121">
        <v>5529500</v>
      </c>
      <c r="H713" s="121">
        <v>1760168.6239772062</v>
      </c>
      <c r="I713" s="107"/>
      <c r="J713" s="107"/>
      <c r="K713" s="121">
        <v>2100000</v>
      </c>
      <c r="L713" s="175">
        <v>900000</v>
      </c>
      <c r="M713" s="60" t="s">
        <v>46</v>
      </c>
      <c r="N713" s="177" t="s">
        <v>48</v>
      </c>
      <c r="O713" s="169">
        <f t="shared" si="146"/>
        <v>775862.06896551733</v>
      </c>
      <c r="P713" s="170">
        <v>0</v>
      </c>
      <c r="Q713" s="72">
        <f t="shared" si="147"/>
        <v>0</v>
      </c>
      <c r="R713" s="65"/>
      <c r="S713" s="171"/>
      <c r="T713" s="67">
        <v>45503</v>
      </c>
      <c r="U713" s="64">
        <f t="shared" si="137"/>
        <v>45504</v>
      </c>
      <c r="V713" s="64">
        <v>60</v>
      </c>
      <c r="W713" s="61">
        <f t="shared" si="149"/>
        <v>2730240</v>
      </c>
      <c r="X713" s="68" t="s">
        <v>3218</v>
      </c>
      <c r="Y713" s="68" t="s">
        <v>50</v>
      </c>
      <c r="AA713" s="9" t="s">
        <v>27</v>
      </c>
      <c r="AB713" s="9" t="s">
        <v>27</v>
      </c>
      <c r="AC713" s="9" t="s">
        <v>27</v>
      </c>
      <c r="AD713" s="9" t="s">
        <v>27</v>
      </c>
      <c r="AE713" s="9" t="s">
        <v>27</v>
      </c>
      <c r="AG713" s="2" t="s">
        <v>3219</v>
      </c>
      <c r="AP713" s="69">
        <f t="shared" si="138"/>
        <v>1760168.6239772062</v>
      </c>
      <c r="AQ713" s="70">
        <f t="shared" si="139"/>
        <v>0.31832328853914571</v>
      </c>
      <c r="AR713" s="71"/>
      <c r="AS713" s="60"/>
      <c r="AT713" s="60">
        <f t="shared" si="140"/>
        <v>0</v>
      </c>
      <c r="AU713" s="72">
        <f t="shared" si="145"/>
        <v>3205.2733333333331</v>
      </c>
      <c r="AV713" s="72">
        <f t="shared" si="141"/>
        <v>0</v>
      </c>
      <c r="AW713" s="72">
        <f t="shared" si="142"/>
        <v>900000</v>
      </c>
      <c r="AX713" s="72">
        <f t="shared" si="143"/>
        <v>900000</v>
      </c>
      <c r="AY713" s="73">
        <f t="shared" si="144"/>
        <v>0.16276336015914639</v>
      </c>
    </row>
    <row r="714" spans="1:51" s="2" customFormat="1" ht="12" customHeight="1">
      <c r="A714" s="172" t="s">
        <v>3220</v>
      </c>
      <c r="B714" s="55" t="s">
        <v>218</v>
      </c>
      <c r="C714" s="173" t="s">
        <v>3221</v>
      </c>
      <c r="D714" s="58" t="s">
        <v>3222</v>
      </c>
      <c r="E714" s="60" t="s">
        <v>46</v>
      </c>
      <c r="F714" s="55" t="s">
        <v>208</v>
      </c>
      <c r="G714" s="121">
        <v>5529500</v>
      </c>
      <c r="H714" s="121">
        <v>1760168.6239772062</v>
      </c>
      <c r="I714" s="107"/>
      <c r="J714" s="107"/>
      <c r="K714" s="121">
        <v>2100000</v>
      </c>
      <c r="L714" s="175">
        <v>900000</v>
      </c>
      <c r="M714" s="60" t="s">
        <v>46</v>
      </c>
      <c r="N714" s="177" t="s">
        <v>48</v>
      </c>
      <c r="O714" s="169">
        <f t="shared" si="146"/>
        <v>775862.06896551733</v>
      </c>
      <c r="P714" s="170">
        <v>0</v>
      </c>
      <c r="Q714" s="72">
        <f t="shared" si="147"/>
        <v>0</v>
      </c>
      <c r="R714" s="65"/>
      <c r="S714" s="171"/>
      <c r="T714" s="67">
        <v>45398</v>
      </c>
      <c r="U714" s="64">
        <f t="shared" si="137"/>
        <v>45399</v>
      </c>
      <c r="V714" s="64">
        <v>60</v>
      </c>
      <c r="W714" s="61">
        <f t="shared" si="149"/>
        <v>2723940</v>
      </c>
      <c r="X714" s="68" t="s">
        <v>3223</v>
      </c>
      <c r="Y714" s="68" t="s">
        <v>50</v>
      </c>
      <c r="AA714" s="9" t="s">
        <v>27</v>
      </c>
      <c r="AB714" s="9" t="s">
        <v>27</v>
      </c>
      <c r="AC714" s="9" t="s">
        <v>27</v>
      </c>
      <c r="AD714" s="9" t="s">
        <v>27</v>
      </c>
      <c r="AE714" s="9" t="s">
        <v>27</v>
      </c>
      <c r="AG714" s="2" t="s">
        <v>3219</v>
      </c>
      <c r="AP714" s="69">
        <f t="shared" si="138"/>
        <v>1760168.6239772062</v>
      </c>
      <c r="AQ714" s="70">
        <f t="shared" si="139"/>
        <v>0.31832328853914571</v>
      </c>
      <c r="AR714" s="71"/>
      <c r="AS714" s="60"/>
      <c r="AT714" s="60">
        <f t="shared" si="140"/>
        <v>0</v>
      </c>
      <c r="AU714" s="72">
        <f t="shared" si="145"/>
        <v>3205.2733333333331</v>
      </c>
      <c r="AV714" s="72">
        <f t="shared" si="141"/>
        <v>0</v>
      </c>
      <c r="AW714" s="72">
        <f t="shared" si="142"/>
        <v>900000</v>
      </c>
      <c r="AX714" s="72">
        <f t="shared" si="143"/>
        <v>900000</v>
      </c>
      <c r="AY714" s="73">
        <f t="shared" si="144"/>
        <v>0.16276336015914639</v>
      </c>
    </row>
    <row r="715" spans="1:51" s="2" customFormat="1" ht="12" customHeight="1">
      <c r="A715" s="172" t="s">
        <v>3224</v>
      </c>
      <c r="B715" s="55" t="s">
        <v>218</v>
      </c>
      <c r="C715" s="173" t="s">
        <v>3225</v>
      </c>
      <c r="D715" s="58" t="s">
        <v>3226</v>
      </c>
      <c r="E715" s="60" t="s">
        <v>46</v>
      </c>
      <c r="F715" s="55" t="s">
        <v>208</v>
      </c>
      <c r="G715" s="121">
        <v>5529500</v>
      </c>
      <c r="H715" s="121">
        <v>1760168.6239772062</v>
      </c>
      <c r="I715" s="107"/>
      <c r="J715" s="107"/>
      <c r="K715" s="121">
        <v>2100000</v>
      </c>
      <c r="L715" s="175">
        <v>900000</v>
      </c>
      <c r="M715" s="60" t="s">
        <v>46</v>
      </c>
      <c r="N715" s="177" t="s">
        <v>48</v>
      </c>
      <c r="O715" s="169">
        <f t="shared" si="146"/>
        <v>775862.06896551733</v>
      </c>
      <c r="P715" s="170">
        <v>0</v>
      </c>
      <c r="Q715" s="72">
        <f t="shared" si="147"/>
        <v>0</v>
      </c>
      <c r="R715" s="65"/>
      <c r="S715" s="171"/>
      <c r="T715" s="67">
        <v>45400</v>
      </c>
      <c r="U715" s="64">
        <f t="shared" si="137"/>
        <v>45401</v>
      </c>
      <c r="V715" s="64">
        <v>60</v>
      </c>
      <c r="W715" s="61">
        <f t="shared" si="149"/>
        <v>2724060</v>
      </c>
      <c r="X715" s="68" t="s">
        <v>3227</v>
      </c>
      <c r="Y715" s="68" t="s">
        <v>50</v>
      </c>
      <c r="AA715" s="9" t="s">
        <v>27</v>
      </c>
      <c r="AB715" s="9" t="s">
        <v>27</v>
      </c>
      <c r="AC715" s="9" t="s">
        <v>27</v>
      </c>
      <c r="AD715" s="9" t="s">
        <v>27</v>
      </c>
      <c r="AE715" s="9" t="s">
        <v>27</v>
      </c>
      <c r="AG715" s="2" t="s">
        <v>3219</v>
      </c>
      <c r="AP715" s="69">
        <f t="shared" si="138"/>
        <v>1760168.6239772062</v>
      </c>
      <c r="AQ715" s="70">
        <f t="shared" si="139"/>
        <v>0.31832328853914571</v>
      </c>
      <c r="AR715" s="71"/>
      <c r="AS715" s="60"/>
      <c r="AT715" s="60">
        <f t="shared" si="140"/>
        <v>0</v>
      </c>
      <c r="AU715" s="72">
        <f t="shared" si="145"/>
        <v>3205.2733333333331</v>
      </c>
      <c r="AV715" s="72">
        <f t="shared" si="141"/>
        <v>0</v>
      </c>
      <c r="AW715" s="72">
        <f t="shared" si="142"/>
        <v>900000</v>
      </c>
      <c r="AX715" s="72">
        <f t="shared" si="143"/>
        <v>900000</v>
      </c>
      <c r="AY715" s="73">
        <f t="shared" si="144"/>
        <v>0.16276336015914639</v>
      </c>
    </row>
    <row r="716" spans="1:51" s="2" customFormat="1" ht="12" customHeight="1">
      <c r="A716" s="172" t="s">
        <v>3228</v>
      </c>
      <c r="B716" s="55" t="s">
        <v>1491</v>
      </c>
      <c r="C716" s="173" t="s">
        <v>3229</v>
      </c>
      <c r="D716" s="58" t="s">
        <v>3230</v>
      </c>
      <c r="E716" s="60" t="s">
        <v>1494</v>
      </c>
      <c r="F716" s="55" t="s">
        <v>208</v>
      </c>
      <c r="G716" s="121">
        <v>4919000</v>
      </c>
      <c r="H716" s="121">
        <v>1369654.621380802</v>
      </c>
      <c r="I716" s="107"/>
      <c r="J716" s="107"/>
      <c r="K716" s="121">
        <v>1200000</v>
      </c>
      <c r="L716" s="175">
        <v>700000</v>
      </c>
      <c r="M716" s="60" t="s">
        <v>46</v>
      </c>
      <c r="N716" s="177" t="s">
        <v>48</v>
      </c>
      <c r="O716" s="169">
        <f t="shared" si="146"/>
        <v>603448.27586206899</v>
      </c>
      <c r="P716" s="170">
        <v>0</v>
      </c>
      <c r="Q716" s="72">
        <f t="shared" si="147"/>
        <v>0</v>
      </c>
      <c r="R716" s="65"/>
      <c r="S716" s="171">
        <v>44748</v>
      </c>
      <c r="T716" s="67">
        <v>45525</v>
      </c>
      <c r="U716" s="64">
        <f t="shared" si="137"/>
        <v>778</v>
      </c>
      <c r="V716" s="64">
        <v>60</v>
      </c>
      <c r="W716" s="61">
        <f t="shared" si="149"/>
        <v>46680</v>
      </c>
      <c r="X716" s="68" t="s">
        <v>3231</v>
      </c>
      <c r="Y716" s="68" t="s">
        <v>50</v>
      </c>
      <c r="AA716" s="9" t="s">
        <v>27</v>
      </c>
      <c r="AB716" s="9" t="s">
        <v>27</v>
      </c>
      <c r="AC716" s="9" t="s">
        <v>27</v>
      </c>
      <c r="AD716" s="9" t="s">
        <v>27</v>
      </c>
      <c r="AE716" s="9" t="s">
        <v>27</v>
      </c>
      <c r="AP716" s="69">
        <f t="shared" si="138"/>
        <v>1369654.621380802</v>
      </c>
      <c r="AQ716" s="70">
        <f t="shared" si="139"/>
        <v>0.27844167948379794</v>
      </c>
      <c r="AR716" s="71"/>
      <c r="AS716" s="60"/>
      <c r="AT716" s="60">
        <f t="shared" si="140"/>
        <v>0</v>
      </c>
      <c r="AU716" s="72">
        <f t="shared" si="145"/>
        <v>3205.2733333333331</v>
      </c>
      <c r="AV716" s="72">
        <f t="shared" si="141"/>
        <v>0</v>
      </c>
      <c r="AW716" s="72">
        <f t="shared" si="142"/>
        <v>700000</v>
      </c>
      <c r="AX716" s="72">
        <f t="shared" si="143"/>
        <v>700000</v>
      </c>
      <c r="AY716" s="73">
        <f t="shared" si="144"/>
        <v>0.1423053466151657</v>
      </c>
    </row>
    <row r="717" spans="1:51" s="2" customFormat="1" ht="12" customHeight="1">
      <c r="A717" s="172" t="s">
        <v>3232</v>
      </c>
      <c r="B717" s="55" t="s">
        <v>2427</v>
      </c>
      <c r="C717" s="173" t="s">
        <v>3233</v>
      </c>
      <c r="D717" s="58" t="s">
        <v>3234</v>
      </c>
      <c r="E717" s="60" t="s">
        <v>3235</v>
      </c>
      <c r="F717" s="55" t="s">
        <v>208</v>
      </c>
      <c r="G717" s="121">
        <v>5200000</v>
      </c>
      <c r="H717" s="121">
        <v>1447896.7333157493</v>
      </c>
      <c r="I717" s="107"/>
      <c r="J717" s="107"/>
      <c r="K717" s="121">
        <v>1300000</v>
      </c>
      <c r="L717" s="175">
        <v>900000</v>
      </c>
      <c r="M717" s="60" t="s">
        <v>46</v>
      </c>
      <c r="N717" s="177" t="s">
        <v>48</v>
      </c>
      <c r="O717" s="169">
        <f t="shared" si="146"/>
        <v>775862.06896551733</v>
      </c>
      <c r="P717" s="170">
        <v>0</v>
      </c>
      <c r="Q717" s="72">
        <f t="shared" si="147"/>
        <v>0</v>
      </c>
      <c r="R717" s="65"/>
      <c r="S717" s="171">
        <v>44760</v>
      </c>
      <c r="T717" s="67">
        <v>45502</v>
      </c>
      <c r="U717" s="64">
        <f t="shared" si="137"/>
        <v>743</v>
      </c>
      <c r="V717" s="64">
        <v>60</v>
      </c>
      <c r="W717" s="61">
        <f t="shared" si="149"/>
        <v>44580</v>
      </c>
      <c r="X717" s="68" t="s">
        <v>3236</v>
      </c>
      <c r="Y717" s="68" t="s">
        <v>50</v>
      </c>
      <c r="AA717" s="9" t="s">
        <v>27</v>
      </c>
      <c r="AB717" s="9" t="s">
        <v>27</v>
      </c>
      <c r="AC717" s="9" t="s">
        <v>27</v>
      </c>
      <c r="AD717" s="9" t="s">
        <v>27</v>
      </c>
      <c r="AE717" s="9" t="s">
        <v>27</v>
      </c>
      <c r="AP717" s="69">
        <f t="shared" si="138"/>
        <v>1447896.7333157493</v>
      </c>
      <c r="AQ717" s="70">
        <f t="shared" si="139"/>
        <v>0.27844167948379794</v>
      </c>
      <c r="AR717" s="71"/>
      <c r="AS717" s="60"/>
      <c r="AT717" s="60">
        <f t="shared" si="140"/>
        <v>0</v>
      </c>
      <c r="AU717" s="72">
        <f t="shared" si="145"/>
        <v>3205.2733333333331</v>
      </c>
      <c r="AV717" s="72">
        <f t="shared" si="141"/>
        <v>0</v>
      </c>
      <c r="AW717" s="72">
        <f t="shared" si="142"/>
        <v>900000</v>
      </c>
      <c r="AX717" s="72">
        <f t="shared" si="143"/>
        <v>900000</v>
      </c>
      <c r="AY717" s="73">
        <f t="shared" si="144"/>
        <v>0.17307692307692307</v>
      </c>
    </row>
    <row r="718" spans="1:51" s="2" customFormat="1" ht="12" customHeight="1">
      <c r="A718" s="172" t="s">
        <v>3237</v>
      </c>
      <c r="B718" s="55" t="s">
        <v>2427</v>
      </c>
      <c r="C718" s="173" t="s">
        <v>3238</v>
      </c>
      <c r="D718" s="58" t="s">
        <v>3239</v>
      </c>
      <c r="E718" s="60" t="s">
        <v>1494</v>
      </c>
      <c r="F718" s="55" t="s">
        <v>208</v>
      </c>
      <c r="G718" s="121">
        <v>5200000</v>
      </c>
      <c r="H718" s="121">
        <v>1447896.7333157493</v>
      </c>
      <c r="I718" s="107"/>
      <c r="J718" s="107"/>
      <c r="K718" s="121">
        <v>1300000</v>
      </c>
      <c r="L718" s="175">
        <v>900000</v>
      </c>
      <c r="M718" s="60" t="s">
        <v>3240</v>
      </c>
      <c r="N718" s="177" t="s">
        <v>2290</v>
      </c>
      <c r="O718" s="169">
        <f t="shared" si="146"/>
        <v>775862.06896551733</v>
      </c>
      <c r="P718" s="170">
        <v>1.7500000000000002E-2</v>
      </c>
      <c r="Q718" s="72">
        <f t="shared" si="147"/>
        <v>13577.586206896554</v>
      </c>
      <c r="R718" s="65"/>
      <c r="S718" s="171">
        <v>44754</v>
      </c>
      <c r="T718" s="67">
        <v>45526</v>
      </c>
      <c r="U718" s="64">
        <f t="shared" si="137"/>
        <v>773</v>
      </c>
      <c r="V718" s="64">
        <v>60</v>
      </c>
      <c r="W718" s="61">
        <f t="shared" si="149"/>
        <v>46380</v>
      </c>
      <c r="X718" s="68" t="s">
        <v>3241</v>
      </c>
      <c r="Y718" s="68" t="s">
        <v>50</v>
      </c>
      <c r="AA718" s="9" t="s">
        <v>27</v>
      </c>
      <c r="AB718" s="9" t="s">
        <v>27</v>
      </c>
      <c r="AC718" s="9" t="s">
        <v>27</v>
      </c>
      <c r="AD718" s="9" t="s">
        <v>27</v>
      </c>
      <c r="AE718" s="9" t="s">
        <v>27</v>
      </c>
      <c r="AP718" s="69">
        <f t="shared" si="138"/>
        <v>1447896.7333157493</v>
      </c>
      <c r="AQ718" s="70">
        <f t="shared" si="139"/>
        <v>0.27844167948379794</v>
      </c>
      <c r="AR718" s="71"/>
      <c r="AS718" s="60"/>
      <c r="AT718" s="60">
        <f t="shared" si="140"/>
        <v>0</v>
      </c>
      <c r="AU718" s="72">
        <f t="shared" si="145"/>
        <v>3205.2733333333331</v>
      </c>
      <c r="AV718" s="72">
        <f t="shared" si="141"/>
        <v>0</v>
      </c>
      <c r="AW718" s="72">
        <f t="shared" si="142"/>
        <v>900000</v>
      </c>
      <c r="AX718" s="72">
        <f t="shared" si="143"/>
        <v>900000</v>
      </c>
      <c r="AY718" s="73">
        <f t="shared" si="144"/>
        <v>0.17307692307692307</v>
      </c>
    </row>
    <row r="719" spans="1:51" s="2" customFormat="1" ht="12" customHeight="1">
      <c r="A719" s="172" t="s">
        <v>3242</v>
      </c>
      <c r="B719" s="55" t="s">
        <v>218</v>
      </c>
      <c r="C719" s="173" t="s">
        <v>3243</v>
      </c>
      <c r="D719" s="58" t="s">
        <v>3244</v>
      </c>
      <c r="E719" s="60" t="s">
        <v>46</v>
      </c>
      <c r="F719" s="55" t="s">
        <v>208</v>
      </c>
      <c r="G719" s="121">
        <v>5529500</v>
      </c>
      <c r="H719" s="121">
        <v>1760168.6239772062</v>
      </c>
      <c r="I719" s="107"/>
      <c r="J719" s="107"/>
      <c r="K719" s="121">
        <v>2100000</v>
      </c>
      <c r="L719" s="175">
        <v>1000000</v>
      </c>
      <c r="M719" s="60" t="s">
        <v>3245</v>
      </c>
      <c r="N719" s="177" t="s">
        <v>2130</v>
      </c>
      <c r="O719" s="169">
        <f t="shared" si="146"/>
        <v>862068.96551724139</v>
      </c>
      <c r="P719" s="170">
        <v>1.7500000000000002E-2</v>
      </c>
      <c r="Q719" s="72">
        <f t="shared" si="147"/>
        <v>15086.206896551726</v>
      </c>
      <c r="R719" s="65" t="s">
        <v>27</v>
      </c>
      <c r="S719" s="171"/>
      <c r="T719" s="67">
        <v>45532</v>
      </c>
      <c r="U719" s="64">
        <f t="shared" si="137"/>
        <v>45533</v>
      </c>
      <c r="V719" s="64">
        <v>60</v>
      </c>
      <c r="W719" s="61">
        <f t="shared" si="149"/>
        <v>2731980</v>
      </c>
      <c r="X719" s="68" t="s">
        <v>3246</v>
      </c>
      <c r="Y719" s="68" t="s">
        <v>50</v>
      </c>
      <c r="AA719" s="9" t="s">
        <v>27</v>
      </c>
      <c r="AB719" s="9" t="s">
        <v>27</v>
      </c>
      <c r="AC719" s="9" t="s">
        <v>27</v>
      </c>
      <c r="AD719" s="9" t="s">
        <v>27</v>
      </c>
      <c r="AE719" s="9" t="s">
        <v>27</v>
      </c>
      <c r="AP719" s="69">
        <f t="shared" si="138"/>
        <v>1760168.6239772062</v>
      </c>
      <c r="AQ719" s="70">
        <f t="shared" si="139"/>
        <v>0.31832328853914571</v>
      </c>
      <c r="AR719" s="71"/>
      <c r="AS719" s="60"/>
      <c r="AT719" s="60">
        <f t="shared" si="140"/>
        <v>0</v>
      </c>
      <c r="AU719" s="72">
        <f t="shared" si="145"/>
        <v>3205.2733333333331</v>
      </c>
      <c r="AV719" s="72">
        <f t="shared" si="141"/>
        <v>0</v>
      </c>
      <c r="AW719" s="72">
        <f t="shared" si="142"/>
        <v>1000000</v>
      </c>
      <c r="AX719" s="72">
        <f t="shared" si="143"/>
        <v>1000000</v>
      </c>
      <c r="AY719" s="73">
        <f t="shared" si="144"/>
        <v>0.18084817795460711</v>
      </c>
    </row>
    <row r="720" spans="1:51" s="2" customFormat="1" ht="12" customHeight="1">
      <c r="A720" s="172" t="s">
        <v>3247</v>
      </c>
      <c r="B720" s="55" t="s">
        <v>218</v>
      </c>
      <c r="C720" s="173" t="s">
        <v>3248</v>
      </c>
      <c r="D720" s="58" t="s">
        <v>3249</v>
      </c>
      <c r="E720" s="60" t="s">
        <v>46</v>
      </c>
      <c r="F720" s="55" t="s">
        <v>208</v>
      </c>
      <c r="G720" s="121">
        <v>5529500</v>
      </c>
      <c r="H720" s="121">
        <v>1760168.6239772062</v>
      </c>
      <c r="I720" s="107"/>
      <c r="J720" s="107"/>
      <c r="K720" s="121">
        <v>2100000</v>
      </c>
      <c r="L720" s="175">
        <v>1000000</v>
      </c>
      <c r="M720" s="60" t="s">
        <v>3245</v>
      </c>
      <c r="N720" s="177" t="s">
        <v>2130</v>
      </c>
      <c r="O720" s="169">
        <f t="shared" si="146"/>
        <v>862068.96551724139</v>
      </c>
      <c r="P720" s="170">
        <v>1.7500000000000002E-2</v>
      </c>
      <c r="Q720" s="72">
        <f t="shared" si="147"/>
        <v>15086.206896551726</v>
      </c>
      <c r="R720" s="65" t="s">
        <v>27</v>
      </c>
      <c r="S720" s="171"/>
      <c r="T720" s="67">
        <v>45532</v>
      </c>
      <c r="U720" s="64">
        <f t="shared" si="137"/>
        <v>45533</v>
      </c>
      <c r="V720" s="64">
        <v>60</v>
      </c>
      <c r="W720" s="61">
        <f t="shared" si="149"/>
        <v>2731980</v>
      </c>
      <c r="X720" s="68" t="s">
        <v>3246</v>
      </c>
      <c r="Y720" s="68" t="s">
        <v>50</v>
      </c>
      <c r="AA720" s="9" t="s">
        <v>27</v>
      </c>
      <c r="AB720" s="9" t="s">
        <v>27</v>
      </c>
      <c r="AC720" s="9" t="s">
        <v>27</v>
      </c>
      <c r="AD720" s="9" t="s">
        <v>27</v>
      </c>
      <c r="AE720" s="9" t="s">
        <v>27</v>
      </c>
      <c r="AP720" s="69">
        <f t="shared" si="138"/>
        <v>1760168.6239772062</v>
      </c>
      <c r="AQ720" s="70">
        <f t="shared" si="139"/>
        <v>0.31832328853914571</v>
      </c>
      <c r="AR720" s="71"/>
      <c r="AS720" s="60"/>
      <c r="AT720" s="60">
        <f t="shared" si="140"/>
        <v>0</v>
      </c>
      <c r="AU720" s="72">
        <f t="shared" si="145"/>
        <v>3205.2733333333331</v>
      </c>
      <c r="AV720" s="72">
        <f t="shared" si="141"/>
        <v>0</v>
      </c>
      <c r="AW720" s="72">
        <f t="shared" si="142"/>
        <v>1000000</v>
      </c>
      <c r="AX720" s="72">
        <f t="shared" si="143"/>
        <v>1000000</v>
      </c>
      <c r="AY720" s="73">
        <f t="shared" si="144"/>
        <v>0.18084817795460711</v>
      </c>
    </row>
    <row r="721" spans="1:51" s="2" customFormat="1" ht="12" customHeight="1">
      <c r="A721" s="172" t="s">
        <v>3250</v>
      </c>
      <c r="B721" s="55" t="s">
        <v>218</v>
      </c>
      <c r="C721" s="173" t="s">
        <v>3251</v>
      </c>
      <c r="D721" s="58" t="s">
        <v>3252</v>
      </c>
      <c r="E721" s="60" t="s">
        <v>46</v>
      </c>
      <c r="F721" s="55" t="s">
        <v>208</v>
      </c>
      <c r="G721" s="121">
        <v>5529500</v>
      </c>
      <c r="H721" s="121">
        <v>1760168.6239772062</v>
      </c>
      <c r="I721" s="107"/>
      <c r="J721" s="107"/>
      <c r="K721" s="121">
        <v>2100000</v>
      </c>
      <c r="L721" s="175">
        <v>1000000</v>
      </c>
      <c r="M721" s="60" t="s">
        <v>3245</v>
      </c>
      <c r="N721" s="177" t="s">
        <v>2130</v>
      </c>
      <c r="O721" s="169">
        <f t="shared" si="146"/>
        <v>862068.96551724139</v>
      </c>
      <c r="P721" s="170">
        <v>1.7500000000000002E-2</v>
      </c>
      <c r="Q721" s="72">
        <f t="shared" si="147"/>
        <v>15086.206896551726</v>
      </c>
      <c r="R721" s="65" t="s">
        <v>27</v>
      </c>
      <c r="S721" s="171"/>
      <c r="T721" s="67">
        <v>45532</v>
      </c>
      <c r="U721" s="64">
        <f t="shared" si="137"/>
        <v>45533</v>
      </c>
      <c r="V721" s="64">
        <v>60</v>
      </c>
      <c r="W721" s="61">
        <f t="shared" si="149"/>
        <v>2731980</v>
      </c>
      <c r="X721" s="68" t="s">
        <v>3246</v>
      </c>
      <c r="Y721" s="68" t="s">
        <v>50</v>
      </c>
      <c r="AA721" s="9" t="s">
        <v>27</v>
      </c>
      <c r="AB721" s="9" t="s">
        <v>27</v>
      </c>
      <c r="AC721" s="9" t="s">
        <v>27</v>
      </c>
      <c r="AD721" s="9" t="s">
        <v>27</v>
      </c>
      <c r="AE721" s="9" t="s">
        <v>27</v>
      </c>
      <c r="AP721" s="69">
        <f t="shared" si="138"/>
        <v>1760168.6239772062</v>
      </c>
      <c r="AQ721" s="70">
        <f t="shared" si="139"/>
        <v>0.31832328853914571</v>
      </c>
      <c r="AR721" s="71"/>
      <c r="AS721" s="60"/>
      <c r="AT721" s="60">
        <f t="shared" si="140"/>
        <v>0</v>
      </c>
      <c r="AU721" s="72">
        <f t="shared" si="145"/>
        <v>3205.2733333333331</v>
      </c>
      <c r="AV721" s="72">
        <f t="shared" si="141"/>
        <v>0</v>
      </c>
      <c r="AW721" s="72">
        <f t="shared" si="142"/>
        <v>1000000</v>
      </c>
      <c r="AX721" s="72">
        <f t="shared" si="143"/>
        <v>1000000</v>
      </c>
      <c r="AY721" s="73">
        <f t="shared" si="144"/>
        <v>0.18084817795460711</v>
      </c>
    </row>
    <row r="722" spans="1:51" s="2" customFormat="1" ht="12" customHeight="1">
      <c r="A722" s="172" t="s">
        <v>3253</v>
      </c>
      <c r="B722" s="55" t="s">
        <v>232</v>
      </c>
      <c r="C722" s="173" t="s">
        <v>3254</v>
      </c>
      <c r="D722" s="58" t="s">
        <v>3255</v>
      </c>
      <c r="E722" s="60" t="s">
        <v>46</v>
      </c>
      <c r="F722" s="55" t="s">
        <v>208</v>
      </c>
      <c r="G722" s="121">
        <v>3558654</v>
      </c>
      <c r="H722" s="121">
        <v>1132802.4440529849</v>
      </c>
      <c r="I722" s="107"/>
      <c r="J722" s="107"/>
      <c r="K722" s="121">
        <v>1500000</v>
      </c>
      <c r="L722" s="175">
        <v>800000</v>
      </c>
      <c r="M722" s="60" t="s">
        <v>46</v>
      </c>
      <c r="N722" s="177" t="s">
        <v>48</v>
      </c>
      <c r="O722" s="169">
        <f t="shared" si="146"/>
        <v>689655.17241379316</v>
      </c>
      <c r="P722" s="170">
        <v>0</v>
      </c>
      <c r="Q722" s="72">
        <f t="shared" si="147"/>
        <v>0</v>
      </c>
      <c r="R722" s="65"/>
      <c r="S722" s="171"/>
      <c r="T722" s="67">
        <v>45480</v>
      </c>
      <c r="U722" s="64">
        <f t="shared" si="137"/>
        <v>45481</v>
      </c>
      <c r="V722" s="64">
        <v>60</v>
      </c>
      <c r="W722" s="61">
        <f t="shared" si="149"/>
        <v>2728860</v>
      </c>
      <c r="X722" s="68" t="s">
        <v>3256</v>
      </c>
      <c r="Y722" s="68" t="s">
        <v>50</v>
      </c>
      <c r="AA722" s="9" t="s">
        <v>27</v>
      </c>
      <c r="AB722" s="9" t="s">
        <v>27</v>
      </c>
      <c r="AC722" s="9" t="s">
        <v>27</v>
      </c>
      <c r="AD722" s="9" t="s">
        <v>27</v>
      </c>
      <c r="AE722" s="9" t="s">
        <v>27</v>
      </c>
      <c r="AG722" s="2" t="s">
        <v>3257</v>
      </c>
      <c r="AP722" s="69">
        <f t="shared" si="138"/>
        <v>1132802.4440529849</v>
      </c>
      <c r="AQ722" s="70">
        <f t="shared" si="139"/>
        <v>0.31832328853914565</v>
      </c>
      <c r="AR722" s="71"/>
      <c r="AS722" s="60"/>
      <c r="AT722" s="60">
        <f t="shared" si="140"/>
        <v>0</v>
      </c>
      <c r="AU722" s="72">
        <f t="shared" si="145"/>
        <v>3205.2733333333331</v>
      </c>
      <c r="AV722" s="72">
        <f t="shared" si="141"/>
        <v>0</v>
      </c>
      <c r="AW722" s="72">
        <f t="shared" si="142"/>
        <v>800000</v>
      </c>
      <c r="AX722" s="72">
        <f t="shared" si="143"/>
        <v>800000</v>
      </c>
      <c r="AY722" s="73">
        <f t="shared" si="144"/>
        <v>0.22480409727947701</v>
      </c>
    </row>
    <row r="723" spans="1:51" s="2" customFormat="1" ht="12" customHeight="1">
      <c r="A723" s="172" t="s">
        <v>3258</v>
      </c>
      <c r="B723" s="55" t="s">
        <v>43</v>
      </c>
      <c r="C723" s="173" t="s">
        <v>3259</v>
      </c>
      <c r="D723" s="58" t="s">
        <v>3260</v>
      </c>
      <c r="E723" s="60" t="s">
        <v>46</v>
      </c>
      <c r="F723" s="55" t="s">
        <v>47</v>
      </c>
      <c r="G723" s="121">
        <v>854480</v>
      </c>
      <c r="H723" s="121">
        <v>180000</v>
      </c>
      <c r="I723" s="107"/>
      <c r="J723" s="107"/>
      <c r="K723" s="121">
        <v>350000</v>
      </c>
      <c r="L723" s="175">
        <v>200000</v>
      </c>
      <c r="M723" s="60" t="s">
        <v>46</v>
      </c>
      <c r="N723" s="177" t="s">
        <v>48</v>
      </c>
      <c r="O723" s="169">
        <f t="shared" si="146"/>
        <v>172413.79310344829</v>
      </c>
      <c r="P723" s="170">
        <v>0</v>
      </c>
      <c r="Q723" s="72">
        <f t="shared" si="147"/>
        <v>0</v>
      </c>
      <c r="R723" s="65"/>
      <c r="S723" s="171"/>
      <c r="T723" s="67">
        <v>45533</v>
      </c>
      <c r="U723" s="64">
        <f t="shared" si="137"/>
        <v>45534</v>
      </c>
      <c r="V723" s="64">
        <v>0</v>
      </c>
      <c r="W723" s="61">
        <f>U723*V723</f>
        <v>0</v>
      </c>
      <c r="X723" s="68" t="s">
        <v>3261</v>
      </c>
      <c r="Y723" s="68" t="s">
        <v>50</v>
      </c>
      <c r="AA723" s="9" t="s">
        <v>27</v>
      </c>
      <c r="AB723" s="9" t="s">
        <v>27</v>
      </c>
      <c r="AC723" s="9" t="s">
        <v>27</v>
      </c>
      <c r="AD723" s="9" t="s">
        <v>27</v>
      </c>
      <c r="AE723" s="9" t="s">
        <v>27</v>
      </c>
      <c r="AP723" s="69">
        <f t="shared" si="138"/>
        <v>180000</v>
      </c>
      <c r="AQ723" s="70">
        <f t="shared" si="139"/>
        <v>0.21065443310551446</v>
      </c>
      <c r="AR723" s="71"/>
      <c r="AS723" s="60"/>
      <c r="AT723" s="60">
        <f t="shared" si="140"/>
        <v>0</v>
      </c>
      <c r="AU723" s="72">
        <f t="shared" si="145"/>
        <v>3205.2733333333331</v>
      </c>
      <c r="AV723" s="72">
        <f t="shared" si="141"/>
        <v>0</v>
      </c>
      <c r="AW723" s="72">
        <f t="shared" si="142"/>
        <v>200000</v>
      </c>
      <c r="AX723" s="72">
        <f t="shared" si="143"/>
        <v>200000</v>
      </c>
      <c r="AY723" s="73">
        <f t="shared" si="144"/>
        <v>0.23406048122834941</v>
      </c>
    </row>
    <row r="724" spans="1:51" s="2" customFormat="1" ht="12" customHeight="1">
      <c r="A724" s="172" t="s">
        <v>3262</v>
      </c>
      <c r="B724" s="55" t="s">
        <v>795</v>
      </c>
      <c r="C724" s="173" t="s">
        <v>3263</v>
      </c>
      <c r="D724" s="58" t="s">
        <v>3264</v>
      </c>
      <c r="E724" s="60" t="s">
        <v>3128</v>
      </c>
      <c r="F724" s="55" t="s">
        <v>208</v>
      </c>
      <c r="G724" s="121">
        <v>6156120</v>
      </c>
      <c r="H724" s="121">
        <v>1537179.2910729072</v>
      </c>
      <c r="I724" s="107"/>
      <c r="J724" s="107"/>
      <c r="K724" s="121">
        <v>1200000</v>
      </c>
      <c r="L724" s="175">
        <v>1100000</v>
      </c>
      <c r="M724" s="60" t="s">
        <v>3265</v>
      </c>
      <c r="N724" s="177" t="s">
        <v>2290</v>
      </c>
      <c r="O724" s="169">
        <f t="shared" si="146"/>
        <v>948275.86206896557</v>
      </c>
      <c r="P724" s="170">
        <v>2.5000000000000001E-2</v>
      </c>
      <c r="Q724" s="72">
        <f t="shared" si="147"/>
        <v>23706.896551724141</v>
      </c>
      <c r="R724" s="65" t="s">
        <v>27</v>
      </c>
      <c r="S724" s="171">
        <v>45490</v>
      </c>
      <c r="T724" s="67">
        <v>45534</v>
      </c>
      <c r="U724" s="64">
        <f t="shared" si="137"/>
        <v>45</v>
      </c>
      <c r="V724" s="64">
        <v>100</v>
      </c>
      <c r="W724" s="61">
        <f t="shared" ref="W724:W729" si="150">V724*U724</f>
        <v>4500</v>
      </c>
      <c r="X724" s="68" t="s">
        <v>3266</v>
      </c>
      <c r="Y724" s="68" t="s">
        <v>50</v>
      </c>
      <c r="AA724" s="9" t="s">
        <v>27</v>
      </c>
      <c r="AB724" s="9" t="s">
        <v>27</v>
      </c>
      <c r="AC724" s="9" t="s">
        <v>27</v>
      </c>
      <c r="AD724" s="9" t="s">
        <v>27</v>
      </c>
      <c r="AE724" s="9" t="s">
        <v>27</v>
      </c>
      <c r="AP724" s="69">
        <f t="shared" si="138"/>
        <v>1537179.2910729072</v>
      </c>
      <c r="AQ724" s="70">
        <f t="shared" si="139"/>
        <v>0.24969937088180658</v>
      </c>
      <c r="AR724" s="71"/>
      <c r="AS724" s="60"/>
      <c r="AT724" s="60">
        <f t="shared" si="140"/>
        <v>0</v>
      </c>
      <c r="AU724" s="72">
        <f t="shared" si="145"/>
        <v>3205.2733333333331</v>
      </c>
      <c r="AV724" s="72">
        <f t="shared" si="141"/>
        <v>0</v>
      </c>
      <c r="AW724" s="72">
        <f t="shared" si="142"/>
        <v>1100000</v>
      </c>
      <c r="AX724" s="72">
        <f t="shared" si="143"/>
        <v>1100000</v>
      </c>
      <c r="AY724" s="73">
        <f t="shared" si="144"/>
        <v>0.17868397627076796</v>
      </c>
    </row>
    <row r="725" spans="1:51" s="2" customFormat="1" ht="12" customHeight="1">
      <c r="A725" s="172" t="s">
        <v>3267</v>
      </c>
      <c r="B725" s="55" t="s">
        <v>2737</v>
      </c>
      <c r="C725" s="173" t="s">
        <v>3268</v>
      </c>
      <c r="D725" s="58" t="s">
        <v>3269</v>
      </c>
      <c r="E725" s="60" t="s">
        <v>372</v>
      </c>
      <c r="F725" s="55" t="s">
        <v>1649</v>
      </c>
      <c r="G725" s="121">
        <v>3639500</v>
      </c>
      <c r="H725" s="121">
        <v>1188647.17</v>
      </c>
      <c r="I725" s="107"/>
      <c r="J725" s="107"/>
      <c r="K725" s="121">
        <v>1800000</v>
      </c>
      <c r="L725" s="175">
        <v>1800000</v>
      </c>
      <c r="M725" s="60" t="s">
        <v>3270</v>
      </c>
      <c r="N725" s="177" t="s">
        <v>48</v>
      </c>
      <c r="O725" s="169">
        <f t="shared" si="146"/>
        <v>1551724.1379310347</v>
      </c>
      <c r="P725" s="170">
        <v>0</v>
      </c>
      <c r="Q725" s="72">
        <f t="shared" si="147"/>
        <v>0</v>
      </c>
      <c r="R725" s="65"/>
      <c r="S725" s="171">
        <v>45250</v>
      </c>
      <c r="T725" s="67">
        <v>45537</v>
      </c>
      <c r="U725" s="64">
        <f t="shared" si="137"/>
        <v>288</v>
      </c>
      <c r="V725" s="64">
        <v>0</v>
      </c>
      <c r="W725" s="61">
        <f t="shared" si="150"/>
        <v>0</v>
      </c>
      <c r="X725" s="68" t="s">
        <v>3271</v>
      </c>
      <c r="Y725" s="68" t="s">
        <v>50</v>
      </c>
      <c r="AA725" s="9" t="s">
        <v>27</v>
      </c>
      <c r="AB725" s="9" t="s">
        <v>27</v>
      </c>
      <c r="AC725" s="9" t="s">
        <v>27</v>
      </c>
      <c r="AD725" s="9" t="s">
        <v>27</v>
      </c>
      <c r="AE725" s="9" t="s">
        <v>27</v>
      </c>
      <c r="AP725" s="69">
        <f t="shared" si="138"/>
        <v>1188647.17</v>
      </c>
      <c r="AQ725" s="70">
        <f t="shared" si="139"/>
        <v>0.32659628245638134</v>
      </c>
      <c r="AR725" s="66">
        <v>44894</v>
      </c>
      <c r="AS725" s="67">
        <v>45202</v>
      </c>
      <c r="AT725" s="60">
        <f t="shared" si="140"/>
        <v>308</v>
      </c>
      <c r="AU725" s="72">
        <f t="shared" si="145"/>
        <v>3205.2733333333331</v>
      </c>
      <c r="AV725" s="72">
        <f t="shared" si="141"/>
        <v>987224.18666666665</v>
      </c>
      <c r="AW725" s="72">
        <f t="shared" si="142"/>
        <v>1800000</v>
      </c>
      <c r="AX725" s="72">
        <f t="shared" si="143"/>
        <v>2787224.1866666665</v>
      </c>
      <c r="AY725" s="73">
        <f t="shared" si="144"/>
        <v>0.76582612629940006</v>
      </c>
    </row>
    <row r="726" spans="1:51" s="2" customFormat="1" ht="12" customHeight="1">
      <c r="A726" s="172" t="s">
        <v>3272</v>
      </c>
      <c r="B726" s="55" t="s">
        <v>218</v>
      </c>
      <c r="C726" s="173" t="s">
        <v>3273</v>
      </c>
      <c r="D726" s="58" t="s">
        <v>3274</v>
      </c>
      <c r="E726" s="60" t="s">
        <v>46</v>
      </c>
      <c r="F726" s="55" t="s">
        <v>208</v>
      </c>
      <c r="G726" s="121">
        <v>5529500</v>
      </c>
      <c r="H726" s="121">
        <v>1760168.6239772062</v>
      </c>
      <c r="I726" s="107"/>
      <c r="J726" s="107"/>
      <c r="K726" s="121">
        <v>2100000</v>
      </c>
      <c r="L726" s="175">
        <v>900000</v>
      </c>
      <c r="M726" s="60" t="s">
        <v>3275</v>
      </c>
      <c r="N726" s="177" t="s">
        <v>1879</v>
      </c>
      <c r="O726" s="169">
        <f t="shared" si="146"/>
        <v>775862.06896551733</v>
      </c>
      <c r="P726" s="170">
        <v>1.7500000000000002E-2</v>
      </c>
      <c r="Q726" s="72">
        <f t="shared" si="147"/>
        <v>13577.586206896554</v>
      </c>
      <c r="R726" s="65" t="s">
        <v>27</v>
      </c>
      <c r="S726" s="171"/>
      <c r="T726" s="67">
        <v>45537</v>
      </c>
      <c r="U726" s="64">
        <f t="shared" si="137"/>
        <v>45538</v>
      </c>
      <c r="V726" s="64">
        <v>60</v>
      </c>
      <c r="W726" s="61">
        <f t="shared" si="150"/>
        <v>2732280</v>
      </c>
      <c r="X726" s="68" t="s">
        <v>3276</v>
      </c>
      <c r="Y726" s="68" t="s">
        <v>50</v>
      </c>
      <c r="AA726" s="9" t="s">
        <v>27</v>
      </c>
      <c r="AB726" s="9" t="s">
        <v>27</v>
      </c>
      <c r="AC726" s="9" t="s">
        <v>27</v>
      </c>
      <c r="AD726" s="9" t="s">
        <v>27</v>
      </c>
      <c r="AE726" s="9" t="s">
        <v>27</v>
      </c>
      <c r="AP726" s="69">
        <f t="shared" si="138"/>
        <v>1760168.6239772062</v>
      </c>
      <c r="AQ726" s="70">
        <f t="shared" si="139"/>
        <v>0.31832328853914571</v>
      </c>
      <c r="AR726" s="71"/>
      <c r="AS726" s="60"/>
      <c r="AT726" s="60">
        <f t="shared" si="140"/>
        <v>0</v>
      </c>
      <c r="AU726" s="72">
        <f t="shared" si="145"/>
        <v>3205.2733333333331</v>
      </c>
      <c r="AV726" s="72">
        <f t="shared" si="141"/>
        <v>0</v>
      </c>
      <c r="AW726" s="72">
        <f t="shared" si="142"/>
        <v>900000</v>
      </c>
      <c r="AX726" s="72">
        <f t="shared" si="143"/>
        <v>900000</v>
      </c>
      <c r="AY726" s="73">
        <f t="shared" si="144"/>
        <v>0.16276336015914639</v>
      </c>
    </row>
    <row r="727" spans="1:51" s="2" customFormat="1" ht="12" customHeight="1">
      <c r="A727" s="172" t="s">
        <v>3277</v>
      </c>
      <c r="B727" s="55" t="s">
        <v>218</v>
      </c>
      <c r="C727" s="173" t="s">
        <v>3278</v>
      </c>
      <c r="D727" s="58" t="s">
        <v>3279</v>
      </c>
      <c r="E727" s="60" t="s">
        <v>3280</v>
      </c>
      <c r="F727" s="55" t="s">
        <v>208</v>
      </c>
      <c r="G727" s="121">
        <v>5529500</v>
      </c>
      <c r="H727" s="121">
        <v>1760168.6239772062</v>
      </c>
      <c r="I727" s="107"/>
      <c r="J727" s="107"/>
      <c r="K727" s="121">
        <v>2100000</v>
      </c>
      <c r="L727" s="175">
        <v>900000</v>
      </c>
      <c r="M727" s="60" t="s">
        <v>3281</v>
      </c>
      <c r="N727" s="177"/>
      <c r="O727" s="169">
        <f t="shared" si="146"/>
        <v>775862.06896551733</v>
      </c>
      <c r="P727" s="170">
        <v>1.7500000000000002E-2</v>
      </c>
      <c r="Q727" s="72">
        <f t="shared" si="147"/>
        <v>13577.586206896554</v>
      </c>
      <c r="R727" s="65"/>
      <c r="S727" s="171"/>
      <c r="T727" s="67">
        <v>45509</v>
      </c>
      <c r="U727" s="64">
        <f t="shared" si="137"/>
        <v>45510</v>
      </c>
      <c r="V727" s="64">
        <v>60</v>
      </c>
      <c r="W727" s="61">
        <f t="shared" si="150"/>
        <v>2730600</v>
      </c>
      <c r="X727" s="68" t="s">
        <v>3282</v>
      </c>
      <c r="Y727" s="68" t="s">
        <v>50</v>
      </c>
      <c r="AA727" s="9" t="s">
        <v>27</v>
      </c>
      <c r="AB727" s="9" t="s">
        <v>27</v>
      </c>
      <c r="AC727" s="9" t="s">
        <v>27</v>
      </c>
      <c r="AD727" s="9" t="s">
        <v>27</v>
      </c>
      <c r="AE727" s="9" t="s">
        <v>27</v>
      </c>
      <c r="AG727" s="6" t="s">
        <v>3283</v>
      </c>
      <c r="AH727" s="6">
        <v>45509</v>
      </c>
      <c r="AI727" s="6">
        <v>45538</v>
      </c>
      <c r="AP727" s="69">
        <f t="shared" si="138"/>
        <v>1760168.6239772062</v>
      </c>
      <c r="AQ727" s="70">
        <f t="shared" si="139"/>
        <v>0.31832328853914571</v>
      </c>
      <c r="AR727" s="71"/>
      <c r="AS727" s="60"/>
      <c r="AT727" s="60">
        <f t="shared" si="140"/>
        <v>0</v>
      </c>
      <c r="AU727" s="72">
        <f t="shared" si="145"/>
        <v>3205.2733333333331</v>
      </c>
      <c r="AV727" s="72">
        <f t="shared" si="141"/>
        <v>0</v>
      </c>
      <c r="AW727" s="72">
        <f t="shared" si="142"/>
        <v>900000</v>
      </c>
      <c r="AX727" s="72">
        <f t="shared" si="143"/>
        <v>900000</v>
      </c>
      <c r="AY727" s="73">
        <f t="shared" si="144"/>
        <v>0.16276336015914639</v>
      </c>
    </row>
    <row r="728" spans="1:51" s="2" customFormat="1" ht="12" customHeight="1">
      <c r="A728" s="172" t="s">
        <v>3284</v>
      </c>
      <c r="B728" s="55" t="s">
        <v>232</v>
      </c>
      <c r="C728" s="173" t="s">
        <v>3285</v>
      </c>
      <c r="D728" s="58" t="s">
        <v>3286</v>
      </c>
      <c r="E728" s="60" t="s">
        <v>372</v>
      </c>
      <c r="F728" s="55" t="s">
        <v>208</v>
      </c>
      <c r="G728" s="121">
        <v>3558654</v>
      </c>
      <c r="H728" s="121">
        <v>1132802.4440529849</v>
      </c>
      <c r="I728" s="107"/>
      <c r="J728" s="107"/>
      <c r="K728" s="121">
        <v>1500000</v>
      </c>
      <c r="L728" s="175">
        <v>850000</v>
      </c>
      <c r="M728" s="60" t="s">
        <v>3270</v>
      </c>
      <c r="N728" s="177" t="s">
        <v>48</v>
      </c>
      <c r="O728" s="169">
        <f t="shared" si="146"/>
        <v>732758.62068965519</v>
      </c>
      <c r="P728" s="170">
        <v>0</v>
      </c>
      <c r="Q728" s="72">
        <f t="shared" si="147"/>
        <v>0</v>
      </c>
      <c r="R728" s="65"/>
      <c r="S728" s="171"/>
      <c r="T728" s="67">
        <v>45540</v>
      </c>
      <c r="U728" s="64">
        <f t="shared" si="137"/>
        <v>45541</v>
      </c>
      <c r="V728" s="64">
        <v>0</v>
      </c>
      <c r="W728" s="61">
        <f t="shared" si="150"/>
        <v>0</v>
      </c>
      <c r="X728" s="68" t="s">
        <v>3287</v>
      </c>
      <c r="Y728" s="68" t="s">
        <v>50</v>
      </c>
      <c r="AA728" s="9" t="s">
        <v>27</v>
      </c>
      <c r="AB728" s="9" t="s">
        <v>27</v>
      </c>
      <c r="AC728" s="9" t="s">
        <v>27</v>
      </c>
      <c r="AD728" s="9" t="s">
        <v>27</v>
      </c>
      <c r="AE728" s="9" t="s">
        <v>27</v>
      </c>
      <c r="AP728" s="69">
        <f t="shared" si="138"/>
        <v>1132802.4440529849</v>
      </c>
      <c r="AQ728" s="70">
        <f t="shared" si="139"/>
        <v>0.31832328853914565</v>
      </c>
      <c r="AR728" s="71"/>
      <c r="AS728" s="60"/>
      <c r="AT728" s="60">
        <f t="shared" si="140"/>
        <v>0</v>
      </c>
      <c r="AU728" s="72">
        <f t="shared" si="145"/>
        <v>3205.2733333333331</v>
      </c>
      <c r="AV728" s="72">
        <f t="shared" si="141"/>
        <v>0</v>
      </c>
      <c r="AW728" s="72">
        <f t="shared" si="142"/>
        <v>850000</v>
      </c>
      <c r="AX728" s="72">
        <f t="shared" si="143"/>
        <v>850000</v>
      </c>
      <c r="AY728" s="73">
        <f t="shared" si="144"/>
        <v>0.23885435335944433</v>
      </c>
    </row>
    <row r="729" spans="1:51" s="2" customFormat="1" ht="12" customHeight="1">
      <c r="A729" s="172" t="s">
        <v>3288</v>
      </c>
      <c r="B729" s="55" t="s">
        <v>232</v>
      </c>
      <c r="C729" s="173" t="s">
        <v>3289</v>
      </c>
      <c r="D729" s="58" t="s">
        <v>3290</v>
      </c>
      <c r="E729" s="60" t="s">
        <v>372</v>
      </c>
      <c r="F729" s="55" t="s">
        <v>208</v>
      </c>
      <c r="G729" s="121">
        <v>3558654</v>
      </c>
      <c r="H729" s="121">
        <v>1132802.4440529849</v>
      </c>
      <c r="I729" s="107"/>
      <c r="J729" s="107"/>
      <c r="K729" s="121">
        <v>1500000</v>
      </c>
      <c r="L729" s="175">
        <v>850000</v>
      </c>
      <c r="M729" s="60" t="s">
        <v>3270</v>
      </c>
      <c r="N729" s="177" t="s">
        <v>48</v>
      </c>
      <c r="O729" s="169">
        <f t="shared" si="146"/>
        <v>732758.62068965519</v>
      </c>
      <c r="P729" s="170">
        <v>0</v>
      </c>
      <c r="Q729" s="72">
        <f t="shared" si="147"/>
        <v>0</v>
      </c>
      <c r="R729" s="65"/>
      <c r="S729" s="171"/>
      <c r="T729" s="67">
        <v>45540</v>
      </c>
      <c r="U729" s="64">
        <f t="shared" si="137"/>
        <v>45541</v>
      </c>
      <c r="V729" s="64">
        <v>0</v>
      </c>
      <c r="W729" s="61">
        <f t="shared" si="150"/>
        <v>0</v>
      </c>
      <c r="X729" s="68" t="s">
        <v>3287</v>
      </c>
      <c r="Y729" s="68" t="s">
        <v>50</v>
      </c>
      <c r="AA729" s="9" t="s">
        <v>27</v>
      </c>
      <c r="AB729" s="9" t="s">
        <v>27</v>
      </c>
      <c r="AC729" s="9" t="s">
        <v>27</v>
      </c>
      <c r="AD729" s="9" t="s">
        <v>27</v>
      </c>
      <c r="AE729" s="9" t="s">
        <v>27</v>
      </c>
      <c r="AP729" s="69">
        <f t="shared" si="138"/>
        <v>1132802.4440529849</v>
      </c>
      <c r="AQ729" s="70">
        <f t="shared" si="139"/>
        <v>0.31832328853914565</v>
      </c>
      <c r="AR729" s="71"/>
      <c r="AS729" s="60"/>
      <c r="AT729" s="60">
        <f t="shared" si="140"/>
        <v>0</v>
      </c>
      <c r="AU729" s="72">
        <f t="shared" si="145"/>
        <v>3205.2733333333331</v>
      </c>
      <c r="AV729" s="72">
        <f t="shared" si="141"/>
        <v>0</v>
      </c>
      <c r="AW729" s="72">
        <f t="shared" si="142"/>
        <v>850000</v>
      </c>
      <c r="AX729" s="72">
        <f t="shared" si="143"/>
        <v>850000</v>
      </c>
      <c r="AY729" s="73">
        <f t="shared" si="144"/>
        <v>0.23885435335944433</v>
      </c>
    </row>
    <row r="730" spans="1:51" s="2" customFormat="1" ht="12" customHeight="1">
      <c r="A730" s="172" t="s">
        <v>48</v>
      </c>
      <c r="B730" s="55" t="s">
        <v>1074</v>
      </c>
      <c r="C730" s="58" t="s">
        <v>3291</v>
      </c>
      <c r="D730" s="58">
        <v>369326</v>
      </c>
      <c r="E730" s="60" t="s">
        <v>46</v>
      </c>
      <c r="F730" s="55" t="s">
        <v>48</v>
      </c>
      <c r="G730" s="121"/>
      <c r="H730" s="121"/>
      <c r="I730" s="107"/>
      <c r="J730" s="107"/>
      <c r="K730" s="121">
        <v>5500000</v>
      </c>
      <c r="L730" s="175">
        <v>3800000</v>
      </c>
      <c r="M730" s="60" t="s">
        <v>46</v>
      </c>
      <c r="N730" s="177" t="s">
        <v>48</v>
      </c>
      <c r="O730" s="169">
        <f t="shared" si="146"/>
        <v>3275862.0689655175</v>
      </c>
      <c r="P730" s="170">
        <v>0</v>
      </c>
      <c r="Q730" s="72">
        <f t="shared" si="147"/>
        <v>0</v>
      </c>
      <c r="R730" s="65"/>
      <c r="S730" s="171">
        <v>44824</v>
      </c>
      <c r="T730" s="67">
        <v>45448</v>
      </c>
      <c r="U730" s="64">
        <f t="shared" ref="U730:U779" si="151">(T730-S730)+1</f>
        <v>625</v>
      </c>
      <c r="V730" s="64">
        <v>150</v>
      </c>
      <c r="W730" s="61">
        <f>U730*V730</f>
        <v>93750</v>
      </c>
      <c r="X730" s="68" t="s">
        <v>3292</v>
      </c>
      <c r="Y730" s="68" t="s">
        <v>50</v>
      </c>
      <c r="AA730" s="9" t="s">
        <v>27</v>
      </c>
      <c r="AB730" s="9" t="s">
        <v>27</v>
      </c>
      <c r="AC730" s="9" t="s">
        <v>27</v>
      </c>
      <c r="AD730" s="9" t="s">
        <v>27</v>
      </c>
      <c r="AE730" s="9" t="s">
        <v>27</v>
      </c>
      <c r="AP730" s="69">
        <f t="shared" ref="AP730:AP793" si="152">H730</f>
        <v>0</v>
      </c>
      <c r="AQ730" s="70" t="e">
        <f t="shared" ref="AQ730:AQ793" si="153">AP730/G730</f>
        <v>#DIV/0!</v>
      </c>
      <c r="AR730" s="71"/>
      <c r="AS730" s="60"/>
      <c r="AT730" s="60">
        <f t="shared" ref="AT730:AT793" si="154">AS730-AR730</f>
        <v>0</v>
      </c>
      <c r="AU730" s="72">
        <f t="shared" si="145"/>
        <v>3205.2733333333331</v>
      </c>
      <c r="AV730" s="72">
        <f t="shared" ref="AV730:AV793" si="155">AU730*AT730</f>
        <v>0</v>
      </c>
      <c r="AW730" s="72">
        <f t="shared" ref="AW730:AW793" si="156">L730</f>
        <v>3800000</v>
      </c>
      <c r="AX730" s="72">
        <f t="shared" ref="AX730:AX793" si="157">SUM(AV730:AW730)+BE730</f>
        <v>3800000</v>
      </c>
      <c r="AY730" s="73" t="e">
        <f t="shared" ref="AY730:AY793" si="158">AX730/G730</f>
        <v>#DIV/0!</v>
      </c>
    </row>
    <row r="731" spans="1:51" s="2" customFormat="1" ht="12" customHeight="1">
      <c r="A731" s="172" t="s">
        <v>3293</v>
      </c>
      <c r="B731" s="55" t="s">
        <v>778</v>
      </c>
      <c r="C731" s="173" t="s">
        <v>3294</v>
      </c>
      <c r="D731" s="58">
        <v>487815</v>
      </c>
      <c r="E731" s="60" t="s">
        <v>3128</v>
      </c>
      <c r="F731" s="55" t="s">
        <v>208</v>
      </c>
      <c r="G731" s="121">
        <v>5129995.5999999996</v>
      </c>
      <c r="H731" s="121">
        <v>1280956.6739464356</v>
      </c>
      <c r="I731" s="107"/>
      <c r="J731" s="107"/>
      <c r="K731" s="121">
        <v>1100000</v>
      </c>
      <c r="L731" s="175">
        <v>1000000</v>
      </c>
      <c r="M731" s="60" t="s">
        <v>3295</v>
      </c>
      <c r="N731" s="177" t="s">
        <v>1879</v>
      </c>
      <c r="O731" s="169">
        <f t="shared" si="146"/>
        <v>862068.96551724139</v>
      </c>
      <c r="P731" s="170">
        <v>1.7500000000000002E-2</v>
      </c>
      <c r="Q731" s="72">
        <f t="shared" si="147"/>
        <v>15086.206896551726</v>
      </c>
      <c r="R731" s="65" t="s">
        <v>27</v>
      </c>
      <c r="S731" s="171">
        <v>45434</v>
      </c>
      <c r="T731" s="67">
        <v>45548</v>
      </c>
      <c r="U731" s="64">
        <f t="shared" si="151"/>
        <v>115</v>
      </c>
      <c r="V731" s="64">
        <v>100</v>
      </c>
      <c r="W731" s="61">
        <f t="shared" ref="W731:W741" si="159">V731*U731</f>
        <v>11500</v>
      </c>
      <c r="X731" s="68" t="s">
        <v>3296</v>
      </c>
      <c r="Y731" s="68" t="s">
        <v>50</v>
      </c>
      <c r="AA731" s="9" t="s">
        <v>27</v>
      </c>
      <c r="AB731" s="9" t="s">
        <v>27</v>
      </c>
      <c r="AC731" s="9" t="s">
        <v>27</v>
      </c>
      <c r="AD731" s="9" t="s">
        <v>27</v>
      </c>
      <c r="AE731" s="9" t="s">
        <v>27</v>
      </c>
      <c r="AP731" s="69">
        <f t="shared" si="152"/>
        <v>1280956.6739464356</v>
      </c>
      <c r="AQ731" s="70">
        <f t="shared" si="153"/>
        <v>0.24969937088180655</v>
      </c>
      <c r="AR731" s="71"/>
      <c r="AS731" s="60"/>
      <c r="AT731" s="60">
        <f t="shared" si="154"/>
        <v>0</v>
      </c>
      <c r="AU731" s="72">
        <f t="shared" si="145"/>
        <v>3205.2733333333331</v>
      </c>
      <c r="AV731" s="72">
        <f t="shared" si="155"/>
        <v>0</v>
      </c>
      <c r="AW731" s="72">
        <f t="shared" si="156"/>
        <v>1000000</v>
      </c>
      <c r="AX731" s="72">
        <f t="shared" si="157"/>
        <v>1000000</v>
      </c>
      <c r="AY731" s="73">
        <f t="shared" si="158"/>
        <v>0.19493194107223016</v>
      </c>
    </row>
    <row r="732" spans="1:51" s="2" customFormat="1" ht="12" customHeight="1">
      <c r="A732" s="172" t="s">
        <v>3297</v>
      </c>
      <c r="B732" s="55" t="s">
        <v>529</v>
      </c>
      <c r="C732" s="173" t="s">
        <v>3298</v>
      </c>
      <c r="D732" s="58" t="s">
        <v>3299</v>
      </c>
      <c r="E732" s="60" t="s">
        <v>2917</v>
      </c>
      <c r="F732" s="55" t="s">
        <v>1649</v>
      </c>
      <c r="G732" s="121">
        <v>3984600</v>
      </c>
      <c r="H732" s="121">
        <v>1301355.54</v>
      </c>
      <c r="I732" s="107"/>
      <c r="J732" s="107"/>
      <c r="K732" s="121">
        <v>2000000</v>
      </c>
      <c r="L732" s="175">
        <v>2000000</v>
      </c>
      <c r="M732" s="60" t="s">
        <v>2488</v>
      </c>
      <c r="N732" s="177" t="s">
        <v>48</v>
      </c>
      <c r="O732" s="169">
        <f t="shared" si="146"/>
        <v>1724137.9310344828</v>
      </c>
      <c r="P732" s="170">
        <v>0</v>
      </c>
      <c r="Q732" s="72">
        <f t="shared" si="147"/>
        <v>0</v>
      </c>
      <c r="R732" s="65"/>
      <c r="S732" s="171">
        <v>45076</v>
      </c>
      <c r="T732" s="67">
        <v>45291</v>
      </c>
      <c r="U732" s="64">
        <f t="shared" si="151"/>
        <v>216</v>
      </c>
      <c r="V732" s="64">
        <v>60</v>
      </c>
      <c r="W732" s="61">
        <f t="shared" si="159"/>
        <v>12960</v>
      </c>
      <c r="X732" s="68" t="s">
        <v>3300</v>
      </c>
      <c r="Y732" s="68" t="s">
        <v>50</v>
      </c>
      <c r="AA732" s="9" t="s">
        <v>27</v>
      </c>
      <c r="AB732" s="9" t="s">
        <v>27</v>
      </c>
      <c r="AC732" s="9" t="s">
        <v>27</v>
      </c>
      <c r="AD732" s="9" t="s">
        <v>27</v>
      </c>
      <c r="AE732" s="9" t="s">
        <v>27</v>
      </c>
      <c r="AG732" s="110" t="s">
        <v>3301</v>
      </c>
      <c r="AP732" s="69">
        <f t="shared" si="152"/>
        <v>1301355.54</v>
      </c>
      <c r="AQ732" s="70">
        <f t="shared" si="153"/>
        <v>0.32659628068062041</v>
      </c>
      <c r="AR732" s="66">
        <v>44893</v>
      </c>
      <c r="AS732" s="67">
        <v>45058</v>
      </c>
      <c r="AT732" s="60">
        <f t="shared" si="154"/>
        <v>165</v>
      </c>
      <c r="AU732" s="72">
        <f t="shared" si="145"/>
        <v>3205.2733333333331</v>
      </c>
      <c r="AV732" s="72">
        <f t="shared" si="155"/>
        <v>528870.1</v>
      </c>
      <c r="AW732" s="72">
        <f t="shared" si="156"/>
        <v>2000000</v>
      </c>
      <c r="AX732" s="72">
        <f t="shared" si="157"/>
        <v>2528870.1</v>
      </c>
      <c r="AY732" s="73">
        <f t="shared" si="158"/>
        <v>0.63466096973347386</v>
      </c>
    </row>
    <row r="733" spans="1:51" s="2" customFormat="1" ht="12" customHeight="1">
      <c r="A733" s="172" t="s">
        <v>3302</v>
      </c>
      <c r="B733" s="55" t="s">
        <v>795</v>
      </c>
      <c r="C733" s="173" t="s">
        <v>3303</v>
      </c>
      <c r="D733" s="58" t="s">
        <v>3304</v>
      </c>
      <c r="E733" s="60" t="s">
        <v>3128</v>
      </c>
      <c r="F733" s="55" t="s">
        <v>208</v>
      </c>
      <c r="G733" s="121">
        <v>6156120</v>
      </c>
      <c r="H733" s="121">
        <v>1537179.2910729072</v>
      </c>
      <c r="I733" s="107"/>
      <c r="J733" s="107"/>
      <c r="K733" s="121">
        <v>1200000</v>
      </c>
      <c r="L733" s="175">
        <v>1100000</v>
      </c>
      <c r="M733" s="60" t="s">
        <v>3305</v>
      </c>
      <c r="N733" s="177" t="s">
        <v>1879</v>
      </c>
      <c r="O733" s="169">
        <f t="shared" si="146"/>
        <v>948275.86206896557</v>
      </c>
      <c r="P733" s="170">
        <v>2.5000000000000001E-2</v>
      </c>
      <c r="Q733" s="72">
        <f t="shared" si="147"/>
        <v>23706.896551724141</v>
      </c>
      <c r="R733" s="65" t="s">
        <v>27</v>
      </c>
      <c r="S733" s="171">
        <v>45490</v>
      </c>
      <c r="T733" s="67">
        <v>45559</v>
      </c>
      <c r="U733" s="64">
        <f t="shared" si="151"/>
        <v>70</v>
      </c>
      <c r="V733" s="64">
        <v>100</v>
      </c>
      <c r="W733" s="61">
        <f t="shared" si="159"/>
        <v>7000</v>
      </c>
      <c r="X733" s="68" t="s">
        <v>3306</v>
      </c>
      <c r="Y733" s="68" t="s">
        <v>50</v>
      </c>
      <c r="AA733" s="9" t="s">
        <v>27</v>
      </c>
      <c r="AB733" s="9" t="s">
        <v>27</v>
      </c>
      <c r="AC733" s="9" t="s">
        <v>27</v>
      </c>
      <c r="AD733" s="9" t="s">
        <v>27</v>
      </c>
      <c r="AE733" s="9" t="s">
        <v>27</v>
      </c>
      <c r="AP733" s="69">
        <f t="shared" si="152"/>
        <v>1537179.2910729072</v>
      </c>
      <c r="AQ733" s="70">
        <f t="shared" si="153"/>
        <v>0.24969937088180658</v>
      </c>
      <c r="AR733" s="71"/>
      <c r="AS733" s="60"/>
      <c r="AT733" s="60">
        <f t="shared" si="154"/>
        <v>0</v>
      </c>
      <c r="AU733" s="72">
        <f t="shared" si="145"/>
        <v>3205.2733333333331</v>
      </c>
      <c r="AV733" s="72">
        <f t="shared" si="155"/>
        <v>0</v>
      </c>
      <c r="AW733" s="72">
        <f t="shared" si="156"/>
        <v>1100000</v>
      </c>
      <c r="AX733" s="72">
        <f t="shared" si="157"/>
        <v>1100000</v>
      </c>
      <c r="AY733" s="73">
        <f t="shared" si="158"/>
        <v>0.17868397627076796</v>
      </c>
    </row>
    <row r="734" spans="1:51" s="2" customFormat="1" ht="12" customHeight="1">
      <c r="A734" s="172" t="s">
        <v>3307</v>
      </c>
      <c r="B734" s="55" t="s">
        <v>795</v>
      </c>
      <c r="C734" s="173" t="s">
        <v>3308</v>
      </c>
      <c r="D734" s="58" t="s">
        <v>3309</v>
      </c>
      <c r="E734" s="60" t="s">
        <v>3128</v>
      </c>
      <c r="F734" s="55" t="s">
        <v>208</v>
      </c>
      <c r="G734" s="121">
        <v>6156120</v>
      </c>
      <c r="H734" s="121">
        <v>1537179.2910729072</v>
      </c>
      <c r="I734" s="107"/>
      <c r="J734" s="107"/>
      <c r="K734" s="121">
        <v>1200000</v>
      </c>
      <c r="L734" s="175">
        <v>1100000</v>
      </c>
      <c r="M734" s="60" t="s">
        <v>3305</v>
      </c>
      <c r="N734" s="177" t="s">
        <v>1879</v>
      </c>
      <c r="O734" s="169">
        <f t="shared" si="146"/>
        <v>948275.86206896557</v>
      </c>
      <c r="P734" s="170">
        <v>2.5000000000000001E-2</v>
      </c>
      <c r="Q734" s="72">
        <f t="shared" si="147"/>
        <v>23706.896551724141</v>
      </c>
      <c r="R734" s="65" t="s">
        <v>27</v>
      </c>
      <c r="S734" s="171">
        <v>45490</v>
      </c>
      <c r="T734" s="67">
        <v>45559</v>
      </c>
      <c r="U734" s="64">
        <f t="shared" si="151"/>
        <v>70</v>
      </c>
      <c r="V734" s="64">
        <v>100</v>
      </c>
      <c r="W734" s="61">
        <f t="shared" si="159"/>
        <v>7000</v>
      </c>
      <c r="X734" s="68" t="s">
        <v>3310</v>
      </c>
      <c r="Y734" s="68" t="s">
        <v>50</v>
      </c>
      <c r="AA734" s="9" t="s">
        <v>27</v>
      </c>
      <c r="AB734" s="9" t="s">
        <v>27</v>
      </c>
      <c r="AC734" s="9" t="s">
        <v>27</v>
      </c>
      <c r="AD734" s="9" t="s">
        <v>27</v>
      </c>
      <c r="AE734" s="9" t="s">
        <v>27</v>
      </c>
      <c r="AP734" s="69">
        <f t="shared" si="152"/>
        <v>1537179.2910729072</v>
      </c>
      <c r="AQ734" s="70">
        <f t="shared" si="153"/>
        <v>0.24969937088180658</v>
      </c>
      <c r="AR734" s="71"/>
      <c r="AS734" s="60"/>
      <c r="AT734" s="60">
        <f t="shared" si="154"/>
        <v>0</v>
      </c>
      <c r="AU734" s="72">
        <f t="shared" si="145"/>
        <v>3205.2733333333331</v>
      </c>
      <c r="AV734" s="72">
        <f t="shared" si="155"/>
        <v>0</v>
      </c>
      <c r="AW734" s="72">
        <f t="shared" si="156"/>
        <v>1100000</v>
      </c>
      <c r="AX734" s="72">
        <f t="shared" si="157"/>
        <v>1100000</v>
      </c>
      <c r="AY734" s="73">
        <f t="shared" si="158"/>
        <v>0.17868397627076796</v>
      </c>
    </row>
    <row r="735" spans="1:51" s="2" customFormat="1" ht="12" customHeight="1">
      <c r="A735" s="172" t="s">
        <v>3311</v>
      </c>
      <c r="B735" s="55" t="s">
        <v>1491</v>
      </c>
      <c r="C735" s="173" t="s">
        <v>3312</v>
      </c>
      <c r="D735" s="58" t="s">
        <v>3313</v>
      </c>
      <c r="E735" s="60" t="s">
        <v>2106</v>
      </c>
      <c r="F735" s="55" t="s">
        <v>208</v>
      </c>
      <c r="G735" s="121">
        <v>4919000</v>
      </c>
      <c r="H735" s="121">
        <v>1369654.621380802</v>
      </c>
      <c r="I735" s="107">
        <v>600000</v>
      </c>
      <c r="J735" s="107"/>
      <c r="K735" s="121">
        <v>1200000</v>
      </c>
      <c r="L735" s="175">
        <v>700000</v>
      </c>
      <c r="M735" s="60" t="s">
        <v>46</v>
      </c>
      <c r="N735" s="177" t="s">
        <v>48</v>
      </c>
      <c r="O735" s="169">
        <f t="shared" si="146"/>
        <v>603448.27586206899</v>
      </c>
      <c r="P735" s="170">
        <v>1.7500000000000002E-2</v>
      </c>
      <c r="Q735" s="72">
        <f t="shared" si="147"/>
        <v>10560.344827586208</v>
      </c>
      <c r="R735" s="65"/>
      <c r="S735" s="171">
        <v>44748</v>
      </c>
      <c r="T735" s="67">
        <v>45343</v>
      </c>
      <c r="U735" s="64">
        <f t="shared" si="151"/>
        <v>596</v>
      </c>
      <c r="V735" s="64">
        <v>60</v>
      </c>
      <c r="W735" s="61">
        <f t="shared" si="159"/>
        <v>35760</v>
      </c>
      <c r="X735" s="68" t="s">
        <v>3314</v>
      </c>
      <c r="Y735" s="68" t="s">
        <v>50</v>
      </c>
      <c r="AA735" s="9" t="s">
        <v>27</v>
      </c>
      <c r="AB735" s="9" t="s">
        <v>27</v>
      </c>
      <c r="AC735" s="9" t="s">
        <v>27</v>
      </c>
      <c r="AD735" s="9" t="s">
        <v>27</v>
      </c>
      <c r="AE735" s="9" t="s">
        <v>27</v>
      </c>
      <c r="AP735" s="69">
        <f t="shared" si="152"/>
        <v>1369654.621380802</v>
      </c>
      <c r="AQ735" s="70">
        <f t="shared" si="153"/>
        <v>0.27844167948379794</v>
      </c>
      <c r="AR735" s="71"/>
      <c r="AS735" s="60"/>
      <c r="AT735" s="60">
        <f t="shared" si="154"/>
        <v>0</v>
      </c>
      <c r="AU735" s="72">
        <f t="shared" ref="AU735:AU798" si="160">96158.2/30</f>
        <v>3205.2733333333331</v>
      </c>
      <c r="AV735" s="72">
        <f t="shared" si="155"/>
        <v>0</v>
      </c>
      <c r="AW735" s="72">
        <f t="shared" si="156"/>
        <v>700000</v>
      </c>
      <c r="AX735" s="72">
        <f t="shared" si="157"/>
        <v>700000</v>
      </c>
      <c r="AY735" s="73">
        <f t="shared" si="158"/>
        <v>0.1423053466151657</v>
      </c>
    </row>
    <row r="736" spans="1:51" s="2" customFormat="1" ht="12" customHeight="1">
      <c r="A736" s="172" t="s">
        <v>3315</v>
      </c>
      <c r="B736" s="55" t="s">
        <v>795</v>
      </c>
      <c r="C736" s="173" t="s">
        <v>3316</v>
      </c>
      <c r="D736" s="58" t="s">
        <v>3317</v>
      </c>
      <c r="E736" s="60" t="s">
        <v>3128</v>
      </c>
      <c r="F736" s="55" t="s">
        <v>208</v>
      </c>
      <c r="G736" s="121">
        <v>6156120</v>
      </c>
      <c r="H736" s="121">
        <v>1537179.2910729072</v>
      </c>
      <c r="I736" s="107"/>
      <c r="J736" s="107"/>
      <c r="K736" s="121">
        <v>1200000</v>
      </c>
      <c r="L736" s="175">
        <v>1100000</v>
      </c>
      <c r="M736" s="60" t="s">
        <v>3318</v>
      </c>
      <c r="N736" s="177" t="s">
        <v>2290</v>
      </c>
      <c r="O736" s="169">
        <f t="shared" si="146"/>
        <v>948275.86206896557</v>
      </c>
      <c r="P736" s="170">
        <v>2.5000000000000001E-2</v>
      </c>
      <c r="Q736" s="72">
        <f t="shared" si="147"/>
        <v>23706.896551724141</v>
      </c>
      <c r="R736" s="65" t="s">
        <v>27</v>
      </c>
      <c r="S736" s="171">
        <v>45490</v>
      </c>
      <c r="T736" s="67">
        <v>45562</v>
      </c>
      <c r="U736" s="64">
        <f t="shared" si="151"/>
        <v>73</v>
      </c>
      <c r="V736" s="64">
        <v>100</v>
      </c>
      <c r="W736" s="61">
        <f t="shared" si="159"/>
        <v>7300</v>
      </c>
      <c r="X736" s="68" t="s">
        <v>3319</v>
      </c>
      <c r="Y736" s="68" t="s">
        <v>50</v>
      </c>
      <c r="AA736" s="9" t="s">
        <v>27</v>
      </c>
      <c r="AB736" s="9" t="s">
        <v>27</v>
      </c>
      <c r="AC736" s="9" t="s">
        <v>27</v>
      </c>
      <c r="AD736" s="9" t="s">
        <v>27</v>
      </c>
      <c r="AE736" s="9" t="s">
        <v>27</v>
      </c>
      <c r="AP736" s="69">
        <f t="shared" si="152"/>
        <v>1537179.2910729072</v>
      </c>
      <c r="AQ736" s="70">
        <f t="shared" si="153"/>
        <v>0.24969937088180658</v>
      </c>
      <c r="AR736" s="71"/>
      <c r="AS736" s="60"/>
      <c r="AT736" s="60">
        <f t="shared" si="154"/>
        <v>0</v>
      </c>
      <c r="AU736" s="72">
        <f t="shared" si="160"/>
        <v>3205.2733333333331</v>
      </c>
      <c r="AV736" s="72">
        <f t="shared" si="155"/>
        <v>0</v>
      </c>
      <c r="AW736" s="72">
        <f t="shared" si="156"/>
        <v>1100000</v>
      </c>
      <c r="AX736" s="72">
        <f t="shared" si="157"/>
        <v>1100000</v>
      </c>
      <c r="AY736" s="73">
        <f t="shared" si="158"/>
        <v>0.17868397627076796</v>
      </c>
    </row>
    <row r="737" spans="1:51" s="2" customFormat="1" ht="12" customHeight="1">
      <c r="A737" s="172" t="s">
        <v>3320</v>
      </c>
      <c r="B737" s="55" t="s">
        <v>778</v>
      </c>
      <c r="C737" s="173" t="s">
        <v>3321</v>
      </c>
      <c r="D737" s="58">
        <v>1517679</v>
      </c>
      <c r="E737" s="60" t="s">
        <v>3128</v>
      </c>
      <c r="F737" s="55" t="s">
        <v>208</v>
      </c>
      <c r="G737" s="121">
        <v>5129995.5999999996</v>
      </c>
      <c r="H737" s="121">
        <v>1280956.6739464356</v>
      </c>
      <c r="I737" s="107"/>
      <c r="J737" s="107"/>
      <c r="K737" s="121">
        <v>1100000</v>
      </c>
      <c r="L737" s="175">
        <v>1000000</v>
      </c>
      <c r="M737" s="60" t="s">
        <v>3322</v>
      </c>
      <c r="N737" s="177" t="s">
        <v>2290</v>
      </c>
      <c r="O737" s="169">
        <f t="shared" si="146"/>
        <v>862068.96551724139</v>
      </c>
      <c r="P737" s="170">
        <v>1.7500000000000002E-2</v>
      </c>
      <c r="Q737" s="72">
        <f t="shared" si="147"/>
        <v>15086.206896551726</v>
      </c>
      <c r="R737" s="65" t="s">
        <v>27</v>
      </c>
      <c r="S737" s="171">
        <v>45490</v>
      </c>
      <c r="T737" s="67">
        <v>45566</v>
      </c>
      <c r="U737" s="64">
        <f t="shared" si="151"/>
        <v>77</v>
      </c>
      <c r="V737" s="64">
        <v>100</v>
      </c>
      <c r="W737" s="61">
        <f t="shared" si="159"/>
        <v>7700</v>
      </c>
      <c r="X737" s="68" t="s">
        <v>3323</v>
      </c>
      <c r="Y737" s="68" t="s">
        <v>50</v>
      </c>
      <c r="AA737" s="9" t="s">
        <v>27</v>
      </c>
      <c r="AB737" s="9" t="s">
        <v>27</v>
      </c>
      <c r="AC737" s="9" t="s">
        <v>27</v>
      </c>
      <c r="AD737" s="9" t="s">
        <v>27</v>
      </c>
      <c r="AE737" s="9" t="s">
        <v>27</v>
      </c>
      <c r="AP737" s="69">
        <f t="shared" si="152"/>
        <v>1280956.6739464356</v>
      </c>
      <c r="AQ737" s="70">
        <f t="shared" si="153"/>
        <v>0.24969937088180655</v>
      </c>
      <c r="AR737" s="71"/>
      <c r="AS737" s="60"/>
      <c r="AT737" s="60">
        <f t="shared" si="154"/>
        <v>0</v>
      </c>
      <c r="AU737" s="72">
        <f t="shared" si="160"/>
        <v>3205.2733333333331</v>
      </c>
      <c r="AV737" s="72">
        <f t="shared" si="155"/>
        <v>0</v>
      </c>
      <c r="AW737" s="72">
        <f t="shared" si="156"/>
        <v>1000000</v>
      </c>
      <c r="AX737" s="72">
        <f t="shared" si="157"/>
        <v>1000000</v>
      </c>
      <c r="AY737" s="73">
        <f t="shared" si="158"/>
        <v>0.19493194107223016</v>
      </c>
    </row>
    <row r="738" spans="1:51" s="2" customFormat="1" ht="12">
      <c r="A738" s="172" t="s">
        <v>3324</v>
      </c>
      <c r="B738" s="55" t="s">
        <v>529</v>
      </c>
      <c r="C738" s="173" t="s">
        <v>3325</v>
      </c>
      <c r="D738" s="58" t="s">
        <v>3326</v>
      </c>
      <c r="E738" s="60" t="s">
        <v>46</v>
      </c>
      <c r="F738" s="55" t="s">
        <v>208</v>
      </c>
      <c r="G738" s="121">
        <v>3638252</v>
      </c>
      <c r="H738" s="121">
        <v>893757.19527536328</v>
      </c>
      <c r="I738" s="107"/>
      <c r="J738" s="107"/>
      <c r="K738" s="121">
        <v>1300000</v>
      </c>
      <c r="L738" s="175">
        <v>700000</v>
      </c>
      <c r="M738" s="60" t="s">
        <v>46</v>
      </c>
      <c r="N738" s="177" t="s">
        <v>48</v>
      </c>
      <c r="O738" s="169">
        <f t="shared" si="146"/>
        <v>603448.27586206899</v>
      </c>
      <c r="P738" s="170">
        <v>0</v>
      </c>
      <c r="Q738" s="72">
        <f t="shared" si="147"/>
        <v>0</v>
      </c>
      <c r="R738" s="65"/>
      <c r="S738" s="171"/>
      <c r="T738" s="67">
        <v>45566</v>
      </c>
      <c r="U738" s="64">
        <f t="shared" si="151"/>
        <v>45567</v>
      </c>
      <c r="V738" s="64">
        <v>60</v>
      </c>
      <c r="W738" s="61">
        <f t="shared" si="159"/>
        <v>2734020</v>
      </c>
      <c r="X738" s="68" t="s">
        <v>3327</v>
      </c>
      <c r="Y738" s="68" t="s">
        <v>50</v>
      </c>
      <c r="AA738" s="9" t="s">
        <v>27</v>
      </c>
      <c r="AB738" s="9" t="s">
        <v>27</v>
      </c>
      <c r="AC738" s="9" t="s">
        <v>27</v>
      </c>
      <c r="AD738" s="9" t="s">
        <v>27</v>
      </c>
      <c r="AE738" s="9" t="s">
        <v>27</v>
      </c>
      <c r="AP738" s="69">
        <f t="shared" si="152"/>
        <v>893757.19527536328</v>
      </c>
      <c r="AQ738" s="70">
        <f t="shared" si="153"/>
        <v>0.24565565971663406</v>
      </c>
      <c r="AR738" s="71"/>
      <c r="AS738" s="60"/>
      <c r="AT738" s="60">
        <f t="shared" si="154"/>
        <v>0</v>
      </c>
      <c r="AU738" s="72">
        <f t="shared" si="160"/>
        <v>3205.2733333333331</v>
      </c>
      <c r="AV738" s="72">
        <f t="shared" si="155"/>
        <v>0</v>
      </c>
      <c r="AW738" s="72">
        <f t="shared" si="156"/>
        <v>700000</v>
      </c>
      <c r="AX738" s="72">
        <f t="shared" si="157"/>
        <v>700000</v>
      </c>
      <c r="AY738" s="73">
        <f t="shared" si="158"/>
        <v>0.19240008663501043</v>
      </c>
    </row>
    <row r="739" spans="1:51" s="2" customFormat="1" ht="12" customHeight="1">
      <c r="A739" s="172" t="s">
        <v>3328</v>
      </c>
      <c r="B739" s="55" t="s">
        <v>232</v>
      </c>
      <c r="C739" s="173" t="s">
        <v>3329</v>
      </c>
      <c r="D739" s="58" t="s">
        <v>3330</v>
      </c>
      <c r="E739" s="60" t="s">
        <v>46</v>
      </c>
      <c r="F739" s="55" t="s">
        <v>208</v>
      </c>
      <c r="G739" s="121">
        <v>3558654</v>
      </c>
      <c r="H739" s="121">
        <v>1132802.4440529849</v>
      </c>
      <c r="I739" s="107"/>
      <c r="J739" s="107"/>
      <c r="K739" s="121">
        <v>1500000</v>
      </c>
      <c r="L739" s="175">
        <v>800000</v>
      </c>
      <c r="M739" s="60" t="s">
        <v>46</v>
      </c>
      <c r="N739" s="177" t="s">
        <v>48</v>
      </c>
      <c r="O739" s="169">
        <f t="shared" si="146"/>
        <v>689655.17241379316</v>
      </c>
      <c r="P739" s="170">
        <v>0</v>
      </c>
      <c r="Q739" s="72">
        <f t="shared" si="147"/>
        <v>0</v>
      </c>
      <c r="R739" s="65"/>
      <c r="S739" s="171"/>
      <c r="T739" s="67">
        <v>45566</v>
      </c>
      <c r="U739" s="64">
        <f t="shared" si="151"/>
        <v>45567</v>
      </c>
      <c r="V739" s="64">
        <v>60</v>
      </c>
      <c r="W739" s="61">
        <f t="shared" si="159"/>
        <v>2734020</v>
      </c>
      <c r="X739" s="68" t="s">
        <v>3331</v>
      </c>
      <c r="Y739" s="68" t="s">
        <v>50</v>
      </c>
      <c r="AA739" s="9" t="s">
        <v>27</v>
      </c>
      <c r="AB739" s="9" t="s">
        <v>27</v>
      </c>
      <c r="AC739" s="9" t="s">
        <v>27</v>
      </c>
      <c r="AD739" s="9" t="s">
        <v>27</v>
      </c>
      <c r="AE739" s="9" t="s">
        <v>27</v>
      </c>
      <c r="AP739" s="69">
        <f t="shared" si="152"/>
        <v>1132802.4440529849</v>
      </c>
      <c r="AQ739" s="70">
        <f t="shared" si="153"/>
        <v>0.31832328853914565</v>
      </c>
      <c r="AR739" s="71"/>
      <c r="AS739" s="60"/>
      <c r="AT739" s="60">
        <f t="shared" si="154"/>
        <v>0</v>
      </c>
      <c r="AU739" s="72">
        <f t="shared" si="160"/>
        <v>3205.2733333333331</v>
      </c>
      <c r="AV739" s="72">
        <f t="shared" si="155"/>
        <v>0</v>
      </c>
      <c r="AW739" s="72">
        <f t="shared" si="156"/>
        <v>800000</v>
      </c>
      <c r="AX739" s="72">
        <f t="shared" si="157"/>
        <v>800000</v>
      </c>
      <c r="AY739" s="73">
        <f t="shared" si="158"/>
        <v>0.22480409727947701</v>
      </c>
    </row>
    <row r="740" spans="1:51" s="2" customFormat="1" ht="12" customHeight="1">
      <c r="A740" s="172" t="s">
        <v>3332</v>
      </c>
      <c r="B740" s="55" t="s">
        <v>2427</v>
      </c>
      <c r="C740" s="173" t="s">
        <v>3333</v>
      </c>
      <c r="D740" s="58" t="s">
        <v>3334</v>
      </c>
      <c r="E740" s="60" t="s">
        <v>2984</v>
      </c>
      <c r="F740" s="55" t="s">
        <v>208</v>
      </c>
      <c r="G740" s="121">
        <v>5200000</v>
      </c>
      <c r="H740" s="121">
        <v>1447896.7333157493</v>
      </c>
      <c r="I740" s="107"/>
      <c r="J740" s="107"/>
      <c r="K740" s="121">
        <v>1300000</v>
      </c>
      <c r="L740" s="175">
        <v>900000</v>
      </c>
      <c r="M740" s="60" t="s">
        <v>3335</v>
      </c>
      <c r="N740" s="177" t="s">
        <v>2290</v>
      </c>
      <c r="O740" s="169">
        <f t="shared" si="146"/>
        <v>775862.06896551733</v>
      </c>
      <c r="P740" s="170">
        <v>1.7500000000000002E-2</v>
      </c>
      <c r="Q740" s="72">
        <f t="shared" si="147"/>
        <v>13577.586206896554</v>
      </c>
      <c r="R740" s="65" t="s">
        <v>27</v>
      </c>
      <c r="S740" s="171">
        <v>45567</v>
      </c>
      <c r="T740" s="67">
        <v>45567</v>
      </c>
      <c r="U740" s="64">
        <f t="shared" si="151"/>
        <v>1</v>
      </c>
      <c r="V740" s="64">
        <v>0</v>
      </c>
      <c r="W740" s="61">
        <f t="shared" si="159"/>
        <v>0</v>
      </c>
      <c r="X740" s="68" t="s">
        <v>3336</v>
      </c>
      <c r="Y740" s="68" t="s">
        <v>50</v>
      </c>
      <c r="AA740" s="9" t="s">
        <v>27</v>
      </c>
      <c r="AB740" s="9" t="s">
        <v>27</v>
      </c>
      <c r="AC740" s="9" t="s">
        <v>27</v>
      </c>
      <c r="AD740" s="9" t="s">
        <v>27</v>
      </c>
      <c r="AE740" s="9" t="s">
        <v>27</v>
      </c>
      <c r="AP740" s="69">
        <f t="shared" si="152"/>
        <v>1447896.7333157493</v>
      </c>
      <c r="AQ740" s="70">
        <f t="shared" si="153"/>
        <v>0.27844167948379794</v>
      </c>
      <c r="AR740" s="71"/>
      <c r="AS740" s="60"/>
      <c r="AT740" s="60">
        <f t="shared" si="154"/>
        <v>0</v>
      </c>
      <c r="AU740" s="72">
        <f t="shared" si="160"/>
        <v>3205.2733333333331</v>
      </c>
      <c r="AV740" s="72">
        <f t="shared" si="155"/>
        <v>0</v>
      </c>
      <c r="AW740" s="72">
        <f t="shared" si="156"/>
        <v>900000</v>
      </c>
      <c r="AX740" s="72">
        <f t="shared" si="157"/>
        <v>900000</v>
      </c>
      <c r="AY740" s="73">
        <f t="shared" si="158"/>
        <v>0.17307692307692307</v>
      </c>
    </row>
    <row r="741" spans="1:51" s="2" customFormat="1" ht="12" customHeight="1">
      <c r="A741" s="172" t="s">
        <v>3337</v>
      </c>
      <c r="B741" s="55" t="s">
        <v>795</v>
      </c>
      <c r="C741" s="173" t="s">
        <v>3338</v>
      </c>
      <c r="D741" s="58">
        <v>578870</v>
      </c>
      <c r="E741" s="60" t="s">
        <v>3128</v>
      </c>
      <c r="F741" s="55" t="s">
        <v>208</v>
      </c>
      <c r="G741" s="121">
        <v>6156120</v>
      </c>
      <c r="H741" s="121">
        <v>1537179.2910729072</v>
      </c>
      <c r="I741" s="107"/>
      <c r="J741" s="107"/>
      <c r="K741" s="121">
        <v>1200000</v>
      </c>
      <c r="L741" s="175">
        <v>1100000</v>
      </c>
      <c r="M741" s="60" t="s">
        <v>3339</v>
      </c>
      <c r="N741" s="177" t="s">
        <v>2290</v>
      </c>
      <c r="O741" s="169">
        <f t="shared" si="146"/>
        <v>948275.86206896557</v>
      </c>
      <c r="P741" s="170">
        <v>2.5000000000000001E-2</v>
      </c>
      <c r="Q741" s="72">
        <f t="shared" si="147"/>
        <v>23706.896551724141</v>
      </c>
      <c r="R741" s="65" t="s">
        <v>27</v>
      </c>
      <c r="S741" s="171">
        <v>45434</v>
      </c>
      <c r="T741" s="67">
        <v>45573</v>
      </c>
      <c r="U741" s="64">
        <f t="shared" si="151"/>
        <v>140</v>
      </c>
      <c r="V741" s="64">
        <v>100</v>
      </c>
      <c r="W741" s="61">
        <f t="shared" si="159"/>
        <v>14000</v>
      </c>
      <c r="X741" s="68" t="s">
        <v>3340</v>
      </c>
      <c r="Y741" s="68" t="s">
        <v>50</v>
      </c>
      <c r="AA741" s="9" t="s">
        <v>27</v>
      </c>
      <c r="AB741" s="9" t="s">
        <v>27</v>
      </c>
      <c r="AC741" s="9" t="s">
        <v>27</v>
      </c>
      <c r="AD741" s="9" t="s">
        <v>27</v>
      </c>
      <c r="AE741" s="9" t="s">
        <v>27</v>
      </c>
      <c r="AP741" s="69">
        <f t="shared" si="152"/>
        <v>1537179.2910729072</v>
      </c>
      <c r="AQ741" s="70">
        <f t="shared" si="153"/>
        <v>0.24969937088180658</v>
      </c>
      <c r="AR741" s="71"/>
      <c r="AS741" s="60"/>
      <c r="AT741" s="60">
        <f t="shared" si="154"/>
        <v>0</v>
      </c>
      <c r="AU741" s="72">
        <f t="shared" si="160"/>
        <v>3205.2733333333331</v>
      </c>
      <c r="AV741" s="72">
        <f t="shared" si="155"/>
        <v>0</v>
      </c>
      <c r="AW741" s="72">
        <f t="shared" si="156"/>
        <v>1100000</v>
      </c>
      <c r="AX741" s="72">
        <f t="shared" si="157"/>
        <v>1100000</v>
      </c>
      <c r="AY741" s="73">
        <f t="shared" si="158"/>
        <v>0.17868397627076796</v>
      </c>
    </row>
    <row r="742" spans="1:51" s="2" customFormat="1" ht="12" customHeight="1">
      <c r="A742" s="172" t="s">
        <v>3341</v>
      </c>
      <c r="B742" s="55" t="s">
        <v>317</v>
      </c>
      <c r="C742" s="173" t="s">
        <v>3342</v>
      </c>
      <c r="D742" s="58" t="s">
        <v>3343</v>
      </c>
      <c r="E742" s="60" t="s">
        <v>2804</v>
      </c>
      <c r="F742" s="55" t="s">
        <v>3344</v>
      </c>
      <c r="G742" s="121"/>
      <c r="H742" s="121"/>
      <c r="I742" s="107"/>
      <c r="J742" s="107"/>
      <c r="K742" s="121">
        <v>3000000</v>
      </c>
      <c r="L742" s="175">
        <v>2200000</v>
      </c>
      <c r="M742" s="60" t="s">
        <v>3345</v>
      </c>
      <c r="N742" s="177" t="s">
        <v>3346</v>
      </c>
      <c r="O742" s="169">
        <f t="shared" si="146"/>
        <v>1896551.7241379311</v>
      </c>
      <c r="P742" s="170">
        <v>2.5000000000000001E-2</v>
      </c>
      <c r="Q742" s="72">
        <f t="shared" si="147"/>
        <v>47413.793103448283</v>
      </c>
      <c r="R742" s="65" t="s">
        <v>27</v>
      </c>
      <c r="S742" s="171"/>
      <c r="T742" s="67">
        <v>45573</v>
      </c>
      <c r="U742" s="64">
        <f t="shared" si="151"/>
        <v>45574</v>
      </c>
      <c r="V742" s="64">
        <v>0</v>
      </c>
      <c r="W742" s="61">
        <f>U742*V742</f>
        <v>0</v>
      </c>
      <c r="X742" s="68" t="s">
        <v>3347</v>
      </c>
      <c r="Y742" s="68" t="s">
        <v>50</v>
      </c>
      <c r="AA742" s="9" t="s">
        <v>27</v>
      </c>
      <c r="AB742" s="9" t="s">
        <v>27</v>
      </c>
      <c r="AC742" s="9" t="s">
        <v>27</v>
      </c>
      <c r="AD742" s="9" t="s">
        <v>27</v>
      </c>
      <c r="AE742" s="9" t="s">
        <v>27</v>
      </c>
      <c r="AP742" s="69">
        <f t="shared" si="152"/>
        <v>0</v>
      </c>
      <c r="AQ742" s="70" t="e">
        <f t="shared" si="153"/>
        <v>#DIV/0!</v>
      </c>
      <c r="AR742" s="71"/>
      <c r="AS742" s="60"/>
      <c r="AT742" s="60">
        <f t="shared" si="154"/>
        <v>0</v>
      </c>
      <c r="AU742" s="72">
        <f t="shared" si="160"/>
        <v>3205.2733333333331</v>
      </c>
      <c r="AV742" s="72">
        <f t="shared" si="155"/>
        <v>0</v>
      </c>
      <c r="AW742" s="72">
        <f t="shared" si="156"/>
        <v>2200000</v>
      </c>
      <c r="AX742" s="72">
        <f t="shared" si="157"/>
        <v>2200000</v>
      </c>
      <c r="AY742" s="73" t="e">
        <f t="shared" si="158"/>
        <v>#DIV/0!</v>
      </c>
    </row>
    <row r="743" spans="1:51" s="2" customFormat="1" ht="12" customHeight="1">
      <c r="A743" s="172" t="s">
        <v>3348</v>
      </c>
      <c r="B743" s="55" t="s">
        <v>218</v>
      </c>
      <c r="C743" s="173" t="s">
        <v>3349</v>
      </c>
      <c r="D743" s="58" t="s">
        <v>3350</v>
      </c>
      <c r="E743" s="60" t="s">
        <v>46</v>
      </c>
      <c r="F743" s="55" t="s">
        <v>208</v>
      </c>
      <c r="G743" s="121">
        <v>5529500</v>
      </c>
      <c r="H743" s="121">
        <v>1760168.6239772062</v>
      </c>
      <c r="I743" s="107"/>
      <c r="J743" s="107"/>
      <c r="K743" s="121">
        <v>2100000</v>
      </c>
      <c r="L743" s="175">
        <v>900000</v>
      </c>
      <c r="M743" s="60" t="s">
        <v>46</v>
      </c>
      <c r="N743" s="177" t="s">
        <v>48</v>
      </c>
      <c r="O743" s="169">
        <f t="shared" si="146"/>
        <v>775862.06896551733</v>
      </c>
      <c r="P743" s="170">
        <v>0</v>
      </c>
      <c r="Q743" s="72">
        <f t="shared" si="147"/>
        <v>0</v>
      </c>
      <c r="R743" s="65"/>
      <c r="S743" s="171"/>
      <c r="T743" s="67">
        <v>45580</v>
      </c>
      <c r="U743" s="64">
        <f t="shared" si="151"/>
        <v>45581</v>
      </c>
      <c r="V743" s="64">
        <v>60</v>
      </c>
      <c r="W743" s="61">
        <f>V743*U743</f>
        <v>2734860</v>
      </c>
      <c r="X743" s="68" t="s">
        <v>3351</v>
      </c>
      <c r="Y743" s="68" t="s">
        <v>50</v>
      </c>
      <c r="AA743" s="9" t="s">
        <v>27</v>
      </c>
      <c r="AB743" s="9" t="s">
        <v>27</v>
      </c>
      <c r="AC743" s="9" t="s">
        <v>27</v>
      </c>
      <c r="AD743" s="9" t="s">
        <v>27</v>
      </c>
      <c r="AE743" s="9" t="s">
        <v>27</v>
      </c>
      <c r="AP743" s="69">
        <f t="shared" si="152"/>
        <v>1760168.6239772062</v>
      </c>
      <c r="AQ743" s="70">
        <f t="shared" si="153"/>
        <v>0.31832328853914571</v>
      </c>
      <c r="AR743" s="71"/>
      <c r="AS743" s="60"/>
      <c r="AT743" s="60">
        <f t="shared" si="154"/>
        <v>0</v>
      </c>
      <c r="AU743" s="72">
        <f t="shared" si="160"/>
        <v>3205.2733333333331</v>
      </c>
      <c r="AV743" s="72">
        <f t="shared" si="155"/>
        <v>0</v>
      </c>
      <c r="AW743" s="72">
        <f t="shared" si="156"/>
        <v>900000</v>
      </c>
      <c r="AX743" s="72">
        <f t="shared" si="157"/>
        <v>900000</v>
      </c>
      <c r="AY743" s="73">
        <f t="shared" si="158"/>
        <v>0.16276336015914639</v>
      </c>
    </row>
    <row r="744" spans="1:51" s="2" customFormat="1" ht="12" customHeight="1">
      <c r="A744" s="172" t="s">
        <v>3352</v>
      </c>
      <c r="B744" s="55" t="s">
        <v>218</v>
      </c>
      <c r="C744" s="173" t="s">
        <v>3353</v>
      </c>
      <c r="D744" s="58" t="s">
        <v>3354</v>
      </c>
      <c r="E744" s="60" t="s">
        <v>3355</v>
      </c>
      <c r="F744" s="55" t="s">
        <v>208</v>
      </c>
      <c r="G744" s="121">
        <v>5529500</v>
      </c>
      <c r="H744" s="121">
        <v>1760168.6239772062</v>
      </c>
      <c r="I744" s="107">
        <v>800000</v>
      </c>
      <c r="J744" s="107"/>
      <c r="K744" s="121">
        <v>2100000</v>
      </c>
      <c r="L744" s="175">
        <v>900000</v>
      </c>
      <c r="M744" s="60" t="s">
        <v>1805</v>
      </c>
      <c r="N744" s="177" t="s">
        <v>2290</v>
      </c>
      <c r="O744" s="169">
        <f t="shared" ref="O744:O770" si="161">L744/1.16</f>
        <v>775862.06896551733</v>
      </c>
      <c r="P744" s="170">
        <v>1.7500000000000002E-2</v>
      </c>
      <c r="Q744" s="72">
        <f t="shared" ref="Q744:Q769" si="162">P744*O744</f>
        <v>13577.586206896554</v>
      </c>
      <c r="R744" s="65" t="s">
        <v>27</v>
      </c>
      <c r="S744" s="171"/>
      <c r="T744" s="67">
        <v>45580</v>
      </c>
      <c r="U744" s="64">
        <f t="shared" si="151"/>
        <v>45581</v>
      </c>
      <c r="V744" s="64">
        <v>0</v>
      </c>
      <c r="W744" s="61">
        <f>V744*U744</f>
        <v>0</v>
      </c>
      <c r="X744" s="68" t="s">
        <v>3356</v>
      </c>
      <c r="Y744" s="68" t="s">
        <v>50</v>
      </c>
      <c r="AA744" s="9" t="s">
        <v>27</v>
      </c>
      <c r="AB744" s="9" t="s">
        <v>27</v>
      </c>
      <c r="AC744" s="9" t="s">
        <v>27</v>
      </c>
      <c r="AD744" s="9" t="s">
        <v>27</v>
      </c>
      <c r="AE744" s="9" t="s">
        <v>27</v>
      </c>
      <c r="AP744" s="69">
        <f t="shared" si="152"/>
        <v>1760168.6239772062</v>
      </c>
      <c r="AQ744" s="70">
        <f t="shared" si="153"/>
        <v>0.31832328853914571</v>
      </c>
      <c r="AR744" s="71"/>
      <c r="AS744" s="60"/>
      <c r="AT744" s="60">
        <f t="shared" si="154"/>
        <v>0</v>
      </c>
      <c r="AU744" s="72">
        <f t="shared" si="160"/>
        <v>3205.2733333333331</v>
      </c>
      <c r="AV744" s="72">
        <f t="shared" si="155"/>
        <v>0</v>
      </c>
      <c r="AW744" s="72">
        <f t="shared" si="156"/>
        <v>900000</v>
      </c>
      <c r="AX744" s="72">
        <f t="shared" si="157"/>
        <v>900000</v>
      </c>
      <c r="AY744" s="73">
        <f t="shared" si="158"/>
        <v>0.16276336015914639</v>
      </c>
    </row>
    <row r="745" spans="1:51" s="2" customFormat="1" ht="12" customHeight="1">
      <c r="A745" s="172" t="s">
        <v>3357</v>
      </c>
      <c r="B745" s="55" t="s">
        <v>218</v>
      </c>
      <c r="C745" s="173" t="s">
        <v>3358</v>
      </c>
      <c r="D745" s="58" t="s">
        <v>3359</v>
      </c>
      <c r="E745" s="60" t="s">
        <v>46</v>
      </c>
      <c r="F745" s="55" t="s">
        <v>208</v>
      </c>
      <c r="G745" s="121">
        <v>5529500</v>
      </c>
      <c r="H745" s="121">
        <v>1760168.6239772062</v>
      </c>
      <c r="I745" s="107"/>
      <c r="J745" s="107"/>
      <c r="K745" s="121">
        <v>2100000</v>
      </c>
      <c r="L745" s="175">
        <v>900000</v>
      </c>
      <c r="M745" s="60" t="s">
        <v>46</v>
      </c>
      <c r="N745" s="177" t="s">
        <v>48</v>
      </c>
      <c r="O745" s="169">
        <f t="shared" si="161"/>
        <v>775862.06896551733</v>
      </c>
      <c r="P745" s="170">
        <v>0</v>
      </c>
      <c r="Q745" s="72">
        <f t="shared" si="162"/>
        <v>0</v>
      </c>
      <c r="R745" s="65"/>
      <c r="S745" s="171"/>
      <c r="T745" s="67">
        <v>45583</v>
      </c>
      <c r="U745" s="64">
        <f t="shared" si="151"/>
        <v>45584</v>
      </c>
      <c r="V745" s="64">
        <v>60</v>
      </c>
      <c r="W745" s="61">
        <f>V745*U745</f>
        <v>2735040</v>
      </c>
      <c r="X745" s="68" t="s">
        <v>3360</v>
      </c>
      <c r="Y745" s="68" t="s">
        <v>50</v>
      </c>
      <c r="AA745" s="9" t="s">
        <v>27</v>
      </c>
      <c r="AB745" s="9" t="s">
        <v>27</v>
      </c>
      <c r="AC745" s="9" t="s">
        <v>27</v>
      </c>
      <c r="AD745" s="9" t="s">
        <v>27</v>
      </c>
      <c r="AE745" s="9" t="s">
        <v>27</v>
      </c>
      <c r="AP745" s="69">
        <f t="shared" si="152"/>
        <v>1760168.6239772062</v>
      </c>
      <c r="AQ745" s="70">
        <f t="shared" si="153"/>
        <v>0.31832328853914571</v>
      </c>
      <c r="AR745" s="71"/>
      <c r="AS745" s="60"/>
      <c r="AT745" s="60">
        <f t="shared" si="154"/>
        <v>0</v>
      </c>
      <c r="AU745" s="72">
        <f t="shared" si="160"/>
        <v>3205.2733333333331</v>
      </c>
      <c r="AV745" s="72">
        <f t="shared" si="155"/>
        <v>0</v>
      </c>
      <c r="AW745" s="72">
        <f t="shared" si="156"/>
        <v>900000</v>
      </c>
      <c r="AX745" s="72">
        <f t="shared" si="157"/>
        <v>900000</v>
      </c>
      <c r="AY745" s="73">
        <f t="shared" si="158"/>
        <v>0.16276336015914639</v>
      </c>
    </row>
    <row r="746" spans="1:51" s="2" customFormat="1" ht="12" customHeight="1">
      <c r="A746" s="172" t="s">
        <v>3361</v>
      </c>
      <c r="B746" s="55" t="s">
        <v>317</v>
      </c>
      <c r="C746" s="173" t="s">
        <v>3362</v>
      </c>
      <c r="D746" s="58" t="s">
        <v>3363</v>
      </c>
      <c r="E746" s="60" t="s">
        <v>2804</v>
      </c>
      <c r="F746" s="55" t="s">
        <v>3344</v>
      </c>
      <c r="G746" s="121"/>
      <c r="H746" s="121"/>
      <c r="I746" s="107"/>
      <c r="J746" s="107"/>
      <c r="K746" s="121">
        <v>3000000</v>
      </c>
      <c r="L746" s="175">
        <v>2200000</v>
      </c>
      <c r="M746" s="60" t="s">
        <v>3345</v>
      </c>
      <c r="N746" s="177" t="s">
        <v>3346</v>
      </c>
      <c r="O746" s="169">
        <f t="shared" si="161"/>
        <v>1896551.7241379311</v>
      </c>
      <c r="P746" s="170">
        <v>2.5000000000000001E-2</v>
      </c>
      <c r="Q746" s="72">
        <f t="shared" si="162"/>
        <v>47413.793103448283</v>
      </c>
      <c r="R746" s="65" t="s">
        <v>27</v>
      </c>
      <c r="S746" s="171"/>
      <c r="T746" s="67">
        <v>45587</v>
      </c>
      <c r="U746" s="64">
        <f t="shared" si="151"/>
        <v>45588</v>
      </c>
      <c r="V746" s="64">
        <v>0</v>
      </c>
      <c r="W746" s="61">
        <f>U746*V746</f>
        <v>0</v>
      </c>
      <c r="X746" s="68" t="s">
        <v>3364</v>
      </c>
      <c r="Y746" s="68" t="s">
        <v>50</v>
      </c>
      <c r="AA746" s="9" t="s">
        <v>27</v>
      </c>
      <c r="AB746" s="9" t="s">
        <v>27</v>
      </c>
      <c r="AC746" s="9" t="s">
        <v>27</v>
      </c>
      <c r="AD746" s="9" t="s">
        <v>27</v>
      </c>
      <c r="AE746" s="9" t="s">
        <v>27</v>
      </c>
      <c r="AF746" s="8" t="s">
        <v>3365</v>
      </c>
      <c r="AP746" s="69">
        <f t="shared" si="152"/>
        <v>0</v>
      </c>
      <c r="AQ746" s="70" t="e">
        <f t="shared" si="153"/>
        <v>#DIV/0!</v>
      </c>
      <c r="AR746" s="71"/>
      <c r="AS746" s="60"/>
      <c r="AT746" s="60">
        <f t="shared" si="154"/>
        <v>0</v>
      </c>
      <c r="AU746" s="72">
        <f t="shared" si="160"/>
        <v>3205.2733333333331</v>
      </c>
      <c r="AV746" s="72">
        <f t="shared" si="155"/>
        <v>0</v>
      </c>
      <c r="AW746" s="72">
        <f t="shared" si="156"/>
        <v>2200000</v>
      </c>
      <c r="AX746" s="72">
        <f t="shared" si="157"/>
        <v>2200000</v>
      </c>
      <c r="AY746" s="73" t="e">
        <f t="shared" si="158"/>
        <v>#DIV/0!</v>
      </c>
    </row>
    <row r="747" spans="1:51" s="2" customFormat="1" ht="12" customHeight="1">
      <c r="A747" s="172" t="s">
        <v>3366</v>
      </c>
      <c r="B747" s="55" t="s">
        <v>1491</v>
      </c>
      <c r="C747" s="173" t="s">
        <v>3367</v>
      </c>
      <c r="D747" s="58" t="s">
        <v>3368</v>
      </c>
      <c r="E747" s="60" t="s">
        <v>46</v>
      </c>
      <c r="F747" s="55" t="s">
        <v>208</v>
      </c>
      <c r="G747" s="121">
        <v>4919000</v>
      </c>
      <c r="H747" s="121">
        <v>1369654.621380802</v>
      </c>
      <c r="I747" s="107"/>
      <c r="J747" s="107"/>
      <c r="K747" s="121">
        <v>1200000</v>
      </c>
      <c r="L747" s="175">
        <v>700000</v>
      </c>
      <c r="M747" s="60" t="s">
        <v>46</v>
      </c>
      <c r="N747" s="177" t="s">
        <v>48</v>
      </c>
      <c r="O747" s="169">
        <f t="shared" si="161"/>
        <v>603448.27586206899</v>
      </c>
      <c r="P747" s="170">
        <v>0</v>
      </c>
      <c r="Q747" s="72">
        <f t="shared" si="162"/>
        <v>0</v>
      </c>
      <c r="R747" s="65"/>
      <c r="S747" s="171"/>
      <c r="T747" s="67">
        <v>45587</v>
      </c>
      <c r="U747" s="64">
        <f t="shared" si="151"/>
        <v>45588</v>
      </c>
      <c r="V747" s="64">
        <v>60</v>
      </c>
      <c r="W747" s="61">
        <f t="shared" ref="W747:W770" si="163">V747*U747</f>
        <v>2735280</v>
      </c>
      <c r="X747" s="68" t="s">
        <v>3369</v>
      </c>
      <c r="Y747" s="68" t="s">
        <v>50</v>
      </c>
      <c r="AA747" s="9" t="s">
        <v>27</v>
      </c>
      <c r="AB747" s="9" t="s">
        <v>27</v>
      </c>
      <c r="AC747" s="9" t="s">
        <v>27</v>
      </c>
      <c r="AD747" s="9" t="s">
        <v>27</v>
      </c>
      <c r="AE747" s="9" t="s">
        <v>27</v>
      </c>
      <c r="AP747" s="69">
        <f t="shared" si="152"/>
        <v>1369654.621380802</v>
      </c>
      <c r="AQ747" s="70">
        <f t="shared" si="153"/>
        <v>0.27844167948379794</v>
      </c>
      <c r="AR747" s="71"/>
      <c r="AS747" s="60"/>
      <c r="AT747" s="60">
        <f t="shared" si="154"/>
        <v>0</v>
      </c>
      <c r="AU747" s="72">
        <f t="shared" si="160"/>
        <v>3205.2733333333331</v>
      </c>
      <c r="AV747" s="72">
        <f t="shared" si="155"/>
        <v>0</v>
      </c>
      <c r="AW747" s="72">
        <f t="shared" si="156"/>
        <v>700000</v>
      </c>
      <c r="AX747" s="72">
        <f t="shared" si="157"/>
        <v>700000</v>
      </c>
      <c r="AY747" s="73">
        <f t="shared" si="158"/>
        <v>0.1423053466151657</v>
      </c>
    </row>
    <row r="748" spans="1:51" s="2" customFormat="1" ht="12" customHeight="1">
      <c r="A748" s="172" t="s">
        <v>3370</v>
      </c>
      <c r="B748" s="55" t="s">
        <v>1491</v>
      </c>
      <c r="C748" s="173" t="s">
        <v>3371</v>
      </c>
      <c r="D748" s="58" t="s">
        <v>3372</v>
      </c>
      <c r="E748" s="60" t="s">
        <v>46</v>
      </c>
      <c r="F748" s="55" t="s">
        <v>208</v>
      </c>
      <c r="G748" s="121">
        <v>4919000</v>
      </c>
      <c r="H748" s="121">
        <v>1369654.621380802</v>
      </c>
      <c r="I748" s="107"/>
      <c r="J748" s="107"/>
      <c r="K748" s="121">
        <v>1200000</v>
      </c>
      <c r="L748" s="175">
        <v>700000</v>
      </c>
      <c r="M748" s="60" t="s">
        <v>3335</v>
      </c>
      <c r="N748" s="177" t="s">
        <v>2290</v>
      </c>
      <c r="O748" s="169">
        <f t="shared" si="161"/>
        <v>603448.27586206899</v>
      </c>
      <c r="P748" s="170">
        <v>1.7500000000000002E-2</v>
      </c>
      <c r="Q748" s="72">
        <f t="shared" si="162"/>
        <v>10560.344827586208</v>
      </c>
      <c r="R748" s="65" t="s">
        <v>27</v>
      </c>
      <c r="S748" s="171">
        <v>45588</v>
      </c>
      <c r="T748" s="67">
        <v>45590</v>
      </c>
      <c r="U748" s="64">
        <f t="shared" si="151"/>
        <v>3</v>
      </c>
      <c r="V748" s="64">
        <v>0</v>
      </c>
      <c r="W748" s="61">
        <f t="shared" si="163"/>
        <v>0</v>
      </c>
      <c r="X748" s="68" t="s">
        <v>3373</v>
      </c>
      <c r="Y748" s="68" t="s">
        <v>50</v>
      </c>
      <c r="AA748" s="9" t="s">
        <v>27</v>
      </c>
      <c r="AB748" s="9" t="s">
        <v>27</v>
      </c>
      <c r="AC748" s="9" t="s">
        <v>27</v>
      </c>
      <c r="AD748" s="9" t="s">
        <v>27</v>
      </c>
      <c r="AE748" s="9" t="s">
        <v>27</v>
      </c>
      <c r="AP748" s="69">
        <f t="shared" si="152"/>
        <v>1369654.621380802</v>
      </c>
      <c r="AQ748" s="70">
        <f t="shared" si="153"/>
        <v>0.27844167948379794</v>
      </c>
      <c r="AR748" s="71"/>
      <c r="AS748" s="60"/>
      <c r="AT748" s="60">
        <f t="shared" si="154"/>
        <v>0</v>
      </c>
      <c r="AU748" s="72">
        <f t="shared" si="160"/>
        <v>3205.2733333333331</v>
      </c>
      <c r="AV748" s="72">
        <f t="shared" si="155"/>
        <v>0</v>
      </c>
      <c r="AW748" s="72">
        <f t="shared" si="156"/>
        <v>700000</v>
      </c>
      <c r="AX748" s="72">
        <f t="shared" si="157"/>
        <v>700000</v>
      </c>
      <c r="AY748" s="73">
        <f t="shared" si="158"/>
        <v>0.1423053466151657</v>
      </c>
    </row>
    <row r="749" spans="1:51" s="2" customFormat="1" ht="12" customHeight="1">
      <c r="A749" s="172" t="s">
        <v>3374</v>
      </c>
      <c r="B749" s="55" t="s">
        <v>795</v>
      </c>
      <c r="C749" s="173" t="s">
        <v>3375</v>
      </c>
      <c r="D749" s="58" t="s">
        <v>3376</v>
      </c>
      <c r="E749" s="60" t="s">
        <v>3128</v>
      </c>
      <c r="F749" s="55" t="s">
        <v>208</v>
      </c>
      <c r="G749" s="121">
        <v>6156120</v>
      </c>
      <c r="H749" s="121">
        <v>1537179.2910729072</v>
      </c>
      <c r="I749" s="107"/>
      <c r="J749" s="107"/>
      <c r="K749" s="121">
        <v>1200000</v>
      </c>
      <c r="L749" s="175">
        <v>1050000</v>
      </c>
      <c r="M749" s="60" t="s">
        <v>3377</v>
      </c>
      <c r="N749" s="177" t="s">
        <v>1879</v>
      </c>
      <c r="O749" s="169">
        <f t="shared" si="161"/>
        <v>905172.41379310354</v>
      </c>
      <c r="P749" s="170">
        <v>2.5000000000000001E-2</v>
      </c>
      <c r="Q749" s="72">
        <f t="shared" si="162"/>
        <v>22629.310344827591</v>
      </c>
      <c r="R749" s="65" t="s">
        <v>27</v>
      </c>
      <c r="S749" s="171">
        <v>45434</v>
      </c>
      <c r="T749" s="67">
        <v>45594</v>
      </c>
      <c r="U749" s="64">
        <f t="shared" si="151"/>
        <v>161</v>
      </c>
      <c r="V749" s="64">
        <v>100</v>
      </c>
      <c r="W749" s="61">
        <f t="shared" si="163"/>
        <v>16100</v>
      </c>
      <c r="X749" s="68" t="s">
        <v>3378</v>
      </c>
      <c r="Y749" s="68" t="s">
        <v>50</v>
      </c>
      <c r="AA749" s="9" t="s">
        <v>27</v>
      </c>
      <c r="AB749" s="9" t="s">
        <v>27</v>
      </c>
      <c r="AC749" s="9" t="s">
        <v>27</v>
      </c>
      <c r="AD749" s="9" t="s">
        <v>27</v>
      </c>
      <c r="AE749" s="9" t="s">
        <v>27</v>
      </c>
      <c r="AP749" s="69">
        <f t="shared" si="152"/>
        <v>1537179.2910729072</v>
      </c>
      <c r="AQ749" s="70">
        <f t="shared" si="153"/>
        <v>0.24969937088180658</v>
      </c>
      <c r="AR749" s="71"/>
      <c r="AS749" s="60"/>
      <c r="AT749" s="60">
        <f t="shared" si="154"/>
        <v>0</v>
      </c>
      <c r="AU749" s="72">
        <f t="shared" si="160"/>
        <v>3205.2733333333331</v>
      </c>
      <c r="AV749" s="72">
        <f t="shared" si="155"/>
        <v>0</v>
      </c>
      <c r="AW749" s="72">
        <f t="shared" si="156"/>
        <v>1050000</v>
      </c>
      <c r="AX749" s="72">
        <f t="shared" si="157"/>
        <v>1050000</v>
      </c>
      <c r="AY749" s="73">
        <f t="shared" si="158"/>
        <v>0.1705619773493694</v>
      </c>
    </row>
    <row r="750" spans="1:51" s="2" customFormat="1" ht="12" customHeight="1">
      <c r="A750" s="172" t="s">
        <v>3379</v>
      </c>
      <c r="B750" s="55" t="s">
        <v>795</v>
      </c>
      <c r="C750" s="173" t="s">
        <v>3380</v>
      </c>
      <c r="D750" s="58" t="s">
        <v>3381</v>
      </c>
      <c r="E750" s="60" t="s">
        <v>3128</v>
      </c>
      <c r="F750" s="55" t="s">
        <v>208</v>
      </c>
      <c r="G750" s="121">
        <v>6156120</v>
      </c>
      <c r="H750" s="121">
        <v>1537179.2910729072</v>
      </c>
      <c r="I750" s="107"/>
      <c r="J750" s="107"/>
      <c r="K750" s="121">
        <v>1200000</v>
      </c>
      <c r="L750" s="175">
        <v>1050000</v>
      </c>
      <c r="M750" s="60" t="s">
        <v>3377</v>
      </c>
      <c r="N750" s="177" t="s">
        <v>1879</v>
      </c>
      <c r="O750" s="169">
        <f t="shared" si="161"/>
        <v>905172.41379310354</v>
      </c>
      <c r="P750" s="170">
        <v>2.5000000000000001E-2</v>
      </c>
      <c r="Q750" s="72">
        <f t="shared" si="162"/>
        <v>22629.310344827591</v>
      </c>
      <c r="R750" s="65" t="s">
        <v>27</v>
      </c>
      <c r="S750" s="171">
        <v>45490</v>
      </c>
      <c r="T750" s="67">
        <v>45594</v>
      </c>
      <c r="U750" s="64">
        <f t="shared" si="151"/>
        <v>105</v>
      </c>
      <c r="V750" s="64">
        <v>100</v>
      </c>
      <c r="W750" s="61">
        <f t="shared" si="163"/>
        <v>10500</v>
      </c>
      <c r="X750" s="68" t="s">
        <v>3378</v>
      </c>
      <c r="Y750" s="68" t="s">
        <v>50</v>
      </c>
      <c r="AA750" s="9" t="s">
        <v>27</v>
      </c>
      <c r="AB750" s="9" t="s">
        <v>27</v>
      </c>
      <c r="AC750" s="9" t="s">
        <v>27</v>
      </c>
      <c r="AD750" s="9" t="s">
        <v>27</v>
      </c>
      <c r="AE750" s="9" t="s">
        <v>27</v>
      </c>
      <c r="AP750" s="69">
        <f t="shared" si="152"/>
        <v>1537179.2910729072</v>
      </c>
      <c r="AQ750" s="70">
        <f t="shared" si="153"/>
        <v>0.24969937088180658</v>
      </c>
      <c r="AR750" s="71"/>
      <c r="AS750" s="60"/>
      <c r="AT750" s="60">
        <f t="shared" si="154"/>
        <v>0</v>
      </c>
      <c r="AU750" s="72">
        <f t="shared" si="160"/>
        <v>3205.2733333333331</v>
      </c>
      <c r="AV750" s="72">
        <f t="shared" si="155"/>
        <v>0</v>
      </c>
      <c r="AW750" s="72">
        <f t="shared" si="156"/>
        <v>1050000</v>
      </c>
      <c r="AX750" s="72">
        <f t="shared" si="157"/>
        <v>1050000</v>
      </c>
      <c r="AY750" s="73">
        <f t="shared" si="158"/>
        <v>0.1705619773493694</v>
      </c>
    </row>
    <row r="751" spans="1:51" s="2" customFormat="1" ht="12" customHeight="1">
      <c r="A751" s="172" t="s">
        <v>3382</v>
      </c>
      <c r="B751" s="55" t="s">
        <v>795</v>
      </c>
      <c r="C751" s="173" t="s">
        <v>3383</v>
      </c>
      <c r="D751" s="58" t="s">
        <v>3384</v>
      </c>
      <c r="E751" s="60" t="s">
        <v>3128</v>
      </c>
      <c r="F751" s="55" t="s">
        <v>208</v>
      </c>
      <c r="G751" s="121">
        <v>6156120</v>
      </c>
      <c r="H751" s="121">
        <v>1537179.2910729072</v>
      </c>
      <c r="I751" s="107"/>
      <c r="J751" s="107"/>
      <c r="K751" s="121">
        <v>1200000</v>
      </c>
      <c r="L751" s="175">
        <v>1050000</v>
      </c>
      <c r="M751" s="60" t="s">
        <v>3377</v>
      </c>
      <c r="N751" s="177" t="s">
        <v>1879</v>
      </c>
      <c r="O751" s="169">
        <f t="shared" si="161"/>
        <v>905172.41379310354</v>
      </c>
      <c r="P751" s="170">
        <v>2.5000000000000001E-2</v>
      </c>
      <c r="Q751" s="72">
        <f t="shared" si="162"/>
        <v>22629.310344827591</v>
      </c>
      <c r="R751" s="65" t="s">
        <v>27</v>
      </c>
      <c r="S751" s="171">
        <v>45490</v>
      </c>
      <c r="T751" s="67">
        <v>45594</v>
      </c>
      <c r="U751" s="64">
        <f t="shared" si="151"/>
        <v>105</v>
      </c>
      <c r="V751" s="64">
        <v>100</v>
      </c>
      <c r="W751" s="61">
        <f t="shared" si="163"/>
        <v>10500</v>
      </c>
      <c r="X751" s="68" t="s">
        <v>3378</v>
      </c>
      <c r="Y751" s="68" t="s">
        <v>50</v>
      </c>
      <c r="AA751" s="9" t="s">
        <v>27</v>
      </c>
      <c r="AB751" s="9" t="s">
        <v>27</v>
      </c>
      <c r="AC751" s="9" t="s">
        <v>27</v>
      </c>
      <c r="AD751" s="9" t="s">
        <v>27</v>
      </c>
      <c r="AE751" s="9" t="s">
        <v>27</v>
      </c>
      <c r="AP751" s="69">
        <f t="shared" si="152"/>
        <v>1537179.2910729072</v>
      </c>
      <c r="AQ751" s="70">
        <f t="shared" si="153"/>
        <v>0.24969937088180658</v>
      </c>
      <c r="AR751" s="71"/>
      <c r="AS751" s="60"/>
      <c r="AT751" s="60">
        <f t="shared" si="154"/>
        <v>0</v>
      </c>
      <c r="AU751" s="72">
        <f t="shared" si="160"/>
        <v>3205.2733333333331</v>
      </c>
      <c r="AV751" s="72">
        <f t="shared" si="155"/>
        <v>0</v>
      </c>
      <c r="AW751" s="72">
        <f t="shared" si="156"/>
        <v>1050000</v>
      </c>
      <c r="AX751" s="72">
        <f t="shared" si="157"/>
        <v>1050000</v>
      </c>
      <c r="AY751" s="73">
        <f t="shared" si="158"/>
        <v>0.1705619773493694</v>
      </c>
    </row>
    <row r="752" spans="1:51" s="2" customFormat="1" ht="12" customHeight="1">
      <c r="A752" s="172" t="s">
        <v>3385</v>
      </c>
      <c r="B752" s="55" t="s">
        <v>795</v>
      </c>
      <c r="C752" s="173" t="s">
        <v>3386</v>
      </c>
      <c r="D752" s="58" t="s">
        <v>3387</v>
      </c>
      <c r="E752" s="60" t="s">
        <v>3128</v>
      </c>
      <c r="F752" s="55" t="s">
        <v>208</v>
      </c>
      <c r="G752" s="121">
        <v>6156120</v>
      </c>
      <c r="H752" s="121">
        <v>1537179.2910729072</v>
      </c>
      <c r="I752" s="107"/>
      <c r="J752" s="107"/>
      <c r="K752" s="121">
        <v>1200000</v>
      </c>
      <c r="L752" s="175">
        <v>1050000</v>
      </c>
      <c r="M752" s="60" t="s">
        <v>3377</v>
      </c>
      <c r="N752" s="177" t="s">
        <v>1879</v>
      </c>
      <c r="O752" s="169">
        <f t="shared" si="161"/>
        <v>905172.41379310354</v>
      </c>
      <c r="P752" s="170">
        <v>2.5000000000000001E-2</v>
      </c>
      <c r="Q752" s="72">
        <f t="shared" si="162"/>
        <v>22629.310344827591</v>
      </c>
      <c r="R752" s="65" t="s">
        <v>27</v>
      </c>
      <c r="S752" s="171">
        <v>45490</v>
      </c>
      <c r="T752" s="67">
        <v>45594</v>
      </c>
      <c r="U752" s="64">
        <f t="shared" si="151"/>
        <v>105</v>
      </c>
      <c r="V752" s="64">
        <v>100</v>
      </c>
      <c r="W752" s="61">
        <f t="shared" si="163"/>
        <v>10500</v>
      </c>
      <c r="X752" s="68" t="s">
        <v>3378</v>
      </c>
      <c r="Y752" s="68" t="s">
        <v>50</v>
      </c>
      <c r="AA752" s="9" t="s">
        <v>27</v>
      </c>
      <c r="AB752" s="9" t="s">
        <v>27</v>
      </c>
      <c r="AC752" s="9" t="s">
        <v>27</v>
      </c>
      <c r="AD752" s="9" t="s">
        <v>27</v>
      </c>
      <c r="AE752" s="9" t="s">
        <v>27</v>
      </c>
      <c r="AP752" s="69">
        <f t="shared" si="152"/>
        <v>1537179.2910729072</v>
      </c>
      <c r="AQ752" s="70">
        <f t="shared" si="153"/>
        <v>0.24969937088180658</v>
      </c>
      <c r="AR752" s="71"/>
      <c r="AS752" s="60"/>
      <c r="AT752" s="60">
        <f t="shared" si="154"/>
        <v>0</v>
      </c>
      <c r="AU752" s="72">
        <f t="shared" si="160"/>
        <v>3205.2733333333331</v>
      </c>
      <c r="AV752" s="72">
        <f t="shared" si="155"/>
        <v>0</v>
      </c>
      <c r="AW752" s="72">
        <f t="shared" si="156"/>
        <v>1050000</v>
      </c>
      <c r="AX752" s="72">
        <f t="shared" si="157"/>
        <v>1050000</v>
      </c>
      <c r="AY752" s="73">
        <f t="shared" si="158"/>
        <v>0.1705619773493694</v>
      </c>
    </row>
    <row r="753" spans="1:51" s="2" customFormat="1" ht="12" customHeight="1">
      <c r="A753" s="172" t="s">
        <v>3388</v>
      </c>
      <c r="B753" s="55" t="s">
        <v>795</v>
      </c>
      <c r="C753" s="173" t="s">
        <v>3389</v>
      </c>
      <c r="D753" s="58" t="s">
        <v>3390</v>
      </c>
      <c r="E753" s="60" t="s">
        <v>3128</v>
      </c>
      <c r="F753" s="55" t="s">
        <v>208</v>
      </c>
      <c r="G753" s="121">
        <v>6156120</v>
      </c>
      <c r="H753" s="121">
        <v>1537179.2910729072</v>
      </c>
      <c r="I753" s="107"/>
      <c r="J753" s="107"/>
      <c r="K753" s="121">
        <v>1200000</v>
      </c>
      <c r="L753" s="175">
        <v>1050000</v>
      </c>
      <c r="M753" s="60" t="s">
        <v>3377</v>
      </c>
      <c r="N753" s="177" t="s">
        <v>1879</v>
      </c>
      <c r="O753" s="169">
        <f t="shared" si="161"/>
        <v>905172.41379310354</v>
      </c>
      <c r="P753" s="170">
        <v>2.5000000000000001E-2</v>
      </c>
      <c r="Q753" s="72">
        <f t="shared" si="162"/>
        <v>22629.310344827591</v>
      </c>
      <c r="R753" s="65" t="s">
        <v>27</v>
      </c>
      <c r="S753" s="171">
        <v>45490</v>
      </c>
      <c r="T753" s="67">
        <v>45594</v>
      </c>
      <c r="U753" s="64">
        <f t="shared" si="151"/>
        <v>105</v>
      </c>
      <c r="V753" s="64">
        <v>100</v>
      </c>
      <c r="W753" s="61">
        <f t="shared" si="163"/>
        <v>10500</v>
      </c>
      <c r="X753" s="68" t="s">
        <v>3378</v>
      </c>
      <c r="Y753" s="68" t="s">
        <v>50</v>
      </c>
      <c r="AA753" s="9" t="s">
        <v>27</v>
      </c>
      <c r="AB753" s="9" t="s">
        <v>27</v>
      </c>
      <c r="AC753" s="9" t="s">
        <v>27</v>
      </c>
      <c r="AD753" s="9" t="s">
        <v>27</v>
      </c>
      <c r="AE753" s="9" t="s">
        <v>27</v>
      </c>
      <c r="AP753" s="69">
        <f t="shared" si="152"/>
        <v>1537179.2910729072</v>
      </c>
      <c r="AQ753" s="70">
        <f t="shared" si="153"/>
        <v>0.24969937088180658</v>
      </c>
      <c r="AR753" s="71"/>
      <c r="AS753" s="60"/>
      <c r="AT753" s="60">
        <f t="shared" si="154"/>
        <v>0</v>
      </c>
      <c r="AU753" s="72">
        <f t="shared" si="160"/>
        <v>3205.2733333333331</v>
      </c>
      <c r="AV753" s="72">
        <f t="shared" si="155"/>
        <v>0</v>
      </c>
      <c r="AW753" s="72">
        <f t="shared" si="156"/>
        <v>1050000</v>
      </c>
      <c r="AX753" s="72">
        <f t="shared" si="157"/>
        <v>1050000</v>
      </c>
      <c r="AY753" s="73">
        <f t="shared" si="158"/>
        <v>0.1705619773493694</v>
      </c>
    </row>
    <row r="754" spans="1:51" s="2" customFormat="1" ht="12" customHeight="1">
      <c r="A754" s="172" t="s">
        <v>3391</v>
      </c>
      <c r="B754" s="55" t="s">
        <v>795</v>
      </c>
      <c r="C754" s="173" t="s">
        <v>3392</v>
      </c>
      <c r="D754" s="58" t="s">
        <v>3393</v>
      </c>
      <c r="E754" s="60" t="s">
        <v>3128</v>
      </c>
      <c r="F754" s="55" t="s">
        <v>208</v>
      </c>
      <c r="G754" s="121">
        <v>6156120</v>
      </c>
      <c r="H754" s="121">
        <v>1537179.2910729072</v>
      </c>
      <c r="I754" s="107"/>
      <c r="J754" s="107"/>
      <c r="K754" s="121">
        <v>1200000</v>
      </c>
      <c r="L754" s="175">
        <v>1050000</v>
      </c>
      <c r="M754" s="60" t="s">
        <v>3377</v>
      </c>
      <c r="N754" s="177" t="s">
        <v>1879</v>
      </c>
      <c r="O754" s="169">
        <f t="shared" si="161"/>
        <v>905172.41379310354</v>
      </c>
      <c r="P754" s="170">
        <v>2.5000000000000001E-2</v>
      </c>
      <c r="Q754" s="72">
        <f t="shared" si="162"/>
        <v>22629.310344827591</v>
      </c>
      <c r="R754" s="65" t="s">
        <v>27</v>
      </c>
      <c r="S754" s="171">
        <v>45434</v>
      </c>
      <c r="T754" s="67">
        <v>45594</v>
      </c>
      <c r="U754" s="64">
        <f t="shared" si="151"/>
        <v>161</v>
      </c>
      <c r="V754" s="64">
        <v>100</v>
      </c>
      <c r="W754" s="61">
        <f t="shared" si="163"/>
        <v>16100</v>
      </c>
      <c r="X754" s="68" t="s">
        <v>3394</v>
      </c>
      <c r="Y754" s="68" t="s">
        <v>50</v>
      </c>
      <c r="AA754" s="9" t="s">
        <v>27</v>
      </c>
      <c r="AB754" s="9" t="s">
        <v>27</v>
      </c>
      <c r="AC754" s="9" t="s">
        <v>27</v>
      </c>
      <c r="AD754" s="9" t="s">
        <v>27</v>
      </c>
      <c r="AE754" s="9" t="s">
        <v>27</v>
      </c>
      <c r="AP754" s="69">
        <f t="shared" si="152"/>
        <v>1537179.2910729072</v>
      </c>
      <c r="AQ754" s="70">
        <f t="shared" si="153"/>
        <v>0.24969937088180658</v>
      </c>
      <c r="AR754" s="71"/>
      <c r="AS754" s="60"/>
      <c r="AT754" s="60">
        <f t="shared" si="154"/>
        <v>0</v>
      </c>
      <c r="AU754" s="72">
        <f t="shared" si="160"/>
        <v>3205.2733333333331</v>
      </c>
      <c r="AV754" s="72">
        <f t="shared" si="155"/>
        <v>0</v>
      </c>
      <c r="AW754" s="72">
        <f t="shared" si="156"/>
        <v>1050000</v>
      </c>
      <c r="AX754" s="72">
        <f t="shared" si="157"/>
        <v>1050000</v>
      </c>
      <c r="AY754" s="73">
        <f t="shared" si="158"/>
        <v>0.1705619773493694</v>
      </c>
    </row>
    <row r="755" spans="1:51" s="2" customFormat="1" ht="12" customHeight="1">
      <c r="A755" s="172" t="s">
        <v>3395</v>
      </c>
      <c r="B755" s="55" t="s">
        <v>2737</v>
      </c>
      <c r="C755" s="173" t="s">
        <v>3396</v>
      </c>
      <c r="D755" s="58" t="s">
        <v>3397</v>
      </c>
      <c r="E755" s="60" t="s">
        <v>207</v>
      </c>
      <c r="F755" s="55" t="s">
        <v>1649</v>
      </c>
      <c r="G755" s="121">
        <v>3639500</v>
      </c>
      <c r="H755" s="121">
        <v>1188647.17</v>
      </c>
      <c r="I755" s="107">
        <v>1600000</v>
      </c>
      <c r="J755" s="107"/>
      <c r="K755" s="121">
        <v>1800000</v>
      </c>
      <c r="L755" s="175">
        <v>1700000</v>
      </c>
      <c r="M755" s="60" t="s">
        <v>2488</v>
      </c>
      <c r="N755" s="177" t="s">
        <v>48</v>
      </c>
      <c r="O755" s="169">
        <f t="shared" si="161"/>
        <v>1465517.2413793104</v>
      </c>
      <c r="P755" s="170">
        <v>0</v>
      </c>
      <c r="Q755" s="72">
        <f t="shared" si="162"/>
        <v>0</v>
      </c>
      <c r="R755" s="65"/>
      <c r="S755" s="171">
        <v>45077</v>
      </c>
      <c r="T755" s="67">
        <v>45291</v>
      </c>
      <c r="U755" s="64">
        <f t="shared" si="151"/>
        <v>215</v>
      </c>
      <c r="V755" s="64">
        <v>60</v>
      </c>
      <c r="W755" s="61">
        <f t="shared" si="163"/>
        <v>12900</v>
      </c>
      <c r="X755" s="68" t="s">
        <v>3398</v>
      </c>
      <c r="Y755" s="68" t="s">
        <v>50</v>
      </c>
      <c r="AA755" s="9" t="s">
        <v>27</v>
      </c>
      <c r="AB755" s="9" t="s">
        <v>27</v>
      </c>
      <c r="AC755" s="9" t="s">
        <v>27</v>
      </c>
      <c r="AD755" s="9" t="s">
        <v>27</v>
      </c>
      <c r="AE755" s="9" t="s">
        <v>27</v>
      </c>
      <c r="AG755" s="2" t="s">
        <v>3399</v>
      </c>
      <c r="AP755" s="69">
        <f t="shared" si="152"/>
        <v>1188647.17</v>
      </c>
      <c r="AQ755" s="70">
        <f t="shared" si="153"/>
        <v>0.32659628245638134</v>
      </c>
      <c r="AR755" s="66">
        <v>44894</v>
      </c>
      <c r="AS755" s="67">
        <v>45057</v>
      </c>
      <c r="AT755" s="60">
        <f t="shared" si="154"/>
        <v>163</v>
      </c>
      <c r="AU755" s="72">
        <f t="shared" si="160"/>
        <v>3205.2733333333331</v>
      </c>
      <c r="AV755" s="72">
        <f t="shared" si="155"/>
        <v>522459.55333333329</v>
      </c>
      <c r="AW755" s="72">
        <f t="shared" si="156"/>
        <v>1700000</v>
      </c>
      <c r="AX755" s="72">
        <f t="shared" si="157"/>
        <v>2222459.5533333332</v>
      </c>
      <c r="AY755" s="73">
        <f t="shared" si="158"/>
        <v>0.61064969180748263</v>
      </c>
    </row>
    <row r="756" spans="1:51" s="2" customFormat="1" ht="12" customHeight="1">
      <c r="A756" s="172" t="s">
        <v>3400</v>
      </c>
      <c r="B756" s="55" t="s">
        <v>778</v>
      </c>
      <c r="C756" s="173" t="s">
        <v>3401</v>
      </c>
      <c r="D756" s="58">
        <v>1515743</v>
      </c>
      <c r="E756" s="60" t="s">
        <v>3128</v>
      </c>
      <c r="F756" s="55" t="s">
        <v>208</v>
      </c>
      <c r="G756" s="121">
        <v>5129995.5999999996</v>
      </c>
      <c r="H756" s="121">
        <v>1280956.6739464356</v>
      </c>
      <c r="I756" s="107"/>
      <c r="J756" s="107"/>
      <c r="K756" s="121">
        <v>1100000</v>
      </c>
      <c r="L756" s="175">
        <v>1000000</v>
      </c>
      <c r="M756" s="60" t="s">
        <v>3402</v>
      </c>
      <c r="N756" s="177" t="s">
        <v>1879</v>
      </c>
      <c r="O756" s="169">
        <f t="shared" si="161"/>
        <v>862068.96551724139</v>
      </c>
      <c r="P756" s="170">
        <v>1.7500000000000002E-2</v>
      </c>
      <c r="Q756" s="72">
        <f t="shared" si="162"/>
        <v>15086.206896551726</v>
      </c>
      <c r="R756" s="65" t="s">
        <v>27</v>
      </c>
      <c r="S756" s="171">
        <v>45490</v>
      </c>
      <c r="T756" s="67">
        <v>45594</v>
      </c>
      <c r="U756" s="64">
        <f t="shared" si="151"/>
        <v>105</v>
      </c>
      <c r="V756" s="64">
        <v>100</v>
      </c>
      <c r="W756" s="61">
        <f t="shared" si="163"/>
        <v>10500</v>
      </c>
      <c r="X756" s="68" t="s">
        <v>3403</v>
      </c>
      <c r="Y756" s="68" t="s">
        <v>50</v>
      </c>
      <c r="AA756" s="9" t="s">
        <v>27</v>
      </c>
      <c r="AB756" s="9" t="s">
        <v>27</v>
      </c>
      <c r="AC756" s="9" t="s">
        <v>27</v>
      </c>
      <c r="AD756" s="9" t="s">
        <v>27</v>
      </c>
      <c r="AE756" s="9" t="s">
        <v>27</v>
      </c>
      <c r="AP756" s="69">
        <f t="shared" si="152"/>
        <v>1280956.6739464356</v>
      </c>
      <c r="AQ756" s="70">
        <f t="shared" si="153"/>
        <v>0.24969937088180655</v>
      </c>
      <c r="AR756" s="71"/>
      <c r="AS756" s="60"/>
      <c r="AT756" s="60">
        <f t="shared" si="154"/>
        <v>0</v>
      </c>
      <c r="AU756" s="72">
        <f t="shared" si="160"/>
        <v>3205.2733333333331</v>
      </c>
      <c r="AV756" s="72">
        <f t="shared" si="155"/>
        <v>0</v>
      </c>
      <c r="AW756" s="72">
        <f t="shared" si="156"/>
        <v>1000000</v>
      </c>
      <c r="AX756" s="72">
        <f t="shared" si="157"/>
        <v>1000000</v>
      </c>
      <c r="AY756" s="73">
        <f t="shared" si="158"/>
        <v>0.19493194107223016</v>
      </c>
    </row>
    <row r="757" spans="1:51" s="2" customFormat="1" ht="12" customHeight="1">
      <c r="A757" s="172" t="s">
        <v>3404</v>
      </c>
      <c r="B757" s="55" t="s">
        <v>218</v>
      </c>
      <c r="C757" s="173" t="s">
        <v>3405</v>
      </c>
      <c r="D757" s="58" t="s">
        <v>3406</v>
      </c>
      <c r="E757" s="60" t="s">
        <v>46</v>
      </c>
      <c r="F757" s="55" t="s">
        <v>208</v>
      </c>
      <c r="G757" s="121">
        <v>5529500</v>
      </c>
      <c r="H757" s="121">
        <v>1760168.6239772062</v>
      </c>
      <c r="I757" s="107"/>
      <c r="J757" s="107"/>
      <c r="K757" s="121">
        <v>2100000</v>
      </c>
      <c r="L757" s="175">
        <v>900000</v>
      </c>
      <c r="M757" s="60" t="s">
        <v>46</v>
      </c>
      <c r="N757" s="177" t="s">
        <v>48</v>
      </c>
      <c r="O757" s="169">
        <f t="shared" si="161"/>
        <v>775862.06896551733</v>
      </c>
      <c r="P757" s="170">
        <v>0</v>
      </c>
      <c r="Q757" s="72">
        <f t="shared" si="162"/>
        <v>0</v>
      </c>
      <c r="R757" s="65"/>
      <c r="S757" s="171"/>
      <c r="T757" s="67">
        <v>45595</v>
      </c>
      <c r="U757" s="64">
        <f t="shared" si="151"/>
        <v>45596</v>
      </c>
      <c r="V757" s="64">
        <v>60</v>
      </c>
      <c r="W757" s="61">
        <f t="shared" si="163"/>
        <v>2735760</v>
      </c>
      <c r="X757" s="68" t="s">
        <v>3407</v>
      </c>
      <c r="Y757" s="68" t="s">
        <v>50</v>
      </c>
      <c r="AA757" s="9" t="s">
        <v>27</v>
      </c>
      <c r="AB757" s="9" t="s">
        <v>27</v>
      </c>
      <c r="AC757" s="9" t="s">
        <v>27</v>
      </c>
      <c r="AD757" s="9" t="s">
        <v>27</v>
      </c>
      <c r="AE757" s="9" t="s">
        <v>27</v>
      </c>
      <c r="AP757" s="69">
        <f t="shared" si="152"/>
        <v>1760168.6239772062</v>
      </c>
      <c r="AQ757" s="70">
        <f t="shared" si="153"/>
        <v>0.31832328853914571</v>
      </c>
      <c r="AR757" s="71"/>
      <c r="AS757" s="60"/>
      <c r="AT757" s="60">
        <f t="shared" si="154"/>
        <v>0</v>
      </c>
      <c r="AU757" s="72">
        <f t="shared" si="160"/>
        <v>3205.2733333333331</v>
      </c>
      <c r="AV757" s="72">
        <f t="shared" si="155"/>
        <v>0</v>
      </c>
      <c r="AW757" s="72">
        <f t="shared" si="156"/>
        <v>900000</v>
      </c>
      <c r="AX757" s="72">
        <f t="shared" si="157"/>
        <v>900000</v>
      </c>
      <c r="AY757" s="73">
        <f t="shared" si="158"/>
        <v>0.16276336015914639</v>
      </c>
    </row>
    <row r="758" spans="1:51" s="2" customFormat="1" ht="12" customHeight="1">
      <c r="A758" s="172" t="s">
        <v>3408</v>
      </c>
      <c r="B758" s="55" t="s">
        <v>795</v>
      </c>
      <c r="C758" s="173" t="s">
        <v>3409</v>
      </c>
      <c r="D758" s="58" t="s">
        <v>3410</v>
      </c>
      <c r="E758" s="60" t="s">
        <v>2106</v>
      </c>
      <c r="F758" s="55" t="s">
        <v>208</v>
      </c>
      <c r="G758" s="121">
        <v>6156120</v>
      </c>
      <c r="H758" s="121">
        <v>1537179.2910729072</v>
      </c>
      <c r="I758" s="107"/>
      <c r="J758" s="107"/>
      <c r="K758" s="121">
        <v>1600000</v>
      </c>
      <c r="L758" s="175">
        <v>1000000</v>
      </c>
      <c r="M758" s="60" t="s">
        <v>46</v>
      </c>
      <c r="N758" s="177" t="s">
        <v>48</v>
      </c>
      <c r="O758" s="169">
        <f t="shared" si="161"/>
        <v>862068.96551724139</v>
      </c>
      <c r="P758" s="170">
        <v>0</v>
      </c>
      <c r="Q758" s="72">
        <f t="shared" si="162"/>
        <v>0</v>
      </c>
      <c r="R758" s="65"/>
      <c r="S758" s="171"/>
      <c r="T758" s="67">
        <v>45595</v>
      </c>
      <c r="U758" s="64">
        <f t="shared" si="151"/>
        <v>45596</v>
      </c>
      <c r="V758" s="64">
        <v>0</v>
      </c>
      <c r="W758" s="61">
        <f t="shared" si="163"/>
        <v>0</v>
      </c>
      <c r="X758" s="68" t="s">
        <v>3411</v>
      </c>
      <c r="Y758" s="68" t="s">
        <v>50</v>
      </c>
      <c r="AA758" s="9" t="s">
        <v>27</v>
      </c>
      <c r="AB758" s="9" t="s">
        <v>27</v>
      </c>
      <c r="AC758" s="9" t="s">
        <v>27</v>
      </c>
      <c r="AD758" s="9" t="s">
        <v>27</v>
      </c>
      <c r="AE758" s="9" t="s">
        <v>27</v>
      </c>
      <c r="AP758" s="69">
        <f t="shared" si="152"/>
        <v>1537179.2910729072</v>
      </c>
      <c r="AQ758" s="70">
        <f t="shared" si="153"/>
        <v>0.24969937088180658</v>
      </c>
      <c r="AR758" s="71"/>
      <c r="AS758" s="60"/>
      <c r="AT758" s="60">
        <f t="shared" si="154"/>
        <v>0</v>
      </c>
      <c r="AU758" s="72">
        <f t="shared" si="160"/>
        <v>3205.2733333333331</v>
      </c>
      <c r="AV758" s="72">
        <f t="shared" si="155"/>
        <v>0</v>
      </c>
      <c r="AW758" s="72">
        <f t="shared" si="156"/>
        <v>1000000</v>
      </c>
      <c r="AX758" s="72">
        <f t="shared" si="157"/>
        <v>1000000</v>
      </c>
      <c r="AY758" s="73">
        <f t="shared" si="158"/>
        <v>0.16243997842797087</v>
      </c>
    </row>
    <row r="759" spans="1:51" s="2" customFormat="1" ht="12" customHeight="1">
      <c r="A759" s="172" t="s">
        <v>3412</v>
      </c>
      <c r="B759" s="55" t="s">
        <v>218</v>
      </c>
      <c r="C759" s="173" t="s">
        <v>3413</v>
      </c>
      <c r="D759" s="58" t="s">
        <v>3414</v>
      </c>
      <c r="E759" s="60" t="s">
        <v>207</v>
      </c>
      <c r="F759" s="55" t="s">
        <v>208</v>
      </c>
      <c r="G759" s="121">
        <v>5529500</v>
      </c>
      <c r="H759" s="121">
        <v>1760168.6239772062</v>
      </c>
      <c r="I759" s="107"/>
      <c r="J759" s="107"/>
      <c r="K759" s="121">
        <v>2100000</v>
      </c>
      <c r="L759" s="175">
        <v>900000</v>
      </c>
      <c r="M759" s="60" t="s">
        <v>2488</v>
      </c>
      <c r="N759" s="177" t="s">
        <v>48</v>
      </c>
      <c r="O759" s="169">
        <f t="shared" si="161"/>
        <v>775862.06896551733</v>
      </c>
      <c r="P759" s="170">
        <v>0</v>
      </c>
      <c r="Q759" s="72">
        <f t="shared" si="162"/>
        <v>0</v>
      </c>
      <c r="R759" s="65"/>
      <c r="S759" s="171">
        <v>45075</v>
      </c>
      <c r="T759" s="67">
        <v>45291</v>
      </c>
      <c r="U759" s="64">
        <f t="shared" si="151"/>
        <v>217</v>
      </c>
      <c r="V759" s="64">
        <v>0</v>
      </c>
      <c r="W759" s="61">
        <f t="shared" si="163"/>
        <v>0</v>
      </c>
      <c r="X759" s="68" t="s">
        <v>3415</v>
      </c>
      <c r="Y759" s="68" t="s">
        <v>50</v>
      </c>
      <c r="AA759" s="9" t="s">
        <v>27</v>
      </c>
      <c r="AB759" s="9" t="s">
        <v>27</v>
      </c>
      <c r="AC759" s="9" t="s">
        <v>27</v>
      </c>
      <c r="AD759" s="9" t="s">
        <v>27</v>
      </c>
      <c r="AE759" s="9" t="s">
        <v>27</v>
      </c>
      <c r="AF759" s="2" t="s">
        <v>3416</v>
      </c>
      <c r="AP759" s="69">
        <f t="shared" si="152"/>
        <v>1760168.6239772062</v>
      </c>
      <c r="AQ759" s="70">
        <f t="shared" si="153"/>
        <v>0.31832328853914571</v>
      </c>
      <c r="AR759" s="71"/>
      <c r="AS759" s="60"/>
      <c r="AT759" s="60">
        <f t="shared" si="154"/>
        <v>0</v>
      </c>
      <c r="AU759" s="72">
        <f t="shared" si="160"/>
        <v>3205.2733333333331</v>
      </c>
      <c r="AV759" s="72">
        <f t="shared" si="155"/>
        <v>0</v>
      </c>
      <c r="AW759" s="72">
        <f t="shared" si="156"/>
        <v>900000</v>
      </c>
      <c r="AX759" s="72">
        <f t="shared" si="157"/>
        <v>900000</v>
      </c>
      <c r="AY759" s="73">
        <f t="shared" si="158"/>
        <v>0.16276336015914639</v>
      </c>
    </row>
    <row r="760" spans="1:51" s="2" customFormat="1" ht="12" customHeight="1">
      <c r="A760" s="172" t="s">
        <v>3417</v>
      </c>
      <c r="B760" s="55" t="s">
        <v>218</v>
      </c>
      <c r="C760" s="173" t="s">
        <v>3418</v>
      </c>
      <c r="D760" s="58" t="s">
        <v>3419</v>
      </c>
      <c r="E760" s="60" t="s">
        <v>207</v>
      </c>
      <c r="F760" s="55" t="s">
        <v>208</v>
      </c>
      <c r="G760" s="121">
        <v>5529500</v>
      </c>
      <c r="H760" s="121">
        <v>1760168.6239772062</v>
      </c>
      <c r="I760" s="107"/>
      <c r="J760" s="107"/>
      <c r="K760" s="121">
        <v>2100000</v>
      </c>
      <c r="L760" s="175">
        <v>900000</v>
      </c>
      <c r="M760" s="60" t="s">
        <v>2488</v>
      </c>
      <c r="N760" s="177" t="s">
        <v>48</v>
      </c>
      <c r="O760" s="169">
        <f t="shared" si="161"/>
        <v>775862.06896551733</v>
      </c>
      <c r="P760" s="170">
        <v>0</v>
      </c>
      <c r="Q760" s="72">
        <f t="shared" si="162"/>
        <v>0</v>
      </c>
      <c r="R760" s="65"/>
      <c r="S760" s="171">
        <v>45075</v>
      </c>
      <c r="T760" s="67">
        <v>45291</v>
      </c>
      <c r="U760" s="64">
        <f t="shared" si="151"/>
        <v>217</v>
      </c>
      <c r="V760" s="64">
        <v>0</v>
      </c>
      <c r="W760" s="61">
        <f t="shared" si="163"/>
        <v>0</v>
      </c>
      <c r="X760" s="68" t="s">
        <v>3420</v>
      </c>
      <c r="Y760" s="68" t="s">
        <v>50</v>
      </c>
      <c r="AA760" s="9" t="s">
        <v>27</v>
      </c>
      <c r="AB760" s="9" t="s">
        <v>27</v>
      </c>
      <c r="AC760" s="9" t="s">
        <v>27</v>
      </c>
      <c r="AD760" s="9" t="s">
        <v>27</v>
      </c>
      <c r="AE760" s="9" t="s">
        <v>27</v>
      </c>
      <c r="AF760" s="2" t="s">
        <v>3421</v>
      </c>
      <c r="AP760" s="69">
        <f t="shared" si="152"/>
        <v>1760168.6239772062</v>
      </c>
      <c r="AQ760" s="70">
        <f t="shared" si="153"/>
        <v>0.31832328853914571</v>
      </c>
      <c r="AR760" s="71"/>
      <c r="AS760" s="60"/>
      <c r="AT760" s="60">
        <f t="shared" si="154"/>
        <v>0</v>
      </c>
      <c r="AU760" s="72">
        <f t="shared" si="160"/>
        <v>3205.2733333333331</v>
      </c>
      <c r="AV760" s="72">
        <f t="shared" si="155"/>
        <v>0</v>
      </c>
      <c r="AW760" s="72">
        <f t="shared" si="156"/>
        <v>900000</v>
      </c>
      <c r="AX760" s="72">
        <f t="shared" si="157"/>
        <v>900000</v>
      </c>
      <c r="AY760" s="73">
        <f t="shared" si="158"/>
        <v>0.16276336015914639</v>
      </c>
    </row>
    <row r="761" spans="1:51" s="2" customFormat="1" ht="12" customHeight="1">
      <c r="A761" s="172" t="s">
        <v>3422</v>
      </c>
      <c r="B761" s="55" t="s">
        <v>218</v>
      </c>
      <c r="C761" s="173" t="s">
        <v>3423</v>
      </c>
      <c r="D761" s="58" t="s">
        <v>3424</v>
      </c>
      <c r="E761" s="60" t="s">
        <v>207</v>
      </c>
      <c r="F761" s="55" t="s">
        <v>208</v>
      </c>
      <c r="G761" s="121">
        <v>5529500</v>
      </c>
      <c r="H761" s="121">
        <v>1760168.6239772062</v>
      </c>
      <c r="I761" s="107"/>
      <c r="J761" s="107"/>
      <c r="K761" s="121">
        <v>2100000</v>
      </c>
      <c r="L761" s="175">
        <v>900000</v>
      </c>
      <c r="M761" s="60" t="s">
        <v>2488</v>
      </c>
      <c r="N761" s="177" t="s">
        <v>48</v>
      </c>
      <c r="O761" s="169">
        <f t="shared" si="161"/>
        <v>775862.06896551733</v>
      </c>
      <c r="P761" s="170">
        <v>0</v>
      </c>
      <c r="Q761" s="72">
        <f t="shared" si="162"/>
        <v>0</v>
      </c>
      <c r="R761" s="65"/>
      <c r="S761" s="171">
        <v>44881</v>
      </c>
      <c r="T761" s="67">
        <v>45291</v>
      </c>
      <c r="U761" s="64">
        <f t="shared" si="151"/>
        <v>411</v>
      </c>
      <c r="V761" s="64">
        <v>0</v>
      </c>
      <c r="W761" s="61">
        <f t="shared" si="163"/>
        <v>0</v>
      </c>
      <c r="X761" s="68" t="s">
        <v>3420</v>
      </c>
      <c r="Y761" s="68" t="s">
        <v>50</v>
      </c>
      <c r="AA761" s="9" t="s">
        <v>27</v>
      </c>
      <c r="AB761" s="9" t="s">
        <v>27</v>
      </c>
      <c r="AC761" s="9" t="s">
        <v>27</v>
      </c>
      <c r="AD761" s="9" t="s">
        <v>27</v>
      </c>
      <c r="AE761" s="9" t="s">
        <v>27</v>
      </c>
      <c r="AF761" s="2" t="s">
        <v>3421</v>
      </c>
      <c r="AP761" s="69">
        <f t="shared" si="152"/>
        <v>1760168.6239772062</v>
      </c>
      <c r="AQ761" s="70">
        <f t="shared" si="153"/>
        <v>0.31832328853914571</v>
      </c>
      <c r="AR761" s="71"/>
      <c r="AS761" s="60"/>
      <c r="AT761" s="60">
        <f t="shared" si="154"/>
        <v>0</v>
      </c>
      <c r="AU761" s="72">
        <f t="shared" si="160"/>
        <v>3205.2733333333331</v>
      </c>
      <c r="AV761" s="72">
        <f t="shared" si="155"/>
        <v>0</v>
      </c>
      <c r="AW761" s="72">
        <f t="shared" si="156"/>
        <v>900000</v>
      </c>
      <c r="AX761" s="72">
        <f t="shared" si="157"/>
        <v>900000</v>
      </c>
      <c r="AY761" s="73">
        <f t="shared" si="158"/>
        <v>0.16276336015914639</v>
      </c>
    </row>
    <row r="762" spans="1:51" s="2" customFormat="1" ht="12" customHeight="1">
      <c r="A762" s="172" t="s">
        <v>3425</v>
      </c>
      <c r="B762" s="55" t="s">
        <v>1491</v>
      </c>
      <c r="C762" s="173" t="s">
        <v>3426</v>
      </c>
      <c r="D762" s="58" t="s">
        <v>3427</v>
      </c>
      <c r="E762" s="60" t="s">
        <v>46</v>
      </c>
      <c r="F762" s="55" t="s">
        <v>208</v>
      </c>
      <c r="G762" s="121">
        <v>4919000</v>
      </c>
      <c r="H762" s="121">
        <v>1369654.621380802</v>
      </c>
      <c r="I762" s="107">
        <v>600000</v>
      </c>
      <c r="J762" s="107"/>
      <c r="K762" s="121">
        <v>1200000</v>
      </c>
      <c r="L762" s="175">
        <v>700000</v>
      </c>
      <c r="M762" s="60" t="s">
        <v>46</v>
      </c>
      <c r="N762" s="177" t="s">
        <v>48</v>
      </c>
      <c r="O762" s="169">
        <f t="shared" si="161"/>
        <v>603448.27586206899</v>
      </c>
      <c r="P762" s="170">
        <v>0</v>
      </c>
      <c r="Q762" s="72">
        <f t="shared" si="162"/>
        <v>0</v>
      </c>
      <c r="R762" s="65"/>
      <c r="S762" s="171">
        <v>44754</v>
      </c>
      <c r="T762" s="67">
        <v>45596</v>
      </c>
      <c r="U762" s="64">
        <f t="shared" si="151"/>
        <v>843</v>
      </c>
      <c r="V762" s="64">
        <v>60</v>
      </c>
      <c r="W762" s="61">
        <f t="shared" si="163"/>
        <v>50580</v>
      </c>
      <c r="X762" s="68" t="s">
        <v>3428</v>
      </c>
      <c r="Y762" s="68" t="s">
        <v>50</v>
      </c>
      <c r="AA762" s="9" t="s">
        <v>27</v>
      </c>
      <c r="AB762" s="9" t="s">
        <v>27</v>
      </c>
      <c r="AC762" s="9" t="s">
        <v>27</v>
      </c>
      <c r="AD762" s="9" t="s">
        <v>27</v>
      </c>
      <c r="AE762" s="9" t="s">
        <v>27</v>
      </c>
      <c r="AP762" s="69">
        <f t="shared" si="152"/>
        <v>1369654.621380802</v>
      </c>
      <c r="AQ762" s="70">
        <f t="shared" si="153"/>
        <v>0.27844167948379794</v>
      </c>
      <c r="AR762" s="71"/>
      <c r="AS762" s="60"/>
      <c r="AT762" s="60">
        <f t="shared" si="154"/>
        <v>0</v>
      </c>
      <c r="AU762" s="72">
        <f t="shared" si="160"/>
        <v>3205.2733333333331</v>
      </c>
      <c r="AV762" s="72">
        <f t="shared" si="155"/>
        <v>0</v>
      </c>
      <c r="AW762" s="72">
        <f t="shared" si="156"/>
        <v>700000</v>
      </c>
      <c r="AX762" s="72">
        <f t="shared" si="157"/>
        <v>700000</v>
      </c>
      <c r="AY762" s="73">
        <f t="shared" si="158"/>
        <v>0.1423053466151657</v>
      </c>
    </row>
    <row r="763" spans="1:51" s="2" customFormat="1" ht="12" customHeight="1">
      <c r="A763" s="172" t="s">
        <v>3429</v>
      </c>
      <c r="B763" s="55" t="s">
        <v>2737</v>
      </c>
      <c r="C763" s="173" t="s">
        <v>3430</v>
      </c>
      <c r="D763" s="58" t="s">
        <v>3431</v>
      </c>
      <c r="E763" s="60" t="s">
        <v>46</v>
      </c>
      <c r="F763" s="55" t="s">
        <v>1649</v>
      </c>
      <c r="G763" s="121">
        <v>3639500</v>
      </c>
      <c r="H763" s="121">
        <v>1188647.17</v>
      </c>
      <c r="I763" s="107">
        <v>1600000</v>
      </c>
      <c r="J763" s="107"/>
      <c r="K763" s="121">
        <v>1800000</v>
      </c>
      <c r="L763" s="175">
        <v>1800000</v>
      </c>
      <c r="M763" s="60" t="s">
        <v>3432</v>
      </c>
      <c r="N763" s="177" t="s">
        <v>3154</v>
      </c>
      <c r="O763" s="169">
        <f t="shared" si="161"/>
        <v>1551724.1379310347</v>
      </c>
      <c r="P763" s="170">
        <v>0.05</v>
      </c>
      <c r="Q763" s="72">
        <f t="shared" si="162"/>
        <v>77586.206896551739</v>
      </c>
      <c r="R763" s="65"/>
      <c r="S763" s="171">
        <v>45250</v>
      </c>
      <c r="T763" s="67">
        <v>45533</v>
      </c>
      <c r="U763" s="64">
        <f t="shared" si="151"/>
        <v>284</v>
      </c>
      <c r="V763" s="64">
        <v>60</v>
      </c>
      <c r="W763" s="61">
        <f t="shared" si="163"/>
        <v>17040</v>
      </c>
      <c r="X763" s="68" t="s">
        <v>3433</v>
      </c>
      <c r="Y763" s="68" t="s">
        <v>50</v>
      </c>
      <c r="AA763" s="9" t="s">
        <v>27</v>
      </c>
      <c r="AB763" s="9" t="s">
        <v>27</v>
      </c>
      <c r="AC763" s="9" t="s">
        <v>27</v>
      </c>
      <c r="AD763" s="9" t="s">
        <v>27</v>
      </c>
      <c r="AE763" s="9" t="s">
        <v>27</v>
      </c>
      <c r="AG763" s="2" t="s">
        <v>3156</v>
      </c>
      <c r="AH763" s="67">
        <v>45533</v>
      </c>
      <c r="AI763" s="67">
        <v>45596</v>
      </c>
      <c r="AJ763" s="64">
        <f>AI763-AH763</f>
        <v>63</v>
      </c>
      <c r="AK763" s="64">
        <v>100</v>
      </c>
      <c r="AL763" s="64">
        <f>AK763*AJ763</f>
        <v>6300</v>
      </c>
      <c r="AN763" s="189">
        <f>AL763+W763</f>
        <v>23340</v>
      </c>
      <c r="AP763" s="69">
        <f t="shared" si="152"/>
        <v>1188647.17</v>
      </c>
      <c r="AQ763" s="70">
        <f t="shared" si="153"/>
        <v>0.32659628245638134</v>
      </c>
      <c r="AR763" s="66">
        <v>44901</v>
      </c>
      <c r="AS763" s="67">
        <v>45201</v>
      </c>
      <c r="AT763" s="60">
        <f t="shared" si="154"/>
        <v>300</v>
      </c>
      <c r="AU763" s="72">
        <f t="shared" si="160"/>
        <v>3205.2733333333331</v>
      </c>
      <c r="AV763" s="72">
        <f t="shared" si="155"/>
        <v>961581.99999999988</v>
      </c>
      <c r="AW763" s="72">
        <f t="shared" si="156"/>
        <v>1800000</v>
      </c>
      <c r="AX763" s="72">
        <f t="shared" si="157"/>
        <v>2761582</v>
      </c>
      <c r="AY763" s="73">
        <f t="shared" si="158"/>
        <v>0.75878060173100703</v>
      </c>
    </row>
    <row r="764" spans="1:51" s="2" customFormat="1" ht="12" customHeight="1">
      <c r="A764" s="172" t="s">
        <v>3434</v>
      </c>
      <c r="B764" s="55" t="s">
        <v>795</v>
      </c>
      <c r="C764" s="173" t="s">
        <v>3435</v>
      </c>
      <c r="D764" s="58">
        <v>481561</v>
      </c>
      <c r="E764" s="60" t="s">
        <v>3128</v>
      </c>
      <c r="F764" s="55" t="s">
        <v>208</v>
      </c>
      <c r="G764" s="121">
        <v>5129995.5999999996</v>
      </c>
      <c r="H764" s="121">
        <v>1280956.6739464356</v>
      </c>
      <c r="I764" s="107"/>
      <c r="J764" s="107"/>
      <c r="K764" s="121">
        <v>1100000</v>
      </c>
      <c r="L764" s="175">
        <v>1100000</v>
      </c>
      <c r="M764" s="60" t="s">
        <v>3436</v>
      </c>
      <c r="N764" s="177" t="s">
        <v>1879</v>
      </c>
      <c r="O764" s="169">
        <f t="shared" si="161"/>
        <v>948275.86206896557</v>
      </c>
      <c r="P764" s="170">
        <v>2.5000000000000001E-2</v>
      </c>
      <c r="Q764" s="72">
        <f t="shared" si="162"/>
        <v>23706.896551724141</v>
      </c>
      <c r="R764" s="65" t="s">
        <v>27</v>
      </c>
      <c r="S764" s="171">
        <v>45490</v>
      </c>
      <c r="T764" s="67">
        <v>45600</v>
      </c>
      <c r="U764" s="64">
        <f t="shared" si="151"/>
        <v>111</v>
      </c>
      <c r="V764" s="64">
        <v>100</v>
      </c>
      <c r="W764" s="61">
        <f t="shared" si="163"/>
        <v>11100</v>
      </c>
      <c r="X764" s="68" t="s">
        <v>3437</v>
      </c>
      <c r="Y764" s="68" t="s">
        <v>50</v>
      </c>
      <c r="AA764" s="9" t="s">
        <v>27</v>
      </c>
      <c r="AB764" s="9" t="s">
        <v>27</v>
      </c>
      <c r="AC764" s="9" t="s">
        <v>27</v>
      </c>
      <c r="AD764" s="9" t="s">
        <v>27</v>
      </c>
      <c r="AE764" s="9" t="s">
        <v>27</v>
      </c>
      <c r="AP764" s="69">
        <f t="shared" si="152"/>
        <v>1280956.6739464356</v>
      </c>
      <c r="AQ764" s="70">
        <f t="shared" si="153"/>
        <v>0.24969937088180655</v>
      </c>
      <c r="AR764" s="71"/>
      <c r="AS764" s="60"/>
      <c r="AT764" s="60">
        <f t="shared" si="154"/>
        <v>0</v>
      </c>
      <c r="AU764" s="72">
        <f t="shared" si="160"/>
        <v>3205.2733333333331</v>
      </c>
      <c r="AV764" s="72">
        <f t="shared" si="155"/>
        <v>0</v>
      </c>
      <c r="AW764" s="72">
        <f t="shared" si="156"/>
        <v>1100000</v>
      </c>
      <c r="AX764" s="72">
        <f t="shared" si="157"/>
        <v>1100000</v>
      </c>
      <c r="AY764" s="73">
        <f t="shared" si="158"/>
        <v>0.21442513517945319</v>
      </c>
    </row>
    <row r="765" spans="1:51" s="2" customFormat="1" ht="12">
      <c r="A765" s="172" t="s">
        <v>3438</v>
      </c>
      <c r="B765" s="55" t="s">
        <v>529</v>
      </c>
      <c r="C765" s="173" t="s">
        <v>3439</v>
      </c>
      <c r="D765" s="58" t="s">
        <v>3440</v>
      </c>
      <c r="E765" s="60" t="s">
        <v>207</v>
      </c>
      <c r="F765" s="55" t="s">
        <v>208</v>
      </c>
      <c r="G765" s="121">
        <v>3638252</v>
      </c>
      <c r="H765" s="121">
        <v>893757.19527536328</v>
      </c>
      <c r="I765" s="107"/>
      <c r="J765" s="107"/>
      <c r="K765" s="121">
        <v>1300000</v>
      </c>
      <c r="L765" s="175">
        <v>700000</v>
      </c>
      <c r="M765" s="60" t="s">
        <v>2488</v>
      </c>
      <c r="N765" s="177" t="s">
        <v>48</v>
      </c>
      <c r="O765" s="169">
        <f t="shared" si="161"/>
        <v>603448.27586206899</v>
      </c>
      <c r="P765" s="170">
        <v>0</v>
      </c>
      <c r="Q765" s="72">
        <f t="shared" si="162"/>
        <v>0</v>
      </c>
      <c r="R765" s="65"/>
      <c r="S765" s="171">
        <v>44806</v>
      </c>
      <c r="T765" s="67">
        <v>45463</v>
      </c>
      <c r="U765" s="64">
        <f t="shared" si="151"/>
        <v>658</v>
      </c>
      <c r="V765" s="64">
        <v>60</v>
      </c>
      <c r="W765" s="61">
        <f t="shared" si="163"/>
        <v>39480</v>
      </c>
      <c r="X765" s="68" t="s">
        <v>3441</v>
      </c>
      <c r="Y765" s="68" t="s">
        <v>50</v>
      </c>
      <c r="AA765" s="9" t="s">
        <v>27</v>
      </c>
      <c r="AB765" s="9" t="s">
        <v>27</v>
      </c>
      <c r="AC765" s="9" t="s">
        <v>27</v>
      </c>
      <c r="AD765" s="9" t="s">
        <v>27</v>
      </c>
      <c r="AE765" s="9" t="s">
        <v>27</v>
      </c>
      <c r="AP765" s="69">
        <f t="shared" si="152"/>
        <v>893757.19527536328</v>
      </c>
      <c r="AQ765" s="70">
        <f t="shared" si="153"/>
        <v>0.24565565971663406</v>
      </c>
      <c r="AR765" s="71"/>
      <c r="AS765" s="60"/>
      <c r="AT765" s="60">
        <f t="shared" si="154"/>
        <v>0</v>
      </c>
      <c r="AU765" s="72">
        <f t="shared" si="160"/>
        <v>3205.2733333333331</v>
      </c>
      <c r="AV765" s="72">
        <f t="shared" si="155"/>
        <v>0</v>
      </c>
      <c r="AW765" s="72">
        <f t="shared" si="156"/>
        <v>700000</v>
      </c>
      <c r="AX765" s="72">
        <f t="shared" si="157"/>
        <v>700000</v>
      </c>
      <c r="AY765" s="73">
        <f t="shared" si="158"/>
        <v>0.19240008663501043</v>
      </c>
    </row>
    <row r="766" spans="1:51" s="2" customFormat="1" ht="12" customHeight="1">
      <c r="A766" s="172" t="s">
        <v>3442</v>
      </c>
      <c r="B766" s="55" t="s">
        <v>1491</v>
      </c>
      <c r="C766" s="173" t="s">
        <v>3443</v>
      </c>
      <c r="D766" s="58" t="s">
        <v>3444</v>
      </c>
      <c r="E766" s="60" t="s">
        <v>207</v>
      </c>
      <c r="F766" s="55" t="s">
        <v>208</v>
      </c>
      <c r="G766" s="121">
        <v>4919000</v>
      </c>
      <c r="H766" s="121">
        <v>1369654.621380802</v>
      </c>
      <c r="I766" s="107"/>
      <c r="J766" s="107"/>
      <c r="K766" s="121">
        <v>1200000</v>
      </c>
      <c r="L766" s="175">
        <v>700000</v>
      </c>
      <c r="M766" s="60" t="s">
        <v>2488</v>
      </c>
      <c r="N766" s="177" t="s">
        <v>48</v>
      </c>
      <c r="O766" s="169">
        <f t="shared" si="161"/>
        <v>603448.27586206899</v>
      </c>
      <c r="P766" s="170">
        <v>0</v>
      </c>
      <c r="Q766" s="72">
        <f t="shared" si="162"/>
        <v>0</v>
      </c>
      <c r="R766" s="65"/>
      <c r="S766" s="171"/>
      <c r="T766" s="67">
        <v>45463</v>
      </c>
      <c r="U766" s="64">
        <f t="shared" si="151"/>
        <v>45464</v>
      </c>
      <c r="V766" s="64">
        <v>60</v>
      </c>
      <c r="W766" s="61">
        <f t="shared" si="163"/>
        <v>2727840</v>
      </c>
      <c r="X766" s="68" t="s">
        <v>3445</v>
      </c>
      <c r="Y766" s="68" t="s">
        <v>50</v>
      </c>
      <c r="AA766" s="9" t="s">
        <v>27</v>
      </c>
      <c r="AB766" s="9" t="s">
        <v>27</v>
      </c>
      <c r="AC766" s="9" t="s">
        <v>27</v>
      </c>
      <c r="AD766" s="9" t="s">
        <v>27</v>
      </c>
      <c r="AE766" s="9" t="s">
        <v>27</v>
      </c>
      <c r="AP766" s="69">
        <f t="shared" si="152"/>
        <v>1369654.621380802</v>
      </c>
      <c r="AQ766" s="70">
        <f t="shared" si="153"/>
        <v>0.27844167948379794</v>
      </c>
      <c r="AR766" s="71"/>
      <c r="AS766" s="60"/>
      <c r="AT766" s="60">
        <f t="shared" si="154"/>
        <v>0</v>
      </c>
      <c r="AU766" s="72">
        <f t="shared" si="160"/>
        <v>3205.2733333333331</v>
      </c>
      <c r="AV766" s="72">
        <f t="shared" si="155"/>
        <v>0</v>
      </c>
      <c r="AW766" s="72">
        <f t="shared" si="156"/>
        <v>700000</v>
      </c>
      <c r="AX766" s="72">
        <f t="shared" si="157"/>
        <v>700000</v>
      </c>
      <c r="AY766" s="73">
        <f t="shared" si="158"/>
        <v>0.1423053466151657</v>
      </c>
    </row>
    <row r="767" spans="1:51" s="2" customFormat="1" ht="12" customHeight="1">
      <c r="A767" s="172" t="s">
        <v>3446</v>
      </c>
      <c r="B767" s="55" t="s">
        <v>1491</v>
      </c>
      <c r="C767" s="173" t="s">
        <v>3447</v>
      </c>
      <c r="D767" s="58" t="s">
        <v>3448</v>
      </c>
      <c r="E767" s="60" t="s">
        <v>207</v>
      </c>
      <c r="F767" s="55" t="s">
        <v>208</v>
      </c>
      <c r="G767" s="121">
        <v>4919000</v>
      </c>
      <c r="H767" s="121">
        <v>1369654.621380802</v>
      </c>
      <c r="I767" s="107"/>
      <c r="J767" s="107"/>
      <c r="K767" s="121">
        <v>1200000</v>
      </c>
      <c r="L767" s="175">
        <v>700000</v>
      </c>
      <c r="M767" s="60" t="s">
        <v>2488</v>
      </c>
      <c r="N767" s="177" t="s">
        <v>48</v>
      </c>
      <c r="O767" s="169">
        <f t="shared" si="161"/>
        <v>603448.27586206899</v>
      </c>
      <c r="P767" s="170">
        <v>0</v>
      </c>
      <c r="Q767" s="72">
        <f t="shared" si="162"/>
        <v>0</v>
      </c>
      <c r="R767" s="65"/>
      <c r="S767" s="171">
        <v>44896</v>
      </c>
      <c r="T767" s="67">
        <v>45291</v>
      </c>
      <c r="U767" s="64">
        <f t="shared" si="151"/>
        <v>396</v>
      </c>
      <c r="V767" s="64">
        <v>60</v>
      </c>
      <c r="W767" s="61">
        <f t="shared" si="163"/>
        <v>23760</v>
      </c>
      <c r="X767" s="68" t="s">
        <v>3445</v>
      </c>
      <c r="Y767" s="68" t="s">
        <v>50</v>
      </c>
      <c r="AA767" s="9" t="s">
        <v>27</v>
      </c>
      <c r="AB767" s="9" t="s">
        <v>27</v>
      </c>
      <c r="AC767" s="9" t="s">
        <v>27</v>
      </c>
      <c r="AD767" s="9" t="s">
        <v>27</v>
      </c>
      <c r="AE767" s="9" t="s">
        <v>27</v>
      </c>
      <c r="AG767" s="2" t="s">
        <v>3449</v>
      </c>
      <c r="AP767" s="69">
        <f t="shared" si="152"/>
        <v>1369654.621380802</v>
      </c>
      <c r="AQ767" s="70">
        <f t="shared" si="153"/>
        <v>0.27844167948379794</v>
      </c>
      <c r="AR767" s="71"/>
      <c r="AS767" s="60"/>
      <c r="AT767" s="60">
        <f t="shared" si="154"/>
        <v>0</v>
      </c>
      <c r="AU767" s="72">
        <f t="shared" si="160"/>
        <v>3205.2733333333331</v>
      </c>
      <c r="AV767" s="72">
        <f t="shared" si="155"/>
        <v>0</v>
      </c>
      <c r="AW767" s="72">
        <f t="shared" si="156"/>
        <v>700000</v>
      </c>
      <c r="AX767" s="72">
        <f t="shared" si="157"/>
        <v>700000</v>
      </c>
      <c r="AY767" s="73">
        <f t="shared" si="158"/>
        <v>0.1423053466151657</v>
      </c>
    </row>
    <row r="768" spans="1:51" s="2" customFormat="1" ht="12" customHeight="1">
      <c r="A768" s="172" t="s">
        <v>3450</v>
      </c>
      <c r="B768" s="55" t="s">
        <v>529</v>
      </c>
      <c r="C768" s="173" t="s">
        <v>3451</v>
      </c>
      <c r="D768" s="58" t="s">
        <v>3452</v>
      </c>
      <c r="E768" s="60" t="s">
        <v>3280</v>
      </c>
      <c r="F768" s="55" t="s">
        <v>1649</v>
      </c>
      <c r="G768" s="121">
        <v>3984600</v>
      </c>
      <c r="H768" s="121">
        <v>1301355.54</v>
      </c>
      <c r="I768" s="107">
        <v>1600000</v>
      </c>
      <c r="J768" s="107"/>
      <c r="K768" s="121">
        <v>2000000</v>
      </c>
      <c r="L768" s="175">
        <v>2000000</v>
      </c>
      <c r="M768" s="60" t="s">
        <v>3453</v>
      </c>
      <c r="N768" s="177" t="s">
        <v>1879</v>
      </c>
      <c r="O768" s="169">
        <f t="shared" si="161"/>
        <v>1724137.9310344828</v>
      </c>
      <c r="P768" s="170">
        <v>2.5000000000000001E-2</v>
      </c>
      <c r="Q768" s="72">
        <f t="shared" si="162"/>
        <v>43103.448275862072</v>
      </c>
      <c r="R768" s="65" t="s">
        <v>27</v>
      </c>
      <c r="S768" s="171">
        <v>45077</v>
      </c>
      <c r="T768" s="67">
        <v>45291</v>
      </c>
      <c r="U768" s="64">
        <f t="shared" si="151"/>
        <v>215</v>
      </c>
      <c r="V768" s="64">
        <v>60</v>
      </c>
      <c r="W768" s="61">
        <f t="shared" si="163"/>
        <v>12900</v>
      </c>
      <c r="X768" s="68" t="s">
        <v>3454</v>
      </c>
      <c r="Y768" s="68" t="s">
        <v>50</v>
      </c>
      <c r="AA768" s="9" t="s">
        <v>27</v>
      </c>
      <c r="AB768" s="9" t="s">
        <v>27</v>
      </c>
      <c r="AC768" s="9" t="s">
        <v>27</v>
      </c>
      <c r="AD768" s="9" t="s">
        <v>27</v>
      </c>
      <c r="AE768" s="9" t="s">
        <v>27</v>
      </c>
      <c r="AG768" s="2" t="s">
        <v>3280</v>
      </c>
      <c r="AH768" s="67">
        <v>45549</v>
      </c>
      <c r="AI768" s="67">
        <v>45602</v>
      </c>
      <c r="AJ768" s="72">
        <f>AI768-AH768</f>
        <v>53</v>
      </c>
      <c r="AK768" s="60">
        <v>60</v>
      </c>
      <c r="AL768" s="72">
        <f>AK768*AJ768</f>
        <v>3180</v>
      </c>
      <c r="AN768" s="189">
        <f>AL768+W768</f>
        <v>16080</v>
      </c>
      <c r="AP768" s="69">
        <f t="shared" si="152"/>
        <v>1301355.54</v>
      </c>
      <c r="AQ768" s="70">
        <f t="shared" si="153"/>
        <v>0.32659628068062041</v>
      </c>
      <c r="AR768" s="66">
        <v>44893</v>
      </c>
      <c r="AS768" s="67">
        <v>45058</v>
      </c>
      <c r="AT768" s="60">
        <f t="shared" si="154"/>
        <v>165</v>
      </c>
      <c r="AU768" s="72">
        <f t="shared" si="160"/>
        <v>3205.2733333333331</v>
      </c>
      <c r="AV768" s="72">
        <f t="shared" si="155"/>
        <v>528870.1</v>
      </c>
      <c r="AW768" s="72">
        <f t="shared" si="156"/>
        <v>2000000</v>
      </c>
      <c r="AX768" s="72">
        <f t="shared" si="157"/>
        <v>2528870.1</v>
      </c>
      <c r="AY768" s="73">
        <f t="shared" si="158"/>
        <v>0.63466096973347386</v>
      </c>
    </row>
    <row r="769" spans="1:51" s="2" customFormat="1" ht="12" customHeight="1">
      <c r="A769" s="172" t="s">
        <v>3455</v>
      </c>
      <c r="B769" s="55" t="s">
        <v>795</v>
      </c>
      <c r="C769" s="173" t="s">
        <v>3456</v>
      </c>
      <c r="D769" s="58" t="s">
        <v>3457</v>
      </c>
      <c r="E769" s="60" t="s">
        <v>3128</v>
      </c>
      <c r="F769" s="55" t="s">
        <v>208</v>
      </c>
      <c r="G769" s="121">
        <v>6156120</v>
      </c>
      <c r="H769" s="121">
        <v>1537179.2910729072</v>
      </c>
      <c r="I769" s="107"/>
      <c r="J769" s="107"/>
      <c r="K769" s="121">
        <v>1200000</v>
      </c>
      <c r="L769" s="175">
        <v>1100000</v>
      </c>
      <c r="M769" s="60" t="s">
        <v>3458</v>
      </c>
      <c r="N769" s="177" t="s">
        <v>1879</v>
      </c>
      <c r="O769" s="169">
        <f t="shared" si="161"/>
        <v>948275.86206896557</v>
      </c>
      <c r="P769" s="170">
        <v>2.5000000000000001E-2</v>
      </c>
      <c r="Q769" s="72">
        <f t="shared" si="162"/>
        <v>23706.896551724141</v>
      </c>
      <c r="R769" s="65" t="s">
        <v>27</v>
      </c>
      <c r="S769" s="171">
        <v>45490</v>
      </c>
      <c r="T769" s="67">
        <v>45604</v>
      </c>
      <c r="U769" s="64">
        <f t="shared" si="151"/>
        <v>115</v>
      </c>
      <c r="V769" s="64">
        <v>100</v>
      </c>
      <c r="W769" s="61">
        <f t="shared" si="163"/>
        <v>11500</v>
      </c>
      <c r="X769" s="190" t="s">
        <v>3459</v>
      </c>
      <c r="Y769" s="190" t="s">
        <v>50</v>
      </c>
      <c r="AA769" s="9" t="s">
        <v>27</v>
      </c>
      <c r="AB769" s="9" t="s">
        <v>27</v>
      </c>
      <c r="AC769" s="9" t="s">
        <v>27</v>
      </c>
      <c r="AD769" s="9" t="s">
        <v>27</v>
      </c>
      <c r="AE769" s="9" t="s">
        <v>27</v>
      </c>
      <c r="AH769" s="67"/>
      <c r="AI769" s="67"/>
      <c r="AJ769" s="72"/>
      <c r="AK769" s="60"/>
      <c r="AL769" s="72"/>
      <c r="AP769" s="69">
        <f t="shared" si="152"/>
        <v>1537179.2910729072</v>
      </c>
      <c r="AQ769" s="70">
        <f t="shared" si="153"/>
        <v>0.24969937088180658</v>
      </c>
      <c r="AR769" s="71"/>
      <c r="AS769" s="60"/>
      <c r="AT769" s="60">
        <f t="shared" si="154"/>
        <v>0</v>
      </c>
      <c r="AU769" s="72">
        <f t="shared" si="160"/>
        <v>3205.2733333333331</v>
      </c>
      <c r="AV769" s="72">
        <f t="shared" si="155"/>
        <v>0</v>
      </c>
      <c r="AW769" s="72">
        <f t="shared" si="156"/>
        <v>1100000</v>
      </c>
      <c r="AX769" s="72">
        <f t="shared" si="157"/>
        <v>1100000</v>
      </c>
      <c r="AY769" s="73">
        <f t="shared" si="158"/>
        <v>0.17868397627076796</v>
      </c>
    </row>
    <row r="770" spans="1:51" s="2" customFormat="1" ht="12" customHeight="1">
      <c r="A770" s="172" t="s">
        <v>3460</v>
      </c>
      <c r="B770" s="55" t="s">
        <v>2462</v>
      </c>
      <c r="C770" s="173" t="s">
        <v>2477</v>
      </c>
      <c r="D770" s="58" t="s">
        <v>2478</v>
      </c>
      <c r="E770" s="60" t="s">
        <v>2465</v>
      </c>
      <c r="F770" s="174" t="s">
        <v>2466</v>
      </c>
      <c r="G770" s="121">
        <v>2837814.15</v>
      </c>
      <c r="H770" s="121">
        <v>851344.25</v>
      </c>
      <c r="I770" s="55"/>
      <c r="J770" s="55"/>
      <c r="K770" s="121">
        <v>1790000</v>
      </c>
      <c r="L770" s="175">
        <v>1600000</v>
      </c>
      <c r="M770" s="176" t="s">
        <v>2474</v>
      </c>
      <c r="N770" s="177" t="s">
        <v>2290</v>
      </c>
      <c r="O770" s="169">
        <f t="shared" si="161"/>
        <v>1379310.3448275863</v>
      </c>
      <c r="P770" s="170">
        <v>2.5000000000000001E-2</v>
      </c>
      <c r="Q770" s="72">
        <f>O770*P770</f>
        <v>34482.758620689659</v>
      </c>
      <c r="R770" s="191" t="s">
        <v>27</v>
      </c>
      <c r="S770" s="192"/>
      <c r="T770" s="193">
        <v>45611</v>
      </c>
      <c r="U770" s="194">
        <f t="shared" si="151"/>
        <v>45612</v>
      </c>
      <c r="V770" s="194">
        <v>0</v>
      </c>
      <c r="W770" s="191">
        <f t="shared" si="163"/>
        <v>0</v>
      </c>
      <c r="X770" s="178" t="s">
        <v>3461</v>
      </c>
      <c r="Y770" s="178" t="s">
        <v>50</v>
      </c>
      <c r="AA770" s="9" t="s">
        <v>27</v>
      </c>
      <c r="AB770" s="9" t="s">
        <v>27</v>
      </c>
      <c r="AC770" s="9" t="s">
        <v>27</v>
      </c>
      <c r="AD770" s="9" t="s">
        <v>27</v>
      </c>
      <c r="AE770" s="9" t="s">
        <v>27</v>
      </c>
      <c r="AP770" s="69">
        <f t="shared" si="152"/>
        <v>851344.25</v>
      </c>
      <c r="AQ770" s="70">
        <f t="shared" si="153"/>
        <v>0.30000000176191949</v>
      </c>
      <c r="AR770" s="71"/>
      <c r="AS770" s="60"/>
      <c r="AT770" s="60">
        <f t="shared" si="154"/>
        <v>0</v>
      </c>
      <c r="AU770" s="72">
        <f t="shared" si="160"/>
        <v>3205.2733333333331</v>
      </c>
      <c r="AV770" s="72">
        <f t="shared" si="155"/>
        <v>0</v>
      </c>
      <c r="AW770" s="72">
        <f t="shared" si="156"/>
        <v>1600000</v>
      </c>
      <c r="AX770" s="72">
        <f t="shared" si="157"/>
        <v>1600000</v>
      </c>
      <c r="AY770" s="73">
        <f t="shared" si="158"/>
        <v>0.56381423004744691</v>
      </c>
    </row>
    <row r="771" spans="1:51" s="2" customFormat="1" ht="12" customHeight="1">
      <c r="A771" s="179" t="s">
        <v>3460</v>
      </c>
      <c r="B771" s="55" t="s">
        <v>2469</v>
      </c>
      <c r="C771" s="173" t="s">
        <v>48</v>
      </c>
      <c r="D771" s="58" t="s">
        <v>48</v>
      </c>
      <c r="E771" s="60" t="s">
        <v>2465</v>
      </c>
      <c r="F771" s="180"/>
      <c r="G771" s="121">
        <v>404376.38</v>
      </c>
      <c r="H771" s="121">
        <v>121312.91</v>
      </c>
      <c r="I771" s="55"/>
      <c r="J771" s="55"/>
      <c r="K771" s="121"/>
      <c r="L771" s="175"/>
      <c r="M771" s="181"/>
      <c r="N771" s="177" t="s">
        <v>2470</v>
      </c>
      <c r="O771" s="169">
        <f>K771/1.16</f>
        <v>0</v>
      </c>
      <c r="P771" s="170">
        <v>0</v>
      </c>
      <c r="Q771" s="72">
        <f>O771*P771</f>
        <v>0</v>
      </c>
      <c r="R771" s="195"/>
      <c r="S771" s="196"/>
      <c r="T771" s="197"/>
      <c r="U771" s="198">
        <f t="shared" si="151"/>
        <v>1</v>
      </c>
      <c r="V771" s="198"/>
      <c r="W771" s="195"/>
      <c r="X771" s="182"/>
      <c r="Y771" s="182"/>
      <c r="AA771" s="9" t="s">
        <v>27</v>
      </c>
      <c r="AB771" s="9" t="s">
        <v>27</v>
      </c>
      <c r="AC771" s="9" t="s">
        <v>27</v>
      </c>
      <c r="AD771" s="9" t="s">
        <v>27</v>
      </c>
      <c r="AE771" s="9" t="s">
        <v>27</v>
      </c>
      <c r="AP771" s="69">
        <f t="shared" si="152"/>
        <v>121312.91</v>
      </c>
      <c r="AQ771" s="70">
        <f t="shared" si="153"/>
        <v>0.29999999010822542</v>
      </c>
      <c r="AR771" s="71"/>
      <c r="AS771" s="60"/>
      <c r="AT771" s="60">
        <f t="shared" si="154"/>
        <v>0</v>
      </c>
      <c r="AU771" s="72">
        <f t="shared" si="160"/>
        <v>3205.2733333333331</v>
      </c>
      <c r="AV771" s="72">
        <f t="shared" si="155"/>
        <v>0</v>
      </c>
      <c r="AW771" s="72">
        <f t="shared" si="156"/>
        <v>0</v>
      </c>
      <c r="AX771" s="72">
        <f t="shared" si="157"/>
        <v>0</v>
      </c>
      <c r="AY771" s="73">
        <f t="shared" si="158"/>
        <v>0</v>
      </c>
    </row>
    <row r="772" spans="1:51" s="2" customFormat="1" ht="12" customHeight="1">
      <c r="A772" s="172" t="s">
        <v>3462</v>
      </c>
      <c r="B772" s="55" t="s">
        <v>778</v>
      </c>
      <c r="C772" s="173" t="s">
        <v>3463</v>
      </c>
      <c r="D772" s="58">
        <v>1518844</v>
      </c>
      <c r="E772" s="60" t="s">
        <v>3128</v>
      </c>
      <c r="F772" s="55" t="s">
        <v>208</v>
      </c>
      <c r="G772" s="121">
        <v>5129995.5999999996</v>
      </c>
      <c r="H772" s="121">
        <v>1280956.6739464356</v>
      </c>
      <c r="I772" s="107"/>
      <c r="J772" s="107"/>
      <c r="K772" s="121">
        <v>1100000</v>
      </c>
      <c r="L772" s="175">
        <v>1000000</v>
      </c>
      <c r="M772" s="60" t="s">
        <v>3464</v>
      </c>
      <c r="N772" s="177" t="s">
        <v>3465</v>
      </c>
      <c r="O772" s="169">
        <f t="shared" ref="O772:O802" si="164">L772/1.16</f>
        <v>862068.96551724139</v>
      </c>
      <c r="P772" s="170">
        <v>1.7500000000000002E-2</v>
      </c>
      <c r="Q772" s="72">
        <f t="shared" ref="Q772:Q802" si="165">P772*O772</f>
        <v>15086.206896551726</v>
      </c>
      <c r="R772" s="65" t="s">
        <v>27</v>
      </c>
      <c r="S772" s="171">
        <v>45490</v>
      </c>
      <c r="T772" s="67">
        <v>45614</v>
      </c>
      <c r="U772" s="64">
        <f t="shared" si="151"/>
        <v>125</v>
      </c>
      <c r="V772" s="64">
        <v>100</v>
      </c>
      <c r="W772" s="61">
        <f t="shared" ref="W772:W787" si="166">V772*U772</f>
        <v>12500</v>
      </c>
      <c r="X772" s="68" t="s">
        <v>3466</v>
      </c>
      <c r="Y772" s="68" t="s">
        <v>50</v>
      </c>
      <c r="AA772" s="9" t="s">
        <v>27</v>
      </c>
      <c r="AB772" s="9" t="s">
        <v>27</v>
      </c>
      <c r="AC772" s="9" t="s">
        <v>27</v>
      </c>
      <c r="AD772" s="9" t="s">
        <v>27</v>
      </c>
      <c r="AE772" s="9" t="s">
        <v>27</v>
      </c>
      <c r="AH772" s="67"/>
      <c r="AI772" s="67"/>
      <c r="AJ772" s="72"/>
      <c r="AK772" s="60"/>
      <c r="AL772" s="72"/>
      <c r="AN772" s="189"/>
      <c r="AP772" s="69">
        <f t="shared" si="152"/>
        <v>1280956.6739464356</v>
      </c>
      <c r="AQ772" s="70">
        <f t="shared" si="153"/>
        <v>0.24969937088180655</v>
      </c>
      <c r="AR772" s="71"/>
      <c r="AS772" s="60"/>
      <c r="AT772" s="60">
        <f t="shared" si="154"/>
        <v>0</v>
      </c>
      <c r="AU772" s="72">
        <f t="shared" si="160"/>
        <v>3205.2733333333331</v>
      </c>
      <c r="AV772" s="72">
        <f t="shared" si="155"/>
        <v>0</v>
      </c>
      <c r="AW772" s="72">
        <f t="shared" si="156"/>
        <v>1000000</v>
      </c>
      <c r="AX772" s="72">
        <f t="shared" si="157"/>
        <v>1000000</v>
      </c>
      <c r="AY772" s="73">
        <f t="shared" si="158"/>
        <v>0.19493194107223016</v>
      </c>
    </row>
    <row r="773" spans="1:51" s="2" customFormat="1" ht="12" customHeight="1">
      <c r="A773" s="172" t="s">
        <v>3467</v>
      </c>
      <c r="B773" s="55" t="s">
        <v>218</v>
      </c>
      <c r="C773" s="173" t="s">
        <v>3468</v>
      </c>
      <c r="D773" s="58" t="s">
        <v>3469</v>
      </c>
      <c r="E773" s="60" t="s">
        <v>46</v>
      </c>
      <c r="F773" s="55" t="s">
        <v>208</v>
      </c>
      <c r="G773" s="121">
        <v>5529500</v>
      </c>
      <c r="H773" s="121">
        <v>1760168.6239772062</v>
      </c>
      <c r="I773" s="107"/>
      <c r="J773" s="107"/>
      <c r="K773" s="121">
        <v>2100000</v>
      </c>
      <c r="L773" s="175">
        <v>900000</v>
      </c>
      <c r="M773" s="60" t="s">
        <v>46</v>
      </c>
      <c r="N773" s="177" t="s">
        <v>48</v>
      </c>
      <c r="O773" s="169">
        <f t="shared" si="164"/>
        <v>775862.06896551733</v>
      </c>
      <c r="P773" s="170">
        <v>0</v>
      </c>
      <c r="Q773" s="72">
        <f t="shared" si="165"/>
        <v>0</v>
      </c>
      <c r="R773" s="65"/>
      <c r="S773" s="171"/>
      <c r="T773" s="67">
        <v>45614</v>
      </c>
      <c r="U773" s="64">
        <f t="shared" si="151"/>
        <v>45615</v>
      </c>
      <c r="V773" s="64">
        <v>60</v>
      </c>
      <c r="W773" s="61">
        <f t="shared" si="166"/>
        <v>2736900</v>
      </c>
      <c r="X773" s="68" t="s">
        <v>3470</v>
      </c>
      <c r="Y773" s="68" t="s">
        <v>50</v>
      </c>
      <c r="AA773" s="9" t="s">
        <v>27</v>
      </c>
      <c r="AB773" s="9" t="s">
        <v>27</v>
      </c>
      <c r="AC773" s="9" t="s">
        <v>27</v>
      </c>
      <c r="AD773" s="9" t="s">
        <v>27</v>
      </c>
      <c r="AE773" s="9" t="s">
        <v>27</v>
      </c>
      <c r="AH773" s="67"/>
      <c r="AI773" s="67"/>
      <c r="AJ773" s="72"/>
      <c r="AK773" s="60"/>
      <c r="AL773" s="72"/>
      <c r="AN773" s="189"/>
      <c r="AP773" s="69">
        <f t="shared" si="152"/>
        <v>1760168.6239772062</v>
      </c>
      <c r="AQ773" s="70">
        <f t="shared" si="153"/>
        <v>0.31832328853914571</v>
      </c>
      <c r="AR773" s="71"/>
      <c r="AS773" s="60"/>
      <c r="AT773" s="60">
        <f t="shared" si="154"/>
        <v>0</v>
      </c>
      <c r="AU773" s="72">
        <f t="shared" si="160"/>
        <v>3205.2733333333331</v>
      </c>
      <c r="AV773" s="72">
        <f t="shared" si="155"/>
        <v>0</v>
      </c>
      <c r="AW773" s="72">
        <f t="shared" si="156"/>
        <v>900000</v>
      </c>
      <c r="AX773" s="72">
        <f t="shared" si="157"/>
        <v>900000</v>
      </c>
      <c r="AY773" s="73">
        <f t="shared" si="158"/>
        <v>0.16276336015914639</v>
      </c>
    </row>
    <row r="774" spans="1:51" s="2" customFormat="1" ht="12" customHeight="1">
      <c r="A774" s="172" t="s">
        <v>3471</v>
      </c>
      <c r="B774" s="55" t="s">
        <v>218</v>
      </c>
      <c r="C774" s="173" t="s">
        <v>3472</v>
      </c>
      <c r="D774" s="58" t="s">
        <v>3473</v>
      </c>
      <c r="E774" s="60" t="s">
        <v>46</v>
      </c>
      <c r="F774" s="55" t="s">
        <v>208</v>
      </c>
      <c r="G774" s="121">
        <v>5529500</v>
      </c>
      <c r="H774" s="121">
        <v>1760168.6239772062</v>
      </c>
      <c r="I774" s="107"/>
      <c r="J774" s="107"/>
      <c r="K774" s="121">
        <v>2100000</v>
      </c>
      <c r="L774" s="175">
        <v>900000</v>
      </c>
      <c r="M774" s="60" t="s">
        <v>46</v>
      </c>
      <c r="N774" s="177" t="s">
        <v>48</v>
      </c>
      <c r="O774" s="169">
        <f t="shared" si="164"/>
        <v>775862.06896551733</v>
      </c>
      <c r="P774" s="170">
        <v>0</v>
      </c>
      <c r="Q774" s="72">
        <f t="shared" si="165"/>
        <v>0</v>
      </c>
      <c r="R774" s="65"/>
      <c r="S774" s="171"/>
      <c r="T774" s="67">
        <v>45614</v>
      </c>
      <c r="U774" s="64">
        <f t="shared" si="151"/>
        <v>45615</v>
      </c>
      <c r="V774" s="64">
        <v>60</v>
      </c>
      <c r="W774" s="61">
        <f t="shared" si="166"/>
        <v>2736900</v>
      </c>
      <c r="X774" s="68" t="s">
        <v>3470</v>
      </c>
      <c r="Y774" s="68" t="s">
        <v>50</v>
      </c>
      <c r="AA774" s="9" t="s">
        <v>27</v>
      </c>
      <c r="AB774" s="9" t="s">
        <v>27</v>
      </c>
      <c r="AC774" s="9" t="s">
        <v>27</v>
      </c>
      <c r="AD774" s="9" t="s">
        <v>27</v>
      </c>
      <c r="AE774" s="9" t="s">
        <v>27</v>
      </c>
      <c r="AH774" s="67"/>
      <c r="AI774" s="67"/>
      <c r="AJ774" s="72"/>
      <c r="AK774" s="60"/>
      <c r="AL774" s="72"/>
      <c r="AN774" s="189"/>
      <c r="AP774" s="69">
        <f t="shared" si="152"/>
        <v>1760168.6239772062</v>
      </c>
      <c r="AQ774" s="70">
        <f t="shared" si="153"/>
        <v>0.31832328853914571</v>
      </c>
      <c r="AR774" s="71"/>
      <c r="AS774" s="60"/>
      <c r="AT774" s="60">
        <f t="shared" si="154"/>
        <v>0</v>
      </c>
      <c r="AU774" s="72">
        <f t="shared" si="160"/>
        <v>3205.2733333333331</v>
      </c>
      <c r="AV774" s="72">
        <f t="shared" si="155"/>
        <v>0</v>
      </c>
      <c r="AW774" s="72">
        <f t="shared" si="156"/>
        <v>900000</v>
      </c>
      <c r="AX774" s="72">
        <f t="shared" si="157"/>
        <v>900000</v>
      </c>
      <c r="AY774" s="73">
        <f t="shared" si="158"/>
        <v>0.16276336015914639</v>
      </c>
    </row>
    <row r="775" spans="1:51" s="2" customFormat="1" ht="12" customHeight="1">
      <c r="A775" s="172" t="s">
        <v>3474</v>
      </c>
      <c r="B775" s="55" t="s">
        <v>218</v>
      </c>
      <c r="C775" s="173" t="s">
        <v>3475</v>
      </c>
      <c r="D775" s="58" t="s">
        <v>3476</v>
      </c>
      <c r="E775" s="60" t="s">
        <v>46</v>
      </c>
      <c r="F775" s="55" t="s">
        <v>208</v>
      </c>
      <c r="G775" s="121">
        <v>5529500</v>
      </c>
      <c r="H775" s="121">
        <v>1760168.6239772062</v>
      </c>
      <c r="I775" s="107"/>
      <c r="J775" s="107"/>
      <c r="K775" s="121">
        <v>2100000</v>
      </c>
      <c r="L775" s="175">
        <v>900000</v>
      </c>
      <c r="M775" s="60" t="s">
        <v>46</v>
      </c>
      <c r="N775" s="177" t="s">
        <v>48</v>
      </c>
      <c r="O775" s="169">
        <f t="shared" si="164"/>
        <v>775862.06896551733</v>
      </c>
      <c r="P775" s="170">
        <v>0</v>
      </c>
      <c r="Q775" s="72">
        <f t="shared" si="165"/>
        <v>0</v>
      </c>
      <c r="R775" s="65"/>
      <c r="S775" s="171"/>
      <c r="T775" s="67">
        <v>45347</v>
      </c>
      <c r="U775" s="64">
        <f t="shared" si="151"/>
        <v>45348</v>
      </c>
      <c r="V775" s="64">
        <v>60</v>
      </c>
      <c r="W775" s="61">
        <f t="shared" si="166"/>
        <v>2720880</v>
      </c>
      <c r="X775" s="68" t="s">
        <v>3477</v>
      </c>
      <c r="Y775" s="68" t="s">
        <v>50</v>
      </c>
      <c r="AA775" s="9" t="s">
        <v>27</v>
      </c>
      <c r="AB775" s="9" t="s">
        <v>27</v>
      </c>
      <c r="AC775" s="9" t="s">
        <v>27</v>
      </c>
      <c r="AD775" s="9" t="s">
        <v>27</v>
      </c>
      <c r="AE775" s="9" t="s">
        <v>27</v>
      </c>
      <c r="AG775" s="2" t="s">
        <v>3478</v>
      </c>
      <c r="AH775" s="199"/>
      <c r="AI775" s="199"/>
      <c r="AJ775" s="200"/>
      <c r="AK775" s="201"/>
      <c r="AL775" s="200"/>
      <c r="AN775" s="189"/>
      <c r="AP775" s="69">
        <f t="shared" si="152"/>
        <v>1760168.6239772062</v>
      </c>
      <c r="AQ775" s="70">
        <f t="shared" si="153"/>
        <v>0.31832328853914571</v>
      </c>
      <c r="AR775" s="71"/>
      <c r="AS775" s="60"/>
      <c r="AT775" s="60">
        <f t="shared" si="154"/>
        <v>0</v>
      </c>
      <c r="AU775" s="72">
        <f t="shared" si="160"/>
        <v>3205.2733333333331</v>
      </c>
      <c r="AV775" s="72">
        <f t="shared" si="155"/>
        <v>0</v>
      </c>
      <c r="AW775" s="72">
        <f t="shared" si="156"/>
        <v>900000</v>
      </c>
      <c r="AX775" s="72">
        <f t="shared" si="157"/>
        <v>900000</v>
      </c>
      <c r="AY775" s="73">
        <f t="shared" si="158"/>
        <v>0.16276336015914639</v>
      </c>
    </row>
    <row r="776" spans="1:51" s="2" customFormat="1" ht="12" customHeight="1">
      <c r="A776" s="172" t="s">
        <v>3479</v>
      </c>
      <c r="B776" s="55" t="s">
        <v>778</v>
      </c>
      <c r="C776" s="173" t="s">
        <v>3480</v>
      </c>
      <c r="D776" s="58">
        <v>488181</v>
      </c>
      <c r="E776" s="60" t="s">
        <v>3128</v>
      </c>
      <c r="F776" s="55" t="s">
        <v>208</v>
      </c>
      <c r="G776" s="121">
        <v>5129995.5999999996</v>
      </c>
      <c r="H776" s="121">
        <v>1280956.6739464356</v>
      </c>
      <c r="I776" s="107"/>
      <c r="J776" s="107"/>
      <c r="K776" s="121">
        <v>1100000</v>
      </c>
      <c r="L776" s="175">
        <v>1000000</v>
      </c>
      <c r="M776" s="60" t="s">
        <v>3481</v>
      </c>
      <c r="N776" s="177" t="s">
        <v>1879</v>
      </c>
      <c r="O776" s="169">
        <f t="shared" si="164"/>
        <v>862068.96551724139</v>
      </c>
      <c r="P776" s="170">
        <v>1.7500000000000002E-2</v>
      </c>
      <c r="Q776" s="72">
        <f t="shared" si="165"/>
        <v>15086.206896551726</v>
      </c>
      <c r="R776" s="65" t="s">
        <v>27</v>
      </c>
      <c r="S776" s="171">
        <v>45490</v>
      </c>
      <c r="T776" s="67">
        <v>45616</v>
      </c>
      <c r="U776" s="64">
        <f t="shared" si="151"/>
        <v>127</v>
      </c>
      <c r="V776" s="64">
        <v>100</v>
      </c>
      <c r="W776" s="61">
        <f t="shared" si="166"/>
        <v>12700</v>
      </c>
      <c r="X776" s="68" t="s">
        <v>3482</v>
      </c>
      <c r="Y776" s="68" t="s">
        <v>50</v>
      </c>
      <c r="AA776" s="9" t="s">
        <v>27</v>
      </c>
      <c r="AB776" s="9" t="s">
        <v>27</v>
      </c>
      <c r="AC776" s="9" t="s">
        <v>27</v>
      </c>
      <c r="AD776" s="9" t="s">
        <v>27</v>
      </c>
      <c r="AE776" s="9" t="s">
        <v>27</v>
      </c>
      <c r="AH776" s="199"/>
      <c r="AI776" s="199"/>
      <c r="AJ776" s="200"/>
      <c r="AK776" s="201"/>
      <c r="AL776" s="200"/>
      <c r="AN776" s="189"/>
      <c r="AP776" s="69">
        <f t="shared" si="152"/>
        <v>1280956.6739464356</v>
      </c>
      <c r="AQ776" s="70">
        <f t="shared" si="153"/>
        <v>0.24969937088180655</v>
      </c>
      <c r="AR776" s="71"/>
      <c r="AS776" s="60"/>
      <c r="AT776" s="60">
        <f t="shared" si="154"/>
        <v>0</v>
      </c>
      <c r="AU776" s="72">
        <f t="shared" si="160"/>
        <v>3205.2733333333331</v>
      </c>
      <c r="AV776" s="72">
        <f t="shared" si="155"/>
        <v>0</v>
      </c>
      <c r="AW776" s="72">
        <f t="shared" si="156"/>
        <v>1000000</v>
      </c>
      <c r="AX776" s="72">
        <f t="shared" si="157"/>
        <v>1000000</v>
      </c>
      <c r="AY776" s="73">
        <f t="shared" si="158"/>
        <v>0.19493194107223016</v>
      </c>
    </row>
    <row r="777" spans="1:51" s="2" customFormat="1" ht="12" customHeight="1">
      <c r="A777" s="172" t="s">
        <v>3483</v>
      </c>
      <c r="B777" s="55" t="s">
        <v>2427</v>
      </c>
      <c r="C777" s="173" t="s">
        <v>3484</v>
      </c>
      <c r="D777" s="58" t="s">
        <v>3485</v>
      </c>
      <c r="E777" s="60" t="s">
        <v>46</v>
      </c>
      <c r="F777" s="55" t="s">
        <v>208</v>
      </c>
      <c r="G777" s="121">
        <v>5200000</v>
      </c>
      <c r="H777" s="121">
        <v>1447896.7333157493</v>
      </c>
      <c r="I777" s="107">
        <v>800000</v>
      </c>
      <c r="J777" s="107"/>
      <c r="K777" s="121">
        <v>1300000</v>
      </c>
      <c r="L777" s="175">
        <v>900000</v>
      </c>
      <c r="M777" s="60" t="s">
        <v>46</v>
      </c>
      <c r="N777" s="177" t="s">
        <v>48</v>
      </c>
      <c r="O777" s="169">
        <f t="shared" si="164"/>
        <v>775862.06896551733</v>
      </c>
      <c r="P777" s="170">
        <v>0</v>
      </c>
      <c r="Q777" s="72">
        <f t="shared" si="165"/>
        <v>0</v>
      </c>
      <c r="R777" s="65"/>
      <c r="S777" s="171">
        <v>44757</v>
      </c>
      <c r="T777" s="67">
        <v>45617</v>
      </c>
      <c r="U777" s="64">
        <f t="shared" si="151"/>
        <v>861</v>
      </c>
      <c r="V777" s="64">
        <v>60</v>
      </c>
      <c r="W777" s="61">
        <f t="shared" si="166"/>
        <v>51660</v>
      </c>
      <c r="X777" s="68" t="s">
        <v>3486</v>
      </c>
      <c r="Y777" s="68" t="s">
        <v>50</v>
      </c>
      <c r="AA777" s="9" t="s">
        <v>27</v>
      </c>
      <c r="AB777" s="9" t="s">
        <v>27</v>
      </c>
      <c r="AC777" s="9" t="s">
        <v>27</v>
      </c>
      <c r="AD777" s="9" t="s">
        <v>27</v>
      </c>
      <c r="AE777" s="9" t="s">
        <v>27</v>
      </c>
      <c r="AH777" s="199"/>
      <c r="AI777" s="199"/>
      <c r="AJ777" s="200"/>
      <c r="AK777" s="201"/>
      <c r="AL777" s="200"/>
      <c r="AN777" s="189"/>
      <c r="AP777" s="69">
        <f t="shared" si="152"/>
        <v>1447896.7333157493</v>
      </c>
      <c r="AQ777" s="70">
        <f t="shared" si="153"/>
        <v>0.27844167948379794</v>
      </c>
      <c r="AR777" s="71"/>
      <c r="AS777" s="60"/>
      <c r="AT777" s="60">
        <f t="shared" si="154"/>
        <v>0</v>
      </c>
      <c r="AU777" s="72">
        <f t="shared" si="160"/>
        <v>3205.2733333333331</v>
      </c>
      <c r="AV777" s="72">
        <f t="shared" si="155"/>
        <v>0</v>
      </c>
      <c r="AW777" s="72">
        <f t="shared" si="156"/>
        <v>900000</v>
      </c>
      <c r="AX777" s="72">
        <f t="shared" si="157"/>
        <v>900000</v>
      </c>
      <c r="AY777" s="73">
        <f t="shared" si="158"/>
        <v>0.17307692307692307</v>
      </c>
    </row>
    <row r="778" spans="1:51" s="2" customFormat="1" ht="12" customHeight="1">
      <c r="A778" s="172" t="s">
        <v>3487</v>
      </c>
      <c r="B778" s="55" t="s">
        <v>795</v>
      </c>
      <c r="C778" s="173" t="s">
        <v>3488</v>
      </c>
      <c r="D778" s="58" t="s">
        <v>3489</v>
      </c>
      <c r="E778" s="60" t="s">
        <v>3128</v>
      </c>
      <c r="F778" s="55" t="s">
        <v>208</v>
      </c>
      <c r="G778" s="121">
        <v>6156120</v>
      </c>
      <c r="H778" s="121">
        <v>1537179.2910729072</v>
      </c>
      <c r="I778" s="107"/>
      <c r="J778" s="107"/>
      <c r="K778" s="121">
        <v>1200000</v>
      </c>
      <c r="L778" s="175">
        <v>1100000</v>
      </c>
      <c r="M778" s="60" t="s">
        <v>3129</v>
      </c>
      <c r="N778" s="177" t="s">
        <v>1879</v>
      </c>
      <c r="O778" s="169">
        <f t="shared" si="164"/>
        <v>948275.86206896557</v>
      </c>
      <c r="P778" s="170">
        <v>2.5000000000000001E-2</v>
      </c>
      <c r="Q778" s="72">
        <f t="shared" si="165"/>
        <v>23706.896551724141</v>
      </c>
      <c r="R778" s="65" t="s">
        <v>27</v>
      </c>
      <c r="S778" s="171">
        <v>45490</v>
      </c>
      <c r="T778" s="67">
        <v>45617</v>
      </c>
      <c r="U778" s="64">
        <f t="shared" si="151"/>
        <v>128</v>
      </c>
      <c r="V778" s="64">
        <v>100</v>
      </c>
      <c r="W778" s="61">
        <f t="shared" si="166"/>
        <v>12800</v>
      </c>
      <c r="X778" s="68" t="s">
        <v>3490</v>
      </c>
      <c r="Y778" s="68" t="s">
        <v>50</v>
      </c>
      <c r="AA778" s="9" t="s">
        <v>27</v>
      </c>
      <c r="AB778" s="9" t="s">
        <v>27</v>
      </c>
      <c r="AC778" s="9" t="s">
        <v>27</v>
      </c>
      <c r="AD778" s="9" t="s">
        <v>27</v>
      </c>
      <c r="AE778" s="9" t="s">
        <v>27</v>
      </c>
      <c r="AH778" s="199"/>
      <c r="AI778" s="199"/>
      <c r="AJ778" s="200"/>
      <c r="AK778" s="201"/>
      <c r="AL778" s="200"/>
      <c r="AN778" s="189"/>
      <c r="AP778" s="69">
        <f t="shared" si="152"/>
        <v>1537179.2910729072</v>
      </c>
      <c r="AQ778" s="70">
        <f t="shared" si="153"/>
        <v>0.24969937088180658</v>
      </c>
      <c r="AR778" s="71"/>
      <c r="AS778" s="60"/>
      <c r="AT778" s="60">
        <f t="shared" si="154"/>
        <v>0</v>
      </c>
      <c r="AU778" s="72">
        <f t="shared" si="160"/>
        <v>3205.2733333333331</v>
      </c>
      <c r="AV778" s="72">
        <f t="shared" si="155"/>
        <v>0</v>
      </c>
      <c r="AW778" s="72">
        <f t="shared" si="156"/>
        <v>1100000</v>
      </c>
      <c r="AX778" s="72">
        <f t="shared" si="157"/>
        <v>1100000</v>
      </c>
      <c r="AY778" s="73">
        <f t="shared" si="158"/>
        <v>0.17868397627076796</v>
      </c>
    </row>
    <row r="779" spans="1:51" s="2" customFormat="1" ht="12" customHeight="1">
      <c r="A779" s="172" t="s">
        <v>3491</v>
      </c>
      <c r="B779" s="55" t="s">
        <v>2427</v>
      </c>
      <c r="C779" s="173" t="s">
        <v>3492</v>
      </c>
      <c r="D779" s="58" t="s">
        <v>3493</v>
      </c>
      <c r="E779" s="60" t="s">
        <v>3280</v>
      </c>
      <c r="F779" s="55" t="s">
        <v>208</v>
      </c>
      <c r="G779" s="121">
        <v>5200000</v>
      </c>
      <c r="H779" s="121">
        <v>1447896.7333157493</v>
      </c>
      <c r="I779" s="107"/>
      <c r="J779" s="107"/>
      <c r="K779" s="121">
        <v>1300000</v>
      </c>
      <c r="L779" s="175">
        <v>900000</v>
      </c>
      <c r="M779" s="60" t="s">
        <v>3494</v>
      </c>
      <c r="N779" s="177" t="s">
        <v>1879</v>
      </c>
      <c r="O779" s="169">
        <f t="shared" si="164"/>
        <v>775862.06896551733</v>
      </c>
      <c r="P779" s="170">
        <v>1.7500000000000002E-2</v>
      </c>
      <c r="Q779" s="72">
        <f t="shared" si="165"/>
        <v>13577.586206896554</v>
      </c>
      <c r="R779" s="65" t="s">
        <v>27</v>
      </c>
      <c r="S779" s="171">
        <v>45567</v>
      </c>
      <c r="T779" s="67">
        <v>45621</v>
      </c>
      <c r="U779" s="64">
        <f t="shared" si="151"/>
        <v>55</v>
      </c>
      <c r="V779" s="64">
        <v>60</v>
      </c>
      <c r="W779" s="61">
        <f t="shared" si="166"/>
        <v>3300</v>
      </c>
      <c r="X779" s="68" t="s">
        <v>3495</v>
      </c>
      <c r="Y779" s="68" t="s">
        <v>50</v>
      </c>
      <c r="AA779" s="9" t="s">
        <v>27</v>
      </c>
      <c r="AB779" s="9" t="s">
        <v>27</v>
      </c>
      <c r="AC779" s="9" t="s">
        <v>27</v>
      </c>
      <c r="AD779" s="9" t="s">
        <v>27</v>
      </c>
      <c r="AE779" s="9" t="s">
        <v>27</v>
      </c>
      <c r="AH779" s="199"/>
      <c r="AI779" s="199"/>
      <c r="AJ779" s="200"/>
      <c r="AK779" s="201"/>
      <c r="AL779" s="200"/>
      <c r="AN779" s="189"/>
      <c r="AP779" s="69">
        <f t="shared" si="152"/>
        <v>1447896.7333157493</v>
      </c>
      <c r="AQ779" s="70">
        <f t="shared" si="153"/>
        <v>0.27844167948379794</v>
      </c>
      <c r="AR779" s="71"/>
      <c r="AS779" s="60"/>
      <c r="AT779" s="60">
        <f t="shared" si="154"/>
        <v>0</v>
      </c>
      <c r="AU779" s="72">
        <f t="shared" si="160"/>
        <v>3205.2733333333331</v>
      </c>
      <c r="AV779" s="72">
        <f t="shared" si="155"/>
        <v>0</v>
      </c>
      <c r="AW779" s="72">
        <f t="shared" si="156"/>
        <v>900000</v>
      </c>
      <c r="AX779" s="72">
        <f t="shared" si="157"/>
        <v>900000</v>
      </c>
      <c r="AY779" s="73">
        <f t="shared" si="158"/>
        <v>0.17307692307692307</v>
      </c>
    </row>
    <row r="780" spans="1:51" s="2" customFormat="1" ht="12" customHeight="1">
      <c r="A780" s="172" t="s">
        <v>3496</v>
      </c>
      <c r="B780" s="55" t="s">
        <v>218</v>
      </c>
      <c r="C780" s="173" t="s">
        <v>3497</v>
      </c>
      <c r="D780" s="58" t="s">
        <v>3498</v>
      </c>
      <c r="E780" s="60" t="s">
        <v>2804</v>
      </c>
      <c r="F780" s="55" t="s">
        <v>208</v>
      </c>
      <c r="G780" s="121">
        <v>5529500</v>
      </c>
      <c r="H780" s="121">
        <v>1760168.6239772062</v>
      </c>
      <c r="I780" s="107"/>
      <c r="J780" s="107"/>
      <c r="K780" s="121">
        <v>2100000</v>
      </c>
      <c r="L780" s="175">
        <v>900000</v>
      </c>
      <c r="M780" s="60" t="s">
        <v>3499</v>
      </c>
      <c r="N780" s="177" t="s">
        <v>2130</v>
      </c>
      <c r="O780" s="169">
        <f t="shared" si="164"/>
        <v>775862.06896551733</v>
      </c>
      <c r="P780" s="170">
        <v>1.7500000000000002E-2</v>
      </c>
      <c r="Q780" s="72">
        <f t="shared" si="165"/>
        <v>13577.586206896554</v>
      </c>
      <c r="R780" s="65" t="s">
        <v>27</v>
      </c>
      <c r="S780" s="171">
        <v>45617</v>
      </c>
      <c r="T780" s="67">
        <v>45622</v>
      </c>
      <c r="U780" s="64">
        <f t="shared" ref="U780:U786" si="167">T780-S780</f>
        <v>5</v>
      </c>
      <c r="V780" s="64">
        <v>0</v>
      </c>
      <c r="W780" s="61">
        <f t="shared" si="166"/>
        <v>0</v>
      </c>
      <c r="X780" s="68" t="s">
        <v>3500</v>
      </c>
      <c r="Y780" s="68" t="s">
        <v>50</v>
      </c>
      <c r="AA780" s="9" t="s">
        <v>27</v>
      </c>
      <c r="AB780" s="9" t="s">
        <v>27</v>
      </c>
      <c r="AC780" s="9" t="s">
        <v>27</v>
      </c>
      <c r="AD780" s="9" t="s">
        <v>27</v>
      </c>
      <c r="AE780" s="9" t="s">
        <v>27</v>
      </c>
      <c r="AH780" s="199"/>
      <c r="AI780" s="199"/>
      <c r="AJ780" s="200"/>
      <c r="AK780" s="201"/>
      <c r="AL780" s="200"/>
      <c r="AN780" s="189"/>
      <c r="AP780" s="69">
        <f t="shared" si="152"/>
        <v>1760168.6239772062</v>
      </c>
      <c r="AQ780" s="70">
        <f t="shared" si="153"/>
        <v>0.31832328853914571</v>
      </c>
      <c r="AR780" s="71"/>
      <c r="AS780" s="60"/>
      <c r="AT780" s="60">
        <f t="shared" si="154"/>
        <v>0</v>
      </c>
      <c r="AU780" s="72">
        <f t="shared" si="160"/>
        <v>3205.2733333333331</v>
      </c>
      <c r="AV780" s="72">
        <f t="shared" si="155"/>
        <v>0</v>
      </c>
      <c r="AW780" s="72">
        <f t="shared" si="156"/>
        <v>900000</v>
      </c>
      <c r="AX780" s="72">
        <f t="shared" si="157"/>
        <v>900000</v>
      </c>
      <c r="AY780" s="73">
        <f t="shared" si="158"/>
        <v>0.16276336015914639</v>
      </c>
    </row>
    <row r="781" spans="1:51" s="2" customFormat="1" ht="12" customHeight="1">
      <c r="A781" s="172" t="s">
        <v>3501</v>
      </c>
      <c r="B781" s="55" t="s">
        <v>778</v>
      </c>
      <c r="C781" s="173" t="s">
        <v>3502</v>
      </c>
      <c r="D781" s="58">
        <v>1525930</v>
      </c>
      <c r="E781" s="60" t="s">
        <v>3128</v>
      </c>
      <c r="F781" s="55" t="s">
        <v>208</v>
      </c>
      <c r="G781" s="121">
        <v>5129995.5999999996</v>
      </c>
      <c r="H781" s="121">
        <v>1280956.6739464356</v>
      </c>
      <c r="I781" s="107"/>
      <c r="J781" s="107"/>
      <c r="K781" s="121">
        <v>1100000</v>
      </c>
      <c r="L781" s="175">
        <v>1000000</v>
      </c>
      <c r="M781" s="60" t="s">
        <v>3503</v>
      </c>
      <c r="N781" s="177" t="s">
        <v>3465</v>
      </c>
      <c r="O781" s="169">
        <f t="shared" si="164"/>
        <v>862068.96551724139</v>
      </c>
      <c r="P781" s="170">
        <v>1.7500000000000002E-2</v>
      </c>
      <c r="Q781" s="72">
        <f t="shared" si="165"/>
        <v>15086.206896551726</v>
      </c>
      <c r="R781" s="65" t="s">
        <v>27</v>
      </c>
      <c r="S781" s="171">
        <v>45490</v>
      </c>
      <c r="T781" s="67">
        <v>45623</v>
      </c>
      <c r="U781" s="64">
        <f t="shared" si="167"/>
        <v>133</v>
      </c>
      <c r="V781" s="64">
        <v>100</v>
      </c>
      <c r="W781" s="61">
        <f t="shared" si="166"/>
        <v>13300</v>
      </c>
      <c r="X781" s="68" t="s">
        <v>3504</v>
      </c>
      <c r="Y781" s="68" t="s">
        <v>50</v>
      </c>
      <c r="AA781" s="9" t="s">
        <v>27</v>
      </c>
      <c r="AB781" s="9" t="s">
        <v>27</v>
      </c>
      <c r="AC781" s="9" t="s">
        <v>27</v>
      </c>
      <c r="AD781" s="9" t="s">
        <v>27</v>
      </c>
      <c r="AE781" s="9" t="s">
        <v>27</v>
      </c>
      <c r="AH781" s="199"/>
      <c r="AI781" s="199"/>
      <c r="AJ781" s="200"/>
      <c r="AK781" s="201"/>
      <c r="AL781" s="200"/>
      <c r="AN781" s="189"/>
      <c r="AP781" s="69">
        <f t="shared" si="152"/>
        <v>1280956.6739464356</v>
      </c>
      <c r="AQ781" s="70">
        <f t="shared" si="153"/>
        <v>0.24969937088180655</v>
      </c>
      <c r="AR781" s="71"/>
      <c r="AS781" s="60"/>
      <c r="AT781" s="60">
        <f t="shared" si="154"/>
        <v>0</v>
      </c>
      <c r="AU781" s="72">
        <f t="shared" si="160"/>
        <v>3205.2733333333331</v>
      </c>
      <c r="AV781" s="72">
        <f t="shared" si="155"/>
        <v>0</v>
      </c>
      <c r="AW781" s="72">
        <f t="shared" si="156"/>
        <v>1000000</v>
      </c>
      <c r="AX781" s="72">
        <f t="shared" si="157"/>
        <v>1000000</v>
      </c>
      <c r="AY781" s="73">
        <f t="shared" si="158"/>
        <v>0.19493194107223016</v>
      </c>
    </row>
    <row r="782" spans="1:51" s="2" customFormat="1" ht="12" customHeight="1">
      <c r="A782" s="172" t="s">
        <v>3505</v>
      </c>
      <c r="B782" s="55" t="s">
        <v>232</v>
      </c>
      <c r="C782" s="173" t="s">
        <v>3506</v>
      </c>
      <c r="D782" s="58" t="s">
        <v>3507</v>
      </c>
      <c r="E782" s="60" t="s">
        <v>372</v>
      </c>
      <c r="F782" s="55" t="s">
        <v>208</v>
      </c>
      <c r="G782" s="121">
        <v>3558654</v>
      </c>
      <c r="H782" s="121">
        <v>1132802.4440529849</v>
      </c>
      <c r="I782" s="107"/>
      <c r="J782" s="107"/>
      <c r="K782" s="121">
        <v>1500000</v>
      </c>
      <c r="L782" s="175">
        <v>800000</v>
      </c>
      <c r="M782" s="60" t="s">
        <v>372</v>
      </c>
      <c r="N782" s="177" t="s">
        <v>48</v>
      </c>
      <c r="O782" s="169">
        <f t="shared" si="164"/>
        <v>689655.17241379316</v>
      </c>
      <c r="P782" s="170">
        <v>0</v>
      </c>
      <c r="Q782" s="72">
        <f t="shared" si="165"/>
        <v>0</v>
      </c>
      <c r="R782" s="65"/>
      <c r="S782" s="171"/>
      <c r="T782" s="67"/>
      <c r="U782" s="64">
        <f t="shared" si="167"/>
        <v>0</v>
      </c>
      <c r="V782" s="64">
        <v>60</v>
      </c>
      <c r="W782" s="61">
        <f t="shared" si="166"/>
        <v>0</v>
      </c>
      <c r="X782" s="68" t="s">
        <v>3508</v>
      </c>
      <c r="Y782" s="68" t="s">
        <v>50</v>
      </c>
      <c r="AA782" s="9" t="s">
        <v>27</v>
      </c>
      <c r="AB782" s="9" t="s">
        <v>27</v>
      </c>
      <c r="AC782" s="9" t="s">
        <v>27</v>
      </c>
      <c r="AD782" s="9" t="s">
        <v>27</v>
      </c>
      <c r="AE782" s="9" t="s">
        <v>27</v>
      </c>
      <c r="AG782" s="2" t="s">
        <v>372</v>
      </c>
      <c r="AH782" s="67"/>
      <c r="AI782" s="67">
        <v>45624</v>
      </c>
      <c r="AJ782" s="72">
        <f>AI782-AH782</f>
        <v>45624</v>
      </c>
      <c r="AK782" s="60">
        <v>0</v>
      </c>
      <c r="AL782" s="72">
        <f>AK782*AJ782</f>
        <v>0</v>
      </c>
      <c r="AN782" s="189">
        <f>AL782+W782</f>
        <v>0</v>
      </c>
      <c r="AP782" s="69">
        <f t="shared" si="152"/>
        <v>1132802.4440529849</v>
      </c>
      <c r="AQ782" s="70">
        <f t="shared" si="153"/>
        <v>0.31832328853914565</v>
      </c>
      <c r="AR782" s="71"/>
      <c r="AS782" s="60"/>
      <c r="AT782" s="60">
        <f t="shared" si="154"/>
        <v>0</v>
      </c>
      <c r="AU782" s="72">
        <f t="shared" si="160"/>
        <v>3205.2733333333331</v>
      </c>
      <c r="AV782" s="72">
        <f t="shared" si="155"/>
        <v>0</v>
      </c>
      <c r="AW782" s="72">
        <f t="shared" si="156"/>
        <v>800000</v>
      </c>
      <c r="AX782" s="72">
        <f t="shared" si="157"/>
        <v>800000</v>
      </c>
      <c r="AY782" s="73">
        <f t="shared" si="158"/>
        <v>0.22480409727947701</v>
      </c>
    </row>
    <row r="783" spans="1:51" s="2" customFormat="1" ht="12" customHeight="1">
      <c r="A783" s="172" t="s">
        <v>3509</v>
      </c>
      <c r="B783" s="55" t="s">
        <v>529</v>
      </c>
      <c r="C783" s="173" t="s">
        <v>3510</v>
      </c>
      <c r="D783" s="58" t="s">
        <v>3511</v>
      </c>
      <c r="E783" s="60" t="s">
        <v>2106</v>
      </c>
      <c r="F783" s="55" t="s">
        <v>1649</v>
      </c>
      <c r="G783" s="121">
        <v>3984600</v>
      </c>
      <c r="H783" s="121">
        <v>1301355.54</v>
      </c>
      <c r="I783" s="107"/>
      <c r="J783" s="107"/>
      <c r="K783" s="121">
        <v>2000000</v>
      </c>
      <c r="L783" s="175">
        <v>2000000</v>
      </c>
      <c r="M783" s="60" t="s">
        <v>372</v>
      </c>
      <c r="N783" s="177" t="s">
        <v>48</v>
      </c>
      <c r="O783" s="169">
        <f t="shared" si="164"/>
        <v>1724137.9310344828</v>
      </c>
      <c r="P783" s="170">
        <v>0</v>
      </c>
      <c r="Q783" s="72">
        <f t="shared" si="165"/>
        <v>0</v>
      </c>
      <c r="R783" s="65"/>
      <c r="S783" s="171">
        <v>45013</v>
      </c>
      <c r="T783" s="67">
        <v>45329</v>
      </c>
      <c r="U783" s="64">
        <f t="shared" si="167"/>
        <v>316</v>
      </c>
      <c r="V783" s="64">
        <v>60</v>
      </c>
      <c r="W783" s="61">
        <f t="shared" si="166"/>
        <v>18960</v>
      </c>
      <c r="X783" s="68" t="s">
        <v>3512</v>
      </c>
      <c r="Y783" s="68" t="s">
        <v>50</v>
      </c>
      <c r="AA783" s="9" t="s">
        <v>27</v>
      </c>
      <c r="AB783" s="9" t="s">
        <v>27</v>
      </c>
      <c r="AC783" s="9" t="s">
        <v>27</v>
      </c>
      <c r="AD783" s="9" t="s">
        <v>27</v>
      </c>
      <c r="AE783" s="9" t="s">
        <v>27</v>
      </c>
      <c r="AG783" s="2" t="s">
        <v>372</v>
      </c>
      <c r="AH783" s="67">
        <f>T783</f>
        <v>45329</v>
      </c>
      <c r="AI783" s="67">
        <v>45625</v>
      </c>
      <c r="AJ783" s="72">
        <f>AI783-AH783</f>
        <v>296</v>
      </c>
      <c r="AK783" s="60">
        <v>0</v>
      </c>
      <c r="AL783" s="72">
        <f>AK783*AJ783</f>
        <v>0</v>
      </c>
      <c r="AN783" s="189"/>
      <c r="AP783" s="69">
        <f t="shared" si="152"/>
        <v>1301355.54</v>
      </c>
      <c r="AQ783" s="70">
        <f t="shared" si="153"/>
        <v>0.32659628068062041</v>
      </c>
      <c r="AR783" s="66">
        <v>44864</v>
      </c>
      <c r="AS783" s="67">
        <v>44963</v>
      </c>
      <c r="AT783" s="60">
        <f t="shared" si="154"/>
        <v>99</v>
      </c>
      <c r="AU783" s="72">
        <f t="shared" si="160"/>
        <v>3205.2733333333331</v>
      </c>
      <c r="AV783" s="72">
        <f t="shared" si="155"/>
        <v>317322.06</v>
      </c>
      <c r="AW783" s="72">
        <f t="shared" si="156"/>
        <v>2000000</v>
      </c>
      <c r="AX783" s="72">
        <f t="shared" si="157"/>
        <v>2317322.06</v>
      </c>
      <c r="AY783" s="73">
        <f t="shared" si="158"/>
        <v>0.58156955779752051</v>
      </c>
    </row>
    <row r="784" spans="1:51" s="2" customFormat="1" ht="12">
      <c r="A784" s="172" t="s">
        <v>3513</v>
      </c>
      <c r="B784" s="55" t="s">
        <v>529</v>
      </c>
      <c r="C784" s="173" t="s">
        <v>3514</v>
      </c>
      <c r="D784" s="58" t="s">
        <v>3515</v>
      </c>
      <c r="E784" s="60" t="s">
        <v>46</v>
      </c>
      <c r="F784" s="55" t="s">
        <v>208</v>
      </c>
      <c r="G784" s="121">
        <v>3638252</v>
      </c>
      <c r="H784" s="121">
        <v>893757.19527536328</v>
      </c>
      <c r="I784" s="107"/>
      <c r="J784" s="107"/>
      <c r="K784" s="121">
        <v>1300000</v>
      </c>
      <c r="L784" s="175">
        <v>700000</v>
      </c>
      <c r="M784" s="60" t="s">
        <v>46</v>
      </c>
      <c r="N784" s="177" t="s">
        <v>48</v>
      </c>
      <c r="O784" s="169">
        <f t="shared" si="164"/>
        <v>603448.27586206899</v>
      </c>
      <c r="P784" s="170">
        <v>0</v>
      </c>
      <c r="Q784" s="72">
        <f t="shared" si="165"/>
        <v>0</v>
      </c>
      <c r="R784" s="65"/>
      <c r="S784" s="171"/>
      <c r="T784" s="67">
        <v>45370</v>
      </c>
      <c r="U784" s="64">
        <f t="shared" si="167"/>
        <v>45370</v>
      </c>
      <c r="V784" s="64">
        <v>60</v>
      </c>
      <c r="W784" s="61">
        <f t="shared" si="166"/>
        <v>2722200</v>
      </c>
      <c r="X784" s="68" t="s">
        <v>3516</v>
      </c>
      <c r="Y784" s="68" t="s">
        <v>50</v>
      </c>
      <c r="AA784" s="9" t="s">
        <v>27</v>
      </c>
      <c r="AB784" s="9" t="s">
        <v>27</v>
      </c>
      <c r="AC784" s="9" t="s">
        <v>27</v>
      </c>
      <c r="AD784" s="9" t="s">
        <v>27</v>
      </c>
      <c r="AE784" s="9" t="s">
        <v>27</v>
      </c>
      <c r="AG784" s="2" t="s">
        <v>3517</v>
      </c>
      <c r="AH784" s="199"/>
      <c r="AI784" s="199"/>
      <c r="AJ784" s="200"/>
      <c r="AK784" s="201"/>
      <c r="AL784" s="200"/>
      <c r="AN784" s="189"/>
      <c r="AP784" s="69">
        <f t="shared" si="152"/>
        <v>893757.19527536328</v>
      </c>
      <c r="AQ784" s="70">
        <f t="shared" si="153"/>
        <v>0.24565565971663406</v>
      </c>
      <c r="AR784" s="71"/>
      <c r="AS784" s="60"/>
      <c r="AT784" s="60">
        <f t="shared" si="154"/>
        <v>0</v>
      </c>
      <c r="AU784" s="72">
        <f t="shared" si="160"/>
        <v>3205.2733333333331</v>
      </c>
      <c r="AV784" s="72">
        <f t="shared" si="155"/>
        <v>0</v>
      </c>
      <c r="AW784" s="72">
        <f t="shared" si="156"/>
        <v>700000</v>
      </c>
      <c r="AX784" s="72">
        <f t="shared" si="157"/>
        <v>700000</v>
      </c>
      <c r="AY784" s="73">
        <f t="shared" si="158"/>
        <v>0.19240008663501043</v>
      </c>
    </row>
    <row r="785" spans="1:51" s="2" customFormat="1" ht="12" customHeight="1">
      <c r="A785" s="172" t="s">
        <v>3518</v>
      </c>
      <c r="B785" s="55" t="s">
        <v>218</v>
      </c>
      <c r="C785" s="173" t="s">
        <v>3519</v>
      </c>
      <c r="D785" s="58" t="s">
        <v>3520</v>
      </c>
      <c r="E785" s="60" t="s">
        <v>372</v>
      </c>
      <c r="F785" s="55" t="s">
        <v>208</v>
      </c>
      <c r="G785" s="121">
        <v>5529500</v>
      </c>
      <c r="H785" s="121">
        <v>1760168.6239772062</v>
      </c>
      <c r="I785" s="107">
        <v>800000</v>
      </c>
      <c r="J785" s="107"/>
      <c r="K785" s="121">
        <v>2100000</v>
      </c>
      <c r="L785" s="175">
        <v>900000</v>
      </c>
      <c r="M785" s="60" t="s">
        <v>3521</v>
      </c>
      <c r="N785" s="177" t="s">
        <v>2290</v>
      </c>
      <c r="O785" s="169">
        <f t="shared" si="164"/>
        <v>775862.06896551733</v>
      </c>
      <c r="P785" s="170">
        <v>1.7500000000000002E-2</v>
      </c>
      <c r="Q785" s="72">
        <f t="shared" si="165"/>
        <v>13577.586206896554</v>
      </c>
      <c r="R785" s="65" t="s">
        <v>27</v>
      </c>
      <c r="S785" s="171"/>
      <c r="T785" s="67">
        <v>45630</v>
      </c>
      <c r="U785" s="64">
        <f t="shared" si="167"/>
        <v>45630</v>
      </c>
      <c r="V785" s="64">
        <v>0</v>
      </c>
      <c r="W785" s="61">
        <f t="shared" si="166"/>
        <v>0</v>
      </c>
      <c r="X785" s="68" t="s">
        <v>3522</v>
      </c>
      <c r="Y785" s="68" t="s">
        <v>50</v>
      </c>
      <c r="AA785" s="9" t="s">
        <v>27</v>
      </c>
      <c r="AB785" s="9" t="s">
        <v>27</v>
      </c>
      <c r="AC785" s="9" t="s">
        <v>27</v>
      </c>
      <c r="AD785" s="9" t="s">
        <v>27</v>
      </c>
      <c r="AE785" s="9" t="s">
        <v>27</v>
      </c>
      <c r="AH785" s="6"/>
      <c r="AI785" s="6"/>
      <c r="AJ785" s="202"/>
      <c r="AL785" s="202"/>
      <c r="AN785" s="189"/>
      <c r="AP785" s="69">
        <f t="shared" si="152"/>
        <v>1760168.6239772062</v>
      </c>
      <c r="AQ785" s="70">
        <f t="shared" si="153"/>
        <v>0.31832328853914571</v>
      </c>
      <c r="AR785" s="71"/>
      <c r="AS785" s="60"/>
      <c r="AT785" s="60">
        <f t="shared" si="154"/>
        <v>0</v>
      </c>
      <c r="AU785" s="72">
        <f t="shared" si="160"/>
        <v>3205.2733333333331</v>
      </c>
      <c r="AV785" s="72">
        <f t="shared" si="155"/>
        <v>0</v>
      </c>
      <c r="AW785" s="72">
        <f t="shared" si="156"/>
        <v>900000</v>
      </c>
      <c r="AX785" s="72">
        <f t="shared" si="157"/>
        <v>900000</v>
      </c>
      <c r="AY785" s="73">
        <f t="shared" si="158"/>
        <v>0.16276336015914639</v>
      </c>
    </row>
    <row r="786" spans="1:51" s="2" customFormat="1" ht="12" customHeight="1">
      <c r="A786" s="172" t="s">
        <v>3523</v>
      </c>
      <c r="B786" s="55" t="s">
        <v>2427</v>
      </c>
      <c r="C786" s="173" t="s">
        <v>3524</v>
      </c>
      <c r="D786" s="58" t="s">
        <v>3525</v>
      </c>
      <c r="E786" s="60" t="s">
        <v>2984</v>
      </c>
      <c r="F786" s="55" t="s">
        <v>208</v>
      </c>
      <c r="G786" s="121">
        <v>5200000</v>
      </c>
      <c r="H786" s="121">
        <v>1447896.7333157493</v>
      </c>
      <c r="I786" s="107"/>
      <c r="J786" s="107"/>
      <c r="K786" s="121">
        <v>1300000</v>
      </c>
      <c r="L786" s="175">
        <v>900000</v>
      </c>
      <c r="M786" s="60" t="s">
        <v>3526</v>
      </c>
      <c r="N786" s="177" t="s">
        <v>2290</v>
      </c>
      <c r="O786" s="169">
        <f t="shared" si="164"/>
        <v>775862.06896551733</v>
      </c>
      <c r="P786" s="170">
        <v>1.7500000000000002E-2</v>
      </c>
      <c r="Q786" s="72">
        <f t="shared" si="165"/>
        <v>13577.586206896554</v>
      </c>
      <c r="R786" s="65" t="s">
        <v>27</v>
      </c>
      <c r="S786" s="171">
        <v>45630</v>
      </c>
      <c r="T786" s="67">
        <v>45630</v>
      </c>
      <c r="U786" s="64">
        <f t="shared" si="167"/>
        <v>0</v>
      </c>
      <c r="V786" s="64">
        <v>0</v>
      </c>
      <c r="W786" s="61">
        <f t="shared" si="166"/>
        <v>0</v>
      </c>
      <c r="X786" s="68" t="s">
        <v>3527</v>
      </c>
      <c r="Y786" s="68" t="s">
        <v>50</v>
      </c>
      <c r="AA786" s="9" t="s">
        <v>27</v>
      </c>
      <c r="AB786" s="9" t="s">
        <v>27</v>
      </c>
      <c r="AC786" s="9" t="s">
        <v>27</v>
      </c>
      <c r="AD786" s="9" t="s">
        <v>27</v>
      </c>
      <c r="AE786" s="9" t="s">
        <v>27</v>
      </c>
      <c r="AG786" s="2" t="s">
        <v>3528</v>
      </c>
      <c r="AH786" s="6"/>
      <c r="AI786" s="6"/>
      <c r="AJ786" s="202"/>
      <c r="AL786" s="202"/>
      <c r="AN786" s="189"/>
      <c r="AP786" s="69">
        <f t="shared" si="152"/>
        <v>1447896.7333157493</v>
      </c>
      <c r="AQ786" s="70">
        <f t="shared" si="153"/>
        <v>0.27844167948379794</v>
      </c>
      <c r="AR786" s="71"/>
      <c r="AS786" s="60"/>
      <c r="AT786" s="60">
        <f t="shared" si="154"/>
        <v>0</v>
      </c>
      <c r="AU786" s="72">
        <f t="shared" si="160"/>
        <v>3205.2733333333331</v>
      </c>
      <c r="AV786" s="72">
        <f t="shared" si="155"/>
        <v>0</v>
      </c>
      <c r="AW786" s="72">
        <f t="shared" si="156"/>
        <v>900000</v>
      </c>
      <c r="AX786" s="72">
        <f t="shared" si="157"/>
        <v>900000</v>
      </c>
      <c r="AY786" s="73">
        <f t="shared" si="158"/>
        <v>0.17307692307692307</v>
      </c>
    </row>
    <row r="787" spans="1:51" s="2" customFormat="1" ht="12" customHeight="1">
      <c r="A787" s="172" t="s">
        <v>3529</v>
      </c>
      <c r="B787" s="55" t="s">
        <v>1491</v>
      </c>
      <c r="C787" s="173" t="s">
        <v>3530</v>
      </c>
      <c r="D787" s="58" t="s">
        <v>3531</v>
      </c>
      <c r="E787" s="60" t="s">
        <v>2984</v>
      </c>
      <c r="F787" s="55" t="s">
        <v>208</v>
      </c>
      <c r="G787" s="121">
        <v>4919000</v>
      </c>
      <c r="H787" s="121">
        <v>1369654.621380802</v>
      </c>
      <c r="I787" s="107"/>
      <c r="J787" s="107"/>
      <c r="K787" s="121">
        <v>1200000</v>
      </c>
      <c r="L787" s="175">
        <v>700000</v>
      </c>
      <c r="M787" s="60" t="s">
        <v>3532</v>
      </c>
      <c r="N787" s="177" t="s">
        <v>2290</v>
      </c>
      <c r="O787" s="169">
        <f t="shared" si="164"/>
        <v>603448.27586206899</v>
      </c>
      <c r="P787" s="170">
        <v>1.7500000000000002E-2</v>
      </c>
      <c r="Q787" s="72">
        <f t="shared" si="165"/>
        <v>10560.344827586208</v>
      </c>
      <c r="R787" s="65" t="s">
        <v>27</v>
      </c>
      <c r="S787" s="171">
        <v>45624</v>
      </c>
      <c r="T787" s="67">
        <v>45636</v>
      </c>
      <c r="U787" s="64">
        <f>(T787-S787)+1</f>
        <v>13</v>
      </c>
      <c r="V787" s="64">
        <v>0</v>
      </c>
      <c r="W787" s="61">
        <f t="shared" si="166"/>
        <v>0</v>
      </c>
      <c r="X787" s="68" t="s">
        <v>3533</v>
      </c>
      <c r="Y787" s="68" t="s">
        <v>50</v>
      </c>
      <c r="AA787" s="9" t="s">
        <v>27</v>
      </c>
      <c r="AB787" s="9" t="s">
        <v>27</v>
      </c>
      <c r="AC787" s="9" t="s">
        <v>27</v>
      </c>
      <c r="AD787" s="9" t="s">
        <v>27</v>
      </c>
      <c r="AE787" s="9" t="s">
        <v>27</v>
      </c>
      <c r="AH787" s="6"/>
      <c r="AI787" s="6"/>
      <c r="AJ787" s="202"/>
      <c r="AL787" s="202"/>
      <c r="AN787" s="189"/>
      <c r="AP787" s="69">
        <f t="shared" si="152"/>
        <v>1369654.621380802</v>
      </c>
      <c r="AQ787" s="70">
        <f t="shared" si="153"/>
        <v>0.27844167948379794</v>
      </c>
      <c r="AR787" s="71"/>
      <c r="AS787" s="60"/>
      <c r="AT787" s="60">
        <f t="shared" si="154"/>
        <v>0</v>
      </c>
      <c r="AU787" s="72">
        <f t="shared" si="160"/>
        <v>3205.2733333333331</v>
      </c>
      <c r="AV787" s="72">
        <f t="shared" si="155"/>
        <v>0</v>
      </c>
      <c r="AW787" s="72">
        <f t="shared" si="156"/>
        <v>700000</v>
      </c>
      <c r="AX787" s="72">
        <f t="shared" si="157"/>
        <v>700000</v>
      </c>
      <c r="AY787" s="73">
        <f t="shared" si="158"/>
        <v>0.1423053466151657</v>
      </c>
    </row>
    <row r="788" spans="1:51" s="2" customFormat="1" ht="12" customHeight="1">
      <c r="A788" s="172" t="s">
        <v>3534</v>
      </c>
      <c r="B788" s="55" t="s">
        <v>1068</v>
      </c>
      <c r="C788" s="173" t="s">
        <v>3535</v>
      </c>
      <c r="D788" s="58" t="s">
        <v>3536</v>
      </c>
      <c r="E788" s="60" t="s">
        <v>3280</v>
      </c>
      <c r="F788" s="55" t="s">
        <v>1071</v>
      </c>
      <c r="G788" s="46">
        <v>3120258.62</v>
      </c>
      <c r="H788" s="46">
        <v>555589.85</v>
      </c>
      <c r="I788" s="107"/>
      <c r="J788" s="107"/>
      <c r="K788" s="121">
        <v>750000</v>
      </c>
      <c r="L788" s="175">
        <v>750000</v>
      </c>
      <c r="M788" s="60" t="s">
        <v>3537</v>
      </c>
      <c r="N788" s="177" t="s">
        <v>1879</v>
      </c>
      <c r="O788" s="169">
        <f t="shared" si="164"/>
        <v>646551.72413793113</v>
      </c>
      <c r="P788" s="170">
        <v>1.7500000000000002E-2</v>
      </c>
      <c r="Q788" s="72">
        <f t="shared" si="165"/>
        <v>11314.655172413795</v>
      </c>
      <c r="R788" s="65" t="s">
        <v>27</v>
      </c>
      <c r="S788" s="171">
        <v>45628</v>
      </c>
      <c r="T788" s="67">
        <v>45637</v>
      </c>
      <c r="U788" s="64">
        <f>IF(S788="",0,IF(T788="",0,T788-S788))</f>
        <v>9</v>
      </c>
      <c r="V788" s="64">
        <v>60</v>
      </c>
      <c r="W788" s="61">
        <f>U788*V788</f>
        <v>540</v>
      </c>
      <c r="X788" s="68" t="s">
        <v>3538</v>
      </c>
      <c r="Y788" s="68" t="s">
        <v>50</v>
      </c>
      <c r="AA788" s="9" t="s">
        <v>27</v>
      </c>
      <c r="AB788" s="9" t="s">
        <v>27</v>
      </c>
      <c r="AC788" s="9" t="s">
        <v>27</v>
      </c>
      <c r="AD788" s="9" t="s">
        <v>27</v>
      </c>
      <c r="AE788" s="9" t="s">
        <v>27</v>
      </c>
      <c r="AH788" s="6"/>
      <c r="AI788" s="6"/>
      <c r="AJ788" s="202"/>
      <c r="AL788" s="202"/>
      <c r="AN788" s="189"/>
      <c r="AP788" s="69">
        <f t="shared" si="152"/>
        <v>555589.85</v>
      </c>
      <c r="AQ788" s="70">
        <f t="shared" si="153"/>
        <v>0.17805891038608843</v>
      </c>
      <c r="AR788" s="71"/>
      <c r="AS788" s="60"/>
      <c r="AT788" s="60">
        <f t="shared" si="154"/>
        <v>0</v>
      </c>
      <c r="AU788" s="72">
        <f t="shared" si="160"/>
        <v>3205.2733333333331</v>
      </c>
      <c r="AV788" s="72">
        <f t="shared" si="155"/>
        <v>0</v>
      </c>
      <c r="AW788" s="72">
        <f t="shared" si="156"/>
        <v>750000</v>
      </c>
      <c r="AX788" s="72">
        <f t="shared" si="157"/>
        <v>750000</v>
      </c>
      <c r="AY788" s="73">
        <f t="shared" si="158"/>
        <v>0.2403646913088249</v>
      </c>
    </row>
    <row r="789" spans="1:51" s="2" customFormat="1" ht="12" customHeight="1">
      <c r="A789" s="172" t="s">
        <v>3539</v>
      </c>
      <c r="B789" s="55" t="s">
        <v>1491</v>
      </c>
      <c r="C789" s="173" t="s">
        <v>3540</v>
      </c>
      <c r="D789" s="58" t="s">
        <v>3541</v>
      </c>
      <c r="E789" s="60" t="s">
        <v>3280</v>
      </c>
      <c r="F789" s="55" t="s">
        <v>208</v>
      </c>
      <c r="G789" s="121">
        <v>4919000</v>
      </c>
      <c r="H789" s="121">
        <v>1369654.621380802</v>
      </c>
      <c r="I789" s="107"/>
      <c r="J789" s="107"/>
      <c r="K789" s="121">
        <v>1200000</v>
      </c>
      <c r="L789" s="175">
        <v>700000</v>
      </c>
      <c r="M789" s="60" t="s">
        <v>3542</v>
      </c>
      <c r="N789" s="177" t="s">
        <v>1879</v>
      </c>
      <c r="O789" s="169">
        <f t="shared" si="164"/>
        <v>603448.27586206899</v>
      </c>
      <c r="P789" s="170">
        <v>1.7500000000000002E-2</v>
      </c>
      <c r="Q789" s="72">
        <f t="shared" si="165"/>
        <v>10560.344827586208</v>
      </c>
      <c r="R789" s="65" t="s">
        <v>27</v>
      </c>
      <c r="S789" s="171">
        <v>45567</v>
      </c>
      <c r="T789" s="67">
        <v>45637</v>
      </c>
      <c r="U789" s="64">
        <f>T789-S789</f>
        <v>70</v>
      </c>
      <c r="V789" s="64">
        <v>60</v>
      </c>
      <c r="W789" s="61">
        <f t="shared" ref="W789:W802" si="168">V789*U789</f>
        <v>4200</v>
      </c>
      <c r="X789" s="68" t="s">
        <v>3543</v>
      </c>
      <c r="Y789" s="68" t="s">
        <v>50</v>
      </c>
      <c r="AA789" s="9" t="s">
        <v>27</v>
      </c>
      <c r="AB789" s="9" t="s">
        <v>27</v>
      </c>
      <c r="AC789" s="9" t="s">
        <v>27</v>
      </c>
      <c r="AD789" s="9" t="s">
        <v>27</v>
      </c>
      <c r="AE789" s="9" t="s">
        <v>27</v>
      </c>
      <c r="AH789" s="6"/>
      <c r="AI789" s="6"/>
      <c r="AJ789" s="202"/>
      <c r="AL789" s="202"/>
      <c r="AN789" s="189"/>
      <c r="AP789" s="69">
        <f t="shared" si="152"/>
        <v>1369654.621380802</v>
      </c>
      <c r="AQ789" s="70">
        <f t="shared" si="153"/>
        <v>0.27844167948379794</v>
      </c>
      <c r="AR789" s="71"/>
      <c r="AS789" s="60"/>
      <c r="AT789" s="60">
        <f t="shared" si="154"/>
        <v>0</v>
      </c>
      <c r="AU789" s="72">
        <f t="shared" si="160"/>
        <v>3205.2733333333331</v>
      </c>
      <c r="AV789" s="72">
        <f t="shared" si="155"/>
        <v>0</v>
      </c>
      <c r="AW789" s="72">
        <f t="shared" si="156"/>
        <v>700000</v>
      </c>
      <c r="AX789" s="72">
        <f t="shared" si="157"/>
        <v>700000</v>
      </c>
      <c r="AY789" s="73">
        <f t="shared" si="158"/>
        <v>0.1423053466151657</v>
      </c>
    </row>
    <row r="790" spans="1:51" s="2" customFormat="1" ht="12" customHeight="1">
      <c r="A790" s="172" t="s">
        <v>3544</v>
      </c>
      <c r="B790" s="55" t="s">
        <v>1491</v>
      </c>
      <c r="C790" s="173" t="s">
        <v>3545</v>
      </c>
      <c r="D790" s="58" t="s">
        <v>3546</v>
      </c>
      <c r="E790" s="60" t="s">
        <v>46</v>
      </c>
      <c r="F790" s="55" t="s">
        <v>208</v>
      </c>
      <c r="G790" s="121">
        <v>4919000</v>
      </c>
      <c r="H790" s="121">
        <v>1369654.621380802</v>
      </c>
      <c r="I790" s="107">
        <v>600000</v>
      </c>
      <c r="J790" s="107"/>
      <c r="K790" s="121">
        <v>1200000</v>
      </c>
      <c r="L790" s="175">
        <v>700000</v>
      </c>
      <c r="M790" s="60" t="s">
        <v>3547</v>
      </c>
      <c r="N790" s="177" t="s">
        <v>48</v>
      </c>
      <c r="O790" s="169">
        <f t="shared" si="164"/>
        <v>603448.27586206899</v>
      </c>
      <c r="P790" s="170">
        <v>0</v>
      </c>
      <c r="Q790" s="72">
        <f t="shared" si="165"/>
        <v>0</v>
      </c>
      <c r="R790" s="65"/>
      <c r="S790" s="171">
        <v>44749</v>
      </c>
      <c r="T790" s="67">
        <v>45637</v>
      </c>
      <c r="U790" s="64">
        <f>T790-S790</f>
        <v>888</v>
      </c>
      <c r="V790" s="64">
        <v>0</v>
      </c>
      <c r="W790" s="61">
        <f t="shared" si="168"/>
        <v>0</v>
      </c>
      <c r="X790" s="68"/>
      <c r="Y790" s="68" t="s">
        <v>922</v>
      </c>
      <c r="AA790" s="9" t="s">
        <v>27</v>
      </c>
      <c r="AB790" s="8" t="s">
        <v>3548</v>
      </c>
      <c r="AC790" s="9"/>
      <c r="AD790" s="9"/>
      <c r="AE790" s="9"/>
      <c r="AH790" s="6"/>
      <c r="AI790" s="6"/>
      <c r="AJ790" s="202"/>
      <c r="AL790" s="202"/>
      <c r="AN790" s="189"/>
      <c r="AP790" s="69">
        <f t="shared" si="152"/>
        <v>1369654.621380802</v>
      </c>
      <c r="AQ790" s="70">
        <f t="shared" si="153"/>
        <v>0.27844167948379794</v>
      </c>
      <c r="AR790" s="71"/>
      <c r="AS790" s="60"/>
      <c r="AT790" s="60">
        <f t="shared" si="154"/>
        <v>0</v>
      </c>
      <c r="AU790" s="72">
        <f t="shared" si="160"/>
        <v>3205.2733333333331</v>
      </c>
      <c r="AV790" s="72">
        <f t="shared" si="155"/>
        <v>0</v>
      </c>
      <c r="AW790" s="72">
        <f t="shared" si="156"/>
        <v>700000</v>
      </c>
      <c r="AX790" s="72">
        <f t="shared" si="157"/>
        <v>700000</v>
      </c>
      <c r="AY790" s="73">
        <f t="shared" si="158"/>
        <v>0.1423053466151657</v>
      </c>
    </row>
    <row r="791" spans="1:51" s="2" customFormat="1" ht="12" customHeight="1">
      <c r="A791" s="172" t="s">
        <v>3549</v>
      </c>
      <c r="B791" s="55" t="s">
        <v>1491</v>
      </c>
      <c r="C791" s="173" t="s">
        <v>3550</v>
      </c>
      <c r="D791" s="58" t="s">
        <v>3551</v>
      </c>
      <c r="E791" s="60" t="s">
        <v>2984</v>
      </c>
      <c r="F791" s="55" t="s">
        <v>208</v>
      </c>
      <c r="G791" s="121">
        <v>4919000</v>
      </c>
      <c r="H791" s="121">
        <v>1369654.621380802</v>
      </c>
      <c r="I791" s="107"/>
      <c r="J791" s="107"/>
      <c r="K791" s="121">
        <v>1200000</v>
      </c>
      <c r="L791" s="175">
        <v>700000</v>
      </c>
      <c r="M791" s="60" t="s">
        <v>3532</v>
      </c>
      <c r="N791" s="177" t="s">
        <v>2290</v>
      </c>
      <c r="O791" s="169">
        <f t="shared" si="164"/>
        <v>603448.27586206899</v>
      </c>
      <c r="P791" s="170">
        <v>1.7500000000000002E-2</v>
      </c>
      <c r="Q791" s="72">
        <f t="shared" si="165"/>
        <v>10560.344827586208</v>
      </c>
      <c r="R791" s="65" t="s">
        <v>27</v>
      </c>
      <c r="S791" s="171">
        <v>45624</v>
      </c>
      <c r="T791" s="67">
        <v>45636</v>
      </c>
      <c r="U791" s="64">
        <f>(T791-S791)+1</f>
        <v>13</v>
      </c>
      <c r="V791" s="64">
        <v>0</v>
      </c>
      <c r="W791" s="61">
        <f t="shared" si="168"/>
        <v>0</v>
      </c>
      <c r="X791" s="68" t="s">
        <v>3552</v>
      </c>
      <c r="Y791" s="68" t="s">
        <v>50</v>
      </c>
      <c r="AA791" s="9" t="s">
        <v>27</v>
      </c>
      <c r="AB791" s="9" t="s">
        <v>27</v>
      </c>
      <c r="AC791" s="9" t="s">
        <v>27</v>
      </c>
      <c r="AD791" s="9" t="s">
        <v>27</v>
      </c>
      <c r="AE791" s="9" t="s">
        <v>27</v>
      </c>
      <c r="AH791" s="6"/>
      <c r="AI791" s="6"/>
      <c r="AJ791" s="202"/>
      <c r="AL791" s="202"/>
      <c r="AN791" s="189"/>
      <c r="AP791" s="69">
        <f t="shared" si="152"/>
        <v>1369654.621380802</v>
      </c>
      <c r="AQ791" s="70">
        <f t="shared" si="153"/>
        <v>0.27844167948379794</v>
      </c>
      <c r="AR791" s="71"/>
      <c r="AS791" s="60"/>
      <c r="AT791" s="60">
        <f t="shared" si="154"/>
        <v>0</v>
      </c>
      <c r="AU791" s="72">
        <f t="shared" si="160"/>
        <v>3205.2733333333331</v>
      </c>
      <c r="AV791" s="72">
        <f t="shared" si="155"/>
        <v>0</v>
      </c>
      <c r="AW791" s="72">
        <f t="shared" si="156"/>
        <v>700000</v>
      </c>
      <c r="AX791" s="72">
        <f t="shared" si="157"/>
        <v>700000</v>
      </c>
      <c r="AY791" s="73">
        <f t="shared" si="158"/>
        <v>0.1423053466151657</v>
      </c>
    </row>
    <row r="792" spans="1:51" s="2" customFormat="1" ht="12" customHeight="1">
      <c r="A792" s="172" t="s">
        <v>3553</v>
      </c>
      <c r="B792" s="55" t="s">
        <v>529</v>
      </c>
      <c r="C792" s="173" t="s">
        <v>3554</v>
      </c>
      <c r="D792" s="58" t="s">
        <v>3555</v>
      </c>
      <c r="E792" s="60" t="s">
        <v>372</v>
      </c>
      <c r="F792" s="55" t="s">
        <v>208</v>
      </c>
      <c r="G792" s="121">
        <v>3638252</v>
      </c>
      <c r="H792" s="121">
        <v>893757.19527536328</v>
      </c>
      <c r="I792" s="107"/>
      <c r="J792" s="107"/>
      <c r="K792" s="121">
        <v>1300000</v>
      </c>
      <c r="L792" s="175">
        <v>775000</v>
      </c>
      <c r="M792" s="60" t="s">
        <v>3270</v>
      </c>
      <c r="N792" s="177" t="s">
        <v>48</v>
      </c>
      <c r="O792" s="169">
        <f t="shared" si="164"/>
        <v>668103.44827586215</v>
      </c>
      <c r="P792" s="170">
        <v>0</v>
      </c>
      <c r="Q792" s="72">
        <f t="shared" si="165"/>
        <v>0</v>
      </c>
      <c r="R792" s="65" t="s">
        <v>48</v>
      </c>
      <c r="S792" s="171"/>
      <c r="T792" s="67">
        <v>45644</v>
      </c>
      <c r="U792" s="64">
        <f>T792-S792</f>
        <v>45644</v>
      </c>
      <c r="V792" s="64">
        <v>0</v>
      </c>
      <c r="W792" s="61">
        <f t="shared" si="168"/>
        <v>0</v>
      </c>
      <c r="X792" s="68" t="s">
        <v>3556</v>
      </c>
      <c r="Y792" s="68" t="s">
        <v>50</v>
      </c>
      <c r="AA792" s="9" t="s">
        <v>27</v>
      </c>
      <c r="AB792" s="9" t="s">
        <v>27</v>
      </c>
      <c r="AC792" s="9" t="s">
        <v>27</v>
      </c>
      <c r="AD792" s="9" t="s">
        <v>27</v>
      </c>
      <c r="AE792" s="9" t="s">
        <v>27</v>
      </c>
      <c r="AG792" s="2" t="s">
        <v>385</v>
      </c>
      <c r="AH792" s="6"/>
      <c r="AI792" s="6"/>
      <c r="AJ792" s="202"/>
      <c r="AL792" s="202"/>
      <c r="AN792" s="189"/>
      <c r="AP792" s="69">
        <f t="shared" si="152"/>
        <v>893757.19527536328</v>
      </c>
      <c r="AQ792" s="70">
        <f t="shared" si="153"/>
        <v>0.24565565971663406</v>
      </c>
      <c r="AR792" s="71"/>
      <c r="AS792" s="60"/>
      <c r="AT792" s="60">
        <f t="shared" si="154"/>
        <v>0</v>
      </c>
      <c r="AU792" s="72">
        <f t="shared" si="160"/>
        <v>3205.2733333333331</v>
      </c>
      <c r="AV792" s="72">
        <f t="shared" si="155"/>
        <v>0</v>
      </c>
      <c r="AW792" s="72">
        <f t="shared" si="156"/>
        <v>775000</v>
      </c>
      <c r="AX792" s="72">
        <f t="shared" si="157"/>
        <v>775000</v>
      </c>
      <c r="AY792" s="73">
        <f t="shared" si="158"/>
        <v>0.2130143816316187</v>
      </c>
    </row>
    <row r="793" spans="1:51" s="2" customFormat="1" ht="12" customHeight="1">
      <c r="A793" s="172" t="s">
        <v>3557</v>
      </c>
      <c r="B793" s="55" t="s">
        <v>2226</v>
      </c>
      <c r="C793" s="173" t="s">
        <v>3558</v>
      </c>
      <c r="D793" s="58" t="s">
        <v>3559</v>
      </c>
      <c r="E793" s="60" t="s">
        <v>372</v>
      </c>
      <c r="F793" s="55" t="s">
        <v>208</v>
      </c>
      <c r="G793" s="121">
        <v>4510052</v>
      </c>
      <c r="H793" s="121">
        <v>1194126.8155092373</v>
      </c>
      <c r="I793" s="107"/>
      <c r="J793" s="107"/>
      <c r="K793" s="121">
        <v>1500000</v>
      </c>
      <c r="L793" s="175">
        <v>1075000</v>
      </c>
      <c r="M793" s="60" t="s">
        <v>3270</v>
      </c>
      <c r="N793" s="177" t="s">
        <v>48</v>
      </c>
      <c r="O793" s="169">
        <f t="shared" si="164"/>
        <v>926724.13793103455</v>
      </c>
      <c r="P793" s="170">
        <v>0</v>
      </c>
      <c r="Q793" s="72">
        <f t="shared" si="165"/>
        <v>0</v>
      </c>
      <c r="R793" s="65" t="s">
        <v>48</v>
      </c>
      <c r="S793" s="171"/>
      <c r="T793" s="67">
        <v>45644</v>
      </c>
      <c r="U793" s="64">
        <f>T793-S793</f>
        <v>45644</v>
      </c>
      <c r="V793" s="64">
        <v>0</v>
      </c>
      <c r="W793" s="61">
        <f t="shared" si="168"/>
        <v>0</v>
      </c>
      <c r="X793" s="68" t="s">
        <v>3556</v>
      </c>
      <c r="Y793" s="68" t="s">
        <v>50</v>
      </c>
      <c r="AA793" s="9" t="s">
        <v>27</v>
      </c>
      <c r="AB793" s="9" t="s">
        <v>27</v>
      </c>
      <c r="AC793" s="9" t="s">
        <v>27</v>
      </c>
      <c r="AD793" s="9" t="s">
        <v>27</v>
      </c>
      <c r="AE793" s="9" t="s">
        <v>27</v>
      </c>
      <c r="AG793" s="2" t="s">
        <v>385</v>
      </c>
      <c r="AH793" s="6"/>
      <c r="AI793" s="6"/>
      <c r="AJ793" s="202"/>
      <c r="AL793" s="202"/>
      <c r="AN793" s="189"/>
      <c r="AP793" s="69">
        <f t="shared" si="152"/>
        <v>1194126.8155092373</v>
      </c>
      <c r="AQ793" s="70">
        <f t="shared" si="153"/>
        <v>0.26477007704328848</v>
      </c>
      <c r="AR793" s="71"/>
      <c r="AS793" s="60"/>
      <c r="AT793" s="60">
        <f t="shared" si="154"/>
        <v>0</v>
      </c>
      <c r="AU793" s="72">
        <f t="shared" si="160"/>
        <v>3205.2733333333331</v>
      </c>
      <c r="AV793" s="72">
        <f t="shared" si="155"/>
        <v>0</v>
      </c>
      <c r="AW793" s="72">
        <f t="shared" si="156"/>
        <v>1075000</v>
      </c>
      <c r="AX793" s="72">
        <f t="shared" si="157"/>
        <v>1075000</v>
      </c>
      <c r="AY793" s="73">
        <f t="shared" si="158"/>
        <v>0.2383564535397818</v>
      </c>
    </row>
    <row r="794" spans="1:51" s="2" customFormat="1" ht="12" customHeight="1">
      <c r="A794" s="172" t="s">
        <v>3560</v>
      </c>
      <c r="B794" s="55" t="s">
        <v>529</v>
      </c>
      <c r="C794" s="173" t="s">
        <v>3561</v>
      </c>
      <c r="D794" s="58" t="s">
        <v>3562</v>
      </c>
      <c r="E794" s="60" t="s">
        <v>372</v>
      </c>
      <c r="F794" s="55" t="s">
        <v>208</v>
      </c>
      <c r="G794" s="121">
        <v>3638252</v>
      </c>
      <c r="H794" s="121">
        <v>893757.19527536328</v>
      </c>
      <c r="I794" s="107"/>
      <c r="J794" s="107"/>
      <c r="K794" s="121">
        <v>1300000</v>
      </c>
      <c r="L794" s="175">
        <v>850000</v>
      </c>
      <c r="M794" s="60" t="s">
        <v>3270</v>
      </c>
      <c r="N794" s="177" t="s">
        <v>48</v>
      </c>
      <c r="O794" s="169">
        <f t="shared" si="164"/>
        <v>732758.62068965519</v>
      </c>
      <c r="P794" s="170">
        <v>0</v>
      </c>
      <c r="Q794" s="72">
        <f t="shared" si="165"/>
        <v>0</v>
      </c>
      <c r="R794" s="65" t="s">
        <v>48</v>
      </c>
      <c r="S794" s="171"/>
      <c r="T794" s="67">
        <v>45644</v>
      </c>
      <c r="U794" s="64">
        <f>T794-S794</f>
        <v>45644</v>
      </c>
      <c r="V794" s="64">
        <v>0</v>
      </c>
      <c r="W794" s="61">
        <f t="shared" si="168"/>
        <v>0</v>
      </c>
      <c r="X794" s="68" t="s">
        <v>3556</v>
      </c>
      <c r="Y794" s="68" t="s">
        <v>50</v>
      </c>
      <c r="AA794" s="9" t="s">
        <v>27</v>
      </c>
      <c r="AB794" s="9" t="s">
        <v>27</v>
      </c>
      <c r="AC794" s="9" t="s">
        <v>27</v>
      </c>
      <c r="AD794" s="9" t="s">
        <v>27</v>
      </c>
      <c r="AE794" s="9" t="s">
        <v>27</v>
      </c>
      <c r="AG794" s="2" t="s">
        <v>385</v>
      </c>
      <c r="AH794" s="6"/>
      <c r="AI794" s="6"/>
      <c r="AJ794" s="202"/>
      <c r="AL794" s="202"/>
      <c r="AN794" s="189"/>
      <c r="AP794" s="69">
        <f t="shared" ref="AP794:AP802" si="169">H794</f>
        <v>893757.19527536328</v>
      </c>
      <c r="AQ794" s="70">
        <f t="shared" ref="AQ794:AQ802" si="170">AP794/G794</f>
        <v>0.24565565971663406</v>
      </c>
      <c r="AR794" s="71"/>
      <c r="AS794" s="60"/>
      <c r="AT794" s="60">
        <f t="shared" ref="AT794:AT802" si="171">AS794-AR794</f>
        <v>0</v>
      </c>
      <c r="AU794" s="72">
        <f t="shared" si="160"/>
        <v>3205.2733333333331</v>
      </c>
      <c r="AV794" s="72">
        <f t="shared" ref="AV794:AV802" si="172">AU794*AT794</f>
        <v>0</v>
      </c>
      <c r="AW794" s="72">
        <f t="shared" ref="AW794:AW802" si="173">L794</f>
        <v>850000</v>
      </c>
      <c r="AX794" s="72">
        <f t="shared" ref="AX794:AX802" si="174">SUM(AV794:AW794)+BE794</f>
        <v>850000</v>
      </c>
      <c r="AY794" s="73">
        <f t="shared" ref="AY794:AY802" si="175">AX794/G794</f>
        <v>0.23362867662822695</v>
      </c>
    </row>
    <row r="795" spans="1:51" s="2" customFormat="1" ht="12" customHeight="1">
      <c r="A795" s="172" t="s">
        <v>3563</v>
      </c>
      <c r="B795" s="55" t="s">
        <v>529</v>
      </c>
      <c r="C795" s="173" t="s">
        <v>3564</v>
      </c>
      <c r="D795" s="58" t="s">
        <v>3565</v>
      </c>
      <c r="E795" s="60" t="s">
        <v>372</v>
      </c>
      <c r="F795" s="55" t="s">
        <v>208</v>
      </c>
      <c r="G795" s="121">
        <v>3638252</v>
      </c>
      <c r="H795" s="121">
        <v>893757.19527536328</v>
      </c>
      <c r="I795" s="107"/>
      <c r="J795" s="107"/>
      <c r="K795" s="121">
        <v>1300000</v>
      </c>
      <c r="L795" s="175">
        <v>850000</v>
      </c>
      <c r="M795" s="60" t="s">
        <v>3270</v>
      </c>
      <c r="N795" s="177" t="s">
        <v>48</v>
      </c>
      <c r="O795" s="169">
        <f t="shared" si="164"/>
        <v>732758.62068965519</v>
      </c>
      <c r="P795" s="170">
        <v>0</v>
      </c>
      <c r="Q795" s="72">
        <f t="shared" si="165"/>
        <v>0</v>
      </c>
      <c r="R795" s="65" t="s">
        <v>48</v>
      </c>
      <c r="S795" s="171"/>
      <c r="T795" s="67">
        <v>45644</v>
      </c>
      <c r="U795" s="64">
        <f>T795-S795</f>
        <v>45644</v>
      </c>
      <c r="V795" s="64">
        <v>0</v>
      </c>
      <c r="W795" s="61">
        <f t="shared" si="168"/>
        <v>0</v>
      </c>
      <c r="X795" s="68" t="s">
        <v>3556</v>
      </c>
      <c r="Y795" s="68" t="s">
        <v>50</v>
      </c>
      <c r="AA795" s="9" t="s">
        <v>27</v>
      </c>
      <c r="AB795" s="9" t="s">
        <v>27</v>
      </c>
      <c r="AC795" s="9" t="s">
        <v>27</v>
      </c>
      <c r="AD795" s="9" t="s">
        <v>27</v>
      </c>
      <c r="AE795" s="9" t="s">
        <v>27</v>
      </c>
      <c r="AG795" s="2" t="s">
        <v>385</v>
      </c>
      <c r="AH795" s="6"/>
      <c r="AI795" s="6"/>
      <c r="AJ795" s="202"/>
      <c r="AL795" s="202"/>
      <c r="AN795" s="189"/>
      <c r="AP795" s="69">
        <f t="shared" si="169"/>
        <v>893757.19527536328</v>
      </c>
      <c r="AQ795" s="70">
        <f t="shared" si="170"/>
        <v>0.24565565971663406</v>
      </c>
      <c r="AR795" s="71"/>
      <c r="AS795" s="60"/>
      <c r="AT795" s="60">
        <f t="shared" si="171"/>
        <v>0</v>
      </c>
      <c r="AU795" s="72">
        <f t="shared" si="160"/>
        <v>3205.2733333333331</v>
      </c>
      <c r="AV795" s="72">
        <f t="shared" si="172"/>
        <v>0</v>
      </c>
      <c r="AW795" s="72">
        <f t="shared" si="173"/>
        <v>850000</v>
      </c>
      <c r="AX795" s="72">
        <f t="shared" si="174"/>
        <v>850000</v>
      </c>
      <c r="AY795" s="73">
        <f t="shared" si="175"/>
        <v>0.23362867662822695</v>
      </c>
    </row>
    <row r="796" spans="1:51" s="2" customFormat="1" ht="12" customHeight="1">
      <c r="A796" s="172" t="s">
        <v>3566</v>
      </c>
      <c r="B796" s="55" t="s">
        <v>529</v>
      </c>
      <c r="C796" s="173" t="s">
        <v>3567</v>
      </c>
      <c r="D796" s="58" t="s">
        <v>3568</v>
      </c>
      <c r="E796" s="60" t="s">
        <v>372</v>
      </c>
      <c r="F796" s="55" t="s">
        <v>208</v>
      </c>
      <c r="G796" s="121">
        <v>3638252</v>
      </c>
      <c r="H796" s="121">
        <v>893757.19527536328</v>
      </c>
      <c r="I796" s="107"/>
      <c r="J796" s="107"/>
      <c r="K796" s="121">
        <v>1300000</v>
      </c>
      <c r="L796" s="175">
        <v>850000</v>
      </c>
      <c r="M796" s="60" t="s">
        <v>3270</v>
      </c>
      <c r="N796" s="177" t="s">
        <v>48</v>
      </c>
      <c r="O796" s="169">
        <f t="shared" si="164"/>
        <v>732758.62068965519</v>
      </c>
      <c r="P796" s="170">
        <v>0</v>
      </c>
      <c r="Q796" s="72">
        <f t="shared" si="165"/>
        <v>0</v>
      </c>
      <c r="R796" s="65" t="s">
        <v>48</v>
      </c>
      <c r="S796" s="171">
        <v>44658</v>
      </c>
      <c r="T796" s="67">
        <v>44677</v>
      </c>
      <c r="U796" s="64">
        <v>0</v>
      </c>
      <c r="V796" s="64">
        <v>0</v>
      </c>
      <c r="W796" s="61">
        <f t="shared" si="168"/>
        <v>0</v>
      </c>
      <c r="X796" s="68" t="s">
        <v>3556</v>
      </c>
      <c r="Y796" s="68" t="s">
        <v>50</v>
      </c>
      <c r="AA796" s="9" t="s">
        <v>27</v>
      </c>
      <c r="AB796" s="9" t="s">
        <v>27</v>
      </c>
      <c r="AC796" s="9" t="s">
        <v>27</v>
      </c>
      <c r="AD796" s="9" t="s">
        <v>27</v>
      </c>
      <c r="AE796" s="9" t="s">
        <v>27</v>
      </c>
      <c r="AG796" s="2" t="s">
        <v>385</v>
      </c>
      <c r="AH796" s="6"/>
      <c r="AI796" s="6"/>
      <c r="AJ796" s="202"/>
      <c r="AL796" s="202"/>
      <c r="AN796" s="189"/>
      <c r="AP796" s="69">
        <f t="shared" si="169"/>
        <v>893757.19527536328</v>
      </c>
      <c r="AQ796" s="70">
        <f t="shared" si="170"/>
        <v>0.24565565971663406</v>
      </c>
      <c r="AR796" s="71"/>
      <c r="AS796" s="60"/>
      <c r="AT796" s="60">
        <f t="shared" si="171"/>
        <v>0</v>
      </c>
      <c r="AU796" s="72">
        <f t="shared" si="160"/>
        <v>3205.2733333333331</v>
      </c>
      <c r="AV796" s="72">
        <f t="shared" si="172"/>
        <v>0</v>
      </c>
      <c r="AW796" s="72">
        <f t="shared" si="173"/>
        <v>850000</v>
      </c>
      <c r="AX796" s="72">
        <f t="shared" si="174"/>
        <v>850000</v>
      </c>
      <c r="AY796" s="73">
        <f t="shared" si="175"/>
        <v>0.23362867662822695</v>
      </c>
    </row>
    <row r="797" spans="1:51" s="2" customFormat="1" ht="12" customHeight="1">
      <c r="A797" s="172" t="s">
        <v>3569</v>
      </c>
      <c r="B797" s="55" t="s">
        <v>232</v>
      </c>
      <c r="C797" s="173" t="s">
        <v>3570</v>
      </c>
      <c r="D797" s="58" t="s">
        <v>3571</v>
      </c>
      <c r="E797" s="60" t="s">
        <v>372</v>
      </c>
      <c r="F797" s="55" t="s">
        <v>208</v>
      </c>
      <c r="G797" s="121">
        <v>3558654</v>
      </c>
      <c r="H797" s="121">
        <v>1132802.4440529849</v>
      </c>
      <c r="I797" s="107"/>
      <c r="J797" s="107"/>
      <c r="K797" s="121">
        <v>1500000</v>
      </c>
      <c r="L797" s="175">
        <v>900000</v>
      </c>
      <c r="M797" s="60" t="s">
        <v>3270</v>
      </c>
      <c r="N797" s="177" t="s">
        <v>48</v>
      </c>
      <c r="O797" s="169">
        <f t="shared" si="164"/>
        <v>775862.06896551733</v>
      </c>
      <c r="P797" s="170">
        <v>0</v>
      </c>
      <c r="Q797" s="72">
        <f t="shared" si="165"/>
        <v>0</v>
      </c>
      <c r="R797" s="65" t="s">
        <v>48</v>
      </c>
      <c r="S797" s="171"/>
      <c r="T797" s="67">
        <v>45644</v>
      </c>
      <c r="U797" s="64">
        <f t="shared" ref="U797:U802" si="176">T797-S797</f>
        <v>45644</v>
      </c>
      <c r="V797" s="64">
        <v>0</v>
      </c>
      <c r="W797" s="61">
        <f t="shared" si="168"/>
        <v>0</v>
      </c>
      <c r="X797" s="68" t="s">
        <v>3556</v>
      </c>
      <c r="Y797" s="68" t="s">
        <v>50</v>
      </c>
      <c r="AA797" s="9" t="s">
        <v>27</v>
      </c>
      <c r="AB797" s="9" t="s">
        <v>27</v>
      </c>
      <c r="AC797" s="9" t="s">
        <v>27</v>
      </c>
      <c r="AD797" s="9" t="s">
        <v>27</v>
      </c>
      <c r="AE797" s="9" t="s">
        <v>27</v>
      </c>
      <c r="AG797" s="2" t="s">
        <v>385</v>
      </c>
      <c r="AH797" s="6"/>
      <c r="AI797" s="6"/>
      <c r="AJ797" s="202"/>
      <c r="AL797" s="202"/>
      <c r="AN797" s="189"/>
      <c r="AP797" s="69">
        <f t="shared" si="169"/>
        <v>1132802.4440529849</v>
      </c>
      <c r="AQ797" s="70">
        <f t="shared" si="170"/>
        <v>0.31832328853914565</v>
      </c>
      <c r="AR797" s="71"/>
      <c r="AS797" s="60"/>
      <c r="AT797" s="60">
        <f t="shared" si="171"/>
        <v>0</v>
      </c>
      <c r="AU797" s="72">
        <f t="shared" si="160"/>
        <v>3205.2733333333331</v>
      </c>
      <c r="AV797" s="72">
        <f t="shared" si="172"/>
        <v>0</v>
      </c>
      <c r="AW797" s="72">
        <f t="shared" si="173"/>
        <v>900000</v>
      </c>
      <c r="AX797" s="72">
        <f t="shared" si="174"/>
        <v>900000</v>
      </c>
      <c r="AY797" s="73">
        <f t="shared" si="175"/>
        <v>0.25290460943941162</v>
      </c>
    </row>
    <row r="798" spans="1:51" s="2" customFormat="1" ht="12" customHeight="1">
      <c r="A798" s="172" t="s">
        <v>3572</v>
      </c>
      <c r="B798" s="55" t="s">
        <v>218</v>
      </c>
      <c r="C798" s="173" t="s">
        <v>3573</v>
      </c>
      <c r="D798" s="58" t="s">
        <v>3574</v>
      </c>
      <c r="E798" s="60" t="s">
        <v>372</v>
      </c>
      <c r="F798" s="55" t="s">
        <v>208</v>
      </c>
      <c r="G798" s="121">
        <v>5529500</v>
      </c>
      <c r="H798" s="121">
        <v>1760168.6239772062</v>
      </c>
      <c r="I798" s="107"/>
      <c r="J798" s="107"/>
      <c r="K798" s="121">
        <v>2100000</v>
      </c>
      <c r="L798" s="175">
        <v>1050000</v>
      </c>
      <c r="M798" s="60" t="s">
        <v>3270</v>
      </c>
      <c r="N798" s="177" t="s">
        <v>48</v>
      </c>
      <c r="O798" s="169">
        <f t="shared" si="164"/>
        <v>905172.41379310354</v>
      </c>
      <c r="P798" s="170">
        <v>0</v>
      </c>
      <c r="Q798" s="72">
        <f t="shared" si="165"/>
        <v>0</v>
      </c>
      <c r="R798" s="65" t="s">
        <v>48</v>
      </c>
      <c r="S798" s="171"/>
      <c r="T798" s="67">
        <v>45644</v>
      </c>
      <c r="U798" s="64">
        <f t="shared" si="176"/>
        <v>45644</v>
      </c>
      <c r="V798" s="64">
        <v>0</v>
      </c>
      <c r="W798" s="61">
        <f t="shared" si="168"/>
        <v>0</v>
      </c>
      <c r="X798" s="68" t="s">
        <v>3556</v>
      </c>
      <c r="Y798" s="68" t="s">
        <v>50</v>
      </c>
      <c r="AA798" s="9" t="s">
        <v>27</v>
      </c>
      <c r="AB798" s="9" t="s">
        <v>27</v>
      </c>
      <c r="AC798" s="9" t="s">
        <v>27</v>
      </c>
      <c r="AD798" s="9" t="s">
        <v>27</v>
      </c>
      <c r="AE798" s="9" t="s">
        <v>27</v>
      </c>
      <c r="AG798" s="2" t="s">
        <v>385</v>
      </c>
      <c r="AH798" s="6"/>
      <c r="AI798" s="6"/>
      <c r="AJ798" s="202"/>
      <c r="AL798" s="202"/>
      <c r="AN798" s="189"/>
      <c r="AP798" s="69">
        <f t="shared" si="169"/>
        <v>1760168.6239772062</v>
      </c>
      <c r="AQ798" s="70">
        <f t="shared" si="170"/>
        <v>0.31832328853914571</v>
      </c>
      <c r="AR798" s="71"/>
      <c r="AS798" s="60"/>
      <c r="AT798" s="60">
        <f t="shared" si="171"/>
        <v>0</v>
      </c>
      <c r="AU798" s="72">
        <f t="shared" si="160"/>
        <v>3205.2733333333331</v>
      </c>
      <c r="AV798" s="72">
        <f t="shared" si="172"/>
        <v>0</v>
      </c>
      <c r="AW798" s="72">
        <f t="shared" si="173"/>
        <v>1050000</v>
      </c>
      <c r="AX798" s="72">
        <f t="shared" si="174"/>
        <v>1050000</v>
      </c>
      <c r="AY798" s="73">
        <f t="shared" si="175"/>
        <v>0.18989058685233745</v>
      </c>
    </row>
    <row r="799" spans="1:51" s="2" customFormat="1" ht="12" customHeight="1">
      <c r="A799" s="172" t="s">
        <v>3575</v>
      </c>
      <c r="B799" s="55" t="s">
        <v>232</v>
      </c>
      <c r="C799" s="173" t="s">
        <v>3576</v>
      </c>
      <c r="D799" s="58" t="s">
        <v>3577</v>
      </c>
      <c r="E799" s="60" t="s">
        <v>372</v>
      </c>
      <c r="F799" s="55" t="s">
        <v>208</v>
      </c>
      <c r="G799" s="121">
        <v>3558654</v>
      </c>
      <c r="H799" s="121">
        <v>1132802.4440529849</v>
      </c>
      <c r="I799" s="107"/>
      <c r="J799" s="107"/>
      <c r="K799" s="121">
        <v>1500000</v>
      </c>
      <c r="L799" s="175">
        <v>850000</v>
      </c>
      <c r="M799" s="60" t="s">
        <v>3270</v>
      </c>
      <c r="N799" s="177" t="s">
        <v>48</v>
      </c>
      <c r="O799" s="169">
        <f t="shared" si="164"/>
        <v>732758.62068965519</v>
      </c>
      <c r="P799" s="170">
        <v>0</v>
      </c>
      <c r="Q799" s="72">
        <f t="shared" si="165"/>
        <v>0</v>
      </c>
      <c r="R799" s="65" t="s">
        <v>48</v>
      </c>
      <c r="S799" s="171"/>
      <c r="T799" s="67">
        <v>45644</v>
      </c>
      <c r="U799" s="64">
        <f t="shared" si="176"/>
        <v>45644</v>
      </c>
      <c r="V799" s="64">
        <v>0</v>
      </c>
      <c r="W799" s="61">
        <f t="shared" si="168"/>
        <v>0</v>
      </c>
      <c r="X799" s="68" t="s">
        <v>3556</v>
      </c>
      <c r="Y799" s="68" t="s">
        <v>50</v>
      </c>
      <c r="AA799" s="9" t="s">
        <v>27</v>
      </c>
      <c r="AB799" s="9" t="s">
        <v>27</v>
      </c>
      <c r="AC799" s="9" t="s">
        <v>27</v>
      </c>
      <c r="AD799" s="9" t="s">
        <v>27</v>
      </c>
      <c r="AE799" s="9" t="s">
        <v>27</v>
      </c>
      <c r="AG799" s="2" t="s">
        <v>385</v>
      </c>
      <c r="AH799" s="6"/>
      <c r="AI799" s="6"/>
      <c r="AJ799" s="202"/>
      <c r="AL799" s="202"/>
      <c r="AN799" s="189"/>
      <c r="AP799" s="69">
        <f t="shared" si="169"/>
        <v>1132802.4440529849</v>
      </c>
      <c r="AQ799" s="70">
        <f t="shared" si="170"/>
        <v>0.31832328853914565</v>
      </c>
      <c r="AR799" s="71"/>
      <c r="AS799" s="60"/>
      <c r="AT799" s="60">
        <f t="shared" si="171"/>
        <v>0</v>
      </c>
      <c r="AU799" s="72">
        <f t="shared" ref="AU799:AU827" si="177">96158.2/30</f>
        <v>3205.2733333333331</v>
      </c>
      <c r="AV799" s="72">
        <f t="shared" si="172"/>
        <v>0</v>
      </c>
      <c r="AW799" s="72">
        <f t="shared" si="173"/>
        <v>850000</v>
      </c>
      <c r="AX799" s="72">
        <f t="shared" si="174"/>
        <v>850000</v>
      </c>
      <c r="AY799" s="73">
        <f t="shared" si="175"/>
        <v>0.23885435335944433</v>
      </c>
    </row>
    <row r="800" spans="1:51" s="2" customFormat="1" ht="12" customHeight="1">
      <c r="A800" s="172" t="s">
        <v>3578</v>
      </c>
      <c r="B800" s="55" t="s">
        <v>2427</v>
      </c>
      <c r="C800" s="173" t="s">
        <v>3579</v>
      </c>
      <c r="D800" s="58" t="s">
        <v>3580</v>
      </c>
      <c r="E800" s="60" t="s">
        <v>46</v>
      </c>
      <c r="F800" s="55" t="s">
        <v>208</v>
      </c>
      <c r="G800" s="121">
        <v>5200000</v>
      </c>
      <c r="H800" s="121">
        <v>1447896.7333157493</v>
      </c>
      <c r="I800" s="107"/>
      <c r="J800" s="107"/>
      <c r="K800" s="121">
        <v>1300000</v>
      </c>
      <c r="L800" s="175">
        <v>900000</v>
      </c>
      <c r="M800" s="60" t="s">
        <v>46</v>
      </c>
      <c r="N800" s="177" t="s">
        <v>48</v>
      </c>
      <c r="O800" s="169">
        <f t="shared" si="164"/>
        <v>775862.06896551733</v>
      </c>
      <c r="P800" s="170">
        <v>0</v>
      </c>
      <c r="Q800" s="72">
        <f t="shared" si="165"/>
        <v>0</v>
      </c>
      <c r="R800" s="65" t="s">
        <v>48</v>
      </c>
      <c r="S800" s="171"/>
      <c r="T800" s="67">
        <v>45645</v>
      </c>
      <c r="U800" s="64">
        <f t="shared" si="176"/>
        <v>45645</v>
      </c>
      <c r="V800" s="64">
        <v>0</v>
      </c>
      <c r="W800" s="61">
        <f t="shared" si="168"/>
        <v>0</v>
      </c>
      <c r="X800" s="68" t="s">
        <v>3581</v>
      </c>
      <c r="Y800" s="68" t="s">
        <v>50</v>
      </c>
      <c r="AA800" s="9" t="s">
        <v>27</v>
      </c>
      <c r="AB800" s="9" t="s">
        <v>27</v>
      </c>
      <c r="AC800" s="9" t="s">
        <v>27</v>
      </c>
      <c r="AD800" s="9" t="s">
        <v>27</v>
      </c>
      <c r="AE800" s="9" t="s">
        <v>27</v>
      </c>
      <c r="AG800" s="2" t="s">
        <v>385</v>
      </c>
      <c r="AH800" s="6"/>
      <c r="AI800" s="6"/>
      <c r="AJ800" s="202"/>
      <c r="AL800" s="202"/>
      <c r="AN800" s="189"/>
      <c r="AP800" s="69">
        <f t="shared" si="169"/>
        <v>1447896.7333157493</v>
      </c>
      <c r="AQ800" s="70">
        <f t="shared" si="170"/>
        <v>0.27844167948379794</v>
      </c>
      <c r="AR800" s="71"/>
      <c r="AS800" s="60"/>
      <c r="AT800" s="60">
        <f t="shared" si="171"/>
        <v>0</v>
      </c>
      <c r="AU800" s="72">
        <f t="shared" si="177"/>
        <v>3205.2733333333331</v>
      </c>
      <c r="AV800" s="72">
        <f t="shared" si="172"/>
        <v>0</v>
      </c>
      <c r="AW800" s="72">
        <f t="shared" si="173"/>
        <v>900000</v>
      </c>
      <c r="AX800" s="72">
        <f t="shared" si="174"/>
        <v>900000</v>
      </c>
      <c r="AY800" s="73">
        <f t="shared" si="175"/>
        <v>0.17307692307692307</v>
      </c>
    </row>
    <row r="801" spans="1:51" s="2" customFormat="1" ht="12" customHeight="1">
      <c r="A801" s="172" t="s">
        <v>3582</v>
      </c>
      <c r="B801" s="55" t="s">
        <v>778</v>
      </c>
      <c r="C801" s="173" t="s">
        <v>3583</v>
      </c>
      <c r="D801" s="58">
        <v>425751</v>
      </c>
      <c r="E801" s="60" t="s">
        <v>3128</v>
      </c>
      <c r="F801" s="55" t="s">
        <v>208</v>
      </c>
      <c r="G801" s="121">
        <v>5129995.5999999996</v>
      </c>
      <c r="H801" s="121">
        <v>1280956.6739464356</v>
      </c>
      <c r="I801" s="107"/>
      <c r="J801" s="107"/>
      <c r="K801" s="121">
        <v>1100000</v>
      </c>
      <c r="L801" s="175">
        <v>900000</v>
      </c>
      <c r="M801" s="60" t="s">
        <v>3584</v>
      </c>
      <c r="N801" s="177" t="s">
        <v>2290</v>
      </c>
      <c r="O801" s="169">
        <f t="shared" si="164"/>
        <v>775862.06896551733</v>
      </c>
      <c r="P801" s="170">
        <v>1.7500000000000002E-2</v>
      </c>
      <c r="Q801" s="72">
        <f t="shared" si="165"/>
        <v>13577.586206896554</v>
      </c>
      <c r="R801" s="65"/>
      <c r="S801" s="171">
        <v>45490</v>
      </c>
      <c r="T801" s="67">
        <v>45649</v>
      </c>
      <c r="U801" s="64">
        <f t="shared" si="176"/>
        <v>159</v>
      </c>
      <c r="V801" s="64">
        <v>100</v>
      </c>
      <c r="W801" s="61">
        <f t="shared" si="168"/>
        <v>15900</v>
      </c>
      <c r="X801" s="68" t="s">
        <v>3585</v>
      </c>
      <c r="Y801" s="68" t="s">
        <v>50</v>
      </c>
      <c r="AA801" s="9" t="s">
        <v>27</v>
      </c>
      <c r="AB801" s="9" t="s">
        <v>27</v>
      </c>
      <c r="AC801" s="9" t="s">
        <v>27</v>
      </c>
      <c r="AD801" s="9" t="s">
        <v>27</v>
      </c>
      <c r="AE801" s="9" t="s">
        <v>27</v>
      </c>
      <c r="AH801" s="6"/>
      <c r="AI801" s="6"/>
      <c r="AJ801" s="202"/>
      <c r="AL801" s="202"/>
      <c r="AN801" s="189"/>
      <c r="AP801" s="69">
        <f t="shared" si="169"/>
        <v>1280956.6739464356</v>
      </c>
      <c r="AQ801" s="70">
        <f t="shared" si="170"/>
        <v>0.24969937088180655</v>
      </c>
      <c r="AR801" s="71"/>
      <c r="AS801" s="60"/>
      <c r="AT801" s="60">
        <f t="shared" si="171"/>
        <v>0</v>
      </c>
      <c r="AU801" s="72">
        <f t="shared" si="177"/>
        <v>3205.2733333333331</v>
      </c>
      <c r="AV801" s="72">
        <f t="shared" si="172"/>
        <v>0</v>
      </c>
      <c r="AW801" s="72">
        <f t="shared" si="173"/>
        <v>900000</v>
      </c>
      <c r="AX801" s="72">
        <f t="shared" si="174"/>
        <v>900000</v>
      </c>
      <c r="AY801" s="73">
        <f t="shared" si="175"/>
        <v>0.17543874696500716</v>
      </c>
    </row>
    <row r="802" spans="1:51" s="2" customFormat="1" ht="12" customHeight="1">
      <c r="A802" s="172" t="s">
        <v>3586</v>
      </c>
      <c r="B802" s="55" t="s">
        <v>1491</v>
      </c>
      <c r="C802" s="173" t="s">
        <v>3587</v>
      </c>
      <c r="D802" s="58" t="s">
        <v>3588</v>
      </c>
      <c r="E802" s="60" t="s">
        <v>3280</v>
      </c>
      <c r="F802" s="55" t="s">
        <v>208</v>
      </c>
      <c r="G802" s="121">
        <v>4919000</v>
      </c>
      <c r="H802" s="121">
        <v>1369654.621380802</v>
      </c>
      <c r="I802" s="107"/>
      <c r="J802" s="107"/>
      <c r="K802" s="121">
        <v>1200000</v>
      </c>
      <c r="L802" s="175">
        <v>700000</v>
      </c>
      <c r="M802" s="60" t="s">
        <v>3589</v>
      </c>
      <c r="N802" s="177" t="s">
        <v>2290</v>
      </c>
      <c r="O802" s="169">
        <f t="shared" si="164"/>
        <v>603448.27586206899</v>
      </c>
      <c r="P802" s="170">
        <v>1.7500000000000002E-2</v>
      </c>
      <c r="Q802" s="72">
        <f t="shared" si="165"/>
        <v>10560.344827586208</v>
      </c>
      <c r="R802" s="65"/>
      <c r="S802" s="171">
        <v>45567</v>
      </c>
      <c r="T802" s="67">
        <v>45649</v>
      </c>
      <c r="U802" s="64">
        <f t="shared" si="176"/>
        <v>82</v>
      </c>
      <c r="V802" s="64">
        <v>60</v>
      </c>
      <c r="W802" s="61">
        <f t="shared" si="168"/>
        <v>4920</v>
      </c>
      <c r="X802" s="68" t="s">
        <v>3590</v>
      </c>
      <c r="Y802" s="68" t="s">
        <v>50</v>
      </c>
      <c r="AA802" s="9" t="s">
        <v>27</v>
      </c>
      <c r="AB802" s="9" t="s">
        <v>27</v>
      </c>
      <c r="AC802" s="9" t="s">
        <v>27</v>
      </c>
      <c r="AD802" s="9" t="s">
        <v>27</v>
      </c>
      <c r="AE802" s="9" t="s">
        <v>27</v>
      </c>
      <c r="AH802" s="6"/>
      <c r="AI802" s="6"/>
      <c r="AJ802" s="202"/>
      <c r="AL802" s="202"/>
      <c r="AN802" s="189"/>
      <c r="AP802" s="69">
        <f t="shared" si="169"/>
        <v>1369654.621380802</v>
      </c>
      <c r="AQ802" s="70">
        <f t="shared" si="170"/>
        <v>0.27844167948379794</v>
      </c>
      <c r="AR802" s="71"/>
      <c r="AS802" s="60"/>
      <c r="AT802" s="60">
        <f t="shared" si="171"/>
        <v>0</v>
      </c>
      <c r="AU802" s="72">
        <f t="shared" si="177"/>
        <v>3205.2733333333331</v>
      </c>
      <c r="AV802" s="72">
        <f t="shared" si="172"/>
        <v>0</v>
      </c>
      <c r="AW802" s="72">
        <f t="shared" si="173"/>
        <v>700000</v>
      </c>
      <c r="AX802" s="72">
        <f t="shared" si="174"/>
        <v>700000</v>
      </c>
      <c r="AY802" s="73">
        <f t="shared" si="175"/>
        <v>0.1423053466151657</v>
      </c>
    </row>
    <row r="803" spans="1:51" s="2" customFormat="1" ht="12" customHeight="1">
      <c r="A803" s="172"/>
      <c r="B803" s="55"/>
      <c r="C803" s="173"/>
      <c r="D803" s="58"/>
      <c r="E803" s="60"/>
      <c r="F803" s="55"/>
      <c r="G803" s="121"/>
      <c r="H803" s="121"/>
      <c r="I803" s="107"/>
      <c r="J803" s="107"/>
      <c r="K803" s="121"/>
      <c r="L803" s="175"/>
      <c r="M803" s="60"/>
      <c r="N803" s="177"/>
      <c r="O803" s="169"/>
      <c r="P803" s="170"/>
      <c r="Q803" s="72"/>
      <c r="R803" s="65"/>
      <c r="S803" s="171"/>
      <c r="T803" s="67"/>
      <c r="U803" s="64"/>
      <c r="V803" s="64"/>
      <c r="W803" s="61"/>
      <c r="X803" s="68"/>
      <c r="Y803" s="68"/>
      <c r="AA803" s="9"/>
      <c r="AB803" s="9"/>
      <c r="AC803" s="9"/>
      <c r="AD803" s="9"/>
      <c r="AE803" s="9"/>
      <c r="AH803" s="6"/>
      <c r="AI803" s="6"/>
      <c r="AJ803" s="202"/>
      <c r="AL803" s="202"/>
      <c r="AN803" s="189"/>
      <c r="AP803" s="69"/>
      <c r="AQ803" s="70"/>
      <c r="AR803" s="71"/>
      <c r="AS803" s="60"/>
      <c r="AT803" s="60"/>
      <c r="AU803" s="72"/>
      <c r="AV803" s="72"/>
      <c r="AW803" s="72"/>
      <c r="AX803" s="72"/>
      <c r="AY803" s="73"/>
    </row>
    <row r="804" spans="1:51" s="2" customFormat="1" ht="12" customHeight="1">
      <c r="A804" s="172"/>
      <c r="B804" s="55"/>
      <c r="C804" s="173"/>
      <c r="D804" s="58"/>
      <c r="E804" s="60"/>
      <c r="F804" s="55"/>
      <c r="G804" s="121"/>
      <c r="H804" s="121"/>
      <c r="I804" s="107"/>
      <c r="J804" s="107"/>
      <c r="K804" s="121"/>
      <c r="L804" s="175"/>
      <c r="M804" s="60"/>
      <c r="N804" s="177"/>
      <c r="O804" s="169"/>
      <c r="P804" s="170"/>
      <c r="Q804" s="72"/>
      <c r="R804" s="65"/>
      <c r="S804" s="171"/>
      <c r="T804" s="67"/>
      <c r="U804" s="64"/>
      <c r="V804" s="64"/>
      <c r="W804" s="61"/>
      <c r="X804" s="68"/>
      <c r="Y804" s="68"/>
      <c r="AA804" s="9"/>
      <c r="AB804" s="9"/>
      <c r="AC804" s="9"/>
      <c r="AD804" s="9"/>
      <c r="AE804" s="9"/>
      <c r="AH804" s="6"/>
      <c r="AI804" s="6"/>
      <c r="AJ804" s="202"/>
      <c r="AL804" s="202"/>
      <c r="AN804" s="189"/>
      <c r="AP804" s="69"/>
      <c r="AQ804" s="70"/>
      <c r="AR804" s="71"/>
      <c r="AS804" s="60"/>
      <c r="AT804" s="60"/>
      <c r="AU804" s="72"/>
      <c r="AV804" s="72"/>
      <c r="AW804" s="72"/>
      <c r="AX804" s="72"/>
      <c r="AY804" s="73"/>
    </row>
    <row r="805" spans="1:51" s="2" customFormat="1" ht="12" customHeight="1">
      <c r="A805" s="172" t="s">
        <v>3591</v>
      </c>
      <c r="B805" s="55" t="s">
        <v>232</v>
      </c>
      <c r="C805" s="173" t="s">
        <v>3592</v>
      </c>
      <c r="D805" s="58" t="s">
        <v>3593</v>
      </c>
      <c r="E805" s="60" t="s">
        <v>3280</v>
      </c>
      <c r="F805" s="55" t="s">
        <v>208</v>
      </c>
      <c r="G805" s="121">
        <v>3558654</v>
      </c>
      <c r="H805" s="121">
        <v>1132802.4440529849</v>
      </c>
      <c r="I805" s="107"/>
      <c r="J805" s="107"/>
      <c r="K805" s="121">
        <v>1500000</v>
      </c>
      <c r="L805" s="175">
        <v>800000</v>
      </c>
      <c r="M805" s="60" t="s">
        <v>46</v>
      </c>
      <c r="N805" s="177" t="s">
        <v>48</v>
      </c>
      <c r="O805" s="169">
        <f t="shared" ref="O805:O815" si="178">L805/1.16</f>
        <v>689655.17241379316</v>
      </c>
      <c r="P805" s="170">
        <v>0</v>
      </c>
      <c r="Q805" s="72">
        <f t="shared" ref="Q805:Q814" si="179">P805*O805</f>
        <v>0</v>
      </c>
      <c r="R805" s="65" t="s">
        <v>48</v>
      </c>
      <c r="S805" s="171"/>
      <c r="T805" s="67">
        <v>45580</v>
      </c>
      <c r="U805" s="64">
        <f>T805-S805</f>
        <v>45580</v>
      </c>
      <c r="V805" s="64">
        <v>60</v>
      </c>
      <c r="W805" s="61">
        <f>V805*U805</f>
        <v>2734800</v>
      </c>
      <c r="X805" s="68" t="s">
        <v>3594</v>
      </c>
      <c r="Y805" s="68" t="s">
        <v>50</v>
      </c>
      <c r="AA805" s="9" t="s">
        <v>27</v>
      </c>
      <c r="AB805" s="9" t="s">
        <v>27</v>
      </c>
      <c r="AC805" s="9" t="s">
        <v>27</v>
      </c>
      <c r="AD805" s="9" t="s">
        <v>27</v>
      </c>
      <c r="AE805" s="9" t="s">
        <v>27</v>
      </c>
      <c r="AH805" s="6">
        <f>T805</f>
        <v>45580</v>
      </c>
      <c r="AI805" s="6">
        <v>45609</v>
      </c>
      <c r="AJ805" s="202">
        <f>AI805-AH805</f>
        <v>29</v>
      </c>
      <c r="AK805" s="2">
        <v>60</v>
      </c>
      <c r="AL805" s="202">
        <f>AK805*AJ805</f>
        <v>1740</v>
      </c>
      <c r="AM805" s="2">
        <f>AL805+W805</f>
        <v>2736540</v>
      </c>
      <c r="AN805" s="189" t="s">
        <v>3595</v>
      </c>
      <c r="AP805" s="69">
        <f t="shared" ref="AP805:AP831" si="180">H805</f>
        <v>1132802.4440529849</v>
      </c>
      <c r="AQ805" s="70">
        <f t="shared" ref="AQ805:AQ831" si="181">AP805/G805</f>
        <v>0.31832328853914565</v>
      </c>
      <c r="AR805" s="71"/>
      <c r="AS805" s="60"/>
      <c r="AT805" s="60">
        <f t="shared" ref="AT805:AT827" si="182">AS805-AR805</f>
        <v>0</v>
      </c>
      <c r="AU805" s="72">
        <f t="shared" si="177"/>
        <v>3205.2733333333331</v>
      </c>
      <c r="AV805" s="72">
        <f t="shared" ref="AV805:AV827" si="183">AU805*AT805</f>
        <v>0</v>
      </c>
      <c r="AW805" s="72">
        <f t="shared" ref="AW805:AW831" si="184">L805</f>
        <v>800000</v>
      </c>
      <c r="AX805" s="72">
        <f t="shared" ref="AX805:AX831" si="185">SUM(AV805:AW805)+BE805</f>
        <v>800000</v>
      </c>
      <c r="AY805" s="73">
        <f t="shared" ref="AY805:AY831" si="186">AX805/G805</f>
        <v>0.22480409727947701</v>
      </c>
    </row>
    <row r="806" spans="1:51" s="2" customFormat="1" ht="12" customHeight="1">
      <c r="A806" s="172" t="s">
        <v>3596</v>
      </c>
      <c r="B806" s="55" t="s">
        <v>529</v>
      </c>
      <c r="C806" s="173" t="s">
        <v>3597</v>
      </c>
      <c r="D806" s="58" t="s">
        <v>3598</v>
      </c>
      <c r="E806" s="60" t="s">
        <v>2296</v>
      </c>
      <c r="F806" s="55" t="s">
        <v>1649</v>
      </c>
      <c r="G806" s="121">
        <v>3984600</v>
      </c>
      <c r="H806" s="121">
        <v>1301355.54</v>
      </c>
      <c r="I806" s="107">
        <v>1600000</v>
      </c>
      <c r="J806" s="107"/>
      <c r="K806" s="121">
        <v>2000000</v>
      </c>
      <c r="L806" s="175">
        <v>2000000</v>
      </c>
      <c r="M806" s="60" t="s">
        <v>3599</v>
      </c>
      <c r="N806" s="177" t="s">
        <v>2290</v>
      </c>
      <c r="O806" s="169">
        <f t="shared" si="178"/>
        <v>1724137.9310344828</v>
      </c>
      <c r="P806" s="170">
        <v>2.5000000000000001E-2</v>
      </c>
      <c r="Q806" s="72">
        <f t="shared" si="179"/>
        <v>43103.448275862072</v>
      </c>
      <c r="R806" s="65"/>
      <c r="S806" s="171">
        <v>45013</v>
      </c>
      <c r="T806" s="67">
        <v>45664</v>
      </c>
      <c r="U806" s="64">
        <f>T806-S806</f>
        <v>651</v>
      </c>
      <c r="V806" s="64">
        <v>60</v>
      </c>
      <c r="W806" s="61">
        <f>V806*U806</f>
        <v>39060</v>
      </c>
      <c r="X806" s="68" t="s">
        <v>3594</v>
      </c>
      <c r="Y806" s="68" t="s">
        <v>50</v>
      </c>
      <c r="AA806" s="9" t="s">
        <v>27</v>
      </c>
      <c r="AB806" s="9" t="s">
        <v>27</v>
      </c>
      <c r="AC806" s="9" t="s">
        <v>27</v>
      </c>
      <c r="AD806" s="9" t="s">
        <v>27</v>
      </c>
      <c r="AE806" s="9" t="s">
        <v>27</v>
      </c>
      <c r="AH806" s="6"/>
      <c r="AI806" s="6"/>
      <c r="AJ806" s="202"/>
      <c r="AL806" s="202"/>
      <c r="AN806" s="189"/>
      <c r="AP806" s="69">
        <f t="shared" si="180"/>
        <v>1301355.54</v>
      </c>
      <c r="AQ806" s="70">
        <f t="shared" si="181"/>
        <v>0.32659628068062041</v>
      </c>
      <c r="AR806" s="66">
        <v>44834</v>
      </c>
      <c r="AS806" s="67">
        <v>44958</v>
      </c>
      <c r="AT806" s="60">
        <f t="shared" si="182"/>
        <v>124</v>
      </c>
      <c r="AU806" s="72">
        <f t="shared" si="177"/>
        <v>3205.2733333333331</v>
      </c>
      <c r="AV806" s="72">
        <f t="shared" si="183"/>
        <v>397453.89333333331</v>
      </c>
      <c r="AW806" s="72">
        <f t="shared" si="184"/>
        <v>2000000</v>
      </c>
      <c r="AX806" s="72">
        <f t="shared" si="185"/>
        <v>2397453.8933333335</v>
      </c>
      <c r="AY806" s="73">
        <f t="shared" si="186"/>
        <v>0.60167994110659373</v>
      </c>
    </row>
    <row r="807" spans="1:51" s="2" customFormat="1" ht="12" customHeight="1">
      <c r="A807" s="172" t="s">
        <v>3600</v>
      </c>
      <c r="B807" s="55" t="s">
        <v>337</v>
      </c>
      <c r="C807" s="173" t="s">
        <v>3601</v>
      </c>
      <c r="D807" s="58" t="s">
        <v>3602</v>
      </c>
      <c r="E807" s="60" t="s">
        <v>372</v>
      </c>
      <c r="F807" s="55" t="s">
        <v>1649</v>
      </c>
      <c r="G807" s="121">
        <v>3984600</v>
      </c>
      <c r="H807" s="121">
        <v>1301355.54</v>
      </c>
      <c r="I807" s="107">
        <v>1600000</v>
      </c>
      <c r="J807" s="107"/>
      <c r="K807" s="121">
        <v>2000000</v>
      </c>
      <c r="L807" s="175">
        <v>2000000</v>
      </c>
      <c r="M807" s="60" t="s">
        <v>372</v>
      </c>
      <c r="N807" s="177" t="s">
        <v>48</v>
      </c>
      <c r="O807" s="169">
        <f t="shared" si="178"/>
        <v>1724137.9310344828</v>
      </c>
      <c r="P807" s="170">
        <v>0</v>
      </c>
      <c r="Q807" s="72">
        <f t="shared" si="179"/>
        <v>0</v>
      </c>
      <c r="R807" s="65" t="s">
        <v>48</v>
      </c>
      <c r="S807" s="171">
        <v>45250</v>
      </c>
      <c r="T807" s="67">
        <v>45329</v>
      </c>
      <c r="U807" s="64">
        <f>T807-S807</f>
        <v>79</v>
      </c>
      <c r="V807" s="64">
        <v>60</v>
      </c>
      <c r="W807" s="61">
        <f>V807*U807</f>
        <v>4740</v>
      </c>
      <c r="X807" s="68" t="s">
        <v>3603</v>
      </c>
      <c r="Y807" s="68" t="s">
        <v>50</v>
      </c>
      <c r="AA807" s="9" t="s">
        <v>27</v>
      </c>
      <c r="AB807" s="9" t="s">
        <v>27</v>
      </c>
      <c r="AC807" s="9" t="s">
        <v>27</v>
      </c>
      <c r="AD807" s="9" t="s">
        <v>27</v>
      </c>
      <c r="AE807" s="9" t="s">
        <v>27</v>
      </c>
      <c r="AH807" s="6" t="s">
        <v>3604</v>
      </c>
      <c r="AI807" s="6"/>
      <c r="AJ807" s="202"/>
      <c r="AL807" s="202"/>
      <c r="AN807" s="189"/>
      <c r="AP807" s="69">
        <f t="shared" si="180"/>
        <v>1301355.54</v>
      </c>
      <c r="AQ807" s="70">
        <f t="shared" si="181"/>
        <v>0.32659628068062041</v>
      </c>
      <c r="AR807" s="66">
        <v>44893</v>
      </c>
      <c r="AS807" s="67">
        <v>45202</v>
      </c>
      <c r="AT807" s="60">
        <f t="shared" si="182"/>
        <v>309</v>
      </c>
      <c r="AU807" s="72">
        <f t="shared" si="177"/>
        <v>3205.2733333333331</v>
      </c>
      <c r="AV807" s="72">
        <f t="shared" si="183"/>
        <v>990429.46</v>
      </c>
      <c r="AW807" s="72">
        <f t="shared" si="184"/>
        <v>2000000</v>
      </c>
      <c r="AX807" s="72">
        <f t="shared" si="185"/>
        <v>2990429.46</v>
      </c>
      <c r="AY807" s="73">
        <f t="shared" si="186"/>
        <v>0.7504967775937359</v>
      </c>
    </row>
    <row r="808" spans="1:51" s="2" customFormat="1" ht="12" customHeight="1">
      <c r="A808" s="172" t="s">
        <v>3605</v>
      </c>
      <c r="B808" s="55" t="s">
        <v>529</v>
      </c>
      <c r="C808" s="173" t="s">
        <v>3606</v>
      </c>
      <c r="D808" s="58" t="s">
        <v>3607</v>
      </c>
      <c r="E808" s="60" t="s">
        <v>372</v>
      </c>
      <c r="F808" s="55" t="s">
        <v>1649</v>
      </c>
      <c r="G808" s="121">
        <v>3984600</v>
      </c>
      <c r="H808" s="121">
        <v>1301355.54</v>
      </c>
      <c r="I808" s="107">
        <v>1600000</v>
      </c>
      <c r="J808" s="107"/>
      <c r="K808" s="121">
        <v>2000000</v>
      </c>
      <c r="L808" s="175">
        <v>2000000</v>
      </c>
      <c r="M808" s="60" t="s">
        <v>372</v>
      </c>
      <c r="N808" s="177" t="s">
        <v>48</v>
      </c>
      <c r="O808" s="169">
        <f t="shared" si="178"/>
        <v>1724137.9310344828</v>
      </c>
      <c r="P808" s="170">
        <v>0</v>
      </c>
      <c r="Q808" s="72">
        <f t="shared" si="179"/>
        <v>0</v>
      </c>
      <c r="R808" s="65" t="s">
        <v>48</v>
      </c>
      <c r="S808" s="171">
        <v>45250</v>
      </c>
      <c r="T808" s="67">
        <v>45329</v>
      </c>
      <c r="U808" s="64">
        <f>T808-S808</f>
        <v>79</v>
      </c>
      <c r="V808" s="64">
        <v>60</v>
      </c>
      <c r="W808" s="61">
        <f>V808*U808</f>
        <v>4740</v>
      </c>
      <c r="X808" s="68" t="s">
        <v>3608</v>
      </c>
      <c r="Y808" s="68" t="s">
        <v>50</v>
      </c>
      <c r="AA808" s="9" t="s">
        <v>27</v>
      </c>
      <c r="AB808" s="9" t="s">
        <v>27</v>
      </c>
      <c r="AC808" s="9" t="s">
        <v>27</v>
      </c>
      <c r="AD808" s="9" t="s">
        <v>27</v>
      </c>
      <c r="AE808" s="9" t="s">
        <v>27</v>
      </c>
      <c r="AH808" s="6" t="s">
        <v>3609</v>
      </c>
      <c r="AI808" s="6"/>
      <c r="AJ808" s="202"/>
      <c r="AL808" s="202"/>
      <c r="AN808" s="189"/>
      <c r="AP808" s="69">
        <f t="shared" si="180"/>
        <v>1301355.54</v>
      </c>
      <c r="AQ808" s="70">
        <f t="shared" si="181"/>
        <v>0.32659628068062041</v>
      </c>
      <c r="AR808" s="66">
        <v>44893</v>
      </c>
      <c r="AS808" s="67">
        <v>45058</v>
      </c>
      <c r="AT808" s="60">
        <f t="shared" si="182"/>
        <v>165</v>
      </c>
      <c r="AU808" s="72">
        <f t="shared" si="177"/>
        <v>3205.2733333333331</v>
      </c>
      <c r="AV808" s="72">
        <f t="shared" si="183"/>
        <v>528870.1</v>
      </c>
      <c r="AW808" s="72">
        <f t="shared" si="184"/>
        <v>2000000</v>
      </c>
      <c r="AX808" s="72">
        <f t="shared" si="185"/>
        <v>2528870.1</v>
      </c>
      <c r="AY808" s="73">
        <f t="shared" si="186"/>
        <v>0.63466096973347386</v>
      </c>
    </row>
    <row r="809" spans="1:51" s="2" customFormat="1" ht="12" customHeight="1">
      <c r="A809" s="172" t="s">
        <v>3610</v>
      </c>
      <c r="B809" s="55" t="s">
        <v>218</v>
      </c>
      <c r="C809" s="173" t="s">
        <v>3611</v>
      </c>
      <c r="D809" s="58" t="s">
        <v>3612</v>
      </c>
      <c r="E809" s="60" t="s">
        <v>3613</v>
      </c>
      <c r="F809" s="55" t="s">
        <v>208</v>
      </c>
      <c r="G809" s="121">
        <v>5529500</v>
      </c>
      <c r="H809" s="121">
        <v>1760168.6239772062</v>
      </c>
      <c r="I809" s="107"/>
      <c r="J809" s="107"/>
      <c r="K809" s="121">
        <v>2100000</v>
      </c>
      <c r="L809" s="175">
        <v>900000</v>
      </c>
      <c r="M809" s="60" t="s">
        <v>3614</v>
      </c>
      <c r="N809" s="177" t="s">
        <v>48</v>
      </c>
      <c r="O809" s="169">
        <f t="shared" si="178"/>
        <v>775862.06896551733</v>
      </c>
      <c r="P809" s="170">
        <v>0</v>
      </c>
      <c r="Q809" s="72">
        <f t="shared" si="179"/>
        <v>0</v>
      </c>
      <c r="R809" s="65" t="s">
        <v>48</v>
      </c>
      <c r="S809" s="171"/>
      <c r="T809" s="67">
        <v>45671</v>
      </c>
      <c r="U809" s="64">
        <f>T809-S809</f>
        <v>45671</v>
      </c>
      <c r="V809" s="64">
        <v>0</v>
      </c>
      <c r="W809" s="61">
        <f>V809*U809</f>
        <v>0</v>
      </c>
      <c r="X809" s="68" t="s">
        <v>3615</v>
      </c>
      <c r="Y809" s="68" t="s">
        <v>50</v>
      </c>
      <c r="Z809" s="2" t="s">
        <v>3616</v>
      </c>
      <c r="AA809" s="9" t="s">
        <v>27</v>
      </c>
      <c r="AB809" s="9" t="s">
        <v>27</v>
      </c>
      <c r="AC809" s="9" t="s">
        <v>27</v>
      </c>
      <c r="AD809" s="9" t="s">
        <v>27</v>
      </c>
      <c r="AE809" s="9" t="s">
        <v>27</v>
      </c>
      <c r="AH809" s="6"/>
      <c r="AI809" s="6"/>
      <c r="AJ809" s="202"/>
      <c r="AL809" s="202"/>
      <c r="AN809" s="189"/>
      <c r="AP809" s="69">
        <f t="shared" si="180"/>
        <v>1760168.6239772062</v>
      </c>
      <c r="AQ809" s="70">
        <f t="shared" si="181"/>
        <v>0.31832328853914571</v>
      </c>
      <c r="AR809" s="71"/>
      <c r="AS809" s="60"/>
      <c r="AT809" s="60">
        <f t="shared" si="182"/>
        <v>0</v>
      </c>
      <c r="AU809" s="72">
        <f t="shared" si="177"/>
        <v>3205.2733333333331</v>
      </c>
      <c r="AV809" s="72">
        <f t="shared" si="183"/>
        <v>0</v>
      </c>
      <c r="AW809" s="72">
        <f t="shared" si="184"/>
        <v>900000</v>
      </c>
      <c r="AX809" s="72">
        <f t="shared" si="185"/>
        <v>900000</v>
      </c>
      <c r="AY809" s="73">
        <f t="shared" si="186"/>
        <v>0.16276336015914639</v>
      </c>
    </row>
    <row r="810" spans="1:51" s="2" customFormat="1" ht="12" customHeight="1">
      <c r="A810" s="172" t="s">
        <v>3617</v>
      </c>
      <c r="B810" s="55" t="s">
        <v>1074</v>
      </c>
      <c r="C810" s="58" t="s">
        <v>3618</v>
      </c>
      <c r="D810" s="58">
        <v>357561</v>
      </c>
      <c r="E810" s="60" t="s">
        <v>207</v>
      </c>
      <c r="F810" s="55" t="s">
        <v>48</v>
      </c>
      <c r="G810" s="121">
        <v>0</v>
      </c>
      <c r="H810" s="121">
        <v>0</v>
      </c>
      <c r="I810" s="107">
        <v>0</v>
      </c>
      <c r="J810" s="107">
        <v>0</v>
      </c>
      <c r="K810" s="121">
        <v>5500000</v>
      </c>
      <c r="L810" s="175">
        <v>3800000</v>
      </c>
      <c r="M810" s="60" t="s">
        <v>3619</v>
      </c>
      <c r="N810" s="177" t="s">
        <v>1651</v>
      </c>
      <c r="O810" s="169">
        <f t="shared" si="178"/>
        <v>3275862.0689655175</v>
      </c>
      <c r="P810" s="170">
        <v>2.5000000000000001E-2</v>
      </c>
      <c r="Q810" s="72">
        <f t="shared" si="179"/>
        <v>81896.551724137942</v>
      </c>
      <c r="R810" s="65"/>
      <c r="S810" s="171">
        <v>44826</v>
      </c>
      <c r="T810" s="67">
        <v>45291</v>
      </c>
      <c r="U810" s="64">
        <f>IF(S810="",0,IF(T810="",0,T810-S810))</f>
        <v>465</v>
      </c>
      <c r="V810" s="64">
        <v>150</v>
      </c>
      <c r="W810" s="61">
        <f>U810*V810</f>
        <v>69750</v>
      </c>
      <c r="X810" s="68" t="s">
        <v>3620</v>
      </c>
      <c r="Y810" s="68" t="s">
        <v>50</v>
      </c>
      <c r="AA810" s="9" t="s">
        <v>27</v>
      </c>
      <c r="AB810" s="9" t="s">
        <v>27</v>
      </c>
      <c r="AC810" s="9" t="s">
        <v>27</v>
      </c>
      <c r="AD810" s="9" t="s">
        <v>27</v>
      </c>
      <c r="AE810" s="9" t="s">
        <v>27</v>
      </c>
      <c r="AH810" s="2" t="s">
        <v>3621</v>
      </c>
      <c r="AP810" s="69">
        <f t="shared" si="180"/>
        <v>0</v>
      </c>
      <c r="AQ810" s="70" t="e">
        <f t="shared" si="181"/>
        <v>#DIV/0!</v>
      </c>
      <c r="AR810" s="71"/>
      <c r="AS810" s="60"/>
      <c r="AT810" s="60">
        <f t="shared" si="182"/>
        <v>0</v>
      </c>
      <c r="AU810" s="72">
        <f t="shared" si="177"/>
        <v>3205.2733333333331</v>
      </c>
      <c r="AV810" s="72">
        <f t="shared" si="183"/>
        <v>0</v>
      </c>
      <c r="AW810" s="72">
        <f t="shared" si="184"/>
        <v>3800000</v>
      </c>
      <c r="AX810" s="72">
        <f t="shared" si="185"/>
        <v>3800000</v>
      </c>
      <c r="AY810" s="73" t="e">
        <f t="shared" si="186"/>
        <v>#DIV/0!</v>
      </c>
    </row>
    <row r="811" spans="1:51" s="2" customFormat="1" ht="12" customHeight="1">
      <c r="A811" s="172" t="s">
        <v>3622</v>
      </c>
      <c r="B811" s="55" t="s">
        <v>218</v>
      </c>
      <c r="C811" s="58" t="s">
        <v>3623</v>
      </c>
      <c r="D811" s="58" t="s">
        <v>3624</v>
      </c>
      <c r="E811" s="60" t="s">
        <v>2917</v>
      </c>
      <c r="F811" s="55" t="s">
        <v>208</v>
      </c>
      <c r="G811" s="121">
        <v>5529500</v>
      </c>
      <c r="H811" s="121">
        <v>1760168.6239772062</v>
      </c>
      <c r="I811" s="107"/>
      <c r="J811" s="107"/>
      <c r="K811" s="121">
        <v>2100000</v>
      </c>
      <c r="L811" s="175">
        <v>900000</v>
      </c>
      <c r="M811" s="60" t="s">
        <v>2488</v>
      </c>
      <c r="N811" s="177" t="s">
        <v>48</v>
      </c>
      <c r="O811" s="169">
        <f t="shared" si="178"/>
        <v>775862.06896551733</v>
      </c>
      <c r="P811" s="170">
        <v>0</v>
      </c>
      <c r="Q811" s="72">
        <f t="shared" si="179"/>
        <v>0</v>
      </c>
      <c r="R811" s="65" t="s">
        <v>48</v>
      </c>
      <c r="S811" s="171">
        <v>44665</v>
      </c>
      <c r="T811" s="67">
        <v>45291</v>
      </c>
      <c r="U811" s="64">
        <f>T811-S811</f>
        <v>626</v>
      </c>
      <c r="V811" s="64">
        <v>60</v>
      </c>
      <c r="W811" s="61">
        <f>V811*U811</f>
        <v>37560</v>
      </c>
      <c r="X811" s="68" t="s">
        <v>3625</v>
      </c>
      <c r="Y811" s="68" t="s">
        <v>50</v>
      </c>
      <c r="AA811" s="9" t="s">
        <v>27</v>
      </c>
      <c r="AB811" s="9" t="s">
        <v>27</v>
      </c>
      <c r="AC811" s="9" t="s">
        <v>27</v>
      </c>
      <c r="AD811" s="9" t="s">
        <v>27</v>
      </c>
      <c r="AE811" s="9" t="s">
        <v>27</v>
      </c>
      <c r="AH811" s="2" t="s">
        <v>3626</v>
      </c>
      <c r="AP811" s="69">
        <f t="shared" si="180"/>
        <v>1760168.6239772062</v>
      </c>
      <c r="AQ811" s="70">
        <f t="shared" si="181"/>
        <v>0.31832328853914571</v>
      </c>
      <c r="AR811" s="71"/>
      <c r="AS811" s="60"/>
      <c r="AT811" s="60">
        <f t="shared" si="182"/>
        <v>0</v>
      </c>
      <c r="AU811" s="72">
        <f t="shared" si="177"/>
        <v>3205.2733333333331</v>
      </c>
      <c r="AV811" s="72">
        <f t="shared" si="183"/>
        <v>0</v>
      </c>
      <c r="AW811" s="72">
        <f t="shared" si="184"/>
        <v>900000</v>
      </c>
      <c r="AX811" s="72">
        <f t="shared" si="185"/>
        <v>900000</v>
      </c>
      <c r="AY811" s="73">
        <f t="shared" si="186"/>
        <v>0.16276336015914639</v>
      </c>
    </row>
    <row r="812" spans="1:51" s="2" customFormat="1" ht="12" customHeight="1">
      <c r="A812" s="172" t="s">
        <v>3627</v>
      </c>
      <c r="B812" s="55" t="s">
        <v>232</v>
      </c>
      <c r="C812" s="58" t="s">
        <v>3628</v>
      </c>
      <c r="D812" s="58" t="s">
        <v>3629</v>
      </c>
      <c r="E812" s="60" t="s">
        <v>2917</v>
      </c>
      <c r="F812" s="55" t="s">
        <v>208</v>
      </c>
      <c r="G812" s="121">
        <v>3558654</v>
      </c>
      <c r="H812" s="121">
        <v>1132802.4440529849</v>
      </c>
      <c r="I812" s="107"/>
      <c r="J812" s="107"/>
      <c r="K812" s="121">
        <v>1500000</v>
      </c>
      <c r="L812" s="175">
        <v>800000</v>
      </c>
      <c r="M812" s="60" t="s">
        <v>2488</v>
      </c>
      <c r="N812" s="177" t="s">
        <v>48</v>
      </c>
      <c r="O812" s="169">
        <f t="shared" si="178"/>
        <v>689655.17241379316</v>
      </c>
      <c r="P812" s="170">
        <v>0</v>
      </c>
      <c r="Q812" s="72">
        <f t="shared" si="179"/>
        <v>0</v>
      </c>
      <c r="R812" s="65" t="s">
        <v>48</v>
      </c>
      <c r="S812" s="171">
        <v>45072</v>
      </c>
      <c r="T812" s="67">
        <v>45077</v>
      </c>
      <c r="U812" s="64">
        <f>T812-S812</f>
        <v>5</v>
      </c>
      <c r="V812" s="64">
        <v>60</v>
      </c>
      <c r="W812" s="61">
        <f>V812*U812</f>
        <v>300</v>
      </c>
      <c r="X812" s="68" t="s">
        <v>3630</v>
      </c>
      <c r="Y812" s="68" t="s">
        <v>50</v>
      </c>
      <c r="AA812" s="9" t="s">
        <v>27</v>
      </c>
      <c r="AB812" s="9" t="s">
        <v>27</v>
      </c>
      <c r="AC812" s="9" t="s">
        <v>27</v>
      </c>
      <c r="AD812" s="9" t="s">
        <v>27</v>
      </c>
      <c r="AE812" s="9" t="s">
        <v>27</v>
      </c>
      <c r="AH812" s="2" t="s">
        <v>3626</v>
      </c>
      <c r="AP812" s="69">
        <f t="shared" si="180"/>
        <v>1132802.4440529849</v>
      </c>
      <c r="AQ812" s="70">
        <f t="shared" si="181"/>
        <v>0.31832328853914565</v>
      </c>
      <c r="AR812" s="71"/>
      <c r="AS812" s="60"/>
      <c r="AT812" s="60">
        <f t="shared" si="182"/>
        <v>0</v>
      </c>
      <c r="AU812" s="72">
        <f t="shared" si="177"/>
        <v>3205.2733333333331</v>
      </c>
      <c r="AV812" s="72">
        <f t="shared" si="183"/>
        <v>0</v>
      </c>
      <c r="AW812" s="72">
        <f t="shared" si="184"/>
        <v>800000</v>
      </c>
      <c r="AX812" s="72">
        <f t="shared" si="185"/>
        <v>800000</v>
      </c>
      <c r="AY812" s="73">
        <f t="shared" si="186"/>
        <v>0.22480409727947701</v>
      </c>
    </row>
    <row r="813" spans="1:51" s="2" customFormat="1" ht="12" customHeight="1">
      <c r="A813" s="172" t="s">
        <v>3631</v>
      </c>
      <c r="B813" s="55" t="s">
        <v>43</v>
      </c>
      <c r="C813" s="58" t="s">
        <v>3632</v>
      </c>
      <c r="D813" s="58" t="s">
        <v>3633</v>
      </c>
      <c r="E813" s="60" t="s">
        <v>2106</v>
      </c>
      <c r="F813" s="55" t="s">
        <v>47</v>
      </c>
      <c r="G813" s="121">
        <v>854480</v>
      </c>
      <c r="H813" s="121">
        <v>180000</v>
      </c>
      <c r="I813" s="107">
        <v>300000</v>
      </c>
      <c r="J813" s="107"/>
      <c r="K813" s="121">
        <v>350000</v>
      </c>
      <c r="L813" s="175">
        <v>250000</v>
      </c>
      <c r="M813" s="60" t="s">
        <v>46</v>
      </c>
      <c r="N813" s="177" t="s">
        <v>48</v>
      </c>
      <c r="O813" s="169">
        <f t="shared" si="178"/>
        <v>215517.24137931035</v>
      </c>
      <c r="P813" s="170">
        <v>0</v>
      </c>
      <c r="Q813" s="72">
        <f t="shared" si="179"/>
        <v>0</v>
      </c>
      <c r="R813" s="65" t="s">
        <v>48</v>
      </c>
      <c r="S813" s="171"/>
      <c r="T813" s="67">
        <v>45678</v>
      </c>
      <c r="U813" s="64">
        <f>IF(S813="",0,IF(T813="",0,T813-S813))</f>
        <v>0</v>
      </c>
      <c r="V813" s="64">
        <v>0</v>
      </c>
      <c r="W813" s="61">
        <f>U813*V813</f>
        <v>0</v>
      </c>
      <c r="X813" s="68" t="s">
        <v>3634</v>
      </c>
      <c r="Y813" s="68" t="s">
        <v>50</v>
      </c>
      <c r="AA813" s="9" t="s">
        <v>27</v>
      </c>
      <c r="AB813" s="9" t="s">
        <v>27</v>
      </c>
      <c r="AC813" s="9" t="s">
        <v>27</v>
      </c>
      <c r="AD813" s="9" t="s">
        <v>27</v>
      </c>
      <c r="AE813" s="9" t="s">
        <v>27</v>
      </c>
      <c r="AP813" s="69">
        <f t="shared" si="180"/>
        <v>180000</v>
      </c>
      <c r="AQ813" s="70">
        <f t="shared" si="181"/>
        <v>0.21065443310551446</v>
      </c>
      <c r="AR813" s="71"/>
      <c r="AS813" s="60"/>
      <c r="AT813" s="60">
        <f t="shared" si="182"/>
        <v>0</v>
      </c>
      <c r="AU813" s="72">
        <f t="shared" si="177"/>
        <v>3205.2733333333331</v>
      </c>
      <c r="AV813" s="72">
        <f t="shared" si="183"/>
        <v>0</v>
      </c>
      <c r="AW813" s="72">
        <f t="shared" si="184"/>
        <v>250000</v>
      </c>
      <c r="AX813" s="72">
        <f t="shared" si="185"/>
        <v>250000</v>
      </c>
      <c r="AY813" s="73">
        <f t="shared" si="186"/>
        <v>0.29257560153543677</v>
      </c>
    </row>
    <row r="814" spans="1:51" s="2" customFormat="1" ht="12" customHeight="1">
      <c r="A814" s="172" t="s">
        <v>3635</v>
      </c>
      <c r="B814" s="55" t="s">
        <v>2737</v>
      </c>
      <c r="C814" s="58" t="s">
        <v>3636</v>
      </c>
      <c r="D814" s="58" t="s">
        <v>3637</v>
      </c>
      <c r="E814" s="60" t="s">
        <v>2296</v>
      </c>
      <c r="F814" s="55" t="s">
        <v>1649</v>
      </c>
      <c r="G814" s="121">
        <v>3639500</v>
      </c>
      <c r="H814" s="121">
        <v>1188647.17</v>
      </c>
      <c r="I814" s="107">
        <v>1600000</v>
      </c>
      <c r="J814" s="107"/>
      <c r="K814" s="121">
        <v>1800000</v>
      </c>
      <c r="L814" s="175">
        <v>1800000</v>
      </c>
      <c r="M814" s="60" t="s">
        <v>46</v>
      </c>
      <c r="N814" s="177" t="s">
        <v>48</v>
      </c>
      <c r="O814" s="169">
        <f t="shared" si="178"/>
        <v>1551724.1379310347</v>
      </c>
      <c r="P814" s="170">
        <v>0</v>
      </c>
      <c r="Q814" s="72">
        <f t="shared" si="179"/>
        <v>0</v>
      </c>
      <c r="R814" s="65" t="s">
        <v>48</v>
      </c>
      <c r="S814" s="171">
        <v>45152</v>
      </c>
      <c r="T814" s="67">
        <v>45650</v>
      </c>
      <c r="U814" s="64">
        <f>T814-S814</f>
        <v>498</v>
      </c>
      <c r="V814" s="64">
        <v>60</v>
      </c>
      <c r="W814" s="61">
        <f>V814*U814</f>
        <v>29880</v>
      </c>
      <c r="X814" s="68" t="s">
        <v>3638</v>
      </c>
      <c r="Y814" s="68" t="s">
        <v>50</v>
      </c>
      <c r="AA814" s="9" t="s">
        <v>27</v>
      </c>
      <c r="AB814" s="9" t="s">
        <v>27</v>
      </c>
      <c r="AC814" s="9" t="s">
        <v>27</v>
      </c>
      <c r="AD814" s="9" t="s">
        <v>27</v>
      </c>
      <c r="AE814" s="9" t="s">
        <v>27</v>
      </c>
      <c r="AH814" s="2" t="s">
        <v>3639</v>
      </c>
      <c r="AP814" s="69">
        <f t="shared" si="180"/>
        <v>1188647.17</v>
      </c>
      <c r="AQ814" s="70">
        <f t="shared" si="181"/>
        <v>0.32659628245638134</v>
      </c>
      <c r="AR814" s="66">
        <v>44893</v>
      </c>
      <c r="AS814" s="67">
        <v>45058</v>
      </c>
      <c r="AT814" s="60">
        <f t="shared" si="182"/>
        <v>165</v>
      </c>
      <c r="AU814" s="72">
        <f t="shared" si="177"/>
        <v>3205.2733333333331</v>
      </c>
      <c r="AV814" s="72">
        <f t="shared" si="183"/>
        <v>528870.1</v>
      </c>
      <c r="AW814" s="72">
        <f t="shared" si="184"/>
        <v>1800000</v>
      </c>
      <c r="AX814" s="72">
        <f t="shared" si="185"/>
        <v>2328870.1</v>
      </c>
      <c r="AY814" s="73">
        <f t="shared" si="186"/>
        <v>0.63988737463937362</v>
      </c>
    </row>
    <row r="815" spans="1:51" s="2" customFormat="1" ht="12" customHeight="1">
      <c r="A815" s="203" t="s">
        <v>3640</v>
      </c>
      <c r="B815" s="204" t="s">
        <v>2462</v>
      </c>
      <c r="C815" s="203" t="s">
        <v>2477</v>
      </c>
      <c r="D815" s="205" t="s">
        <v>2478</v>
      </c>
      <c r="E815" s="206" t="s">
        <v>2465</v>
      </c>
      <c r="F815" s="207" t="s">
        <v>2466</v>
      </c>
      <c r="G815" s="208">
        <v>2837814.15</v>
      </c>
      <c r="H815" s="208">
        <v>851344.25</v>
      </c>
      <c r="I815" s="209"/>
      <c r="J815" s="209"/>
      <c r="K815" s="210">
        <v>790000</v>
      </c>
      <c r="L815" s="211">
        <v>400000</v>
      </c>
      <c r="M815" s="212" t="s">
        <v>3641</v>
      </c>
      <c r="N815" s="213" t="s">
        <v>2290</v>
      </c>
      <c r="O815" s="214">
        <f t="shared" si="178"/>
        <v>344827.58620689658</v>
      </c>
      <c r="P815" s="215">
        <v>1.7500000000000002E-2</v>
      </c>
      <c r="Q815" s="216">
        <f>O815*P815</f>
        <v>6034.4827586206911</v>
      </c>
      <c r="R815" s="217"/>
      <c r="S815" s="192">
        <v>45685</v>
      </c>
      <c r="T815" s="218">
        <v>45685</v>
      </c>
      <c r="U815" s="219">
        <f>T815-S815</f>
        <v>0</v>
      </c>
      <c r="V815" s="219">
        <v>0</v>
      </c>
      <c r="W815" s="220">
        <f>V815-U815</f>
        <v>0</v>
      </c>
      <c r="X815" s="178" t="s">
        <v>3642</v>
      </c>
      <c r="Y815" s="178" t="s">
        <v>50</v>
      </c>
      <c r="AA815" s="221" t="s">
        <v>27</v>
      </c>
      <c r="AB815" s="221" t="s">
        <v>27</v>
      </c>
      <c r="AC815" s="221" t="s">
        <v>27</v>
      </c>
      <c r="AD815" s="221" t="s">
        <v>27</v>
      </c>
      <c r="AE815" s="221" t="s">
        <v>27</v>
      </c>
      <c r="AP815" s="69">
        <f t="shared" si="180"/>
        <v>851344.25</v>
      </c>
      <c r="AQ815" s="70">
        <f t="shared" si="181"/>
        <v>0.30000000176191949</v>
      </c>
      <c r="AR815" s="71"/>
      <c r="AS815" s="60"/>
      <c r="AT815" s="60">
        <f t="shared" si="182"/>
        <v>0</v>
      </c>
      <c r="AU815" s="72">
        <f t="shared" si="177"/>
        <v>3205.2733333333331</v>
      </c>
      <c r="AV815" s="72">
        <f t="shared" si="183"/>
        <v>0</v>
      </c>
      <c r="AW815" s="72">
        <f t="shared" si="184"/>
        <v>400000</v>
      </c>
      <c r="AX815" s="72">
        <f t="shared" si="185"/>
        <v>400000</v>
      </c>
      <c r="AY815" s="73">
        <f t="shared" si="186"/>
        <v>0.14095355751186173</v>
      </c>
    </row>
    <row r="816" spans="1:51" s="2" customFormat="1" ht="12">
      <c r="A816" s="222" t="s">
        <v>3640</v>
      </c>
      <c r="B816" s="223" t="s">
        <v>2469</v>
      </c>
      <c r="C816" s="203" t="s">
        <v>48</v>
      </c>
      <c r="D816" s="205" t="s">
        <v>48</v>
      </c>
      <c r="E816" s="224"/>
      <c r="F816" s="225"/>
      <c r="G816" s="208">
        <v>404376.38</v>
      </c>
      <c r="H816" s="208">
        <v>121312.91</v>
      </c>
      <c r="I816" s="209"/>
      <c r="J816" s="209"/>
      <c r="K816" s="210">
        <v>0</v>
      </c>
      <c r="L816" s="211">
        <v>0</v>
      </c>
      <c r="M816" s="226"/>
      <c r="N816" s="177" t="s">
        <v>2470</v>
      </c>
      <c r="O816" s="214">
        <f>K816/1.16</f>
        <v>0</v>
      </c>
      <c r="P816" s="227">
        <v>0</v>
      </c>
      <c r="Q816" s="216">
        <f>O816*P816</f>
        <v>0</v>
      </c>
      <c r="R816" s="217"/>
      <c r="S816" s="196"/>
      <c r="T816" s="228"/>
      <c r="U816" s="229"/>
      <c r="V816" s="229"/>
      <c r="W816" s="230"/>
      <c r="X816" s="182"/>
      <c r="Y816" s="182"/>
      <c r="AA816" s="221"/>
      <c r="AB816" s="221"/>
      <c r="AC816" s="221"/>
      <c r="AD816" s="221"/>
      <c r="AE816" s="221"/>
      <c r="AP816" s="69">
        <f t="shared" si="180"/>
        <v>121312.91</v>
      </c>
      <c r="AQ816" s="70">
        <f t="shared" si="181"/>
        <v>0.29999999010822542</v>
      </c>
      <c r="AR816" s="71"/>
      <c r="AS816" s="60"/>
      <c r="AT816" s="60">
        <f t="shared" si="182"/>
        <v>0</v>
      </c>
      <c r="AU816" s="72">
        <f t="shared" si="177"/>
        <v>3205.2733333333331</v>
      </c>
      <c r="AV816" s="72">
        <f t="shared" si="183"/>
        <v>0</v>
      </c>
      <c r="AW816" s="72">
        <f t="shared" si="184"/>
        <v>0</v>
      </c>
      <c r="AX816" s="72">
        <f t="shared" si="185"/>
        <v>0</v>
      </c>
      <c r="AY816" s="73">
        <f t="shared" si="186"/>
        <v>0</v>
      </c>
    </row>
    <row r="817" spans="1:52" s="2" customFormat="1" ht="12" customHeight="1">
      <c r="A817" s="172" t="s">
        <v>3643</v>
      </c>
      <c r="B817" s="55" t="s">
        <v>1491</v>
      </c>
      <c r="C817" s="58" t="s">
        <v>3644</v>
      </c>
      <c r="D817" s="58" t="s">
        <v>3645</v>
      </c>
      <c r="E817" s="60" t="s">
        <v>207</v>
      </c>
      <c r="F817" s="55" t="s">
        <v>208</v>
      </c>
      <c r="G817" s="121">
        <v>4919000</v>
      </c>
      <c r="H817" s="121">
        <v>1369654.621380802</v>
      </c>
      <c r="I817" s="107"/>
      <c r="J817" s="107"/>
      <c r="K817" s="121">
        <v>1200000</v>
      </c>
      <c r="L817" s="175">
        <v>700000</v>
      </c>
      <c r="M817" s="60" t="s">
        <v>2488</v>
      </c>
      <c r="N817" s="177" t="s">
        <v>48</v>
      </c>
      <c r="O817" s="169">
        <f t="shared" ref="O817:O832" si="187">L817/1.16</f>
        <v>603448.27586206899</v>
      </c>
      <c r="P817" s="170">
        <v>0</v>
      </c>
      <c r="Q817" s="72">
        <f t="shared" ref="Q817:Q832" si="188">P817*O817</f>
        <v>0</v>
      </c>
      <c r="R817" s="65" t="s">
        <v>48</v>
      </c>
      <c r="S817" s="171">
        <v>44897</v>
      </c>
      <c r="T817" s="67">
        <v>45291</v>
      </c>
      <c r="U817" s="64">
        <f t="shared" ref="U817:U827" si="189">T817-S817</f>
        <v>394</v>
      </c>
      <c r="V817" s="64">
        <v>60</v>
      </c>
      <c r="W817" s="61">
        <f t="shared" ref="W817:W827" si="190">V817*U817</f>
        <v>23640</v>
      </c>
      <c r="X817" s="68" t="s">
        <v>3646</v>
      </c>
      <c r="Y817" s="68" t="s">
        <v>50</v>
      </c>
      <c r="AA817" s="9" t="s">
        <v>27</v>
      </c>
      <c r="AB817" s="9" t="s">
        <v>27</v>
      </c>
      <c r="AC817" s="9" t="s">
        <v>27</v>
      </c>
      <c r="AD817" s="9" t="s">
        <v>27</v>
      </c>
      <c r="AE817" s="9" t="s">
        <v>27</v>
      </c>
      <c r="AF817" s="2" t="s">
        <v>385</v>
      </c>
      <c r="AH817" s="2" t="s">
        <v>3647</v>
      </c>
      <c r="AP817" s="69">
        <f t="shared" si="180"/>
        <v>1369654.621380802</v>
      </c>
      <c r="AQ817" s="70">
        <f t="shared" si="181"/>
        <v>0.27844167948379794</v>
      </c>
      <c r="AR817" s="71"/>
      <c r="AS817" s="60"/>
      <c r="AT817" s="60">
        <f t="shared" si="182"/>
        <v>0</v>
      </c>
      <c r="AU817" s="72">
        <f t="shared" si="177"/>
        <v>3205.2733333333331</v>
      </c>
      <c r="AV817" s="72">
        <f t="shared" si="183"/>
        <v>0</v>
      </c>
      <c r="AW817" s="72">
        <f t="shared" si="184"/>
        <v>700000</v>
      </c>
      <c r="AX817" s="72">
        <f t="shared" si="185"/>
        <v>700000</v>
      </c>
      <c r="AY817" s="73">
        <f t="shared" si="186"/>
        <v>0.1423053466151657</v>
      </c>
    </row>
    <row r="818" spans="1:52" s="2" customFormat="1" ht="12" customHeight="1">
      <c r="A818" s="172" t="s">
        <v>3648</v>
      </c>
      <c r="B818" s="55" t="s">
        <v>218</v>
      </c>
      <c r="C818" s="58" t="s">
        <v>3649</v>
      </c>
      <c r="D818" s="58" t="s">
        <v>3650</v>
      </c>
      <c r="E818" s="60" t="s">
        <v>3651</v>
      </c>
      <c r="F818" s="55" t="s">
        <v>208</v>
      </c>
      <c r="G818" s="121">
        <v>5529500</v>
      </c>
      <c r="H818" s="121">
        <v>1760168.6239772062</v>
      </c>
      <c r="I818" s="107">
        <v>800000</v>
      </c>
      <c r="J818" s="107"/>
      <c r="K818" s="121">
        <v>2100000</v>
      </c>
      <c r="L818" s="175">
        <v>900000</v>
      </c>
      <c r="M818" s="60" t="s">
        <v>46</v>
      </c>
      <c r="N818" s="177" t="s">
        <v>48</v>
      </c>
      <c r="O818" s="169">
        <f t="shared" si="187"/>
        <v>775862.06896551733</v>
      </c>
      <c r="P818" s="170">
        <v>0</v>
      </c>
      <c r="Q818" s="72">
        <f t="shared" si="188"/>
        <v>0</v>
      </c>
      <c r="R818" s="65" t="s">
        <v>48</v>
      </c>
      <c r="S818" s="171">
        <v>45476</v>
      </c>
      <c r="T818" s="67">
        <v>45686</v>
      </c>
      <c r="U818" s="64">
        <f t="shared" si="189"/>
        <v>210</v>
      </c>
      <c r="V818" s="64">
        <v>60</v>
      </c>
      <c r="W818" s="61">
        <f t="shared" si="190"/>
        <v>12600</v>
      </c>
      <c r="X818" s="68" t="s">
        <v>3652</v>
      </c>
      <c r="Y818" s="68" t="s">
        <v>50</v>
      </c>
      <c r="AA818" s="9" t="s">
        <v>27</v>
      </c>
      <c r="AB818" s="9" t="s">
        <v>27</v>
      </c>
      <c r="AC818" s="9" t="s">
        <v>27</v>
      </c>
      <c r="AD818" s="9" t="s">
        <v>27</v>
      </c>
      <c r="AE818" s="9" t="s">
        <v>27</v>
      </c>
      <c r="AH818" s="2" t="s">
        <v>3653</v>
      </c>
      <c r="AJ818" s="2" t="s">
        <v>3654</v>
      </c>
      <c r="AL818" s="2">
        <v>45476</v>
      </c>
      <c r="AM818" s="2">
        <f>AL818-AK818</f>
        <v>45476</v>
      </c>
      <c r="AN818" s="2">
        <v>60</v>
      </c>
      <c r="AP818" s="69">
        <f t="shared" si="180"/>
        <v>1760168.6239772062</v>
      </c>
      <c r="AQ818" s="70">
        <f t="shared" si="181"/>
        <v>0.31832328853914571</v>
      </c>
      <c r="AR818" s="71"/>
      <c r="AS818" s="60"/>
      <c r="AT818" s="60">
        <f t="shared" si="182"/>
        <v>0</v>
      </c>
      <c r="AU818" s="72">
        <f t="shared" si="177"/>
        <v>3205.2733333333331</v>
      </c>
      <c r="AV818" s="72">
        <f t="shared" si="183"/>
        <v>0</v>
      </c>
      <c r="AW818" s="72">
        <f t="shared" si="184"/>
        <v>900000</v>
      </c>
      <c r="AX818" s="72">
        <f t="shared" si="185"/>
        <v>900000</v>
      </c>
      <c r="AY818" s="73">
        <f t="shared" si="186"/>
        <v>0.16276336015914639</v>
      </c>
    </row>
    <row r="819" spans="1:52" s="2" customFormat="1" ht="12" customHeight="1">
      <c r="A819" s="172" t="s">
        <v>3655</v>
      </c>
      <c r="B819" s="55" t="s">
        <v>218</v>
      </c>
      <c r="C819" s="58" t="s">
        <v>3656</v>
      </c>
      <c r="D819" s="58" t="s">
        <v>3657</v>
      </c>
      <c r="E819" s="60" t="s">
        <v>372</v>
      </c>
      <c r="F819" s="55" t="s">
        <v>208</v>
      </c>
      <c r="G819" s="121">
        <v>5529500</v>
      </c>
      <c r="H819" s="121">
        <v>1760168.6239772062</v>
      </c>
      <c r="I819" s="107"/>
      <c r="J819" s="107"/>
      <c r="K819" s="121">
        <v>2100000</v>
      </c>
      <c r="L819" s="175">
        <v>1050000</v>
      </c>
      <c r="M819" s="60" t="s">
        <v>372</v>
      </c>
      <c r="N819" s="177" t="s">
        <v>48</v>
      </c>
      <c r="O819" s="169">
        <f t="shared" si="187"/>
        <v>905172.41379310354</v>
      </c>
      <c r="P819" s="170">
        <v>0</v>
      </c>
      <c r="Q819" s="72">
        <f t="shared" si="188"/>
        <v>0</v>
      </c>
      <c r="R819" s="65" t="s">
        <v>48</v>
      </c>
      <c r="S819" s="171"/>
      <c r="T819" s="67">
        <v>45687</v>
      </c>
      <c r="U819" s="64">
        <f t="shared" si="189"/>
        <v>45687</v>
      </c>
      <c r="V819" s="64">
        <v>0</v>
      </c>
      <c r="W819" s="61">
        <f t="shared" si="190"/>
        <v>0</v>
      </c>
      <c r="X819" s="68" t="s">
        <v>3658</v>
      </c>
      <c r="Y819" s="68" t="s">
        <v>50</v>
      </c>
      <c r="Z819" s="2" t="s">
        <v>3659</v>
      </c>
      <c r="AA819" s="9" t="s">
        <v>27</v>
      </c>
      <c r="AB819" s="9" t="s">
        <v>27</v>
      </c>
      <c r="AC819" s="9" t="s">
        <v>27</v>
      </c>
      <c r="AD819" s="9" t="s">
        <v>27</v>
      </c>
      <c r="AE819" s="9" t="s">
        <v>27</v>
      </c>
      <c r="AF819" s="2" t="s">
        <v>385</v>
      </c>
      <c r="AH819" s="2" t="s">
        <v>3660</v>
      </c>
      <c r="AO819" s="2">
        <f>AN819*AM819</f>
        <v>0</v>
      </c>
      <c r="AP819" s="69">
        <f t="shared" si="180"/>
        <v>1760168.6239772062</v>
      </c>
      <c r="AQ819" s="70">
        <f t="shared" si="181"/>
        <v>0.31832328853914571</v>
      </c>
      <c r="AR819" s="71"/>
      <c r="AS819" s="60"/>
      <c r="AT819" s="60">
        <f t="shared" si="182"/>
        <v>0</v>
      </c>
      <c r="AU819" s="72">
        <f t="shared" si="177"/>
        <v>3205.2733333333331</v>
      </c>
      <c r="AV819" s="72">
        <f t="shared" si="183"/>
        <v>0</v>
      </c>
      <c r="AW819" s="72">
        <f t="shared" si="184"/>
        <v>1050000</v>
      </c>
      <c r="AX819" s="72">
        <f t="shared" si="185"/>
        <v>1050000</v>
      </c>
      <c r="AY819" s="73">
        <f t="shared" si="186"/>
        <v>0.18989058685233745</v>
      </c>
    </row>
    <row r="820" spans="1:52" s="2" customFormat="1" ht="12" customHeight="1">
      <c r="A820" s="172" t="s">
        <v>3661</v>
      </c>
      <c r="B820" s="55" t="s">
        <v>218</v>
      </c>
      <c r="C820" s="58" t="s">
        <v>3662</v>
      </c>
      <c r="D820" s="58" t="s">
        <v>3663</v>
      </c>
      <c r="E820" s="60" t="s">
        <v>372</v>
      </c>
      <c r="F820" s="55" t="s">
        <v>208</v>
      </c>
      <c r="G820" s="121">
        <v>5529500</v>
      </c>
      <c r="H820" s="121">
        <v>1760168.6239772062</v>
      </c>
      <c r="I820" s="107">
        <v>800000</v>
      </c>
      <c r="J820" s="107"/>
      <c r="K820" s="121">
        <v>2100000</v>
      </c>
      <c r="L820" s="175">
        <v>900000</v>
      </c>
      <c r="M820" s="60" t="s">
        <v>3664</v>
      </c>
      <c r="N820" s="177" t="s">
        <v>2290</v>
      </c>
      <c r="O820" s="169">
        <f t="shared" si="187"/>
        <v>775862.06896551733</v>
      </c>
      <c r="P820" s="170">
        <v>1.7500000000000002E-2</v>
      </c>
      <c r="Q820" s="72">
        <f t="shared" si="188"/>
        <v>13577.586206896554</v>
      </c>
      <c r="R820" s="65" t="s">
        <v>27</v>
      </c>
      <c r="S820" s="171"/>
      <c r="T820" s="67">
        <v>45688</v>
      </c>
      <c r="U820" s="64">
        <f t="shared" si="189"/>
        <v>45688</v>
      </c>
      <c r="V820" s="64">
        <v>0</v>
      </c>
      <c r="W820" s="61">
        <f t="shared" si="190"/>
        <v>0</v>
      </c>
      <c r="X820" s="68" t="s">
        <v>3665</v>
      </c>
      <c r="Y820" s="68" t="s">
        <v>50</v>
      </c>
      <c r="Z820" s="2" t="s">
        <v>3666</v>
      </c>
      <c r="AA820" s="9" t="s">
        <v>27</v>
      </c>
      <c r="AB820" s="9" t="s">
        <v>27</v>
      </c>
      <c r="AC820" s="9" t="s">
        <v>27</v>
      </c>
      <c r="AD820" s="9" t="s">
        <v>27</v>
      </c>
      <c r="AE820" s="9" t="s">
        <v>27</v>
      </c>
      <c r="AP820" s="69">
        <f t="shared" si="180"/>
        <v>1760168.6239772062</v>
      </c>
      <c r="AQ820" s="70">
        <f t="shared" si="181"/>
        <v>0.31832328853914571</v>
      </c>
      <c r="AR820" s="71"/>
      <c r="AS820" s="60"/>
      <c r="AT820" s="60">
        <f t="shared" si="182"/>
        <v>0</v>
      </c>
      <c r="AU820" s="72">
        <f t="shared" si="177"/>
        <v>3205.2733333333331</v>
      </c>
      <c r="AV820" s="72">
        <f t="shared" si="183"/>
        <v>0</v>
      </c>
      <c r="AW820" s="72">
        <f t="shared" si="184"/>
        <v>900000</v>
      </c>
      <c r="AX820" s="72">
        <f t="shared" si="185"/>
        <v>900000</v>
      </c>
      <c r="AY820" s="73">
        <f t="shared" si="186"/>
        <v>0.16276336015914639</v>
      </c>
    </row>
    <row r="821" spans="1:52" s="2" customFormat="1" ht="12" customHeight="1">
      <c r="A821" s="172" t="s">
        <v>3667</v>
      </c>
      <c r="B821" s="55" t="s">
        <v>2226</v>
      </c>
      <c r="C821" s="58" t="s">
        <v>3668</v>
      </c>
      <c r="D821" s="58" t="s">
        <v>3669</v>
      </c>
      <c r="E821" s="60" t="s">
        <v>46</v>
      </c>
      <c r="F821" s="55" t="s">
        <v>208</v>
      </c>
      <c r="G821" s="121">
        <v>4510052</v>
      </c>
      <c r="H821" s="121">
        <v>1194126.8155092373</v>
      </c>
      <c r="I821" s="107"/>
      <c r="J821" s="107"/>
      <c r="K821" s="121">
        <v>1500000</v>
      </c>
      <c r="L821" s="175">
        <v>950000</v>
      </c>
      <c r="M821" s="60" t="s">
        <v>46</v>
      </c>
      <c r="N821" s="177" t="s">
        <v>48</v>
      </c>
      <c r="O821" s="169">
        <f t="shared" si="187"/>
        <v>818965.51724137936</v>
      </c>
      <c r="P821" s="170">
        <v>0</v>
      </c>
      <c r="Q821" s="72">
        <f t="shared" si="188"/>
        <v>0</v>
      </c>
      <c r="R821" s="65" t="s">
        <v>48</v>
      </c>
      <c r="S821" s="171"/>
      <c r="T821" s="67">
        <v>45370</v>
      </c>
      <c r="U821" s="64">
        <f t="shared" si="189"/>
        <v>45370</v>
      </c>
      <c r="V821" s="64">
        <v>60</v>
      </c>
      <c r="W821" s="61">
        <f t="shared" si="190"/>
        <v>2722200</v>
      </c>
      <c r="X821" s="68" t="s">
        <v>3670</v>
      </c>
      <c r="Y821" s="68" t="s">
        <v>50</v>
      </c>
      <c r="AA821" s="9" t="s">
        <v>27</v>
      </c>
      <c r="AB821" s="9" t="s">
        <v>27</v>
      </c>
      <c r="AC821" s="9" t="s">
        <v>27</v>
      </c>
      <c r="AD821" s="9" t="s">
        <v>27</v>
      </c>
      <c r="AE821" s="9" t="s">
        <v>27</v>
      </c>
      <c r="AF821" s="2" t="s">
        <v>385</v>
      </c>
      <c r="AH821" s="2" t="s">
        <v>3671</v>
      </c>
      <c r="AP821" s="69">
        <f t="shared" si="180"/>
        <v>1194126.8155092373</v>
      </c>
      <c r="AQ821" s="70">
        <f t="shared" si="181"/>
        <v>0.26477007704328848</v>
      </c>
      <c r="AR821" s="71"/>
      <c r="AS821" s="60"/>
      <c r="AT821" s="60">
        <f t="shared" si="182"/>
        <v>0</v>
      </c>
      <c r="AU821" s="72">
        <f t="shared" si="177"/>
        <v>3205.2733333333331</v>
      </c>
      <c r="AV821" s="72">
        <f t="shared" si="183"/>
        <v>0</v>
      </c>
      <c r="AW821" s="72">
        <f t="shared" si="184"/>
        <v>950000</v>
      </c>
      <c r="AX821" s="72">
        <f t="shared" si="185"/>
        <v>950000</v>
      </c>
      <c r="AY821" s="73">
        <f t="shared" si="186"/>
        <v>0.2106405868491095</v>
      </c>
    </row>
    <row r="822" spans="1:52" s="2" customFormat="1" ht="12" customHeight="1">
      <c r="A822" s="172" t="s">
        <v>3672</v>
      </c>
      <c r="B822" s="55" t="s">
        <v>529</v>
      </c>
      <c r="C822" s="58" t="s">
        <v>3673</v>
      </c>
      <c r="D822" s="58" t="s">
        <v>3674</v>
      </c>
      <c r="E822" s="60" t="s">
        <v>2275</v>
      </c>
      <c r="F822" s="55" t="s">
        <v>1649</v>
      </c>
      <c r="G822" s="121">
        <v>3984600</v>
      </c>
      <c r="H822" s="121">
        <v>1301355.54</v>
      </c>
      <c r="I822" s="107">
        <v>1600000</v>
      </c>
      <c r="J822" s="107"/>
      <c r="K822" s="121">
        <v>2000000</v>
      </c>
      <c r="L822" s="175">
        <v>1900000</v>
      </c>
      <c r="M822" s="60" t="s">
        <v>3675</v>
      </c>
      <c r="N822" s="177" t="s">
        <v>2290</v>
      </c>
      <c r="O822" s="169">
        <f t="shared" si="187"/>
        <v>1637931.0344827587</v>
      </c>
      <c r="P822" s="170">
        <v>2.5000000000000001E-2</v>
      </c>
      <c r="Q822" s="72">
        <f t="shared" si="188"/>
        <v>40948.275862068971</v>
      </c>
      <c r="R822" s="65" t="s">
        <v>27</v>
      </c>
      <c r="S822" s="171">
        <v>45013</v>
      </c>
      <c r="T822" s="67">
        <v>45699</v>
      </c>
      <c r="U822" s="64">
        <f t="shared" si="189"/>
        <v>686</v>
      </c>
      <c r="V822" s="64">
        <v>60</v>
      </c>
      <c r="W822" s="61">
        <f t="shared" si="190"/>
        <v>41160</v>
      </c>
      <c r="X822" s="68" t="s">
        <v>3676</v>
      </c>
      <c r="Y822" s="68" t="s">
        <v>50</v>
      </c>
      <c r="AA822" s="9" t="s">
        <v>27</v>
      </c>
      <c r="AB822" s="9" t="s">
        <v>27</v>
      </c>
      <c r="AC822" s="9" t="s">
        <v>27</v>
      </c>
      <c r="AD822" s="9" t="s">
        <v>27</v>
      </c>
      <c r="AE822" s="9" t="s">
        <v>27</v>
      </c>
      <c r="AP822" s="69">
        <f t="shared" si="180"/>
        <v>1301355.54</v>
      </c>
      <c r="AQ822" s="70">
        <f t="shared" si="181"/>
        <v>0.32659628068062041</v>
      </c>
      <c r="AR822" s="66">
        <v>44864</v>
      </c>
      <c r="AS822" s="67">
        <v>44960</v>
      </c>
      <c r="AT822" s="60">
        <f t="shared" si="182"/>
        <v>96</v>
      </c>
      <c r="AU822" s="72">
        <f t="shared" si="177"/>
        <v>3205.2733333333331</v>
      </c>
      <c r="AV822" s="72">
        <f t="shared" si="183"/>
        <v>307706.23999999999</v>
      </c>
      <c r="AW822" s="72">
        <f t="shared" si="184"/>
        <v>1900000</v>
      </c>
      <c r="AX822" s="72">
        <f t="shared" si="185"/>
        <v>2207706.2400000002</v>
      </c>
      <c r="AY822" s="73">
        <f t="shared" si="186"/>
        <v>0.55405968980575215</v>
      </c>
    </row>
    <row r="823" spans="1:52" s="2" customFormat="1" ht="12" customHeight="1">
      <c r="A823" s="172" t="s">
        <v>3677</v>
      </c>
      <c r="B823" s="55" t="s">
        <v>778</v>
      </c>
      <c r="C823" s="58" t="s">
        <v>3678</v>
      </c>
      <c r="D823" s="58">
        <v>1278339</v>
      </c>
      <c r="E823" s="60" t="s">
        <v>2106</v>
      </c>
      <c r="F823" s="55" t="s">
        <v>208</v>
      </c>
      <c r="G823" s="121">
        <v>5129995.5999999996</v>
      </c>
      <c r="H823" s="121">
        <v>1280956.6739464356</v>
      </c>
      <c r="I823" s="107">
        <v>800000</v>
      </c>
      <c r="J823" s="107"/>
      <c r="K823" s="121">
        <v>1400000</v>
      </c>
      <c r="L823" s="175">
        <v>700000</v>
      </c>
      <c r="M823" s="60" t="s">
        <v>3679</v>
      </c>
      <c r="N823" s="177" t="s">
        <v>1651</v>
      </c>
      <c r="O823" s="169">
        <f t="shared" si="187"/>
        <v>603448.27586206899</v>
      </c>
      <c r="P823" s="170">
        <v>2.5000000000000001E-2</v>
      </c>
      <c r="Q823" s="72">
        <f t="shared" si="188"/>
        <v>15086.206896551725</v>
      </c>
      <c r="R823" s="65" t="s">
        <v>3680</v>
      </c>
      <c r="S823" s="171"/>
      <c r="T823" s="67">
        <v>45700</v>
      </c>
      <c r="U823" s="64">
        <f t="shared" si="189"/>
        <v>45700</v>
      </c>
      <c r="V823" s="64">
        <v>0</v>
      </c>
      <c r="W823" s="61">
        <f t="shared" si="190"/>
        <v>0</v>
      </c>
      <c r="X823" s="68" t="s">
        <v>3681</v>
      </c>
      <c r="Y823" s="68" t="s">
        <v>50</v>
      </c>
      <c r="AA823" s="9" t="s">
        <v>27</v>
      </c>
      <c r="AB823" s="9" t="s">
        <v>27</v>
      </c>
      <c r="AC823" s="9" t="s">
        <v>27</v>
      </c>
      <c r="AD823" s="9" t="s">
        <v>27</v>
      </c>
      <c r="AE823" s="9" t="s">
        <v>27</v>
      </c>
      <c r="AP823" s="69">
        <f t="shared" si="180"/>
        <v>1280956.6739464356</v>
      </c>
      <c r="AQ823" s="70">
        <f t="shared" si="181"/>
        <v>0.24969937088180655</v>
      </c>
      <c r="AR823" s="71"/>
      <c r="AS823" s="60"/>
      <c r="AT823" s="60">
        <f t="shared" si="182"/>
        <v>0</v>
      </c>
      <c r="AU823" s="72">
        <f t="shared" si="177"/>
        <v>3205.2733333333331</v>
      </c>
      <c r="AV823" s="72">
        <f t="shared" si="183"/>
        <v>0</v>
      </c>
      <c r="AW823" s="72">
        <f t="shared" si="184"/>
        <v>700000</v>
      </c>
      <c r="AX823" s="72">
        <f t="shared" si="185"/>
        <v>700000</v>
      </c>
      <c r="AY823" s="73">
        <f t="shared" si="186"/>
        <v>0.13645235875056111</v>
      </c>
    </row>
    <row r="824" spans="1:52" s="2" customFormat="1" ht="12" customHeight="1">
      <c r="A824" s="172" t="s">
        <v>3682</v>
      </c>
      <c r="B824" s="55" t="s">
        <v>2226</v>
      </c>
      <c r="C824" s="58" t="s">
        <v>3683</v>
      </c>
      <c r="D824" s="58" t="s">
        <v>3684</v>
      </c>
      <c r="E824" s="60" t="s">
        <v>3280</v>
      </c>
      <c r="F824" s="55" t="s">
        <v>208</v>
      </c>
      <c r="G824" s="121"/>
      <c r="H824" s="121"/>
      <c r="I824" s="107"/>
      <c r="J824" s="107"/>
      <c r="K824" s="121">
        <v>1100000</v>
      </c>
      <c r="L824" s="175">
        <v>950000</v>
      </c>
      <c r="M824" s="60" t="s">
        <v>3685</v>
      </c>
      <c r="N824" s="177" t="s">
        <v>2130</v>
      </c>
      <c r="O824" s="169">
        <f t="shared" si="187"/>
        <v>818965.51724137936</v>
      </c>
      <c r="P824" s="170">
        <v>1.7500000000000002E-2</v>
      </c>
      <c r="Q824" s="72">
        <f t="shared" si="188"/>
        <v>14331.896551724139</v>
      </c>
      <c r="R824" s="65"/>
      <c r="S824" s="171">
        <v>45688</v>
      </c>
      <c r="T824" s="67">
        <v>45701</v>
      </c>
      <c r="U824" s="64">
        <f t="shared" si="189"/>
        <v>13</v>
      </c>
      <c r="V824" s="64">
        <v>0</v>
      </c>
      <c r="W824" s="61">
        <f t="shared" si="190"/>
        <v>0</v>
      </c>
      <c r="X824" s="68" t="s">
        <v>3686</v>
      </c>
      <c r="Y824" s="68" t="s">
        <v>50</v>
      </c>
      <c r="AA824" s="9" t="s">
        <v>27</v>
      </c>
      <c r="AB824" s="9" t="s">
        <v>27</v>
      </c>
      <c r="AC824" s="9" t="s">
        <v>27</v>
      </c>
      <c r="AD824" s="9" t="s">
        <v>27</v>
      </c>
      <c r="AE824" s="9" t="s">
        <v>27</v>
      </c>
      <c r="AP824" s="69">
        <f t="shared" si="180"/>
        <v>0</v>
      </c>
      <c r="AQ824" s="70" t="e">
        <f t="shared" si="181"/>
        <v>#DIV/0!</v>
      </c>
      <c r="AR824" s="71"/>
      <c r="AS824" s="60"/>
      <c r="AT824" s="60">
        <f t="shared" si="182"/>
        <v>0</v>
      </c>
      <c r="AU824" s="72">
        <f t="shared" si="177"/>
        <v>3205.2733333333331</v>
      </c>
      <c r="AV824" s="72">
        <f t="shared" si="183"/>
        <v>0</v>
      </c>
      <c r="AW824" s="72">
        <f t="shared" si="184"/>
        <v>950000</v>
      </c>
      <c r="AX824" s="72">
        <f t="shared" si="185"/>
        <v>950000</v>
      </c>
      <c r="AY824" s="73" t="e">
        <f t="shared" si="186"/>
        <v>#DIV/0!</v>
      </c>
    </row>
    <row r="825" spans="1:52" s="2" customFormat="1" ht="12" customHeight="1">
      <c r="A825" s="172" t="s">
        <v>3687</v>
      </c>
      <c r="B825" s="55" t="s">
        <v>778</v>
      </c>
      <c r="C825" s="58" t="s">
        <v>3688</v>
      </c>
      <c r="D825" s="58">
        <v>452715</v>
      </c>
      <c r="E825" s="60" t="s">
        <v>3128</v>
      </c>
      <c r="F825" s="55" t="s">
        <v>208</v>
      </c>
      <c r="G825" s="121">
        <v>5129995.5999999996</v>
      </c>
      <c r="H825" s="121">
        <v>1280956.6739464356</v>
      </c>
      <c r="I825" s="107"/>
      <c r="J825" s="107"/>
      <c r="K825" s="121">
        <v>1100000</v>
      </c>
      <c r="L825" s="175">
        <v>500000</v>
      </c>
      <c r="M825" s="60" t="s">
        <v>3689</v>
      </c>
      <c r="N825" s="177" t="s">
        <v>48</v>
      </c>
      <c r="O825" s="169">
        <f t="shared" si="187"/>
        <v>431034.4827586207</v>
      </c>
      <c r="P825" s="170">
        <v>0</v>
      </c>
      <c r="Q825" s="72">
        <f t="shared" si="188"/>
        <v>0</v>
      </c>
      <c r="R825" s="65" t="s">
        <v>48</v>
      </c>
      <c r="S825" s="171">
        <v>45434</v>
      </c>
      <c r="T825" s="67">
        <v>45701</v>
      </c>
      <c r="U825" s="64">
        <f t="shared" si="189"/>
        <v>267</v>
      </c>
      <c r="V825" s="64">
        <v>100</v>
      </c>
      <c r="W825" s="61">
        <f t="shared" si="190"/>
        <v>26700</v>
      </c>
      <c r="X825" s="68" t="s">
        <v>3690</v>
      </c>
      <c r="Y825" s="68" t="s">
        <v>50</v>
      </c>
      <c r="AA825" s="9" t="s">
        <v>27</v>
      </c>
      <c r="AB825" s="9" t="s">
        <v>27</v>
      </c>
      <c r="AC825" s="9" t="s">
        <v>27</v>
      </c>
      <c r="AD825" s="9" t="s">
        <v>27</v>
      </c>
      <c r="AE825" s="9" t="s">
        <v>27</v>
      </c>
      <c r="AP825" s="69">
        <f t="shared" si="180"/>
        <v>1280956.6739464356</v>
      </c>
      <c r="AQ825" s="70">
        <f t="shared" si="181"/>
        <v>0.24969937088180655</v>
      </c>
      <c r="AR825" s="71"/>
      <c r="AS825" s="60"/>
      <c r="AT825" s="60">
        <f t="shared" si="182"/>
        <v>0</v>
      </c>
      <c r="AU825" s="72">
        <f t="shared" si="177"/>
        <v>3205.2733333333331</v>
      </c>
      <c r="AV825" s="72">
        <f t="shared" si="183"/>
        <v>0</v>
      </c>
      <c r="AW825" s="72">
        <f t="shared" si="184"/>
        <v>500000</v>
      </c>
      <c r="AX825" s="72">
        <f t="shared" si="185"/>
        <v>500000</v>
      </c>
      <c r="AY825" s="73">
        <f t="shared" si="186"/>
        <v>9.7465970536115082E-2</v>
      </c>
    </row>
    <row r="826" spans="1:52" s="2" customFormat="1" ht="12" customHeight="1">
      <c r="A826" s="172" t="s">
        <v>3691</v>
      </c>
      <c r="B826" s="55" t="s">
        <v>337</v>
      </c>
      <c r="C826" s="58" t="s">
        <v>3692</v>
      </c>
      <c r="D826" s="58" t="s">
        <v>3693</v>
      </c>
      <c r="E826" s="60" t="s">
        <v>2106</v>
      </c>
      <c r="F826" s="55" t="s">
        <v>208</v>
      </c>
      <c r="G826" s="121">
        <v>3638252</v>
      </c>
      <c r="H826" s="121">
        <v>893757.19527536328</v>
      </c>
      <c r="I826" s="107">
        <v>650000</v>
      </c>
      <c r="J826" s="107"/>
      <c r="K826" s="121">
        <v>1300000</v>
      </c>
      <c r="L826" s="175">
        <v>650000</v>
      </c>
      <c r="M826" s="60" t="s">
        <v>3694</v>
      </c>
      <c r="N826" s="177" t="s">
        <v>1879</v>
      </c>
      <c r="O826" s="169">
        <f t="shared" si="187"/>
        <v>560344.82758620696</v>
      </c>
      <c r="P826" s="170">
        <v>1.7500000000000002E-2</v>
      </c>
      <c r="Q826" s="72">
        <f t="shared" si="188"/>
        <v>9806.0344827586232</v>
      </c>
      <c r="R826" s="65" t="s">
        <v>27</v>
      </c>
      <c r="S826" s="171"/>
      <c r="T826" s="67">
        <v>45706</v>
      </c>
      <c r="U826" s="64">
        <f t="shared" si="189"/>
        <v>45706</v>
      </c>
      <c r="V826" s="64">
        <v>60</v>
      </c>
      <c r="W826" s="61">
        <f t="shared" si="190"/>
        <v>2742360</v>
      </c>
      <c r="X826" s="68" t="s">
        <v>3695</v>
      </c>
      <c r="Y826" s="68" t="s">
        <v>50</v>
      </c>
      <c r="AA826" s="9" t="s">
        <v>27</v>
      </c>
      <c r="AB826" s="9" t="s">
        <v>27</v>
      </c>
      <c r="AC826" s="9" t="s">
        <v>27</v>
      </c>
      <c r="AD826" s="9" t="s">
        <v>27</v>
      </c>
      <c r="AE826" s="9" t="s">
        <v>27</v>
      </c>
      <c r="AP826" s="69">
        <f t="shared" si="180"/>
        <v>893757.19527536328</v>
      </c>
      <c r="AQ826" s="70">
        <f t="shared" si="181"/>
        <v>0.24565565971663406</v>
      </c>
      <c r="AR826" s="71"/>
      <c r="AS826" s="60"/>
      <c r="AT826" s="60">
        <f t="shared" si="182"/>
        <v>0</v>
      </c>
      <c r="AU826" s="72">
        <f t="shared" si="177"/>
        <v>3205.2733333333331</v>
      </c>
      <c r="AV826" s="72">
        <f t="shared" si="183"/>
        <v>0</v>
      </c>
      <c r="AW826" s="72">
        <f t="shared" si="184"/>
        <v>650000</v>
      </c>
      <c r="AX826" s="72">
        <f t="shared" si="185"/>
        <v>650000</v>
      </c>
      <c r="AY826" s="73">
        <f t="shared" si="186"/>
        <v>0.17865722330393827</v>
      </c>
    </row>
    <row r="827" spans="1:52" s="2" customFormat="1" ht="12" customHeight="1">
      <c r="A827" s="172" t="s">
        <v>3696</v>
      </c>
      <c r="B827" s="55" t="s">
        <v>529</v>
      </c>
      <c r="C827" s="58" t="s">
        <v>3697</v>
      </c>
      <c r="D827" s="58" t="s">
        <v>3698</v>
      </c>
      <c r="E827" s="60" t="s">
        <v>3280</v>
      </c>
      <c r="F827" s="55" t="s">
        <v>1649</v>
      </c>
      <c r="G827" s="121">
        <v>3639500</v>
      </c>
      <c r="H827" s="121">
        <v>1188647.17</v>
      </c>
      <c r="I827" s="107"/>
      <c r="J827" s="107"/>
      <c r="K827" s="121">
        <v>2000000</v>
      </c>
      <c r="L827" s="175">
        <v>1900000</v>
      </c>
      <c r="M827" s="60" t="s">
        <v>3699</v>
      </c>
      <c r="N827" s="177" t="s">
        <v>1879</v>
      </c>
      <c r="O827" s="169">
        <f t="shared" si="187"/>
        <v>1637931.0344827587</v>
      </c>
      <c r="P827" s="170">
        <v>2.5000000000000001E-2</v>
      </c>
      <c r="Q827" s="72">
        <f t="shared" si="188"/>
        <v>40948.275862068971</v>
      </c>
      <c r="R827" s="65" t="s">
        <v>27</v>
      </c>
      <c r="S827" s="171">
        <v>45643</v>
      </c>
      <c r="T827" s="67">
        <v>45707</v>
      </c>
      <c r="U827" s="64">
        <f t="shared" si="189"/>
        <v>64</v>
      </c>
      <c r="V827" s="64">
        <v>60</v>
      </c>
      <c r="W827" s="61">
        <f t="shared" si="190"/>
        <v>3840</v>
      </c>
      <c r="X827" s="68" t="s">
        <v>3700</v>
      </c>
      <c r="Y827" s="68" t="s">
        <v>50</v>
      </c>
      <c r="AA827" s="9" t="s">
        <v>27</v>
      </c>
      <c r="AB827" s="9" t="s">
        <v>27</v>
      </c>
      <c r="AC827" s="9" t="s">
        <v>27</v>
      </c>
      <c r="AD827" s="9" t="s">
        <v>27</v>
      </c>
      <c r="AE827" s="9" t="s">
        <v>27</v>
      </c>
      <c r="AP827" s="69">
        <f t="shared" si="180"/>
        <v>1188647.17</v>
      </c>
      <c r="AQ827" s="70">
        <f t="shared" si="181"/>
        <v>0.32659628245638134</v>
      </c>
      <c r="AR827" s="141">
        <v>44893</v>
      </c>
      <c r="AS827" s="78">
        <v>45643</v>
      </c>
      <c r="AT827" s="136">
        <f t="shared" si="182"/>
        <v>750</v>
      </c>
      <c r="AU827" s="148">
        <f t="shared" si="177"/>
        <v>3205.2733333333331</v>
      </c>
      <c r="AV827" s="148">
        <f t="shared" si="183"/>
        <v>2403955</v>
      </c>
      <c r="AW827" s="148">
        <f t="shared" si="184"/>
        <v>1900000</v>
      </c>
      <c r="AX827" s="148">
        <f t="shared" si="185"/>
        <v>4303955</v>
      </c>
      <c r="AY827" s="73">
        <f t="shared" si="186"/>
        <v>1.1825676603929112</v>
      </c>
      <c r="AZ827" s="8" t="s">
        <v>3701</v>
      </c>
    </row>
    <row r="828" spans="1:52" s="2" customFormat="1" ht="12" customHeight="1">
      <c r="A828" s="172" t="s">
        <v>3702</v>
      </c>
      <c r="B828" s="55" t="s">
        <v>3703</v>
      </c>
      <c r="C828" s="58" t="s">
        <v>3704</v>
      </c>
      <c r="D828" s="58" t="s">
        <v>3705</v>
      </c>
      <c r="E828" s="60" t="s">
        <v>3280</v>
      </c>
      <c r="F828" s="55" t="s">
        <v>1071</v>
      </c>
      <c r="G828" s="121">
        <v>2342241.38</v>
      </c>
      <c r="H828" s="121">
        <v>417056.95</v>
      </c>
      <c r="I828" s="107"/>
      <c r="J828" s="107"/>
      <c r="K828" s="121">
        <v>650000</v>
      </c>
      <c r="L828" s="175">
        <v>650000</v>
      </c>
      <c r="M828" s="60" t="s">
        <v>3706</v>
      </c>
      <c r="N828" s="177" t="s">
        <v>1879</v>
      </c>
      <c r="O828" s="169">
        <f t="shared" si="187"/>
        <v>560344.82758620696</v>
      </c>
      <c r="P828" s="170">
        <v>1.7500000000000002E-2</v>
      </c>
      <c r="Q828" s="72">
        <f t="shared" si="188"/>
        <v>9806.0344827586232</v>
      </c>
      <c r="R828" s="65" t="s">
        <v>27</v>
      </c>
      <c r="S828" s="171">
        <v>45699</v>
      </c>
      <c r="T828" s="67">
        <v>45708</v>
      </c>
      <c r="U828" s="64">
        <f>IF(S828="",0,IF(T828="",0,T828-S828))</f>
        <v>9</v>
      </c>
      <c r="V828" s="64">
        <v>60</v>
      </c>
      <c r="W828" s="61">
        <f>U828*V828</f>
        <v>540</v>
      </c>
      <c r="X828" s="68" t="s">
        <v>3707</v>
      </c>
      <c r="Y828" s="68" t="s">
        <v>50</v>
      </c>
      <c r="AA828" s="9" t="s">
        <v>27</v>
      </c>
      <c r="AB828" s="9" t="s">
        <v>27</v>
      </c>
      <c r="AC828" s="9" t="s">
        <v>27</v>
      </c>
      <c r="AD828" s="9" t="s">
        <v>27</v>
      </c>
      <c r="AE828" s="9" t="s">
        <v>27</v>
      </c>
      <c r="AP828" s="69">
        <f t="shared" si="180"/>
        <v>417056.95</v>
      </c>
      <c r="AQ828" s="70">
        <f t="shared" si="181"/>
        <v>0.17805891124679901</v>
      </c>
      <c r="AR828" s="71"/>
      <c r="AS828" s="60"/>
      <c r="AT828" s="60"/>
      <c r="AU828" s="72"/>
      <c r="AV828" s="72"/>
      <c r="AW828" s="72">
        <f t="shared" si="184"/>
        <v>650000</v>
      </c>
      <c r="AX828" s="72">
        <f t="shared" si="185"/>
        <v>650000</v>
      </c>
      <c r="AY828" s="73">
        <f t="shared" si="186"/>
        <v>0.27751196164077674</v>
      </c>
    </row>
    <row r="829" spans="1:52" s="2" customFormat="1" ht="12">
      <c r="A829" s="172" t="s">
        <v>3708</v>
      </c>
      <c r="B829" s="55" t="s">
        <v>2737</v>
      </c>
      <c r="C829" s="58" t="s">
        <v>3709</v>
      </c>
      <c r="D829" s="58" t="s">
        <v>3710</v>
      </c>
      <c r="E829" s="60" t="s">
        <v>3152</v>
      </c>
      <c r="F829" s="55" t="s">
        <v>1649</v>
      </c>
      <c r="G829" s="121">
        <v>3639500</v>
      </c>
      <c r="H829" s="121">
        <v>1188647.17</v>
      </c>
      <c r="I829" s="107">
        <v>1600000</v>
      </c>
      <c r="J829" s="107"/>
      <c r="K829" s="121">
        <v>1800000</v>
      </c>
      <c r="L829" s="175">
        <v>1800000</v>
      </c>
      <c r="M829" s="60" t="s">
        <v>3154</v>
      </c>
      <c r="N829" s="177" t="s">
        <v>48</v>
      </c>
      <c r="O829" s="169">
        <f t="shared" si="187"/>
        <v>1551724.1379310347</v>
      </c>
      <c r="P829" s="170">
        <v>0</v>
      </c>
      <c r="Q829" s="72">
        <f t="shared" si="188"/>
        <v>0</v>
      </c>
      <c r="R829" s="65"/>
      <c r="S829" s="171">
        <v>45150</v>
      </c>
      <c r="T829" s="67">
        <v>45436</v>
      </c>
      <c r="U829" s="64">
        <f>T829-S829</f>
        <v>286</v>
      </c>
      <c r="V829" s="64">
        <v>60</v>
      </c>
      <c r="W829" s="61">
        <f>V829*U829</f>
        <v>17160</v>
      </c>
      <c r="X829" s="68" t="s">
        <v>3711</v>
      </c>
      <c r="Y829" s="68" t="s">
        <v>50</v>
      </c>
      <c r="AA829" s="9" t="s">
        <v>27</v>
      </c>
      <c r="AB829" s="9" t="s">
        <v>27</v>
      </c>
      <c r="AC829" s="9" t="s">
        <v>27</v>
      </c>
      <c r="AD829" s="9" t="s">
        <v>27</v>
      </c>
      <c r="AE829" s="9" t="s">
        <v>27</v>
      </c>
      <c r="AF829" s="67">
        <v>45436</v>
      </c>
      <c r="AG829" s="67">
        <v>45709</v>
      </c>
      <c r="AH829" s="64">
        <f>AG829-AF829</f>
        <v>273</v>
      </c>
      <c r="AI829" s="64">
        <v>100</v>
      </c>
      <c r="AJ829" s="64">
        <f>AI829*AH829</f>
        <v>27300</v>
      </c>
      <c r="AK829" s="231">
        <f>AJ829+W829</f>
        <v>44460</v>
      </c>
      <c r="AP829" s="69">
        <f t="shared" si="180"/>
        <v>1188647.17</v>
      </c>
      <c r="AQ829" s="70">
        <f t="shared" si="181"/>
        <v>0.32659628245638134</v>
      </c>
      <c r="AR829" s="66">
        <v>44894</v>
      </c>
      <c r="AS829" s="67">
        <v>45120</v>
      </c>
      <c r="AT829" s="60">
        <f>AS829-AR829</f>
        <v>226</v>
      </c>
      <c r="AU829" s="72">
        <f>86575.44/30</f>
        <v>2885.848</v>
      </c>
      <c r="AV829" s="72">
        <f>AT829*AU829</f>
        <v>652201.64800000004</v>
      </c>
      <c r="AW829" s="72">
        <f t="shared" si="184"/>
        <v>1800000</v>
      </c>
      <c r="AX829" s="72">
        <f t="shared" si="185"/>
        <v>2452201.648</v>
      </c>
      <c r="AY829" s="73">
        <f t="shared" si="186"/>
        <v>0.67377432284654482</v>
      </c>
    </row>
    <row r="830" spans="1:52" s="2" customFormat="1" ht="12" customHeight="1">
      <c r="A830" s="172" t="s">
        <v>3712</v>
      </c>
      <c r="B830" s="55" t="s">
        <v>218</v>
      </c>
      <c r="C830" s="58" t="s">
        <v>3713</v>
      </c>
      <c r="D830" s="58" t="s">
        <v>3714</v>
      </c>
      <c r="E830" s="60" t="s">
        <v>46</v>
      </c>
      <c r="F830" s="55" t="s">
        <v>208</v>
      </c>
      <c r="G830" s="121">
        <v>3558654</v>
      </c>
      <c r="H830" s="121">
        <v>1132802.4440529849</v>
      </c>
      <c r="I830" s="107"/>
      <c r="J830" s="107"/>
      <c r="K830" s="121">
        <v>1500000</v>
      </c>
      <c r="L830" s="175">
        <v>900000</v>
      </c>
      <c r="M830" s="60" t="s">
        <v>46</v>
      </c>
      <c r="N830" s="177" t="s">
        <v>48</v>
      </c>
      <c r="O830" s="169">
        <f t="shared" si="187"/>
        <v>775862.06896551733</v>
      </c>
      <c r="P830" s="170">
        <v>0</v>
      </c>
      <c r="Q830" s="72">
        <f t="shared" si="188"/>
        <v>0</v>
      </c>
      <c r="R830" s="65"/>
      <c r="S830" s="171"/>
      <c r="T830" s="67">
        <v>45709</v>
      </c>
      <c r="U830" s="64">
        <f>T830-S830</f>
        <v>45709</v>
      </c>
      <c r="V830" s="64">
        <v>60</v>
      </c>
      <c r="W830" s="61">
        <f>V830*U830</f>
        <v>2742540</v>
      </c>
      <c r="X830" s="68" t="s">
        <v>3715</v>
      </c>
      <c r="Y830" s="68" t="s">
        <v>50</v>
      </c>
      <c r="AA830" s="9" t="s">
        <v>27</v>
      </c>
      <c r="AB830" s="9" t="s">
        <v>27</v>
      </c>
      <c r="AC830" s="9" t="s">
        <v>27</v>
      </c>
      <c r="AD830" s="9" t="s">
        <v>27</v>
      </c>
      <c r="AE830" s="9" t="s">
        <v>27</v>
      </c>
      <c r="AP830" s="69">
        <f t="shared" si="180"/>
        <v>1132802.4440529849</v>
      </c>
      <c r="AQ830" s="70">
        <f t="shared" si="181"/>
        <v>0.31832328853914565</v>
      </c>
      <c r="AR830" s="71"/>
      <c r="AS830" s="60"/>
      <c r="AT830" s="60"/>
      <c r="AU830" s="72"/>
      <c r="AV830" s="72"/>
      <c r="AW830" s="72">
        <f t="shared" si="184"/>
        <v>900000</v>
      </c>
      <c r="AX830" s="72">
        <f t="shared" si="185"/>
        <v>900000</v>
      </c>
      <c r="AY830" s="73">
        <f t="shared" si="186"/>
        <v>0.25290460943941162</v>
      </c>
    </row>
    <row r="831" spans="1:52" s="2" customFormat="1" ht="12" customHeight="1">
      <c r="A831" s="172" t="s">
        <v>3716</v>
      </c>
      <c r="B831" s="55" t="s">
        <v>3703</v>
      </c>
      <c r="C831" s="58" t="s">
        <v>3717</v>
      </c>
      <c r="D831" s="58" t="s">
        <v>3718</v>
      </c>
      <c r="E831" s="60" t="s">
        <v>3280</v>
      </c>
      <c r="F831" s="55" t="s">
        <v>1071</v>
      </c>
      <c r="G831" s="121">
        <v>2342241.38</v>
      </c>
      <c r="H831" s="121">
        <v>417056.95</v>
      </c>
      <c r="I831" s="107"/>
      <c r="J831" s="107"/>
      <c r="K831" s="121">
        <v>650000</v>
      </c>
      <c r="L831" s="175">
        <v>650000</v>
      </c>
      <c r="M831" s="60" t="s">
        <v>3719</v>
      </c>
      <c r="N831" s="177" t="s">
        <v>1879</v>
      </c>
      <c r="O831" s="169">
        <f t="shared" si="187"/>
        <v>560344.82758620696</v>
      </c>
      <c r="P831" s="170">
        <v>1.7500000000000002E-2</v>
      </c>
      <c r="Q831" s="72">
        <f t="shared" si="188"/>
        <v>9806.0344827586232</v>
      </c>
      <c r="R831" s="65" t="s">
        <v>27</v>
      </c>
      <c r="S831" s="171">
        <v>45673</v>
      </c>
      <c r="T831" s="67">
        <v>45709</v>
      </c>
      <c r="U831" s="64">
        <f>IF(S831="",0,IF(T831="",0,T831-S831))</f>
        <v>36</v>
      </c>
      <c r="V831" s="64">
        <v>60</v>
      </c>
      <c r="W831" s="61">
        <f>U831*V831</f>
        <v>2160</v>
      </c>
      <c r="X831" s="68" t="s">
        <v>3720</v>
      </c>
      <c r="Y831" s="68" t="s">
        <v>50</v>
      </c>
      <c r="AA831" s="9" t="s">
        <v>27</v>
      </c>
      <c r="AB831" s="9" t="s">
        <v>27</v>
      </c>
      <c r="AC831" s="9" t="s">
        <v>27</v>
      </c>
      <c r="AD831" s="9" t="s">
        <v>27</v>
      </c>
      <c r="AE831" s="9" t="s">
        <v>27</v>
      </c>
      <c r="AP831" s="69">
        <f t="shared" si="180"/>
        <v>417056.95</v>
      </c>
      <c r="AQ831" s="70">
        <f t="shared" si="181"/>
        <v>0.17805891124679901</v>
      </c>
      <c r="AR831" s="71"/>
      <c r="AS831" s="60"/>
      <c r="AT831" s="60"/>
      <c r="AU831" s="72"/>
      <c r="AV831" s="72"/>
      <c r="AW831" s="72">
        <f t="shared" si="184"/>
        <v>650000</v>
      </c>
      <c r="AX831" s="72">
        <f t="shared" si="185"/>
        <v>650000</v>
      </c>
      <c r="AY831" s="73">
        <f t="shared" si="186"/>
        <v>0.27751196164077674</v>
      </c>
    </row>
    <row r="832" spans="1:52" s="2" customFormat="1" ht="12" customHeight="1">
      <c r="A832" s="172" t="s">
        <v>3721</v>
      </c>
      <c r="B832" s="55" t="s">
        <v>3703</v>
      </c>
      <c r="C832" s="58" t="s">
        <v>3722</v>
      </c>
      <c r="D832" s="58" t="s">
        <v>3723</v>
      </c>
      <c r="E832" s="60" t="s">
        <v>3280</v>
      </c>
      <c r="F832" s="55" t="s">
        <v>1071</v>
      </c>
      <c r="G832" s="121">
        <v>2342241.38</v>
      </c>
      <c r="H832" s="121">
        <v>417056.95</v>
      </c>
      <c r="I832" s="107"/>
      <c r="J832" s="107"/>
      <c r="K832" s="121">
        <v>650000</v>
      </c>
      <c r="L832" s="175">
        <v>650000</v>
      </c>
      <c r="M832" s="60" t="s">
        <v>3724</v>
      </c>
      <c r="N832" s="177" t="s">
        <v>1879</v>
      </c>
      <c r="O832" s="169">
        <f t="shared" si="187"/>
        <v>560344.82758620696</v>
      </c>
      <c r="P832" s="170">
        <v>1.7500000000000002E-2</v>
      </c>
      <c r="Q832" s="72">
        <f t="shared" si="188"/>
        <v>9806.0344827586232</v>
      </c>
      <c r="R832" s="65" t="s">
        <v>27</v>
      </c>
      <c r="S832" s="171">
        <v>45672</v>
      </c>
      <c r="T832" s="67">
        <v>45714</v>
      </c>
      <c r="U832" s="64">
        <f>IF(S832="",0,IF(T832="",0,T832-S832))</f>
        <v>42</v>
      </c>
      <c r="V832" s="64">
        <v>60</v>
      </c>
      <c r="W832" s="61">
        <f>U832*V832</f>
        <v>2520</v>
      </c>
      <c r="X832" s="68" t="s">
        <v>3725</v>
      </c>
      <c r="Y832" s="68" t="s">
        <v>50</v>
      </c>
      <c r="AA832" s="9" t="s">
        <v>27</v>
      </c>
      <c r="AB832" s="9" t="s">
        <v>27</v>
      </c>
      <c r="AC832" s="9" t="s">
        <v>27</v>
      </c>
      <c r="AD832" s="9" t="s">
        <v>27</v>
      </c>
      <c r="AE832" s="9" t="s">
        <v>27</v>
      </c>
      <c r="AP832" s="69"/>
      <c r="AQ832" s="70"/>
      <c r="AR832" s="71"/>
      <c r="AS832" s="60"/>
      <c r="AT832" s="60"/>
      <c r="AU832" s="72"/>
      <c r="AV832" s="72"/>
      <c r="AW832" s="72"/>
      <c r="AX832" s="72"/>
      <c r="AY832" s="73"/>
    </row>
    <row r="833" spans="1:51" s="2" customFormat="1" ht="12" customHeight="1">
      <c r="A833" s="172" t="s">
        <v>48</v>
      </c>
      <c r="B833" s="55" t="s">
        <v>3726</v>
      </c>
      <c r="C833" s="58" t="s">
        <v>48</v>
      </c>
      <c r="D833" s="58" t="s">
        <v>48</v>
      </c>
      <c r="E833" s="60" t="s">
        <v>2465</v>
      </c>
      <c r="F833" s="55" t="s">
        <v>2466</v>
      </c>
      <c r="G833" s="121">
        <v>223981.71</v>
      </c>
      <c r="H833" s="121">
        <v>67194.509999999995</v>
      </c>
      <c r="I833" s="107"/>
      <c r="J833" s="107"/>
      <c r="K833" s="121">
        <v>50000</v>
      </c>
      <c r="L833" s="175">
        <v>50000</v>
      </c>
      <c r="M833" s="60" t="s">
        <v>3727</v>
      </c>
      <c r="N833" s="177" t="s">
        <v>2290</v>
      </c>
      <c r="O833" s="169">
        <f>K833/1.16</f>
        <v>43103.448275862072</v>
      </c>
      <c r="P833" s="170">
        <v>1.7500000000000002E-2</v>
      </c>
      <c r="Q833" s="72">
        <f>O833*P833</f>
        <v>754.31034482758639</v>
      </c>
      <c r="R833" s="65" t="s">
        <v>27</v>
      </c>
      <c r="S833" s="171"/>
      <c r="T833" s="67">
        <v>45719</v>
      </c>
      <c r="U833" s="64"/>
      <c r="V833" s="64">
        <v>0</v>
      </c>
      <c r="W833" s="61">
        <v>0</v>
      </c>
      <c r="X833" s="68" t="s">
        <v>3728</v>
      </c>
      <c r="Y833" s="68" t="s">
        <v>50</v>
      </c>
      <c r="AA833" s="9" t="s">
        <v>27</v>
      </c>
      <c r="AB833" s="9" t="s">
        <v>27</v>
      </c>
      <c r="AC833" s="9" t="s">
        <v>27</v>
      </c>
      <c r="AD833" s="9" t="s">
        <v>27</v>
      </c>
      <c r="AE833" s="9" t="s">
        <v>27</v>
      </c>
      <c r="AP833" s="69"/>
      <c r="AQ833" s="70"/>
      <c r="AR833" s="71"/>
      <c r="AS833" s="60"/>
      <c r="AT833" s="60"/>
      <c r="AU833" s="72"/>
      <c r="AV833" s="72"/>
      <c r="AW833" s="72"/>
      <c r="AX833" s="72"/>
      <c r="AY833" s="73"/>
    </row>
    <row r="834" spans="1:51" s="2" customFormat="1" ht="12" customHeight="1">
      <c r="A834" s="172" t="s">
        <v>3729</v>
      </c>
      <c r="B834" s="55" t="s">
        <v>2427</v>
      </c>
      <c r="C834" s="58" t="s">
        <v>3730</v>
      </c>
      <c r="D834" s="58" t="s">
        <v>3731</v>
      </c>
      <c r="E834" s="60" t="s">
        <v>207</v>
      </c>
      <c r="F834" s="55" t="s">
        <v>208</v>
      </c>
      <c r="G834" s="121">
        <v>5200000</v>
      </c>
      <c r="H834" s="121">
        <v>1447896.7333157493</v>
      </c>
      <c r="I834" s="107">
        <v>850000</v>
      </c>
      <c r="J834" s="107"/>
      <c r="K834" s="121">
        <v>1300000</v>
      </c>
      <c r="L834" s="175">
        <v>900000</v>
      </c>
      <c r="M834" s="60" t="s">
        <v>3732</v>
      </c>
      <c r="N834" s="177" t="s">
        <v>1879</v>
      </c>
      <c r="O834" s="169">
        <f t="shared" ref="O834:O875" si="191">L834/1.16</f>
        <v>775862.06896551733</v>
      </c>
      <c r="P834" s="170">
        <v>1.7500000000000002E-2</v>
      </c>
      <c r="Q834" s="72">
        <f t="shared" ref="Q834:Q847" si="192">P834*O834</f>
        <v>13577.586206896554</v>
      </c>
      <c r="R834" s="65" t="s">
        <v>27</v>
      </c>
      <c r="S834" s="171">
        <v>44897</v>
      </c>
      <c r="T834" s="67">
        <v>45291</v>
      </c>
      <c r="U834" s="64">
        <f>T834-S834</f>
        <v>394</v>
      </c>
      <c r="V834" s="64">
        <v>60</v>
      </c>
      <c r="W834" s="61">
        <f>V834*U834</f>
        <v>23640</v>
      </c>
      <c r="X834" s="68" t="s">
        <v>3733</v>
      </c>
      <c r="Y834" s="68" t="s">
        <v>50</v>
      </c>
      <c r="AA834" s="9" t="s">
        <v>27</v>
      </c>
      <c r="AB834" s="9" t="s">
        <v>27</v>
      </c>
      <c r="AC834" s="9" t="s">
        <v>27</v>
      </c>
      <c r="AD834" s="9" t="s">
        <v>27</v>
      </c>
      <c r="AE834" s="9" t="s">
        <v>27</v>
      </c>
      <c r="AF834" s="2" t="s">
        <v>3734</v>
      </c>
      <c r="AP834" s="69"/>
      <c r="AQ834" s="70"/>
      <c r="AR834" s="71"/>
      <c r="AS834" s="60"/>
      <c r="AT834" s="60"/>
      <c r="AU834" s="72"/>
      <c r="AV834" s="72"/>
      <c r="AW834" s="72"/>
      <c r="AX834" s="72"/>
      <c r="AY834" s="73"/>
    </row>
    <row r="835" spans="1:51" s="2" customFormat="1" ht="12" customHeight="1">
      <c r="A835" s="172" t="s">
        <v>3735</v>
      </c>
      <c r="B835" s="55" t="s">
        <v>218</v>
      </c>
      <c r="C835" s="58" t="s">
        <v>3736</v>
      </c>
      <c r="D835" s="58" t="s">
        <v>3737</v>
      </c>
      <c r="E835" s="60" t="s">
        <v>46</v>
      </c>
      <c r="F835" s="55" t="s">
        <v>208</v>
      </c>
      <c r="G835" s="121">
        <v>5529500</v>
      </c>
      <c r="H835" s="121">
        <v>1760168.6239772062</v>
      </c>
      <c r="I835" s="107"/>
      <c r="J835" s="107"/>
      <c r="K835" s="121">
        <v>2100000</v>
      </c>
      <c r="L835" s="175">
        <v>900000</v>
      </c>
      <c r="M835" s="60" t="s">
        <v>3738</v>
      </c>
      <c r="N835" s="177" t="s">
        <v>1879</v>
      </c>
      <c r="O835" s="169">
        <f t="shared" si="191"/>
        <v>775862.06896551733</v>
      </c>
      <c r="P835" s="170">
        <v>1.7500000000000002E-2</v>
      </c>
      <c r="Q835" s="72">
        <f t="shared" si="192"/>
        <v>13577.586206896554</v>
      </c>
      <c r="R835" s="65" t="s">
        <v>27</v>
      </c>
      <c r="S835" s="171"/>
      <c r="T835" s="67">
        <v>45722</v>
      </c>
      <c r="U835" s="64">
        <f>T835-S835</f>
        <v>45722</v>
      </c>
      <c r="V835" s="64">
        <v>60</v>
      </c>
      <c r="W835" s="61">
        <f>V835*U835</f>
        <v>2743320</v>
      </c>
      <c r="X835" s="68" t="s">
        <v>3739</v>
      </c>
      <c r="Y835" s="68" t="s">
        <v>50</v>
      </c>
      <c r="AA835" s="9" t="s">
        <v>27</v>
      </c>
      <c r="AB835" s="9" t="s">
        <v>27</v>
      </c>
      <c r="AC835" s="9" t="s">
        <v>27</v>
      </c>
      <c r="AD835" s="9" t="s">
        <v>27</v>
      </c>
      <c r="AE835" s="9" t="s">
        <v>27</v>
      </c>
      <c r="AF835" s="2" t="s">
        <v>3740</v>
      </c>
      <c r="AP835" s="69"/>
      <c r="AQ835" s="70"/>
      <c r="AR835" s="71"/>
      <c r="AS835" s="60"/>
      <c r="AT835" s="60"/>
      <c r="AU835" s="72"/>
      <c r="AV835" s="72"/>
      <c r="AW835" s="72"/>
      <c r="AX835" s="72"/>
      <c r="AY835" s="73"/>
    </row>
    <row r="836" spans="1:51" s="2" customFormat="1" ht="12" customHeight="1">
      <c r="A836" s="172" t="s">
        <v>3741</v>
      </c>
      <c r="B836" s="55" t="s">
        <v>218</v>
      </c>
      <c r="C836" s="58" t="s">
        <v>3742</v>
      </c>
      <c r="D836" s="58" t="s">
        <v>3743</v>
      </c>
      <c r="E836" s="60" t="s">
        <v>2266</v>
      </c>
      <c r="F836" s="55" t="s">
        <v>208</v>
      </c>
      <c r="G836" s="121">
        <v>5529500</v>
      </c>
      <c r="H836" s="121">
        <v>1760168.6239772062</v>
      </c>
      <c r="I836" s="107">
        <v>800000</v>
      </c>
      <c r="J836" s="107"/>
      <c r="K836" s="121">
        <v>2100000</v>
      </c>
      <c r="L836" s="175">
        <v>900000</v>
      </c>
      <c r="M836" s="60" t="s">
        <v>46</v>
      </c>
      <c r="N836" s="177" t="s">
        <v>48</v>
      </c>
      <c r="O836" s="169">
        <f t="shared" si="191"/>
        <v>775862.06896551733</v>
      </c>
      <c r="P836" s="170">
        <v>0</v>
      </c>
      <c r="Q836" s="72">
        <f t="shared" si="192"/>
        <v>0</v>
      </c>
      <c r="R836" s="65" t="s">
        <v>48</v>
      </c>
      <c r="S836" s="171"/>
      <c r="T836" s="67">
        <v>45723</v>
      </c>
      <c r="U836" s="64">
        <f>T836-S836</f>
        <v>45723</v>
      </c>
      <c r="V836" s="64">
        <v>60</v>
      </c>
      <c r="W836" s="61">
        <f>V836*U836</f>
        <v>2743380</v>
      </c>
      <c r="X836" s="68" t="s">
        <v>3744</v>
      </c>
      <c r="Y836" s="68" t="s">
        <v>50</v>
      </c>
      <c r="AA836" s="9" t="s">
        <v>27</v>
      </c>
      <c r="AB836" s="9" t="s">
        <v>27</v>
      </c>
      <c r="AC836" s="9" t="s">
        <v>27</v>
      </c>
      <c r="AD836" s="9" t="s">
        <v>27</v>
      </c>
      <c r="AE836" s="9" t="s">
        <v>27</v>
      </c>
      <c r="AP836" s="69"/>
      <c r="AQ836" s="70"/>
      <c r="AR836" s="71"/>
      <c r="AS836" s="60"/>
      <c r="AT836" s="60"/>
      <c r="AU836" s="72"/>
      <c r="AV836" s="72"/>
      <c r="AW836" s="72"/>
      <c r="AX836" s="72"/>
      <c r="AY836" s="73"/>
    </row>
    <row r="837" spans="1:51" s="2" customFormat="1" ht="12" customHeight="1">
      <c r="A837" s="172" t="s">
        <v>3745</v>
      </c>
      <c r="B837" s="55" t="s">
        <v>2226</v>
      </c>
      <c r="C837" s="58" t="s">
        <v>3746</v>
      </c>
      <c r="D837" s="58" t="s">
        <v>3747</v>
      </c>
      <c r="E837" s="60" t="s">
        <v>359</v>
      </c>
      <c r="F837" s="55" t="s">
        <v>208</v>
      </c>
      <c r="G837" s="121">
        <v>4510052</v>
      </c>
      <c r="H837" s="121">
        <v>1194126.8155092373</v>
      </c>
      <c r="I837" s="107"/>
      <c r="J837" s="107"/>
      <c r="K837" s="121">
        <v>1500000</v>
      </c>
      <c r="L837" s="175">
        <v>950000</v>
      </c>
      <c r="M837" s="60" t="s">
        <v>3748</v>
      </c>
      <c r="N837" s="177" t="s">
        <v>2290</v>
      </c>
      <c r="O837" s="169">
        <f t="shared" si="191"/>
        <v>818965.51724137936</v>
      </c>
      <c r="P837" s="170">
        <v>1.7500000000000002E-2</v>
      </c>
      <c r="Q837" s="72">
        <f t="shared" si="192"/>
        <v>14331.896551724139</v>
      </c>
      <c r="R837" s="65" t="s">
        <v>27</v>
      </c>
      <c r="S837" s="171">
        <v>45719</v>
      </c>
      <c r="T837" s="67">
        <v>45729</v>
      </c>
      <c r="U837" s="64">
        <f>T837-S837</f>
        <v>10</v>
      </c>
      <c r="V837" s="64">
        <v>0</v>
      </c>
      <c r="W837" s="61">
        <f>V837*U837</f>
        <v>0</v>
      </c>
      <c r="X837" s="68" t="s">
        <v>3749</v>
      </c>
      <c r="Y837" s="68" t="s">
        <v>50</v>
      </c>
      <c r="AA837" s="9" t="s">
        <v>27</v>
      </c>
      <c r="AB837" s="9" t="s">
        <v>27</v>
      </c>
      <c r="AC837" s="9" t="s">
        <v>27</v>
      </c>
      <c r="AD837" s="9" t="s">
        <v>27</v>
      </c>
      <c r="AE837" s="9" t="s">
        <v>27</v>
      </c>
      <c r="AP837" s="69"/>
      <c r="AQ837" s="70"/>
      <c r="AR837" s="71"/>
      <c r="AS837" s="60"/>
      <c r="AT837" s="60"/>
      <c r="AU837" s="72"/>
      <c r="AV837" s="72"/>
      <c r="AW837" s="72"/>
      <c r="AX837" s="72"/>
      <c r="AY837" s="73"/>
    </row>
    <row r="838" spans="1:51" s="2" customFormat="1" ht="12" customHeight="1">
      <c r="A838" s="172" t="s">
        <v>3750</v>
      </c>
      <c r="B838" s="55" t="s">
        <v>529</v>
      </c>
      <c r="C838" s="58" t="s">
        <v>3751</v>
      </c>
      <c r="D838" s="58" t="s">
        <v>3752</v>
      </c>
      <c r="E838" s="60" t="s">
        <v>46</v>
      </c>
      <c r="F838" s="55" t="s">
        <v>1649</v>
      </c>
      <c r="G838" s="121">
        <v>3984600</v>
      </c>
      <c r="H838" s="121">
        <v>1301355.54</v>
      </c>
      <c r="I838" s="107"/>
      <c r="J838" s="107"/>
      <c r="K838" s="121">
        <v>2000000</v>
      </c>
      <c r="L838" s="175">
        <v>2000000</v>
      </c>
      <c r="M838" s="60" t="s">
        <v>3753</v>
      </c>
      <c r="N838" s="177" t="s">
        <v>2130</v>
      </c>
      <c r="O838" s="169">
        <f t="shared" si="191"/>
        <v>1724137.9310344828</v>
      </c>
      <c r="P838" s="170">
        <v>2.5000000000000001E-2</v>
      </c>
      <c r="Q838" s="72">
        <f t="shared" si="192"/>
        <v>43103.448275862072</v>
      </c>
      <c r="R838" s="65"/>
      <c r="S838" s="171">
        <v>45013</v>
      </c>
      <c r="T838" s="67">
        <v>45733</v>
      </c>
      <c r="U838" s="64">
        <f>T838-S838</f>
        <v>720</v>
      </c>
      <c r="V838" s="64">
        <v>60</v>
      </c>
      <c r="W838" s="61">
        <f>V838*U838</f>
        <v>43200</v>
      </c>
      <c r="X838" s="68" t="s">
        <v>3754</v>
      </c>
      <c r="Y838" s="68" t="s">
        <v>50</v>
      </c>
      <c r="AA838" s="9" t="s">
        <v>27</v>
      </c>
      <c r="AB838" s="9" t="s">
        <v>27</v>
      </c>
      <c r="AC838" s="9" t="s">
        <v>27</v>
      </c>
      <c r="AD838" s="9" t="s">
        <v>27</v>
      </c>
      <c r="AE838" s="9" t="s">
        <v>27</v>
      </c>
      <c r="AH838" s="2">
        <f>H838</f>
        <v>1301355.54</v>
      </c>
      <c r="AI838" s="2">
        <f>AH838/G838</f>
        <v>0.32659628068062041</v>
      </c>
      <c r="AJ838" s="2">
        <v>44864</v>
      </c>
      <c r="AK838" s="2">
        <v>44960</v>
      </c>
      <c r="AL838" s="2">
        <f>AK838-AJ838</f>
        <v>96</v>
      </c>
      <c r="AM838" s="2">
        <f>96158.2/30</f>
        <v>3205.2733333333331</v>
      </c>
      <c r="AN838" s="2">
        <f>AM838*AL838</f>
        <v>307706.23999999999</v>
      </c>
      <c r="AO838" s="2">
        <f>L838</f>
        <v>2000000</v>
      </c>
      <c r="AP838" s="69">
        <f>SUM(AN838:AO838)</f>
        <v>2307706.2400000002</v>
      </c>
      <c r="AQ838" s="70">
        <f>AP838/G838</f>
        <v>0.5791563118004317</v>
      </c>
      <c r="AR838" s="71"/>
      <c r="AS838" s="60"/>
      <c r="AT838" s="60"/>
      <c r="AU838" s="72"/>
      <c r="AV838" s="72"/>
      <c r="AW838" s="72"/>
      <c r="AX838" s="72"/>
      <c r="AY838" s="73"/>
    </row>
    <row r="839" spans="1:51" s="2" customFormat="1" ht="12" customHeight="1">
      <c r="A839" s="172" t="s">
        <v>3755</v>
      </c>
      <c r="B839" s="55" t="s">
        <v>3703</v>
      </c>
      <c r="C839" s="58" t="s">
        <v>3756</v>
      </c>
      <c r="D839" s="58" t="s">
        <v>3757</v>
      </c>
      <c r="E839" s="60" t="s">
        <v>3280</v>
      </c>
      <c r="F839" s="55" t="s">
        <v>1071</v>
      </c>
      <c r="G839" s="121">
        <v>2342241.38</v>
      </c>
      <c r="H839" s="121">
        <v>417056.95</v>
      </c>
      <c r="I839" s="107"/>
      <c r="J839" s="107"/>
      <c r="K839" s="121">
        <v>650000</v>
      </c>
      <c r="L839" s="175">
        <v>650000</v>
      </c>
      <c r="M839" s="60" t="s">
        <v>3758</v>
      </c>
      <c r="N839" s="177" t="s">
        <v>1879</v>
      </c>
      <c r="O839" s="169">
        <f t="shared" si="191"/>
        <v>560344.82758620696</v>
      </c>
      <c r="P839" s="170">
        <v>1.7500000000000002E-2</v>
      </c>
      <c r="Q839" s="72">
        <f t="shared" si="192"/>
        <v>9806.0344827586232</v>
      </c>
      <c r="R839" s="65" t="s">
        <v>27</v>
      </c>
      <c r="S839" s="171">
        <v>45723</v>
      </c>
      <c r="T839" s="67">
        <v>45734</v>
      </c>
      <c r="U839" s="64">
        <f>IF(S839="",0,IF(T839="",0,T839-S839))</f>
        <v>11</v>
      </c>
      <c r="V839" s="64">
        <v>60</v>
      </c>
      <c r="W839" s="61">
        <f>U839*V839</f>
        <v>660</v>
      </c>
      <c r="X839" s="68" t="s">
        <v>3759</v>
      </c>
      <c r="Y839" s="68" t="s">
        <v>50</v>
      </c>
      <c r="AA839" s="9" t="s">
        <v>27</v>
      </c>
      <c r="AB839" s="9" t="s">
        <v>27</v>
      </c>
      <c r="AC839" s="9" t="s">
        <v>27</v>
      </c>
      <c r="AD839" s="9" t="s">
        <v>27</v>
      </c>
      <c r="AE839" s="9" t="s">
        <v>27</v>
      </c>
      <c r="AP839" s="69"/>
      <c r="AQ839" s="70"/>
      <c r="AR839" s="71"/>
      <c r="AS839" s="60"/>
      <c r="AT839" s="60"/>
      <c r="AU839" s="72"/>
      <c r="AV839" s="72"/>
      <c r="AW839" s="72"/>
      <c r="AX839" s="72"/>
      <c r="AY839" s="73"/>
    </row>
    <row r="840" spans="1:51" s="2" customFormat="1" ht="12" customHeight="1">
      <c r="A840" s="172" t="s">
        <v>3760</v>
      </c>
      <c r="B840" s="55" t="s">
        <v>3761</v>
      </c>
      <c r="C840" s="58" t="s">
        <v>3762</v>
      </c>
      <c r="D840" s="57" t="s">
        <v>3763</v>
      </c>
      <c r="E840" s="60" t="s">
        <v>3764</v>
      </c>
      <c r="F840" s="232" t="s">
        <v>2256</v>
      </c>
      <c r="G840" s="121"/>
      <c r="H840" s="121"/>
      <c r="I840" s="107"/>
      <c r="J840" s="107"/>
      <c r="K840" s="121">
        <v>3500000</v>
      </c>
      <c r="L840" s="175">
        <v>3500000</v>
      </c>
      <c r="M840" s="60" t="s">
        <v>3765</v>
      </c>
      <c r="N840" s="177" t="s">
        <v>1879</v>
      </c>
      <c r="O840" s="169">
        <f t="shared" si="191"/>
        <v>3017241.3793103448</v>
      </c>
      <c r="P840" s="170">
        <v>2.5000000000000001E-2</v>
      </c>
      <c r="Q840" s="72">
        <f t="shared" si="192"/>
        <v>75431.034482758623</v>
      </c>
      <c r="R840" s="65" t="s">
        <v>3680</v>
      </c>
      <c r="S840" s="171">
        <v>45701</v>
      </c>
      <c r="T840" s="67">
        <v>45734</v>
      </c>
      <c r="U840" s="64">
        <f>IF(S840="",0,IF(T840="",0,T840-S840))</f>
        <v>33</v>
      </c>
      <c r="V840" s="64">
        <v>0</v>
      </c>
      <c r="W840" s="61">
        <f>U840*V840</f>
        <v>0</v>
      </c>
      <c r="X840" s="68" t="s">
        <v>3766</v>
      </c>
      <c r="Y840" s="68" t="s">
        <v>50</v>
      </c>
      <c r="AA840" s="9" t="s">
        <v>27</v>
      </c>
      <c r="AB840" s="9" t="s">
        <v>27</v>
      </c>
      <c r="AC840" s="9" t="s">
        <v>27</v>
      </c>
      <c r="AD840" s="9" t="s">
        <v>27</v>
      </c>
      <c r="AE840" s="9" t="s">
        <v>27</v>
      </c>
      <c r="AF840" s="2" t="s">
        <v>3767</v>
      </c>
      <c r="AP840" s="69"/>
      <c r="AQ840" s="70"/>
      <c r="AR840" s="71"/>
      <c r="AS840" s="60"/>
      <c r="AT840" s="60"/>
      <c r="AU840" s="72"/>
      <c r="AV840" s="72"/>
      <c r="AW840" s="72"/>
      <c r="AX840" s="72"/>
      <c r="AY840" s="73"/>
    </row>
    <row r="841" spans="1:51" s="2" customFormat="1" ht="12" customHeight="1">
      <c r="A841" s="172" t="s">
        <v>3768</v>
      </c>
      <c r="B841" s="55" t="s">
        <v>3769</v>
      </c>
      <c r="C841" s="58" t="s">
        <v>3770</v>
      </c>
      <c r="D841" s="57" t="s">
        <v>3771</v>
      </c>
      <c r="E841" s="60" t="s">
        <v>46</v>
      </c>
      <c r="F841" s="55" t="s">
        <v>208</v>
      </c>
      <c r="G841" s="121">
        <v>3499456.8965517241</v>
      </c>
      <c r="H841" s="121">
        <v>1120580.0315971561</v>
      </c>
      <c r="I841" s="107">
        <v>800000</v>
      </c>
      <c r="J841" s="107"/>
      <c r="K841" s="121">
        <v>800000</v>
      </c>
      <c r="L841" s="175">
        <v>800000</v>
      </c>
      <c r="M841" s="60" t="s">
        <v>3772</v>
      </c>
      <c r="N841" s="177" t="s">
        <v>1879</v>
      </c>
      <c r="O841" s="169">
        <f t="shared" si="191"/>
        <v>689655.17241379316</v>
      </c>
      <c r="P841" s="170">
        <v>1.7500000000000002E-2</v>
      </c>
      <c r="Q841" s="72">
        <f t="shared" si="192"/>
        <v>12068.965517241382</v>
      </c>
      <c r="R841" s="65" t="s">
        <v>27</v>
      </c>
      <c r="S841" s="171">
        <v>45446</v>
      </c>
      <c r="T841" s="67">
        <v>45734</v>
      </c>
      <c r="U841" s="64">
        <f t="shared" ref="U841:U847" si="193">T841-S841</f>
        <v>288</v>
      </c>
      <c r="V841" s="64">
        <v>60</v>
      </c>
      <c r="W841" s="61">
        <f t="shared" ref="W841:W847" si="194">V841*U841</f>
        <v>17280</v>
      </c>
      <c r="X841" s="68" t="s">
        <v>3773</v>
      </c>
      <c r="Y841" s="68" t="s">
        <v>50</v>
      </c>
      <c r="AA841" s="9" t="s">
        <v>27</v>
      </c>
      <c r="AB841" s="9" t="s">
        <v>27</v>
      </c>
      <c r="AC841" s="9" t="s">
        <v>27</v>
      </c>
      <c r="AD841" s="9" t="s">
        <v>27</v>
      </c>
      <c r="AE841" s="9" t="s">
        <v>27</v>
      </c>
      <c r="AP841" s="69"/>
      <c r="AQ841" s="70"/>
      <c r="AR841" s="71"/>
      <c r="AS841" s="60"/>
      <c r="AT841" s="60"/>
      <c r="AU841" s="72"/>
      <c r="AV841" s="72"/>
      <c r="AW841" s="72"/>
      <c r="AX841" s="72"/>
      <c r="AY841" s="73"/>
    </row>
    <row r="842" spans="1:51" s="2" customFormat="1" ht="12" customHeight="1">
      <c r="A842" s="172" t="s">
        <v>3774</v>
      </c>
      <c r="B842" s="55" t="s">
        <v>2226</v>
      </c>
      <c r="C842" s="58" t="s">
        <v>3775</v>
      </c>
      <c r="D842" s="57" t="s">
        <v>3776</v>
      </c>
      <c r="E842" s="60" t="s">
        <v>359</v>
      </c>
      <c r="F842" s="55" t="s">
        <v>208</v>
      </c>
      <c r="G842" s="121">
        <v>4510052</v>
      </c>
      <c r="H842" s="121">
        <v>1194126.8155092373</v>
      </c>
      <c r="I842" s="107"/>
      <c r="J842" s="107"/>
      <c r="K842" s="121">
        <v>1500000</v>
      </c>
      <c r="L842" s="175">
        <v>950000</v>
      </c>
      <c r="M842" s="60" t="s">
        <v>2175</v>
      </c>
      <c r="N842" s="177" t="s">
        <v>2290</v>
      </c>
      <c r="O842" s="169">
        <f t="shared" si="191"/>
        <v>818965.51724137936</v>
      </c>
      <c r="P842" s="170">
        <v>1.7500000000000002E-2</v>
      </c>
      <c r="Q842" s="72">
        <f t="shared" si="192"/>
        <v>14331.896551724139</v>
      </c>
      <c r="R842" s="65" t="s">
        <v>27</v>
      </c>
      <c r="S842" s="171">
        <v>45736</v>
      </c>
      <c r="T842" s="67">
        <v>45737</v>
      </c>
      <c r="U842" s="64">
        <f t="shared" si="193"/>
        <v>1</v>
      </c>
      <c r="V842" s="64">
        <v>0</v>
      </c>
      <c r="W842" s="61">
        <f t="shared" si="194"/>
        <v>0</v>
      </c>
      <c r="X842" s="68" t="s">
        <v>3777</v>
      </c>
      <c r="Y842" s="68" t="s">
        <v>50</v>
      </c>
      <c r="AA842" s="9" t="s">
        <v>27</v>
      </c>
      <c r="AB842" s="9" t="s">
        <v>27</v>
      </c>
      <c r="AC842" s="9" t="s">
        <v>27</v>
      </c>
      <c r="AD842" s="9" t="s">
        <v>27</v>
      </c>
      <c r="AE842" s="9" t="s">
        <v>27</v>
      </c>
      <c r="AP842" s="69"/>
      <c r="AQ842" s="70"/>
      <c r="AR842" s="71"/>
      <c r="AS842" s="60"/>
      <c r="AT842" s="60"/>
      <c r="AU842" s="72"/>
      <c r="AV842" s="72"/>
      <c r="AW842" s="72"/>
      <c r="AX842" s="72"/>
      <c r="AY842" s="73"/>
    </row>
    <row r="843" spans="1:51" s="2" customFormat="1" ht="12" customHeight="1">
      <c r="A843" s="172" t="s">
        <v>3778</v>
      </c>
      <c r="B843" s="55" t="s">
        <v>218</v>
      </c>
      <c r="C843" s="58" t="s">
        <v>3779</v>
      </c>
      <c r="D843" s="57" t="s">
        <v>3780</v>
      </c>
      <c r="E843" s="60" t="s">
        <v>2266</v>
      </c>
      <c r="F843" s="55" t="s">
        <v>208</v>
      </c>
      <c r="G843" s="121">
        <v>5529500</v>
      </c>
      <c r="H843" s="121">
        <v>1760168.6239772062</v>
      </c>
      <c r="I843" s="107"/>
      <c r="J843" s="107"/>
      <c r="K843" s="121">
        <v>2100000</v>
      </c>
      <c r="L843" s="175">
        <v>800000</v>
      </c>
      <c r="M843" s="60" t="s">
        <v>3781</v>
      </c>
      <c r="N843" s="177" t="s">
        <v>2290</v>
      </c>
      <c r="O843" s="169">
        <f t="shared" si="191"/>
        <v>689655.17241379316</v>
      </c>
      <c r="P843" s="170">
        <v>1.7500000000000002E-2</v>
      </c>
      <c r="Q843" s="72">
        <f t="shared" si="192"/>
        <v>12068.965517241382</v>
      </c>
      <c r="R843" s="65" t="s">
        <v>27</v>
      </c>
      <c r="S843" s="171"/>
      <c r="T843" s="67">
        <v>45740</v>
      </c>
      <c r="U843" s="64">
        <f t="shared" si="193"/>
        <v>45740</v>
      </c>
      <c r="V843" s="64">
        <v>60</v>
      </c>
      <c r="W843" s="61">
        <f t="shared" si="194"/>
        <v>2744400</v>
      </c>
      <c r="X843" s="68" t="s">
        <v>3782</v>
      </c>
      <c r="Y843" s="68" t="s">
        <v>50</v>
      </c>
      <c r="AA843" s="9" t="s">
        <v>27</v>
      </c>
      <c r="AB843" s="9" t="s">
        <v>27</v>
      </c>
      <c r="AC843" s="9" t="s">
        <v>27</v>
      </c>
      <c r="AD843" s="9" t="s">
        <v>27</v>
      </c>
      <c r="AE843" s="9" t="s">
        <v>27</v>
      </c>
      <c r="AP843" s="69"/>
      <c r="AQ843" s="70"/>
      <c r="AR843" s="71"/>
      <c r="AS843" s="60"/>
      <c r="AT843" s="60"/>
      <c r="AU843" s="72"/>
      <c r="AV843" s="72"/>
      <c r="AW843" s="72"/>
      <c r="AX843" s="72"/>
      <c r="AY843" s="73"/>
    </row>
    <row r="844" spans="1:51" s="2" customFormat="1" ht="12" customHeight="1">
      <c r="A844" s="172" t="s">
        <v>3783</v>
      </c>
      <c r="B844" s="55" t="s">
        <v>218</v>
      </c>
      <c r="C844" s="58" t="s">
        <v>3784</v>
      </c>
      <c r="D844" s="57" t="s">
        <v>3785</v>
      </c>
      <c r="E844" s="60" t="s">
        <v>2296</v>
      </c>
      <c r="F844" s="55" t="s">
        <v>208</v>
      </c>
      <c r="G844" s="121">
        <v>5529500</v>
      </c>
      <c r="H844" s="121">
        <v>1760168.6239772062</v>
      </c>
      <c r="I844" s="107">
        <v>750000</v>
      </c>
      <c r="J844" s="107"/>
      <c r="K844" s="121">
        <v>2100000</v>
      </c>
      <c r="L844" s="175">
        <v>800000</v>
      </c>
      <c r="M844" s="60" t="s">
        <v>3781</v>
      </c>
      <c r="N844" s="177" t="s">
        <v>2290</v>
      </c>
      <c r="O844" s="169">
        <f t="shared" si="191"/>
        <v>689655.17241379316</v>
      </c>
      <c r="P844" s="170">
        <v>1.7500000000000002E-2</v>
      </c>
      <c r="Q844" s="72">
        <f t="shared" si="192"/>
        <v>12068.965517241382</v>
      </c>
      <c r="R844" s="65" t="s">
        <v>27</v>
      </c>
      <c r="S844" s="171"/>
      <c r="T844" s="67">
        <v>45740</v>
      </c>
      <c r="U844" s="64">
        <f t="shared" si="193"/>
        <v>45740</v>
      </c>
      <c r="V844" s="64">
        <v>60</v>
      </c>
      <c r="W844" s="61">
        <f t="shared" si="194"/>
        <v>2744400</v>
      </c>
      <c r="X844" s="68" t="s">
        <v>3782</v>
      </c>
      <c r="Y844" s="68" t="s">
        <v>50</v>
      </c>
      <c r="AA844" s="9" t="s">
        <v>27</v>
      </c>
      <c r="AB844" s="9" t="s">
        <v>27</v>
      </c>
      <c r="AC844" s="9" t="s">
        <v>27</v>
      </c>
      <c r="AD844" s="9" t="s">
        <v>27</v>
      </c>
      <c r="AE844" s="9" t="s">
        <v>27</v>
      </c>
      <c r="AP844" s="69"/>
      <c r="AQ844" s="70"/>
      <c r="AR844" s="71"/>
      <c r="AS844" s="60"/>
      <c r="AT844" s="60"/>
      <c r="AU844" s="72"/>
      <c r="AV844" s="72"/>
      <c r="AW844" s="72"/>
      <c r="AX844" s="72"/>
      <c r="AY844" s="73"/>
    </row>
    <row r="845" spans="1:51" s="2" customFormat="1" ht="12" customHeight="1">
      <c r="A845" s="172" t="s">
        <v>3786</v>
      </c>
      <c r="B845" s="55" t="s">
        <v>795</v>
      </c>
      <c r="C845" s="58" t="s">
        <v>3787</v>
      </c>
      <c r="D845" s="57" t="s">
        <v>3788</v>
      </c>
      <c r="E845" s="60" t="s">
        <v>2106</v>
      </c>
      <c r="F845" s="55" t="s">
        <v>208</v>
      </c>
      <c r="G845" s="121">
        <v>6156120</v>
      </c>
      <c r="H845" s="121">
        <v>1537179.2910729072</v>
      </c>
      <c r="I845" s="107">
        <v>950000</v>
      </c>
      <c r="J845" s="107"/>
      <c r="K845" s="121">
        <v>1600000</v>
      </c>
      <c r="L845" s="175">
        <v>1000000</v>
      </c>
      <c r="M845" s="60" t="s">
        <v>3789</v>
      </c>
      <c r="N845" s="177" t="s">
        <v>1879</v>
      </c>
      <c r="O845" s="169">
        <f t="shared" si="191"/>
        <v>862068.96551724139</v>
      </c>
      <c r="P845" s="170">
        <v>2.5000000000000001E-2</v>
      </c>
      <c r="Q845" s="72">
        <f t="shared" si="192"/>
        <v>21551.724137931036</v>
      </c>
      <c r="R845" s="65" t="s">
        <v>3680</v>
      </c>
      <c r="S845" s="171"/>
      <c r="T845" s="67">
        <v>45743</v>
      </c>
      <c r="U845" s="64">
        <f t="shared" si="193"/>
        <v>45743</v>
      </c>
      <c r="V845" s="64">
        <v>0</v>
      </c>
      <c r="W845" s="61">
        <f t="shared" si="194"/>
        <v>0</v>
      </c>
      <c r="X845" s="68" t="s">
        <v>3790</v>
      </c>
      <c r="Y845" s="68" t="s">
        <v>50</v>
      </c>
      <c r="AA845" s="9" t="s">
        <v>27</v>
      </c>
      <c r="AB845" s="9" t="s">
        <v>27</v>
      </c>
      <c r="AC845" s="9" t="s">
        <v>27</v>
      </c>
      <c r="AD845" s="9" t="s">
        <v>27</v>
      </c>
      <c r="AE845" s="9" t="s">
        <v>27</v>
      </c>
      <c r="AP845" s="69"/>
      <c r="AQ845" s="70"/>
      <c r="AR845" s="71"/>
      <c r="AS845" s="60"/>
      <c r="AT845" s="60"/>
      <c r="AU845" s="72"/>
      <c r="AV845" s="72"/>
      <c r="AW845" s="72"/>
      <c r="AX845" s="72"/>
      <c r="AY845" s="73"/>
    </row>
    <row r="846" spans="1:51" s="2" customFormat="1" ht="12" customHeight="1">
      <c r="A846" s="172" t="s">
        <v>3791</v>
      </c>
      <c r="B846" s="55" t="s">
        <v>337</v>
      </c>
      <c r="C846" s="58" t="s">
        <v>3792</v>
      </c>
      <c r="D846" s="57" t="s">
        <v>3793</v>
      </c>
      <c r="E846" s="60" t="s">
        <v>359</v>
      </c>
      <c r="F846" s="55" t="s">
        <v>208</v>
      </c>
      <c r="G846" s="121">
        <v>3638252</v>
      </c>
      <c r="H846" s="121">
        <v>893757.19527536328</v>
      </c>
      <c r="I846" s="107"/>
      <c r="J846" s="107"/>
      <c r="K846" s="121">
        <v>1300000</v>
      </c>
      <c r="L846" s="175">
        <v>700000</v>
      </c>
      <c r="M846" s="60" t="s">
        <v>2175</v>
      </c>
      <c r="N846" s="177" t="s">
        <v>2290</v>
      </c>
      <c r="O846" s="169">
        <f t="shared" si="191"/>
        <v>603448.27586206899</v>
      </c>
      <c r="P846" s="170">
        <v>2.5000000000000001E-2</v>
      </c>
      <c r="Q846" s="72">
        <f t="shared" si="192"/>
        <v>15086.206896551725</v>
      </c>
      <c r="R846" s="65" t="s">
        <v>3680</v>
      </c>
      <c r="S846" s="67">
        <v>45740</v>
      </c>
      <c r="T846" s="67">
        <v>45744</v>
      </c>
      <c r="U846" s="64">
        <f t="shared" si="193"/>
        <v>4</v>
      </c>
      <c r="V846" s="64">
        <v>0</v>
      </c>
      <c r="W846" s="61">
        <f t="shared" si="194"/>
        <v>0</v>
      </c>
      <c r="X846" s="68" t="s">
        <v>3794</v>
      </c>
      <c r="Y846" s="68" t="s">
        <v>50</v>
      </c>
      <c r="AA846" s="9" t="s">
        <v>27</v>
      </c>
      <c r="AB846" s="9" t="s">
        <v>27</v>
      </c>
      <c r="AC846" s="9" t="s">
        <v>27</v>
      </c>
      <c r="AD846" s="9" t="s">
        <v>27</v>
      </c>
      <c r="AE846" s="9" t="s">
        <v>27</v>
      </c>
      <c r="AP846" s="69"/>
      <c r="AQ846" s="70"/>
      <c r="AR846" s="71"/>
      <c r="AS846" s="60"/>
      <c r="AT846" s="60"/>
      <c r="AU846" s="72"/>
      <c r="AV846" s="72"/>
      <c r="AW846" s="72"/>
      <c r="AX846" s="72"/>
      <c r="AY846" s="73"/>
    </row>
    <row r="847" spans="1:51" s="2" customFormat="1" ht="12" customHeight="1">
      <c r="A847" s="172" t="s">
        <v>3795</v>
      </c>
      <c r="B847" s="55" t="s">
        <v>337</v>
      </c>
      <c r="C847" s="58" t="s">
        <v>3796</v>
      </c>
      <c r="D847" s="57" t="s">
        <v>3797</v>
      </c>
      <c r="E847" s="60" t="s">
        <v>359</v>
      </c>
      <c r="F847" s="55" t="s">
        <v>208</v>
      </c>
      <c r="G847" s="121">
        <v>3638252</v>
      </c>
      <c r="H847" s="121">
        <v>893757.19527536328</v>
      </c>
      <c r="I847" s="107"/>
      <c r="J847" s="107"/>
      <c r="K847" s="121">
        <v>1300000</v>
      </c>
      <c r="L847" s="175">
        <v>700000</v>
      </c>
      <c r="M847" s="60" t="s">
        <v>3798</v>
      </c>
      <c r="N847" s="177" t="s">
        <v>2290</v>
      </c>
      <c r="O847" s="169">
        <f t="shared" si="191"/>
        <v>603448.27586206899</v>
      </c>
      <c r="P847" s="170">
        <v>2.5000000000000001E-2</v>
      </c>
      <c r="Q847" s="72">
        <f t="shared" si="192"/>
        <v>15086.206896551725</v>
      </c>
      <c r="R847" s="65" t="s">
        <v>3680</v>
      </c>
      <c r="S847" s="67">
        <v>45740</v>
      </c>
      <c r="T847" s="67">
        <v>45757</v>
      </c>
      <c r="U847" s="64">
        <f t="shared" si="193"/>
        <v>17</v>
      </c>
      <c r="V847" s="64">
        <v>0</v>
      </c>
      <c r="W847" s="61">
        <f t="shared" si="194"/>
        <v>0</v>
      </c>
      <c r="X847" s="68" t="s">
        <v>3799</v>
      </c>
      <c r="Y847" s="68" t="s">
        <v>50</v>
      </c>
      <c r="AA847" s="9" t="s">
        <v>27</v>
      </c>
      <c r="AB847" s="9" t="s">
        <v>27</v>
      </c>
      <c r="AC847" s="9" t="s">
        <v>27</v>
      </c>
      <c r="AD847" s="9" t="s">
        <v>27</v>
      </c>
      <c r="AE847" s="9" t="s">
        <v>27</v>
      </c>
      <c r="AP847" s="69"/>
      <c r="AQ847" s="70"/>
      <c r="AR847" s="71"/>
      <c r="AS847" s="60"/>
      <c r="AT847" s="60"/>
      <c r="AU847" s="72"/>
      <c r="AV847" s="72"/>
      <c r="AW847" s="72"/>
      <c r="AX847" s="72"/>
      <c r="AY847" s="73"/>
    </row>
    <row r="848" spans="1:51" s="2" customFormat="1" ht="12" customHeight="1">
      <c r="A848" s="172" t="s">
        <v>3800</v>
      </c>
      <c r="B848" s="55" t="s">
        <v>3801</v>
      </c>
      <c r="C848" s="58" t="s">
        <v>3802</v>
      </c>
      <c r="D848" s="57" t="s">
        <v>3803</v>
      </c>
      <c r="E848" s="60" t="s">
        <v>3804</v>
      </c>
      <c r="F848" s="55" t="s">
        <v>3805</v>
      </c>
      <c r="G848" s="121">
        <v>3778865</v>
      </c>
      <c r="H848" s="121">
        <v>1220531.8458721582</v>
      </c>
      <c r="I848" s="107">
        <v>3000000</v>
      </c>
      <c r="J848" s="107"/>
      <c r="K848" s="121">
        <v>3000000</v>
      </c>
      <c r="L848" s="175">
        <v>3000000</v>
      </c>
      <c r="M848" s="60" t="s">
        <v>3806</v>
      </c>
      <c r="N848" s="177" t="s">
        <v>1879</v>
      </c>
      <c r="O848" s="169">
        <f t="shared" si="191"/>
        <v>2586206.8965517245</v>
      </c>
      <c r="P848" s="170">
        <v>2.5000000000000001E-2</v>
      </c>
      <c r="Q848" s="72">
        <f>O848*P848</f>
        <v>64655.172413793116</v>
      </c>
      <c r="R848" s="65" t="s">
        <v>3680</v>
      </c>
      <c r="S848" s="67">
        <v>45748</v>
      </c>
      <c r="T848" s="67">
        <v>45757</v>
      </c>
      <c r="U848" s="64">
        <v>0</v>
      </c>
      <c r="V848" s="64">
        <v>0</v>
      </c>
      <c r="W848" s="61">
        <v>0</v>
      </c>
      <c r="X848" s="68" t="s">
        <v>3807</v>
      </c>
      <c r="Y848" s="68" t="s">
        <v>50</v>
      </c>
      <c r="AA848" s="9" t="s">
        <v>27</v>
      </c>
      <c r="AB848" s="9" t="s">
        <v>27</v>
      </c>
      <c r="AC848" s="9" t="s">
        <v>27</v>
      </c>
      <c r="AD848" s="9" t="s">
        <v>27</v>
      </c>
      <c r="AE848" s="9" t="s">
        <v>27</v>
      </c>
      <c r="AP848" s="69"/>
      <c r="AQ848" s="70"/>
      <c r="AR848" s="71"/>
      <c r="AS848" s="60"/>
      <c r="AT848" s="60"/>
      <c r="AU848" s="72"/>
      <c r="AV848" s="72"/>
      <c r="AW848" s="72"/>
      <c r="AX848" s="72"/>
      <c r="AY848" s="73"/>
    </row>
    <row r="849" spans="1:51" s="2" customFormat="1" ht="12" customHeight="1">
      <c r="A849" s="172" t="s">
        <v>3808</v>
      </c>
      <c r="B849" s="55" t="s">
        <v>337</v>
      </c>
      <c r="C849" s="58" t="s">
        <v>3809</v>
      </c>
      <c r="D849" s="57" t="s">
        <v>3810</v>
      </c>
      <c r="E849" s="60" t="s">
        <v>3280</v>
      </c>
      <c r="F849" s="55" t="s">
        <v>208</v>
      </c>
      <c r="G849" s="121">
        <v>3638252</v>
      </c>
      <c r="H849" s="121">
        <v>893757.19527536328</v>
      </c>
      <c r="I849" s="107"/>
      <c r="J849" s="107"/>
      <c r="K849" s="121">
        <v>1300000</v>
      </c>
      <c r="L849" s="175">
        <v>700000</v>
      </c>
      <c r="M849" s="60" t="s">
        <v>3811</v>
      </c>
      <c r="N849" s="177" t="s">
        <v>1879</v>
      </c>
      <c r="O849" s="169">
        <f t="shared" si="191"/>
        <v>603448.27586206899</v>
      </c>
      <c r="P849" s="170">
        <v>1.4999999999999999E-2</v>
      </c>
      <c r="Q849" s="72">
        <f>P849*O849</f>
        <v>9051.7241379310344</v>
      </c>
      <c r="R849" s="65" t="s">
        <v>3680</v>
      </c>
      <c r="S849" s="67">
        <v>45744</v>
      </c>
      <c r="T849" s="67">
        <v>45757</v>
      </c>
      <c r="U849" s="64">
        <f>T849-S849</f>
        <v>13</v>
      </c>
      <c r="V849" s="64">
        <v>0</v>
      </c>
      <c r="W849" s="61">
        <f>V849*U849</f>
        <v>0</v>
      </c>
      <c r="X849" s="68" t="s">
        <v>3812</v>
      </c>
      <c r="Y849" s="68" t="s">
        <v>50</v>
      </c>
      <c r="AA849" s="9" t="s">
        <v>27</v>
      </c>
      <c r="AB849" s="9" t="s">
        <v>27</v>
      </c>
      <c r="AC849" s="9" t="s">
        <v>27</v>
      </c>
      <c r="AD849" s="9" t="s">
        <v>27</v>
      </c>
      <c r="AE849" s="9" t="s">
        <v>27</v>
      </c>
      <c r="AP849" s="69"/>
      <c r="AQ849" s="70"/>
      <c r="AR849" s="71"/>
      <c r="AS849" s="60"/>
      <c r="AT849" s="60"/>
      <c r="AU849" s="72"/>
      <c r="AV849" s="72"/>
      <c r="AW849" s="72"/>
      <c r="AX849" s="72"/>
      <c r="AY849" s="73"/>
    </row>
    <row r="850" spans="1:51" s="2" customFormat="1" ht="12" customHeight="1">
      <c r="A850" s="172" t="s">
        <v>3813</v>
      </c>
      <c r="B850" s="55" t="s">
        <v>3769</v>
      </c>
      <c r="C850" s="58" t="s">
        <v>3814</v>
      </c>
      <c r="D850" s="57" t="s">
        <v>3815</v>
      </c>
      <c r="E850" s="60" t="s">
        <v>3280</v>
      </c>
      <c r="F850" s="55" t="s">
        <v>208</v>
      </c>
      <c r="G850" s="121">
        <v>3499456.8965517241</v>
      </c>
      <c r="H850" s="121">
        <v>1120580.0315971561</v>
      </c>
      <c r="I850" s="107"/>
      <c r="J850" s="107"/>
      <c r="K850" s="121">
        <v>1000000</v>
      </c>
      <c r="L850" s="175">
        <v>1000000</v>
      </c>
      <c r="M850" s="60" t="s">
        <v>3816</v>
      </c>
      <c r="N850" s="177" t="s">
        <v>2130</v>
      </c>
      <c r="O850" s="169">
        <f t="shared" si="191"/>
        <v>862068.96551724139</v>
      </c>
      <c r="P850" s="170">
        <v>1.4999999999999999E-2</v>
      </c>
      <c r="Q850" s="72">
        <f>P850*O850</f>
        <v>12931.03448275862</v>
      </c>
      <c r="R850" s="65" t="s">
        <v>3680</v>
      </c>
      <c r="S850" s="67">
        <v>45716</v>
      </c>
      <c r="T850" s="67">
        <v>45757</v>
      </c>
      <c r="U850" s="64">
        <f>T850-S850</f>
        <v>41</v>
      </c>
      <c r="V850" s="64">
        <v>0</v>
      </c>
      <c r="W850" s="61">
        <f>V850*U850</f>
        <v>0</v>
      </c>
      <c r="X850" s="68" t="s">
        <v>3817</v>
      </c>
      <c r="Y850" s="68" t="s">
        <v>50</v>
      </c>
      <c r="AA850" s="9" t="s">
        <v>27</v>
      </c>
      <c r="AB850" s="9" t="s">
        <v>27</v>
      </c>
      <c r="AC850" s="9" t="s">
        <v>27</v>
      </c>
      <c r="AD850" s="9" t="s">
        <v>27</v>
      </c>
      <c r="AE850" s="9" t="s">
        <v>27</v>
      </c>
      <c r="AP850" s="69"/>
      <c r="AQ850" s="70"/>
      <c r="AR850" s="71"/>
      <c r="AS850" s="60"/>
      <c r="AT850" s="60"/>
      <c r="AU850" s="72"/>
      <c r="AV850" s="72"/>
      <c r="AW850" s="72"/>
      <c r="AX850" s="72"/>
      <c r="AY850" s="73"/>
    </row>
    <row r="851" spans="1:51" s="2" customFormat="1" ht="12" customHeight="1">
      <c r="A851" s="172" t="s">
        <v>3818</v>
      </c>
      <c r="B851" s="55" t="s">
        <v>2226</v>
      </c>
      <c r="C851" s="58" t="s">
        <v>3819</v>
      </c>
      <c r="D851" s="57" t="s">
        <v>3820</v>
      </c>
      <c r="E851" s="60" t="s">
        <v>385</v>
      </c>
      <c r="F851" s="55" t="s">
        <v>208</v>
      </c>
      <c r="G851" s="121">
        <v>4510052</v>
      </c>
      <c r="H851" s="121">
        <v>1194126.8155092373</v>
      </c>
      <c r="I851" s="107"/>
      <c r="J851" s="107"/>
      <c r="K851" s="121">
        <v>1500000</v>
      </c>
      <c r="L851" s="175">
        <v>950000</v>
      </c>
      <c r="M851" s="60" t="s">
        <v>46</v>
      </c>
      <c r="N851" s="177" t="s">
        <v>48</v>
      </c>
      <c r="O851" s="169">
        <f t="shared" si="191"/>
        <v>818965.51724137936</v>
      </c>
      <c r="P851" s="170">
        <v>0</v>
      </c>
      <c r="Q851" s="72">
        <f>P851*O851</f>
        <v>0</v>
      </c>
      <c r="R851" s="65"/>
      <c r="S851" s="67"/>
      <c r="T851" s="67">
        <v>45294</v>
      </c>
      <c r="U851" s="64"/>
      <c r="V851" s="64"/>
      <c r="W851" s="61"/>
      <c r="X851" s="68" t="s">
        <v>3821</v>
      </c>
      <c r="Y851" s="68" t="s">
        <v>50</v>
      </c>
      <c r="AA851" s="9" t="s">
        <v>27</v>
      </c>
      <c r="AB851" s="9" t="s">
        <v>27</v>
      </c>
      <c r="AC851" s="9" t="s">
        <v>27</v>
      </c>
      <c r="AD851" s="9" t="s">
        <v>27</v>
      </c>
      <c r="AE851" s="9" t="s">
        <v>27</v>
      </c>
      <c r="AP851" s="69"/>
      <c r="AQ851" s="70"/>
      <c r="AR851" s="71"/>
      <c r="AS851" s="60"/>
      <c r="AT851" s="60"/>
      <c r="AU851" s="72"/>
      <c r="AV851" s="72"/>
      <c r="AW851" s="72"/>
      <c r="AX851" s="72"/>
      <c r="AY851" s="73"/>
    </row>
    <row r="852" spans="1:51" s="2" customFormat="1" ht="12" customHeight="1">
      <c r="A852" s="172" t="s">
        <v>3822</v>
      </c>
      <c r="B852" s="55" t="s">
        <v>3823</v>
      </c>
      <c r="C852" s="58" t="s">
        <v>3824</v>
      </c>
      <c r="D852" s="57" t="s">
        <v>3825</v>
      </c>
      <c r="E852" s="60" t="s">
        <v>3280</v>
      </c>
      <c r="F852" s="55" t="s">
        <v>3826</v>
      </c>
      <c r="G852" s="121">
        <v>9011000</v>
      </c>
      <c r="H852" s="121">
        <f>G852*25%</f>
        <v>2252750</v>
      </c>
      <c r="I852" s="107">
        <v>5500000</v>
      </c>
      <c r="J852" s="107"/>
      <c r="K852" s="121">
        <v>6000000</v>
      </c>
      <c r="L852" s="175">
        <v>6500000</v>
      </c>
      <c r="M852" s="60" t="s">
        <v>3827</v>
      </c>
      <c r="N852" s="177" t="s">
        <v>1879</v>
      </c>
      <c r="O852" s="169">
        <f t="shared" si="191"/>
        <v>5603448.2758620698</v>
      </c>
      <c r="P852" s="170">
        <v>1.4999999999999999E-2</v>
      </c>
      <c r="Q852" s="72">
        <f>P852*O852</f>
        <v>84051.724137931044</v>
      </c>
      <c r="R852" s="65" t="s">
        <v>3680</v>
      </c>
      <c r="S852" s="67">
        <v>45719</v>
      </c>
      <c r="T852" s="67">
        <v>45758</v>
      </c>
      <c r="U852" s="64">
        <f>(T852-S852)</f>
        <v>39</v>
      </c>
      <c r="V852" s="64">
        <v>0</v>
      </c>
      <c r="W852" s="61">
        <f>V852*U852</f>
        <v>0</v>
      </c>
      <c r="X852" s="68" t="s">
        <v>3828</v>
      </c>
      <c r="Y852" s="68" t="s">
        <v>50</v>
      </c>
      <c r="AA852" s="9" t="s">
        <v>27</v>
      </c>
      <c r="AB852" s="9" t="s">
        <v>27</v>
      </c>
      <c r="AC852" s="9" t="s">
        <v>27</v>
      </c>
      <c r="AD852" s="9" t="s">
        <v>27</v>
      </c>
      <c r="AE852" s="9" t="s">
        <v>27</v>
      </c>
      <c r="AP852" s="69"/>
      <c r="AQ852" s="70"/>
      <c r="AR852" s="71"/>
      <c r="AS852" s="60"/>
      <c r="AT852" s="60"/>
      <c r="AU852" s="72"/>
      <c r="AV852" s="72"/>
      <c r="AW852" s="72"/>
      <c r="AX852" s="72"/>
      <c r="AY852" s="73"/>
    </row>
    <row r="853" spans="1:51" s="2" customFormat="1" ht="12" customHeight="1">
      <c r="A853" s="172" t="s">
        <v>3829</v>
      </c>
      <c r="B853" s="55" t="s">
        <v>3801</v>
      </c>
      <c r="C853" s="58" t="s">
        <v>3830</v>
      </c>
      <c r="D853" s="57" t="s">
        <v>3831</v>
      </c>
      <c r="E853" s="60" t="s">
        <v>3804</v>
      </c>
      <c r="F853" s="55" t="s">
        <v>3805</v>
      </c>
      <c r="G853" s="121">
        <v>3778865</v>
      </c>
      <c r="H853" s="121">
        <v>1220531.8458721582</v>
      </c>
      <c r="I853" s="107">
        <v>3000000</v>
      </c>
      <c r="J853" s="107"/>
      <c r="K853" s="121">
        <v>3000000</v>
      </c>
      <c r="L853" s="175">
        <v>1500000</v>
      </c>
      <c r="M853" s="60" t="s">
        <v>3832</v>
      </c>
      <c r="N853" s="177" t="s">
        <v>2130</v>
      </c>
      <c r="O853" s="169">
        <f t="shared" si="191"/>
        <v>1293103.4482758623</v>
      </c>
      <c r="P853" s="170">
        <v>2.5000000000000001E-2</v>
      </c>
      <c r="Q853" s="72">
        <f>O853*P853</f>
        <v>32327.586206896558</v>
      </c>
      <c r="R853" s="65"/>
      <c r="S853" s="67">
        <v>45748</v>
      </c>
      <c r="T853" s="67">
        <v>45758</v>
      </c>
      <c r="U853" s="64">
        <v>0</v>
      </c>
      <c r="V853" s="64">
        <v>0</v>
      </c>
      <c r="W853" s="61">
        <v>0</v>
      </c>
      <c r="X853" s="68" t="s">
        <v>3833</v>
      </c>
      <c r="Y853" s="68" t="s">
        <v>50</v>
      </c>
      <c r="AA853" s="9" t="s">
        <v>27</v>
      </c>
      <c r="AB853" s="9" t="s">
        <v>27</v>
      </c>
      <c r="AC853" s="9" t="s">
        <v>27</v>
      </c>
      <c r="AD853" s="9" t="s">
        <v>27</v>
      </c>
      <c r="AE853" s="9" t="s">
        <v>27</v>
      </c>
      <c r="AP853" s="69"/>
      <c r="AQ853" s="70"/>
      <c r="AR853" s="71"/>
      <c r="AS853" s="60"/>
      <c r="AT853" s="60"/>
      <c r="AU853" s="72"/>
      <c r="AV853" s="72"/>
      <c r="AW853" s="72"/>
      <c r="AX853" s="72"/>
      <c r="AY853" s="73"/>
    </row>
    <row r="854" spans="1:51" s="2" customFormat="1" ht="12" customHeight="1">
      <c r="A854" s="172" t="s">
        <v>3834</v>
      </c>
      <c r="B854" s="55" t="s">
        <v>3769</v>
      </c>
      <c r="C854" s="58" t="s">
        <v>3835</v>
      </c>
      <c r="D854" s="57" t="s">
        <v>3836</v>
      </c>
      <c r="E854" s="60" t="s">
        <v>3280</v>
      </c>
      <c r="F854" s="55" t="s">
        <v>208</v>
      </c>
      <c r="G854" s="121">
        <v>3499456.8965517241</v>
      </c>
      <c r="H854" s="121">
        <v>1120580.0315971561</v>
      </c>
      <c r="I854" s="107"/>
      <c r="J854" s="107"/>
      <c r="K854" s="121">
        <v>1000000</v>
      </c>
      <c r="L854" s="175">
        <v>1000000</v>
      </c>
      <c r="M854" s="60" t="s">
        <v>3837</v>
      </c>
      <c r="N854" s="177" t="s">
        <v>2130</v>
      </c>
      <c r="O854" s="169">
        <f t="shared" si="191"/>
        <v>862068.96551724139</v>
      </c>
      <c r="P854" s="170">
        <v>1.4999999999999999E-2</v>
      </c>
      <c r="Q854" s="72">
        <f>P854*O854</f>
        <v>12931.03448275862</v>
      </c>
      <c r="R854" s="65" t="s">
        <v>3680</v>
      </c>
      <c r="S854" s="67">
        <v>45716</v>
      </c>
      <c r="T854" s="67">
        <v>45758</v>
      </c>
      <c r="U854" s="64">
        <f>T854-S854</f>
        <v>42</v>
      </c>
      <c r="V854" s="64">
        <v>0</v>
      </c>
      <c r="W854" s="61">
        <f>V854*U854</f>
        <v>0</v>
      </c>
      <c r="X854" s="68" t="s">
        <v>3838</v>
      </c>
      <c r="Y854" s="68" t="s">
        <v>50</v>
      </c>
      <c r="AA854" s="9" t="s">
        <v>27</v>
      </c>
      <c r="AB854" s="9" t="s">
        <v>27</v>
      </c>
      <c r="AC854" s="9" t="s">
        <v>27</v>
      </c>
      <c r="AD854" s="9" t="s">
        <v>27</v>
      </c>
      <c r="AE854" s="9" t="s">
        <v>27</v>
      </c>
      <c r="AP854" s="69"/>
      <c r="AQ854" s="70"/>
      <c r="AR854" s="71"/>
      <c r="AS854" s="60"/>
      <c r="AT854" s="60"/>
      <c r="AU854" s="72"/>
      <c r="AV854" s="72">
        <f>(60877361.06/55)/1.16</f>
        <v>954190.61222570541</v>
      </c>
      <c r="AW854" s="72">
        <f>L854/1.16</f>
        <v>862068.96551724139</v>
      </c>
      <c r="AX854" s="72">
        <f>AV854+AW854</f>
        <v>1816259.5777429468</v>
      </c>
      <c r="AY854" s="73">
        <f>AX854/G854</f>
        <v>0.51901184424721525</v>
      </c>
    </row>
    <row r="855" spans="1:51" s="2" customFormat="1" ht="12" customHeight="1">
      <c r="A855" s="172" t="s">
        <v>3839</v>
      </c>
      <c r="B855" s="55" t="s">
        <v>3769</v>
      </c>
      <c r="C855" s="58" t="s">
        <v>3840</v>
      </c>
      <c r="D855" s="57" t="s">
        <v>3841</v>
      </c>
      <c r="E855" s="60" t="s">
        <v>3280</v>
      </c>
      <c r="F855" s="55" t="s">
        <v>208</v>
      </c>
      <c r="G855" s="121">
        <v>3499456.8965517241</v>
      </c>
      <c r="H855" s="121">
        <v>1120580.0315971561</v>
      </c>
      <c r="I855" s="107"/>
      <c r="J855" s="107"/>
      <c r="K855" s="121">
        <v>1000000</v>
      </c>
      <c r="L855" s="175">
        <v>1000000</v>
      </c>
      <c r="M855" s="60" t="s">
        <v>3837</v>
      </c>
      <c r="N855" s="177" t="s">
        <v>2130</v>
      </c>
      <c r="O855" s="169">
        <f t="shared" si="191"/>
        <v>862068.96551724139</v>
      </c>
      <c r="P855" s="170">
        <v>1.4999999999999999E-2</v>
      </c>
      <c r="Q855" s="72">
        <f>P855*O855</f>
        <v>12931.03448275862</v>
      </c>
      <c r="R855" s="65" t="s">
        <v>3680</v>
      </c>
      <c r="S855" s="67">
        <v>45695</v>
      </c>
      <c r="T855" s="67">
        <v>45758</v>
      </c>
      <c r="U855" s="64">
        <f>T855-S855</f>
        <v>63</v>
      </c>
      <c r="V855" s="64">
        <v>0</v>
      </c>
      <c r="W855" s="61">
        <f>V855*U855</f>
        <v>0</v>
      </c>
      <c r="X855" s="68" t="s">
        <v>3838</v>
      </c>
      <c r="Y855" s="68" t="s">
        <v>50</v>
      </c>
      <c r="AA855" s="9" t="s">
        <v>27</v>
      </c>
      <c r="AB855" s="9" t="s">
        <v>27</v>
      </c>
      <c r="AC855" s="9" t="s">
        <v>27</v>
      </c>
      <c r="AD855" s="9" t="s">
        <v>27</v>
      </c>
      <c r="AE855" s="9" t="s">
        <v>27</v>
      </c>
      <c r="AP855" s="69"/>
      <c r="AQ855" s="70"/>
      <c r="AR855" s="71"/>
      <c r="AS855" s="60"/>
      <c r="AT855" s="60"/>
      <c r="AU855" s="72"/>
      <c r="AV855" s="72">
        <f>(60877361.06/55)/1.16</f>
        <v>954190.61222570541</v>
      </c>
      <c r="AW855" s="72">
        <f>L855/1.16</f>
        <v>862068.96551724139</v>
      </c>
      <c r="AX855" s="72">
        <f>AV855+AW855</f>
        <v>1816259.5777429468</v>
      </c>
      <c r="AY855" s="73">
        <f>AX855/G855</f>
        <v>0.51901184424721525</v>
      </c>
    </row>
    <row r="856" spans="1:51" s="2" customFormat="1" ht="12" customHeight="1">
      <c r="A856" s="172" t="s">
        <v>3842</v>
      </c>
      <c r="B856" s="55" t="s">
        <v>3801</v>
      </c>
      <c r="C856" s="58" t="s">
        <v>3843</v>
      </c>
      <c r="D856" s="57" t="s">
        <v>3844</v>
      </c>
      <c r="E856" s="60" t="s">
        <v>3804</v>
      </c>
      <c r="F856" s="55" t="s">
        <v>3805</v>
      </c>
      <c r="G856" s="121">
        <v>3778865</v>
      </c>
      <c r="H856" s="121">
        <v>1220531.8458721582</v>
      </c>
      <c r="I856" s="107">
        <v>2900000</v>
      </c>
      <c r="J856" s="107"/>
      <c r="K856" s="121">
        <v>2900000</v>
      </c>
      <c r="L856" s="175">
        <v>1500000</v>
      </c>
      <c r="M856" s="60" t="s">
        <v>3845</v>
      </c>
      <c r="N856" s="177" t="s">
        <v>2130</v>
      </c>
      <c r="O856" s="169">
        <f t="shared" si="191"/>
        <v>1293103.4482758623</v>
      </c>
      <c r="P856" s="170">
        <v>2.5000000000000001E-2</v>
      </c>
      <c r="Q856" s="72">
        <f>O856*P856</f>
        <v>32327.586206896558</v>
      </c>
      <c r="R856" s="65"/>
      <c r="S856" s="67">
        <v>45748</v>
      </c>
      <c r="T856" s="67">
        <v>45758</v>
      </c>
      <c r="U856" s="64">
        <v>0</v>
      </c>
      <c r="V856" s="64">
        <v>0</v>
      </c>
      <c r="W856" s="61">
        <v>0</v>
      </c>
      <c r="X856" s="68" t="s">
        <v>3846</v>
      </c>
      <c r="Y856" s="68" t="s">
        <v>50</v>
      </c>
      <c r="AA856" s="9" t="s">
        <v>27</v>
      </c>
      <c r="AB856" s="9" t="s">
        <v>27</v>
      </c>
      <c r="AC856" s="9" t="s">
        <v>27</v>
      </c>
      <c r="AD856" s="9" t="s">
        <v>27</v>
      </c>
      <c r="AE856" s="9" t="s">
        <v>27</v>
      </c>
      <c r="AP856" s="69"/>
      <c r="AQ856" s="70"/>
      <c r="AR856" s="71"/>
      <c r="AS856" s="60"/>
      <c r="AT856" s="60"/>
      <c r="AU856" s="72"/>
      <c r="AV856" s="72"/>
      <c r="AW856" s="72"/>
      <c r="AX856" s="72"/>
      <c r="AY856" s="73"/>
    </row>
    <row r="857" spans="1:51" s="2" customFormat="1" ht="12" customHeight="1">
      <c r="A857" s="172" t="s">
        <v>3847</v>
      </c>
      <c r="B857" s="55" t="s">
        <v>3801</v>
      </c>
      <c r="C857" s="58" t="s">
        <v>3848</v>
      </c>
      <c r="D857" s="57" t="s">
        <v>3849</v>
      </c>
      <c r="E857" s="60" t="s">
        <v>3804</v>
      </c>
      <c r="F857" s="55" t="s">
        <v>3805</v>
      </c>
      <c r="G857" s="121">
        <v>3778865</v>
      </c>
      <c r="H857" s="121">
        <v>1220531.8458721582</v>
      </c>
      <c r="I857" s="107">
        <v>2600000</v>
      </c>
      <c r="J857" s="107"/>
      <c r="K857" s="121">
        <v>2600000</v>
      </c>
      <c r="L857" s="175">
        <v>2000000</v>
      </c>
      <c r="M857" s="60" t="s">
        <v>3850</v>
      </c>
      <c r="N857" s="177" t="s">
        <v>2130</v>
      </c>
      <c r="O857" s="169">
        <f t="shared" si="191"/>
        <v>1724137.9310344828</v>
      </c>
      <c r="P857" s="170">
        <v>2.5000000000000001E-2</v>
      </c>
      <c r="Q857" s="72">
        <f>O857*P857</f>
        <v>43103.448275862072</v>
      </c>
      <c r="R857" s="65"/>
      <c r="S857" s="67">
        <v>45748</v>
      </c>
      <c r="T857" s="67">
        <v>45758</v>
      </c>
      <c r="U857" s="64">
        <v>0</v>
      </c>
      <c r="V857" s="64">
        <v>0</v>
      </c>
      <c r="W857" s="61">
        <v>0</v>
      </c>
      <c r="X857" s="68" t="s">
        <v>3851</v>
      </c>
      <c r="Y857" s="68" t="s">
        <v>50</v>
      </c>
      <c r="AA857" s="9" t="s">
        <v>27</v>
      </c>
      <c r="AB857" s="9" t="s">
        <v>27</v>
      </c>
      <c r="AC857" s="9" t="s">
        <v>27</v>
      </c>
      <c r="AD857" s="9" t="s">
        <v>27</v>
      </c>
      <c r="AE857" s="9" t="s">
        <v>27</v>
      </c>
      <c r="AP857" s="69"/>
      <c r="AQ857" s="70"/>
      <c r="AR857" s="71"/>
      <c r="AS857" s="60"/>
      <c r="AT857" s="60"/>
      <c r="AU857" s="72"/>
      <c r="AV857" s="72"/>
      <c r="AW857" s="72"/>
      <c r="AX857" s="72"/>
      <c r="AY857" s="73"/>
    </row>
    <row r="858" spans="1:51" s="2" customFormat="1" ht="12" customHeight="1">
      <c r="A858" s="172" t="s">
        <v>3852</v>
      </c>
      <c r="B858" s="55" t="s">
        <v>3801</v>
      </c>
      <c r="C858" s="58" t="s">
        <v>3853</v>
      </c>
      <c r="D858" s="57" t="s">
        <v>3854</v>
      </c>
      <c r="E858" s="60" t="s">
        <v>3804</v>
      </c>
      <c r="F858" s="55" t="s">
        <v>3805</v>
      </c>
      <c r="G858" s="121">
        <v>3778865</v>
      </c>
      <c r="H858" s="121">
        <v>1220531.8458721582</v>
      </c>
      <c r="I858" s="107">
        <v>2700000</v>
      </c>
      <c r="J858" s="107"/>
      <c r="K858" s="121">
        <v>2700000</v>
      </c>
      <c r="L858" s="175">
        <v>2000000</v>
      </c>
      <c r="M858" s="60" t="s">
        <v>3850</v>
      </c>
      <c r="N858" s="177" t="s">
        <v>2130</v>
      </c>
      <c r="O858" s="169">
        <f t="shared" si="191"/>
        <v>1724137.9310344828</v>
      </c>
      <c r="P858" s="170">
        <v>2.5000000000000001E-2</v>
      </c>
      <c r="Q858" s="72">
        <f>O858*P858</f>
        <v>43103.448275862072</v>
      </c>
      <c r="R858" s="65"/>
      <c r="S858" s="67">
        <v>45748</v>
      </c>
      <c r="T858" s="67">
        <v>45758</v>
      </c>
      <c r="U858" s="64">
        <v>0</v>
      </c>
      <c r="V858" s="64">
        <v>0</v>
      </c>
      <c r="W858" s="61">
        <v>0</v>
      </c>
      <c r="X858" s="68" t="s">
        <v>3851</v>
      </c>
      <c r="Y858" s="68" t="s">
        <v>50</v>
      </c>
      <c r="AA858" s="9" t="s">
        <v>27</v>
      </c>
      <c r="AB858" s="9" t="s">
        <v>27</v>
      </c>
      <c r="AC858" s="9" t="s">
        <v>27</v>
      </c>
      <c r="AD858" s="9" t="s">
        <v>27</v>
      </c>
      <c r="AE858" s="9" t="s">
        <v>27</v>
      </c>
      <c r="AP858" s="69"/>
      <c r="AQ858" s="70"/>
      <c r="AR858" s="71"/>
      <c r="AS858" s="60"/>
      <c r="AT858" s="60"/>
      <c r="AU858" s="72"/>
      <c r="AV858" s="72"/>
      <c r="AW858" s="72"/>
      <c r="AX858" s="72"/>
      <c r="AY858" s="73"/>
    </row>
    <row r="859" spans="1:51" s="2" customFormat="1" ht="12" customHeight="1">
      <c r="A859" s="172" t="s">
        <v>3855</v>
      </c>
      <c r="B859" s="55" t="s">
        <v>3801</v>
      </c>
      <c r="C859" s="58" t="s">
        <v>3856</v>
      </c>
      <c r="D859" s="57" t="s">
        <v>3857</v>
      </c>
      <c r="E859" s="60" t="s">
        <v>3804</v>
      </c>
      <c r="F859" s="55" t="s">
        <v>3805</v>
      </c>
      <c r="G859" s="121">
        <v>3778865</v>
      </c>
      <c r="H859" s="121">
        <v>1220531.8458721582</v>
      </c>
      <c r="I859" s="107">
        <v>3000000</v>
      </c>
      <c r="J859" s="107"/>
      <c r="K859" s="121">
        <v>3000000</v>
      </c>
      <c r="L859" s="175">
        <v>1500000</v>
      </c>
      <c r="M859" s="60" t="s">
        <v>3858</v>
      </c>
      <c r="N859" s="177" t="s">
        <v>2130</v>
      </c>
      <c r="O859" s="169">
        <f t="shared" si="191"/>
        <v>1293103.4482758623</v>
      </c>
      <c r="P859" s="170">
        <v>2.5000000000000001E-2</v>
      </c>
      <c r="Q859" s="72">
        <f>O859*P859</f>
        <v>32327.586206896558</v>
      </c>
      <c r="R859" s="65"/>
      <c r="S859" s="67">
        <v>45748</v>
      </c>
      <c r="T859" s="67">
        <v>45758</v>
      </c>
      <c r="U859" s="64">
        <v>0</v>
      </c>
      <c r="V859" s="64">
        <v>0</v>
      </c>
      <c r="W859" s="61">
        <v>0</v>
      </c>
      <c r="X859" s="68" t="s">
        <v>3859</v>
      </c>
      <c r="Y859" s="68" t="s">
        <v>50</v>
      </c>
      <c r="AA859" s="9" t="s">
        <v>27</v>
      </c>
      <c r="AB859" s="9" t="s">
        <v>27</v>
      </c>
      <c r="AC859" s="9" t="s">
        <v>27</v>
      </c>
      <c r="AD859" s="9" t="s">
        <v>27</v>
      </c>
      <c r="AE859" s="9" t="s">
        <v>27</v>
      </c>
      <c r="AP859" s="69"/>
      <c r="AQ859" s="70"/>
      <c r="AR859" s="71"/>
      <c r="AS859" s="60"/>
      <c r="AT859" s="60"/>
      <c r="AU859" s="72"/>
      <c r="AV859" s="72"/>
      <c r="AW859" s="72"/>
      <c r="AX859" s="72"/>
      <c r="AY859" s="73"/>
    </row>
    <row r="860" spans="1:51" s="2" customFormat="1" ht="12" customHeight="1">
      <c r="A860" s="172" t="s">
        <v>3860</v>
      </c>
      <c r="B860" s="55" t="s">
        <v>2226</v>
      </c>
      <c r="C860" s="58" t="s">
        <v>3861</v>
      </c>
      <c r="D860" s="57" t="s">
        <v>3862</v>
      </c>
      <c r="E860" s="60" t="s">
        <v>3280</v>
      </c>
      <c r="F860" s="55" t="s">
        <v>208</v>
      </c>
      <c r="G860" s="121">
        <v>4510052</v>
      </c>
      <c r="H860" s="121">
        <v>1194126.8155092373</v>
      </c>
      <c r="I860" s="107"/>
      <c r="J860" s="107"/>
      <c r="K860" s="121">
        <v>1500000</v>
      </c>
      <c r="L860" s="175">
        <v>950000</v>
      </c>
      <c r="M860" s="60" t="s">
        <v>3863</v>
      </c>
      <c r="N860" s="177" t="s">
        <v>1651</v>
      </c>
      <c r="O860" s="169">
        <f t="shared" si="191"/>
        <v>818965.51724137936</v>
      </c>
      <c r="P860" s="170">
        <v>1.4999999999999999E-2</v>
      </c>
      <c r="Q860" s="72">
        <f>P860*O860</f>
        <v>12284.48275862069</v>
      </c>
      <c r="R860" s="65" t="s">
        <v>3680</v>
      </c>
      <c r="S860" s="67">
        <v>45693</v>
      </c>
      <c r="T860" s="67">
        <v>45758</v>
      </c>
      <c r="U860" s="64">
        <f>T860-S860</f>
        <v>65</v>
      </c>
      <c r="V860" s="64">
        <v>0</v>
      </c>
      <c r="W860" s="61">
        <f>V860*U860</f>
        <v>0</v>
      </c>
      <c r="X860" s="68" t="s">
        <v>3864</v>
      </c>
      <c r="Y860" s="68" t="s">
        <v>50</v>
      </c>
      <c r="AA860" s="9" t="s">
        <v>27</v>
      </c>
      <c r="AB860" s="9" t="s">
        <v>27</v>
      </c>
      <c r="AC860" s="9" t="s">
        <v>27</v>
      </c>
      <c r="AD860" s="9" t="s">
        <v>27</v>
      </c>
      <c r="AE860" s="9" t="s">
        <v>27</v>
      </c>
      <c r="AP860" s="69"/>
      <c r="AQ860" s="70"/>
      <c r="AR860" s="71"/>
      <c r="AS860" s="60"/>
      <c r="AT860" s="60"/>
      <c r="AU860" s="72"/>
      <c r="AV860" s="72"/>
      <c r="AW860" s="72"/>
      <c r="AX860" s="72"/>
      <c r="AY860" s="73"/>
    </row>
    <row r="861" spans="1:51" s="2" customFormat="1" ht="12" customHeight="1">
      <c r="A861" s="172" t="s">
        <v>3865</v>
      </c>
      <c r="B861" s="55" t="s">
        <v>778</v>
      </c>
      <c r="C861" s="58" t="s">
        <v>3866</v>
      </c>
      <c r="D861" s="57">
        <v>1278339</v>
      </c>
      <c r="E861" s="60" t="s">
        <v>3128</v>
      </c>
      <c r="F861" s="55" t="s">
        <v>208</v>
      </c>
      <c r="G861" s="121">
        <v>5129995.5999999996</v>
      </c>
      <c r="H861" s="121">
        <v>1280956.6739464356</v>
      </c>
      <c r="I861" s="107"/>
      <c r="J861" s="107"/>
      <c r="K861" s="121">
        <v>1100000</v>
      </c>
      <c r="L861" s="175">
        <v>700000</v>
      </c>
      <c r="M861" s="60" t="s">
        <v>3867</v>
      </c>
      <c r="N861" s="177" t="s">
        <v>48</v>
      </c>
      <c r="O861" s="169">
        <f t="shared" si="191"/>
        <v>603448.27586206899</v>
      </c>
      <c r="P861" s="170">
        <v>0</v>
      </c>
      <c r="Q861" s="72">
        <f>P861*O861</f>
        <v>0</v>
      </c>
      <c r="R861" s="65"/>
      <c r="S861" s="67">
        <v>45490</v>
      </c>
      <c r="T861" s="67">
        <v>45761</v>
      </c>
      <c r="U861" s="64">
        <f>T861-S861</f>
        <v>271</v>
      </c>
      <c r="V861" s="64">
        <v>100</v>
      </c>
      <c r="W861" s="61">
        <f>V861*U861</f>
        <v>27100</v>
      </c>
      <c r="X861" s="68" t="s">
        <v>3868</v>
      </c>
      <c r="Y861" s="68" t="s">
        <v>922</v>
      </c>
      <c r="AA861" s="9" t="s">
        <v>27</v>
      </c>
      <c r="AB861" s="233" t="s">
        <v>28</v>
      </c>
      <c r="AC861" s="233" t="s">
        <v>28</v>
      </c>
      <c r="AD861" s="9" t="s">
        <v>27</v>
      </c>
      <c r="AE861" s="233" t="s">
        <v>28</v>
      </c>
      <c r="AG861" s="2" t="s">
        <v>3869</v>
      </c>
      <c r="AP861" s="69"/>
      <c r="AQ861" s="70"/>
      <c r="AR861" s="71"/>
      <c r="AS861" s="60"/>
      <c r="AT861" s="60"/>
      <c r="AU861" s="72"/>
      <c r="AV861" s="72"/>
      <c r="AW861" s="72"/>
      <c r="AX861" s="72"/>
      <c r="AY861" s="73"/>
    </row>
    <row r="862" spans="1:51" s="2" customFormat="1" ht="12" customHeight="1">
      <c r="A862" s="172" t="s">
        <v>3870</v>
      </c>
      <c r="B862" s="55" t="s">
        <v>3801</v>
      </c>
      <c r="C862" s="58" t="s">
        <v>3871</v>
      </c>
      <c r="D862" s="57" t="s">
        <v>3872</v>
      </c>
      <c r="E862" s="60" t="s">
        <v>3804</v>
      </c>
      <c r="F862" s="55" t="s">
        <v>3805</v>
      </c>
      <c r="G862" s="121">
        <v>3778865</v>
      </c>
      <c r="H862" s="121">
        <v>1220531.8458721582</v>
      </c>
      <c r="I862" s="107">
        <v>2800000</v>
      </c>
      <c r="J862" s="107"/>
      <c r="K862" s="121">
        <v>2800000</v>
      </c>
      <c r="L862" s="175">
        <v>2800000</v>
      </c>
      <c r="M862" s="60" t="s">
        <v>3873</v>
      </c>
      <c r="N862" s="177" t="s">
        <v>3346</v>
      </c>
      <c r="O862" s="169">
        <f t="shared" si="191"/>
        <v>2413793.1034482759</v>
      </c>
      <c r="P862" s="170">
        <v>2.5000000000000001E-2</v>
      </c>
      <c r="Q862" s="72">
        <f>O862*P862</f>
        <v>60344.827586206899</v>
      </c>
      <c r="R862" s="65" t="s">
        <v>3680</v>
      </c>
      <c r="S862" s="67">
        <v>45748</v>
      </c>
      <c r="T862" s="67">
        <v>45761</v>
      </c>
      <c r="U862" s="64">
        <v>0</v>
      </c>
      <c r="V862" s="64">
        <v>0</v>
      </c>
      <c r="W862" s="61">
        <v>0</v>
      </c>
      <c r="X862" s="68" t="s">
        <v>3874</v>
      </c>
      <c r="Y862" s="68" t="s">
        <v>50</v>
      </c>
      <c r="AA862" s="9" t="s">
        <v>27</v>
      </c>
      <c r="AB862" s="9" t="s">
        <v>27</v>
      </c>
      <c r="AC862" s="9" t="s">
        <v>27</v>
      </c>
      <c r="AD862" s="9" t="s">
        <v>27</v>
      </c>
      <c r="AE862" s="9" t="s">
        <v>27</v>
      </c>
      <c r="AP862" s="69"/>
      <c r="AQ862" s="70"/>
      <c r="AR862" s="71"/>
      <c r="AS862" s="60"/>
      <c r="AT862" s="60"/>
      <c r="AU862" s="72"/>
      <c r="AV862" s="72"/>
      <c r="AW862" s="72"/>
      <c r="AX862" s="72"/>
      <c r="AY862" s="73"/>
    </row>
    <row r="863" spans="1:51" s="2" customFormat="1" ht="12" customHeight="1">
      <c r="A863" s="172" t="s">
        <v>3875</v>
      </c>
      <c r="B863" s="55" t="s">
        <v>3801</v>
      </c>
      <c r="C863" s="58" t="s">
        <v>3876</v>
      </c>
      <c r="D863" s="57" t="s">
        <v>3877</v>
      </c>
      <c r="E863" s="60" t="s">
        <v>3804</v>
      </c>
      <c r="F863" s="55" t="s">
        <v>3805</v>
      </c>
      <c r="G863" s="121">
        <v>3778865</v>
      </c>
      <c r="H863" s="121">
        <v>1220531.8458721582</v>
      </c>
      <c r="I863" s="107">
        <v>2800000</v>
      </c>
      <c r="J863" s="107"/>
      <c r="K863" s="121">
        <v>2800000</v>
      </c>
      <c r="L863" s="175">
        <v>2800000</v>
      </c>
      <c r="M863" s="60" t="s">
        <v>3878</v>
      </c>
      <c r="N863" s="177" t="s">
        <v>1879</v>
      </c>
      <c r="O863" s="169">
        <f t="shared" si="191"/>
        <v>2413793.1034482759</v>
      </c>
      <c r="P863" s="170">
        <v>2.5000000000000001E-2</v>
      </c>
      <c r="Q863" s="72">
        <f>O863*P863</f>
        <v>60344.827586206899</v>
      </c>
      <c r="R863" s="65" t="s">
        <v>3680</v>
      </c>
      <c r="S863" s="67">
        <v>45748</v>
      </c>
      <c r="T863" s="67">
        <v>45761</v>
      </c>
      <c r="U863" s="64">
        <v>0</v>
      </c>
      <c r="V863" s="64">
        <v>0</v>
      </c>
      <c r="W863" s="61">
        <v>0</v>
      </c>
      <c r="X863" s="68" t="s">
        <v>3879</v>
      </c>
      <c r="Y863" s="68" t="s">
        <v>50</v>
      </c>
      <c r="AA863" s="9" t="s">
        <v>27</v>
      </c>
      <c r="AB863" s="9" t="s">
        <v>27</v>
      </c>
      <c r="AC863" s="9" t="s">
        <v>27</v>
      </c>
      <c r="AD863" s="9" t="s">
        <v>27</v>
      </c>
      <c r="AE863" s="9" t="s">
        <v>27</v>
      </c>
      <c r="AP863" s="69"/>
      <c r="AQ863" s="70"/>
      <c r="AR863" s="71"/>
      <c r="AS863" s="60"/>
      <c r="AT863" s="60"/>
      <c r="AU863" s="72"/>
      <c r="AV863" s="72"/>
      <c r="AW863" s="72"/>
      <c r="AX863" s="72"/>
      <c r="AY863" s="73"/>
    </row>
    <row r="864" spans="1:51" s="2" customFormat="1" ht="12" customHeight="1">
      <c r="A864" s="172" t="s">
        <v>3880</v>
      </c>
      <c r="B864" s="55" t="s">
        <v>3801</v>
      </c>
      <c r="C864" s="58" t="s">
        <v>3881</v>
      </c>
      <c r="D864" s="57" t="s">
        <v>3882</v>
      </c>
      <c r="E864" s="60" t="s">
        <v>3804</v>
      </c>
      <c r="F864" s="55" t="s">
        <v>3805</v>
      </c>
      <c r="G864" s="121">
        <v>3778865</v>
      </c>
      <c r="H864" s="121">
        <v>1220531.8458721582</v>
      </c>
      <c r="I864" s="107">
        <v>2700000</v>
      </c>
      <c r="J864" s="107"/>
      <c r="K864" s="121">
        <v>2700000</v>
      </c>
      <c r="L864" s="175">
        <v>2700000</v>
      </c>
      <c r="M864" s="60" t="s">
        <v>3883</v>
      </c>
      <c r="N864" s="177" t="s">
        <v>1879</v>
      </c>
      <c r="O864" s="169">
        <f t="shared" si="191"/>
        <v>2327586.2068965519</v>
      </c>
      <c r="P864" s="170">
        <v>2.5000000000000001E-2</v>
      </c>
      <c r="Q864" s="72">
        <f>O864*P864</f>
        <v>58189.655172413797</v>
      </c>
      <c r="R864" s="65" t="s">
        <v>3680</v>
      </c>
      <c r="S864" s="67">
        <v>45748</v>
      </c>
      <c r="T864" s="67">
        <v>45762</v>
      </c>
      <c r="U864" s="64">
        <v>0</v>
      </c>
      <c r="V864" s="64">
        <v>0</v>
      </c>
      <c r="W864" s="61">
        <v>0</v>
      </c>
      <c r="X864" s="68" t="s">
        <v>3884</v>
      </c>
      <c r="Y864" s="68" t="s">
        <v>50</v>
      </c>
      <c r="AA864" s="9" t="s">
        <v>27</v>
      </c>
      <c r="AB864" s="9" t="s">
        <v>27</v>
      </c>
      <c r="AC864" s="9" t="s">
        <v>27</v>
      </c>
      <c r="AD864" s="9" t="s">
        <v>27</v>
      </c>
      <c r="AE864" s="9" t="s">
        <v>27</v>
      </c>
      <c r="AP864" s="69"/>
      <c r="AQ864" s="70"/>
      <c r="AR864" s="71"/>
      <c r="AS864" s="60"/>
      <c r="AT864" s="60"/>
      <c r="AU864" s="72"/>
      <c r="AV864" s="72"/>
      <c r="AW864" s="72"/>
      <c r="AX864" s="72"/>
      <c r="AY864" s="73"/>
    </row>
    <row r="865" spans="1:51" s="2" customFormat="1" ht="12" customHeight="1">
      <c r="A865" s="172" t="s">
        <v>3885</v>
      </c>
      <c r="B865" s="55" t="s">
        <v>3801</v>
      </c>
      <c r="C865" s="58" t="s">
        <v>3886</v>
      </c>
      <c r="D865" s="57" t="s">
        <v>3887</v>
      </c>
      <c r="E865" s="60" t="s">
        <v>3804</v>
      </c>
      <c r="F865" s="55" t="s">
        <v>3805</v>
      </c>
      <c r="G865" s="121">
        <v>3778865</v>
      </c>
      <c r="H865" s="121">
        <v>1220531.8458721582</v>
      </c>
      <c r="I865" s="107">
        <v>2800000</v>
      </c>
      <c r="J865" s="107"/>
      <c r="K865" s="121">
        <v>2800000</v>
      </c>
      <c r="L865" s="175">
        <v>2800000</v>
      </c>
      <c r="M865" s="60" t="s">
        <v>3888</v>
      </c>
      <c r="N865" s="177" t="s">
        <v>2290</v>
      </c>
      <c r="O865" s="169">
        <f t="shared" si="191"/>
        <v>2413793.1034482759</v>
      </c>
      <c r="P865" s="170">
        <v>2.5000000000000001E-2</v>
      </c>
      <c r="Q865" s="72">
        <f>O865*P865</f>
        <v>60344.827586206899</v>
      </c>
      <c r="R865" s="65" t="s">
        <v>3680</v>
      </c>
      <c r="S865" s="67">
        <v>45748</v>
      </c>
      <c r="T865" s="67">
        <v>45763</v>
      </c>
      <c r="U865" s="64">
        <v>0</v>
      </c>
      <c r="V865" s="64">
        <v>0</v>
      </c>
      <c r="W865" s="61">
        <v>0</v>
      </c>
      <c r="X865" s="68" t="s">
        <v>3889</v>
      </c>
      <c r="Y865" s="68" t="s">
        <v>50</v>
      </c>
      <c r="AA865" s="9" t="s">
        <v>27</v>
      </c>
      <c r="AB865" s="9" t="s">
        <v>27</v>
      </c>
      <c r="AC865" s="9" t="s">
        <v>27</v>
      </c>
      <c r="AD865" s="9" t="s">
        <v>27</v>
      </c>
      <c r="AE865" s="9" t="s">
        <v>27</v>
      </c>
      <c r="AP865" s="69"/>
      <c r="AQ865" s="70"/>
      <c r="AR865" s="71"/>
      <c r="AS865" s="60"/>
      <c r="AT865" s="60"/>
      <c r="AU865" s="72"/>
      <c r="AV865" s="72"/>
      <c r="AW865" s="72"/>
      <c r="AX865" s="72"/>
      <c r="AY865" s="73"/>
    </row>
    <row r="866" spans="1:51" s="2" customFormat="1" ht="12" customHeight="1">
      <c r="A866" s="172" t="s">
        <v>3890</v>
      </c>
      <c r="B866" s="55" t="s">
        <v>3769</v>
      </c>
      <c r="C866" s="58" t="s">
        <v>3891</v>
      </c>
      <c r="D866" s="57" t="s">
        <v>3892</v>
      </c>
      <c r="E866" s="60" t="s">
        <v>3280</v>
      </c>
      <c r="F866" s="55" t="s">
        <v>208</v>
      </c>
      <c r="G866" s="121">
        <v>3499456.8965517241</v>
      </c>
      <c r="H866" s="121">
        <v>1120580.0315971561</v>
      </c>
      <c r="I866" s="107"/>
      <c r="J866" s="107"/>
      <c r="K866" s="121">
        <v>1000000</v>
      </c>
      <c r="L866" s="175">
        <v>1100000</v>
      </c>
      <c r="M866" s="60" t="s">
        <v>3888</v>
      </c>
      <c r="N866" s="177" t="s">
        <v>2290</v>
      </c>
      <c r="O866" s="169">
        <f t="shared" si="191"/>
        <v>948275.86206896557</v>
      </c>
      <c r="P866" s="170">
        <v>1.4999999999999999E-2</v>
      </c>
      <c r="Q866" s="72">
        <f>P866*O866</f>
        <v>14224.137931034484</v>
      </c>
      <c r="R866" s="65" t="s">
        <v>3680</v>
      </c>
      <c r="S866" s="67">
        <v>45695</v>
      </c>
      <c r="T866" s="67">
        <v>45763</v>
      </c>
      <c r="U866" s="64">
        <f>T866-S866</f>
        <v>68</v>
      </c>
      <c r="V866" s="64">
        <v>0</v>
      </c>
      <c r="W866" s="61">
        <f>V866*U866</f>
        <v>0</v>
      </c>
      <c r="X866" s="68" t="s">
        <v>3893</v>
      </c>
      <c r="Y866" s="68" t="s">
        <v>50</v>
      </c>
      <c r="AA866" s="9" t="s">
        <v>27</v>
      </c>
      <c r="AB866" s="9" t="s">
        <v>27</v>
      </c>
      <c r="AC866" s="9" t="s">
        <v>27</v>
      </c>
      <c r="AD866" s="9" t="s">
        <v>27</v>
      </c>
      <c r="AE866" s="9" t="s">
        <v>27</v>
      </c>
      <c r="AP866" s="69"/>
      <c r="AQ866" s="70"/>
      <c r="AR866" s="71"/>
      <c r="AS866" s="60"/>
      <c r="AT866" s="60"/>
      <c r="AU866" s="72"/>
      <c r="AV866" s="72">
        <f>(60877361.06/55)/1.16</f>
        <v>954190.61222570541</v>
      </c>
      <c r="AW866" s="72">
        <f>L866/1.16</f>
        <v>948275.86206896557</v>
      </c>
      <c r="AX866" s="72">
        <f>AV866+AW866</f>
        <v>1902466.4742946709</v>
      </c>
      <c r="AY866" s="73">
        <f>AX866/G866</f>
        <v>0.54364620869292979</v>
      </c>
    </row>
    <row r="867" spans="1:51" s="2" customFormat="1" ht="12" customHeight="1">
      <c r="A867" s="172" t="s">
        <v>3894</v>
      </c>
      <c r="B867" s="55" t="s">
        <v>2226</v>
      </c>
      <c r="C867" s="58" t="s">
        <v>3895</v>
      </c>
      <c r="D867" s="57" t="s">
        <v>3896</v>
      </c>
      <c r="E867" s="60" t="s">
        <v>46</v>
      </c>
      <c r="F867" s="55" t="s">
        <v>208</v>
      </c>
      <c r="G867" s="121">
        <v>4510052</v>
      </c>
      <c r="H867" s="121">
        <v>1194126.8155092373</v>
      </c>
      <c r="I867" s="107"/>
      <c r="J867" s="107"/>
      <c r="K867" s="121">
        <v>1500000</v>
      </c>
      <c r="L867" s="175">
        <v>950000</v>
      </c>
      <c r="M867" s="60" t="s">
        <v>46</v>
      </c>
      <c r="N867" s="177" t="s">
        <v>48</v>
      </c>
      <c r="O867" s="169">
        <f t="shared" si="191"/>
        <v>818965.51724137936</v>
      </c>
      <c r="P867" s="170">
        <v>0</v>
      </c>
      <c r="Q867" s="72">
        <f>P867*O867</f>
        <v>0</v>
      </c>
      <c r="R867" s="65"/>
      <c r="S867" s="67"/>
      <c r="T867" s="67">
        <v>45754</v>
      </c>
      <c r="U867" s="64">
        <f>T867-S867</f>
        <v>45754</v>
      </c>
      <c r="V867" s="64">
        <v>60</v>
      </c>
      <c r="W867" s="61">
        <f>V867*U867</f>
        <v>2745240</v>
      </c>
      <c r="X867" s="68" t="s">
        <v>3897</v>
      </c>
      <c r="Y867" s="68" t="s">
        <v>50</v>
      </c>
      <c r="AA867" s="9" t="s">
        <v>27</v>
      </c>
      <c r="AB867" s="9" t="s">
        <v>27</v>
      </c>
      <c r="AC867" s="9" t="s">
        <v>27</v>
      </c>
      <c r="AD867" s="9" t="s">
        <v>27</v>
      </c>
      <c r="AE867" s="9" t="s">
        <v>27</v>
      </c>
      <c r="AP867" s="69"/>
      <c r="AQ867" s="70"/>
      <c r="AR867" s="71"/>
      <c r="AS867" s="60"/>
      <c r="AT867" s="60"/>
      <c r="AU867" s="72"/>
      <c r="AV867" s="72"/>
      <c r="AW867" s="72"/>
      <c r="AX867" s="72"/>
      <c r="AY867" s="73"/>
    </row>
    <row r="868" spans="1:51" s="2" customFormat="1" ht="12" customHeight="1">
      <c r="A868" s="172" t="s">
        <v>3898</v>
      </c>
      <c r="B868" s="55" t="s">
        <v>3801</v>
      </c>
      <c r="C868" s="58" t="s">
        <v>3899</v>
      </c>
      <c r="D868" s="57" t="s">
        <v>3900</v>
      </c>
      <c r="E868" s="60" t="s">
        <v>3804</v>
      </c>
      <c r="F868" s="55" t="s">
        <v>3805</v>
      </c>
      <c r="G868" s="121">
        <v>3778865</v>
      </c>
      <c r="H868" s="121">
        <v>1220531.8458721582</v>
      </c>
      <c r="I868" s="107">
        <v>3000000</v>
      </c>
      <c r="J868" s="107"/>
      <c r="K868" s="121">
        <v>3000000</v>
      </c>
      <c r="L868" s="175">
        <v>3000000</v>
      </c>
      <c r="M868" s="60" t="s">
        <v>3901</v>
      </c>
      <c r="N868" s="177" t="s">
        <v>1879</v>
      </c>
      <c r="O868" s="169">
        <f t="shared" si="191"/>
        <v>2586206.8965517245</v>
      </c>
      <c r="P868" s="170">
        <v>2.5000000000000001E-2</v>
      </c>
      <c r="Q868" s="72">
        <f>O868*P868</f>
        <v>64655.172413793116</v>
      </c>
      <c r="R868" s="65" t="s">
        <v>3680</v>
      </c>
      <c r="S868" s="67">
        <v>45748</v>
      </c>
      <c r="T868" s="67">
        <v>45764</v>
      </c>
      <c r="U868" s="64">
        <v>0</v>
      </c>
      <c r="V868" s="64">
        <v>0</v>
      </c>
      <c r="W868" s="61">
        <v>0</v>
      </c>
      <c r="X868" s="68" t="s">
        <v>3902</v>
      </c>
      <c r="Y868" s="68" t="s">
        <v>50</v>
      </c>
      <c r="AA868" s="9" t="s">
        <v>27</v>
      </c>
      <c r="AB868" s="9" t="s">
        <v>27</v>
      </c>
      <c r="AC868" s="9" t="s">
        <v>27</v>
      </c>
      <c r="AD868" s="9" t="s">
        <v>27</v>
      </c>
      <c r="AE868" s="9" t="s">
        <v>27</v>
      </c>
      <c r="AP868" s="69"/>
      <c r="AQ868" s="70"/>
      <c r="AR868" s="71"/>
      <c r="AS868" s="60"/>
      <c r="AT868" s="60"/>
      <c r="AU868" s="72"/>
      <c r="AV868" s="72"/>
      <c r="AW868" s="72"/>
      <c r="AX868" s="72"/>
      <c r="AY868" s="73"/>
    </row>
    <row r="869" spans="1:51" s="2" customFormat="1" ht="12" customHeight="1">
      <c r="A869" s="172" t="s">
        <v>3903</v>
      </c>
      <c r="B869" s="55" t="s">
        <v>3801</v>
      </c>
      <c r="C869" s="58" t="s">
        <v>3904</v>
      </c>
      <c r="D869" s="57" t="s">
        <v>3905</v>
      </c>
      <c r="E869" s="60" t="s">
        <v>3804</v>
      </c>
      <c r="F869" s="55" t="s">
        <v>3805</v>
      </c>
      <c r="G869" s="121">
        <v>3778865</v>
      </c>
      <c r="H869" s="121">
        <v>1220531.8458721582</v>
      </c>
      <c r="I869" s="107">
        <v>2700000</v>
      </c>
      <c r="J869" s="107"/>
      <c r="K869" s="121">
        <v>2700000</v>
      </c>
      <c r="L869" s="175">
        <v>2000000</v>
      </c>
      <c r="M869" s="60" t="s">
        <v>3906</v>
      </c>
      <c r="N869" s="177" t="s">
        <v>2130</v>
      </c>
      <c r="O869" s="169">
        <f t="shared" si="191"/>
        <v>1724137.9310344828</v>
      </c>
      <c r="P869" s="170">
        <v>2.5000000000000001E-2</v>
      </c>
      <c r="Q869" s="72">
        <f>O869*P869</f>
        <v>43103.448275862072</v>
      </c>
      <c r="R869" s="65"/>
      <c r="S869" s="67">
        <v>45748</v>
      </c>
      <c r="T869" s="67">
        <v>45770</v>
      </c>
      <c r="U869" s="64">
        <v>0</v>
      </c>
      <c r="V869" s="64">
        <v>0</v>
      </c>
      <c r="W869" s="61">
        <v>0</v>
      </c>
      <c r="X869" s="68" t="s">
        <v>3907</v>
      </c>
      <c r="Y869" s="68" t="s">
        <v>50</v>
      </c>
      <c r="AA869" s="9" t="s">
        <v>27</v>
      </c>
      <c r="AB869" s="9" t="s">
        <v>27</v>
      </c>
      <c r="AC869" s="9" t="s">
        <v>27</v>
      </c>
      <c r="AD869" s="9" t="s">
        <v>27</v>
      </c>
      <c r="AE869" s="9" t="s">
        <v>27</v>
      </c>
      <c r="AP869" s="69"/>
      <c r="AQ869" s="70"/>
      <c r="AR869" s="71"/>
      <c r="AS869" s="60"/>
      <c r="AT869" s="60"/>
      <c r="AU869" s="72"/>
      <c r="AV869" s="72"/>
      <c r="AW869" s="72"/>
      <c r="AX869" s="72"/>
      <c r="AY869" s="73"/>
    </row>
    <row r="870" spans="1:51" s="2" customFormat="1" ht="12" customHeight="1">
      <c r="A870" s="172" t="s">
        <v>3908</v>
      </c>
      <c r="B870" s="55" t="s">
        <v>3801</v>
      </c>
      <c r="C870" s="58" t="s">
        <v>3909</v>
      </c>
      <c r="D870" s="57" t="s">
        <v>3910</v>
      </c>
      <c r="E870" s="60" t="s">
        <v>3804</v>
      </c>
      <c r="F870" s="55" t="s">
        <v>3805</v>
      </c>
      <c r="G870" s="121">
        <v>3778865</v>
      </c>
      <c r="H870" s="121">
        <v>1220531.8458721582</v>
      </c>
      <c r="I870" s="107">
        <v>2700000</v>
      </c>
      <c r="J870" s="107"/>
      <c r="K870" s="121">
        <v>2700000</v>
      </c>
      <c r="L870" s="175">
        <v>2000000</v>
      </c>
      <c r="M870" s="60" t="s">
        <v>3906</v>
      </c>
      <c r="N870" s="177" t="s">
        <v>2130</v>
      </c>
      <c r="O870" s="169">
        <f t="shared" si="191"/>
        <v>1724137.9310344828</v>
      </c>
      <c r="P870" s="170">
        <v>2.5000000000000001E-2</v>
      </c>
      <c r="Q870" s="72">
        <f>O870*P870</f>
        <v>43103.448275862072</v>
      </c>
      <c r="R870" s="65"/>
      <c r="S870" s="67">
        <v>45748</v>
      </c>
      <c r="T870" s="67">
        <v>45770</v>
      </c>
      <c r="U870" s="64">
        <v>0</v>
      </c>
      <c r="V870" s="64">
        <v>0</v>
      </c>
      <c r="W870" s="61">
        <v>0</v>
      </c>
      <c r="X870" s="68" t="s">
        <v>3907</v>
      </c>
      <c r="Y870" s="68" t="s">
        <v>50</v>
      </c>
      <c r="AA870" s="9" t="s">
        <v>27</v>
      </c>
      <c r="AB870" s="9" t="s">
        <v>27</v>
      </c>
      <c r="AC870" s="9" t="s">
        <v>27</v>
      </c>
      <c r="AD870" s="9" t="s">
        <v>27</v>
      </c>
      <c r="AE870" s="9" t="s">
        <v>27</v>
      </c>
      <c r="AP870" s="69"/>
      <c r="AQ870" s="70"/>
      <c r="AR870" s="71"/>
      <c r="AS870" s="60"/>
      <c r="AT870" s="60"/>
      <c r="AU870" s="72"/>
      <c r="AV870" s="72"/>
      <c r="AW870" s="72"/>
      <c r="AX870" s="72"/>
      <c r="AY870" s="73"/>
    </row>
    <row r="871" spans="1:51" s="2" customFormat="1" ht="12" customHeight="1">
      <c r="A871" s="172" t="s">
        <v>3911</v>
      </c>
      <c r="B871" s="55" t="s">
        <v>3912</v>
      </c>
      <c r="C871" s="58" t="s">
        <v>3913</v>
      </c>
      <c r="D871" s="57" t="s">
        <v>3914</v>
      </c>
      <c r="E871" s="60" t="s">
        <v>3280</v>
      </c>
      <c r="F871" s="55" t="s">
        <v>1071</v>
      </c>
      <c r="G871" s="121">
        <v>1955603.45</v>
      </c>
      <c r="H871" s="121">
        <v>348212.62</v>
      </c>
      <c r="I871" s="107"/>
      <c r="J871" s="107"/>
      <c r="K871" s="121">
        <v>450000</v>
      </c>
      <c r="L871" s="175">
        <v>450000</v>
      </c>
      <c r="M871" s="60" t="s">
        <v>3915</v>
      </c>
      <c r="N871" s="177" t="s">
        <v>1879</v>
      </c>
      <c r="O871" s="169">
        <f t="shared" si="191"/>
        <v>387931.03448275867</v>
      </c>
      <c r="P871" s="170">
        <v>1.4999999999999999E-2</v>
      </c>
      <c r="Q871" s="72">
        <f>P871*O871</f>
        <v>5818.9655172413795</v>
      </c>
      <c r="R871" s="65" t="s">
        <v>3680</v>
      </c>
      <c r="S871" s="67">
        <v>45699</v>
      </c>
      <c r="T871" s="67">
        <v>45770</v>
      </c>
      <c r="U871" s="64">
        <f>IF(S871="",0,IF(T871="",0,T871-S871))</f>
        <v>71</v>
      </c>
      <c r="V871" s="64">
        <v>0</v>
      </c>
      <c r="W871" s="61">
        <f>U871*V871</f>
        <v>0</v>
      </c>
      <c r="X871" s="68" t="s">
        <v>3916</v>
      </c>
      <c r="Y871" s="68" t="s">
        <v>50</v>
      </c>
      <c r="AA871" s="9" t="s">
        <v>27</v>
      </c>
      <c r="AB871" s="9" t="s">
        <v>27</v>
      </c>
      <c r="AC871" s="9" t="s">
        <v>27</v>
      </c>
      <c r="AD871" s="9" t="s">
        <v>27</v>
      </c>
      <c r="AE871" s="9" t="s">
        <v>27</v>
      </c>
      <c r="AP871" s="69"/>
      <c r="AQ871" s="70"/>
      <c r="AR871" s="71"/>
      <c r="AS871" s="60"/>
      <c r="AT871" s="60"/>
      <c r="AU871" s="72"/>
      <c r="AV871" s="72"/>
      <c r="AW871" s="72"/>
      <c r="AX871" s="72"/>
      <c r="AY871" s="73"/>
    </row>
    <row r="872" spans="1:51" s="2" customFormat="1" ht="12" customHeight="1">
      <c r="A872" s="172" t="s">
        <v>3917</v>
      </c>
      <c r="B872" s="55" t="s">
        <v>3801</v>
      </c>
      <c r="C872" s="58" t="s">
        <v>3918</v>
      </c>
      <c r="D872" s="57" t="s">
        <v>3919</v>
      </c>
      <c r="E872" s="60" t="s">
        <v>3804</v>
      </c>
      <c r="F872" s="55" t="s">
        <v>3805</v>
      </c>
      <c r="G872" s="121">
        <v>3778865</v>
      </c>
      <c r="H872" s="121">
        <v>1220531.8458721582</v>
      </c>
      <c r="I872" s="107">
        <v>2900000</v>
      </c>
      <c r="J872" s="107"/>
      <c r="K872" s="121">
        <v>2900000</v>
      </c>
      <c r="L872" s="175">
        <v>1500000</v>
      </c>
      <c r="M872" s="60" t="s">
        <v>3920</v>
      </c>
      <c r="N872" s="177" t="s">
        <v>2130</v>
      </c>
      <c r="O872" s="169">
        <f t="shared" si="191"/>
        <v>1293103.4482758623</v>
      </c>
      <c r="P872" s="170">
        <v>2.5000000000000001E-2</v>
      </c>
      <c r="Q872" s="72">
        <f>O872*P872</f>
        <v>32327.586206896558</v>
      </c>
      <c r="R872" s="65"/>
      <c r="S872" s="67">
        <v>45748</v>
      </c>
      <c r="T872" s="67">
        <v>45772</v>
      </c>
      <c r="U872" s="64">
        <v>0</v>
      </c>
      <c r="V872" s="64">
        <v>0</v>
      </c>
      <c r="W872" s="61">
        <v>0</v>
      </c>
      <c r="X872" s="68" t="s">
        <v>3921</v>
      </c>
      <c r="Y872" s="68" t="s">
        <v>50</v>
      </c>
      <c r="AA872" s="9" t="s">
        <v>27</v>
      </c>
      <c r="AB872" s="9" t="s">
        <v>27</v>
      </c>
      <c r="AC872" s="9" t="s">
        <v>27</v>
      </c>
      <c r="AD872" s="9" t="s">
        <v>27</v>
      </c>
      <c r="AE872" s="9" t="s">
        <v>27</v>
      </c>
      <c r="AP872" s="69"/>
      <c r="AQ872" s="70"/>
      <c r="AR872" s="71"/>
      <c r="AS872" s="60"/>
      <c r="AT872" s="60"/>
      <c r="AU872" s="72"/>
      <c r="AV872" s="72"/>
      <c r="AW872" s="72"/>
      <c r="AX872" s="72"/>
      <c r="AY872" s="73"/>
    </row>
    <row r="873" spans="1:51" s="2" customFormat="1" ht="12" customHeight="1">
      <c r="A873" s="172" t="s">
        <v>3922</v>
      </c>
      <c r="B873" s="55" t="s">
        <v>3801</v>
      </c>
      <c r="C873" s="58" t="s">
        <v>3923</v>
      </c>
      <c r="D873" s="57" t="s">
        <v>3924</v>
      </c>
      <c r="E873" s="60" t="s">
        <v>3804</v>
      </c>
      <c r="F873" s="55" t="s">
        <v>3805</v>
      </c>
      <c r="G873" s="121">
        <v>3778865</v>
      </c>
      <c r="H873" s="121">
        <v>1220531.8458721582</v>
      </c>
      <c r="I873" s="107">
        <v>2900000</v>
      </c>
      <c r="J873" s="107"/>
      <c r="K873" s="121">
        <v>2900000</v>
      </c>
      <c r="L873" s="175">
        <v>2000000</v>
      </c>
      <c r="M873" s="60" t="s">
        <v>3920</v>
      </c>
      <c r="N873" s="177" t="s">
        <v>2130</v>
      </c>
      <c r="O873" s="169">
        <f t="shared" si="191"/>
        <v>1724137.9310344828</v>
      </c>
      <c r="P873" s="170">
        <v>2.5000000000000001E-2</v>
      </c>
      <c r="Q873" s="72">
        <f>O873*P873</f>
        <v>43103.448275862072</v>
      </c>
      <c r="R873" s="65"/>
      <c r="S873" s="67">
        <v>45748</v>
      </c>
      <c r="T873" s="67">
        <v>45772</v>
      </c>
      <c r="U873" s="64">
        <v>0</v>
      </c>
      <c r="V873" s="64">
        <v>0</v>
      </c>
      <c r="W873" s="61">
        <v>0</v>
      </c>
      <c r="X873" s="68" t="s">
        <v>3921</v>
      </c>
      <c r="Y873" s="68" t="s">
        <v>50</v>
      </c>
      <c r="AA873" s="9" t="s">
        <v>27</v>
      </c>
      <c r="AB873" s="9" t="s">
        <v>27</v>
      </c>
      <c r="AC873" s="9" t="s">
        <v>27</v>
      </c>
      <c r="AD873" s="9" t="s">
        <v>27</v>
      </c>
      <c r="AE873" s="9" t="s">
        <v>27</v>
      </c>
      <c r="AP873" s="69"/>
      <c r="AQ873" s="70"/>
      <c r="AR873" s="71"/>
      <c r="AS873" s="60"/>
      <c r="AT873" s="60"/>
      <c r="AU873" s="72"/>
      <c r="AV873" s="72"/>
      <c r="AW873" s="72"/>
      <c r="AX873" s="72"/>
      <c r="AY873" s="73"/>
    </row>
    <row r="874" spans="1:51" s="2" customFormat="1" ht="12" customHeight="1">
      <c r="A874" s="172" t="s">
        <v>3925</v>
      </c>
      <c r="B874" s="55" t="s">
        <v>3801</v>
      </c>
      <c r="C874" s="58" t="s">
        <v>3926</v>
      </c>
      <c r="D874" s="57" t="s">
        <v>3927</v>
      </c>
      <c r="E874" s="60" t="s">
        <v>3804</v>
      </c>
      <c r="F874" s="55" t="s">
        <v>3805</v>
      </c>
      <c r="G874" s="121">
        <v>3778865</v>
      </c>
      <c r="H874" s="121">
        <v>1220531.8458721582</v>
      </c>
      <c r="I874" s="107">
        <v>2700000</v>
      </c>
      <c r="J874" s="107"/>
      <c r="K874" s="121">
        <v>2700000</v>
      </c>
      <c r="L874" s="175">
        <v>1500000</v>
      </c>
      <c r="M874" s="60" t="s">
        <v>3920</v>
      </c>
      <c r="N874" s="177" t="s">
        <v>2130</v>
      </c>
      <c r="O874" s="169">
        <f t="shared" si="191"/>
        <v>1293103.4482758623</v>
      </c>
      <c r="P874" s="170">
        <v>2.5000000000000001E-2</v>
      </c>
      <c r="Q874" s="72">
        <f>O874*P874</f>
        <v>32327.586206896558</v>
      </c>
      <c r="R874" s="65"/>
      <c r="S874" s="67">
        <v>45748</v>
      </c>
      <c r="T874" s="67">
        <v>45772</v>
      </c>
      <c r="U874" s="64">
        <v>0</v>
      </c>
      <c r="V874" s="64">
        <v>0</v>
      </c>
      <c r="W874" s="61">
        <v>0</v>
      </c>
      <c r="X874" s="68" t="s">
        <v>3921</v>
      </c>
      <c r="Y874" s="68" t="s">
        <v>50</v>
      </c>
      <c r="AA874" s="9" t="s">
        <v>27</v>
      </c>
      <c r="AB874" s="9" t="s">
        <v>27</v>
      </c>
      <c r="AC874" s="9" t="s">
        <v>27</v>
      </c>
      <c r="AD874" s="9" t="s">
        <v>27</v>
      </c>
      <c r="AE874" s="9" t="s">
        <v>27</v>
      </c>
      <c r="AP874" s="69"/>
      <c r="AQ874" s="70"/>
      <c r="AR874" s="71"/>
      <c r="AS874" s="60"/>
      <c r="AT874" s="60"/>
      <c r="AU874" s="72"/>
      <c r="AV874" s="72"/>
      <c r="AW874" s="72"/>
      <c r="AX874" s="72"/>
      <c r="AY874" s="73"/>
    </row>
    <row r="875" spans="1:51" s="2" customFormat="1" ht="12" customHeight="1">
      <c r="A875" s="172" t="s">
        <v>3928</v>
      </c>
      <c r="B875" s="55" t="s">
        <v>3801</v>
      </c>
      <c r="C875" s="58" t="s">
        <v>3929</v>
      </c>
      <c r="D875" s="57" t="s">
        <v>3930</v>
      </c>
      <c r="E875" s="60" t="s">
        <v>3804</v>
      </c>
      <c r="F875" s="55" t="s">
        <v>3805</v>
      </c>
      <c r="G875" s="121">
        <v>3778865</v>
      </c>
      <c r="H875" s="121">
        <v>1220531.8458721582</v>
      </c>
      <c r="I875" s="107">
        <v>3000000</v>
      </c>
      <c r="J875" s="107"/>
      <c r="K875" s="121">
        <v>3000000</v>
      </c>
      <c r="L875" s="175">
        <v>2000000</v>
      </c>
      <c r="M875" s="60" t="s">
        <v>3920</v>
      </c>
      <c r="N875" s="177" t="s">
        <v>2130</v>
      </c>
      <c r="O875" s="169">
        <f t="shared" si="191"/>
        <v>1724137.9310344828</v>
      </c>
      <c r="P875" s="170">
        <v>2.5000000000000001E-2</v>
      </c>
      <c r="Q875" s="72">
        <f>O875*P875</f>
        <v>43103.448275862072</v>
      </c>
      <c r="R875" s="65"/>
      <c r="S875" s="67">
        <v>45748</v>
      </c>
      <c r="T875" s="67">
        <v>45772</v>
      </c>
      <c r="U875" s="64">
        <v>0</v>
      </c>
      <c r="V875" s="64">
        <v>0</v>
      </c>
      <c r="W875" s="61">
        <v>0</v>
      </c>
      <c r="X875" s="68" t="s">
        <v>3921</v>
      </c>
      <c r="Y875" s="68" t="s">
        <v>50</v>
      </c>
      <c r="AA875" s="9" t="s">
        <v>27</v>
      </c>
      <c r="AB875" s="9" t="s">
        <v>27</v>
      </c>
      <c r="AC875" s="9" t="s">
        <v>27</v>
      </c>
      <c r="AD875" s="9" t="s">
        <v>27</v>
      </c>
      <c r="AE875" s="9" t="s">
        <v>27</v>
      </c>
      <c r="AP875" s="69"/>
      <c r="AQ875" s="70"/>
      <c r="AR875" s="71"/>
      <c r="AS875" s="60"/>
      <c r="AT875" s="60"/>
      <c r="AU875" s="72"/>
      <c r="AV875" s="72"/>
      <c r="AW875" s="72"/>
      <c r="AX875" s="72"/>
      <c r="AY875" s="73"/>
    </row>
    <row r="876" spans="1:51" s="2" customFormat="1" ht="12" customHeight="1">
      <c r="A876" s="172" t="s">
        <v>3931</v>
      </c>
      <c r="B876" s="55" t="s">
        <v>1491</v>
      </c>
      <c r="C876" s="58" t="s">
        <v>3932</v>
      </c>
      <c r="D876" s="57" t="s">
        <v>3933</v>
      </c>
      <c r="E876" s="60" t="s">
        <v>46</v>
      </c>
      <c r="F876" s="55" t="s">
        <v>208</v>
      </c>
      <c r="G876" s="121">
        <v>4919000</v>
      </c>
      <c r="H876" s="121">
        <v>1369654.621380802</v>
      </c>
      <c r="I876" s="107">
        <v>900000</v>
      </c>
      <c r="J876" s="107"/>
      <c r="K876" s="121">
        <v>1200000</v>
      </c>
      <c r="L876" s="175">
        <v>700000</v>
      </c>
      <c r="M876" s="60" t="s">
        <v>46</v>
      </c>
      <c r="N876" s="177" t="s">
        <v>48</v>
      </c>
      <c r="O876" s="169">
        <f>L876/1.16</f>
        <v>603448.27586206899</v>
      </c>
      <c r="P876" s="170">
        <v>0</v>
      </c>
      <c r="Q876" s="72">
        <f>P876*O876</f>
        <v>0</v>
      </c>
      <c r="R876" s="65"/>
      <c r="S876" s="67">
        <v>44754</v>
      </c>
      <c r="T876" s="67">
        <v>45657</v>
      </c>
      <c r="U876" s="64">
        <f>T876-S876</f>
        <v>903</v>
      </c>
      <c r="V876" s="64">
        <v>60</v>
      </c>
      <c r="W876" s="61">
        <f>V876*U876</f>
        <v>54180</v>
      </c>
      <c r="X876" s="68" t="s">
        <v>3934</v>
      </c>
      <c r="Y876" s="68" t="s">
        <v>50</v>
      </c>
      <c r="AA876" s="9" t="s">
        <v>27</v>
      </c>
      <c r="AB876" s="9" t="s">
        <v>27</v>
      </c>
      <c r="AC876" s="9" t="s">
        <v>27</v>
      </c>
      <c r="AD876" s="9" t="s">
        <v>27</v>
      </c>
      <c r="AE876" s="9" t="s">
        <v>27</v>
      </c>
      <c r="AP876" s="69"/>
      <c r="AQ876" s="70"/>
      <c r="AR876" s="71"/>
      <c r="AS876" s="60"/>
      <c r="AT876" s="60"/>
      <c r="AU876" s="72"/>
      <c r="AV876" s="72"/>
      <c r="AW876" s="72"/>
      <c r="AX876" s="72"/>
      <c r="AY876" s="73"/>
    </row>
    <row r="877" spans="1:51" s="2" customFormat="1" ht="12" customHeight="1">
      <c r="A877" s="172" t="s">
        <v>3935</v>
      </c>
      <c r="B877" s="55" t="s">
        <v>3801</v>
      </c>
      <c r="C877" s="58" t="s">
        <v>3936</v>
      </c>
      <c r="D877" s="57" t="s">
        <v>3937</v>
      </c>
      <c r="E877" s="60" t="s">
        <v>3804</v>
      </c>
      <c r="F877" s="55" t="s">
        <v>3805</v>
      </c>
      <c r="G877" s="121">
        <v>3778865</v>
      </c>
      <c r="H877" s="121">
        <v>1220531.8458721582</v>
      </c>
      <c r="I877" s="107">
        <v>2800000</v>
      </c>
      <c r="J877" s="107"/>
      <c r="K877" s="121">
        <v>2800000</v>
      </c>
      <c r="L877" s="175">
        <v>2800000</v>
      </c>
      <c r="M877" s="60" t="s">
        <v>3888</v>
      </c>
      <c r="N877" s="177" t="s">
        <v>2290</v>
      </c>
      <c r="O877" s="169">
        <f>L877/1.16</f>
        <v>2413793.1034482759</v>
      </c>
      <c r="P877" s="170">
        <v>2.5000000000000001E-2</v>
      </c>
      <c r="Q877" s="72">
        <f>O877*P877</f>
        <v>60344.827586206899</v>
      </c>
      <c r="R877" s="65"/>
      <c r="S877" s="67">
        <v>45748</v>
      </c>
      <c r="T877" s="67">
        <v>45775</v>
      </c>
      <c r="U877" s="64">
        <v>0</v>
      </c>
      <c r="V877" s="64">
        <v>0</v>
      </c>
      <c r="W877" s="61">
        <v>0</v>
      </c>
      <c r="X877" s="68" t="s">
        <v>3938</v>
      </c>
      <c r="Y877" s="68" t="s">
        <v>50</v>
      </c>
      <c r="AA877" s="9" t="s">
        <v>27</v>
      </c>
      <c r="AB877" s="9" t="s">
        <v>27</v>
      </c>
      <c r="AC877" s="9" t="s">
        <v>27</v>
      </c>
      <c r="AD877" s="9" t="s">
        <v>27</v>
      </c>
      <c r="AE877" s="9" t="s">
        <v>27</v>
      </c>
      <c r="AP877" s="69"/>
      <c r="AQ877" s="70"/>
      <c r="AR877" s="71"/>
      <c r="AS877" s="60"/>
      <c r="AT877" s="60"/>
      <c r="AU877" s="72"/>
      <c r="AV877" s="72"/>
      <c r="AW877" s="72"/>
      <c r="AX877" s="72"/>
      <c r="AY877" s="73"/>
    </row>
    <row r="878" spans="1:51" s="2" customFormat="1" ht="12" customHeight="1">
      <c r="A878" s="172" t="s">
        <v>3939</v>
      </c>
      <c r="B878" s="55" t="s">
        <v>778</v>
      </c>
      <c r="C878" s="58" t="s">
        <v>3940</v>
      </c>
      <c r="D878" s="57">
        <v>1263115</v>
      </c>
      <c r="E878" s="60" t="s">
        <v>46</v>
      </c>
      <c r="F878" s="55" t="s">
        <v>208</v>
      </c>
      <c r="G878" s="121">
        <v>5129995.5999999996</v>
      </c>
      <c r="H878" s="121">
        <v>1280956.6739464356</v>
      </c>
      <c r="I878" s="107"/>
      <c r="J878" s="107"/>
      <c r="K878" s="121">
        <v>1100000</v>
      </c>
      <c r="L878" s="175">
        <v>700000</v>
      </c>
      <c r="M878" s="60" t="s">
        <v>3941</v>
      </c>
      <c r="N878" s="177" t="s">
        <v>1879</v>
      </c>
      <c r="O878" s="169">
        <f>L878/1.16</f>
        <v>603448.27586206899</v>
      </c>
      <c r="P878" s="170">
        <v>2.5000000000000001E-2</v>
      </c>
      <c r="Q878" s="72">
        <f>P878*O878</f>
        <v>15086.206896551725</v>
      </c>
      <c r="R878" s="65"/>
      <c r="S878" s="171">
        <v>45434</v>
      </c>
      <c r="T878" s="67">
        <v>45775</v>
      </c>
      <c r="U878" s="64">
        <f>T878-S878</f>
        <v>341</v>
      </c>
      <c r="V878" s="64">
        <v>0</v>
      </c>
      <c r="W878" s="61">
        <f>V878*U878</f>
        <v>0</v>
      </c>
      <c r="X878" s="68" t="s">
        <v>3942</v>
      </c>
      <c r="Y878" s="68" t="s">
        <v>50</v>
      </c>
      <c r="AA878" s="9" t="s">
        <v>27</v>
      </c>
      <c r="AB878" s="9" t="s">
        <v>27</v>
      </c>
      <c r="AC878" s="9" t="s">
        <v>27</v>
      </c>
      <c r="AD878" s="9" t="s">
        <v>27</v>
      </c>
      <c r="AE878" s="9" t="s">
        <v>27</v>
      </c>
      <c r="AP878" s="69"/>
      <c r="AQ878" s="70"/>
      <c r="AR878" s="71"/>
      <c r="AS878" s="60"/>
      <c r="AT878" s="60"/>
      <c r="AU878" s="72"/>
      <c r="AV878" s="72"/>
      <c r="AW878" s="72"/>
      <c r="AX878" s="72"/>
      <c r="AY878" s="73"/>
    </row>
    <row r="879" spans="1:51" s="2" customFormat="1" ht="12" customHeight="1">
      <c r="A879" s="172" t="s">
        <v>3943</v>
      </c>
      <c r="B879" s="55" t="s">
        <v>3801</v>
      </c>
      <c r="C879" s="58" t="s">
        <v>3944</v>
      </c>
      <c r="D879" s="57" t="s">
        <v>3945</v>
      </c>
      <c r="E879" s="60" t="s">
        <v>3804</v>
      </c>
      <c r="F879" s="55" t="s">
        <v>3805</v>
      </c>
      <c r="G879" s="121">
        <v>3778865</v>
      </c>
      <c r="H879" s="121">
        <v>1220531.8458721582</v>
      </c>
      <c r="I879" s="107">
        <v>3000000</v>
      </c>
      <c r="J879" s="107"/>
      <c r="K879" s="121">
        <v>3000000</v>
      </c>
      <c r="L879" s="175">
        <v>3000000</v>
      </c>
      <c r="M879" s="60" t="s">
        <v>3946</v>
      </c>
      <c r="N879" s="177" t="s">
        <v>2290</v>
      </c>
      <c r="O879" s="169">
        <f>L879/1.16</f>
        <v>2586206.8965517245</v>
      </c>
      <c r="P879" s="170">
        <v>2.5000000000000001E-2</v>
      </c>
      <c r="Q879" s="72">
        <f>O879*P879</f>
        <v>64655.172413793116</v>
      </c>
      <c r="R879" s="65"/>
      <c r="S879" s="67">
        <v>45748</v>
      </c>
      <c r="T879" s="67">
        <v>45775</v>
      </c>
      <c r="U879" s="64">
        <v>0</v>
      </c>
      <c r="V879" s="64">
        <v>0</v>
      </c>
      <c r="W879" s="61">
        <v>0</v>
      </c>
      <c r="X879" s="68" t="s">
        <v>3947</v>
      </c>
      <c r="Y879" s="68" t="s">
        <v>50</v>
      </c>
      <c r="AA879" s="9" t="s">
        <v>27</v>
      </c>
      <c r="AB879" s="9" t="s">
        <v>27</v>
      </c>
      <c r="AC879" s="9" t="s">
        <v>27</v>
      </c>
      <c r="AD879" s="9" t="s">
        <v>27</v>
      </c>
      <c r="AE879" s="9" t="s">
        <v>27</v>
      </c>
      <c r="AP879" s="69"/>
      <c r="AQ879" s="70"/>
      <c r="AR879" s="71"/>
      <c r="AS879" s="60"/>
      <c r="AT879" s="60"/>
      <c r="AU879" s="72"/>
      <c r="AV879" s="72"/>
      <c r="AW879" s="72"/>
      <c r="AX879" s="72"/>
      <c r="AY879" s="73"/>
    </row>
    <row r="880" spans="1:51" s="2" customFormat="1" ht="12" customHeight="1">
      <c r="A880" s="172" t="s">
        <v>3948</v>
      </c>
      <c r="B880" s="55" t="s">
        <v>3801</v>
      </c>
      <c r="C880" s="58" t="s">
        <v>3949</v>
      </c>
      <c r="D880" s="57" t="s">
        <v>3950</v>
      </c>
      <c r="E880" s="60" t="s">
        <v>3804</v>
      </c>
      <c r="F880" s="55" t="s">
        <v>3805</v>
      </c>
      <c r="G880" s="121">
        <v>3778865</v>
      </c>
      <c r="H880" s="121">
        <v>1220531.8458721582</v>
      </c>
      <c r="I880" s="107">
        <v>3000000</v>
      </c>
      <c r="J880" s="107"/>
      <c r="K880" s="121">
        <v>3000000</v>
      </c>
      <c r="L880" s="175">
        <v>3000000</v>
      </c>
      <c r="M880" s="60" t="s">
        <v>3951</v>
      </c>
      <c r="N880" s="177" t="s">
        <v>2290</v>
      </c>
      <c r="O880" s="169">
        <f>L880/1.16</f>
        <v>2586206.8965517245</v>
      </c>
      <c r="P880" s="170">
        <v>2.5000000000000001E-2</v>
      </c>
      <c r="Q880" s="72">
        <f>O880*P880</f>
        <v>64655.172413793116</v>
      </c>
      <c r="R880" s="65"/>
      <c r="S880" s="171">
        <v>45748</v>
      </c>
      <c r="T880" s="67">
        <v>45775</v>
      </c>
      <c r="U880" s="64">
        <f>IF(S880="",0,IF(T880="",0,T880-S880))</f>
        <v>27</v>
      </c>
      <c r="V880" s="64">
        <v>0</v>
      </c>
      <c r="W880" s="61">
        <f>U880*V880</f>
        <v>0</v>
      </c>
      <c r="X880" s="68" t="s">
        <v>3952</v>
      </c>
      <c r="Y880" s="68" t="s">
        <v>50</v>
      </c>
      <c r="AA880" s="9" t="s">
        <v>27</v>
      </c>
      <c r="AB880" s="9" t="s">
        <v>27</v>
      </c>
      <c r="AC880" s="9" t="s">
        <v>27</v>
      </c>
      <c r="AD880" s="9" t="s">
        <v>27</v>
      </c>
      <c r="AE880" s="9" t="s">
        <v>27</v>
      </c>
      <c r="AP880" s="69"/>
      <c r="AQ880" s="70"/>
      <c r="AR880" s="71"/>
      <c r="AS880" s="60"/>
      <c r="AT880" s="60"/>
      <c r="AU880" s="72"/>
      <c r="AV880" s="72"/>
      <c r="AW880" s="72"/>
      <c r="AX880" s="72"/>
      <c r="AY880" s="73"/>
    </row>
    <row r="881" spans="1:51" s="2" customFormat="1" ht="12" customHeight="1">
      <c r="A881" s="172" t="s">
        <v>3953</v>
      </c>
      <c r="B881" s="55" t="s">
        <v>529</v>
      </c>
      <c r="C881" s="58" t="s">
        <v>3954</v>
      </c>
      <c r="D881" s="57" t="s">
        <v>3955</v>
      </c>
      <c r="E881" s="60" t="s">
        <v>359</v>
      </c>
      <c r="F881" s="55" t="s">
        <v>208</v>
      </c>
      <c r="G881" s="121">
        <v>3499456.8965517241</v>
      </c>
      <c r="H881" s="121">
        <v>1120580.0315971561</v>
      </c>
      <c r="I881" s="107"/>
      <c r="J881" s="107"/>
      <c r="K881" s="121">
        <v>1000000</v>
      </c>
      <c r="L881" s="175">
        <v>1100000</v>
      </c>
      <c r="M881" s="60" t="s">
        <v>3956</v>
      </c>
      <c r="N881" s="177" t="s">
        <v>2130</v>
      </c>
      <c r="O881" s="169">
        <f t="shared" ref="O881" si="195">L881/1.16</f>
        <v>948275.86206896557</v>
      </c>
      <c r="P881" s="170">
        <v>2.5000000000000001E-2</v>
      </c>
      <c r="Q881" s="72">
        <f>P881*O881</f>
        <v>23706.896551724141</v>
      </c>
      <c r="R881" s="65"/>
      <c r="S881" s="171">
        <v>45771</v>
      </c>
      <c r="T881" s="67">
        <v>45775</v>
      </c>
      <c r="U881" s="64">
        <f>T881-S881</f>
        <v>4</v>
      </c>
      <c r="V881" s="64">
        <v>0</v>
      </c>
      <c r="W881" s="61">
        <f>V881*U881</f>
        <v>0</v>
      </c>
      <c r="X881" s="68" t="s">
        <v>3957</v>
      </c>
      <c r="Y881" s="68" t="s">
        <v>50</v>
      </c>
      <c r="AA881" s="9" t="s">
        <v>27</v>
      </c>
      <c r="AB881" s="9" t="s">
        <v>27</v>
      </c>
      <c r="AC881" s="9" t="s">
        <v>27</v>
      </c>
      <c r="AD881" s="9" t="s">
        <v>27</v>
      </c>
      <c r="AE881" s="9" t="s">
        <v>27</v>
      </c>
      <c r="AP881" s="69"/>
      <c r="AQ881" s="70"/>
      <c r="AR881" s="71"/>
      <c r="AS881" s="60"/>
      <c r="AT881" s="60"/>
      <c r="AU881" s="72"/>
      <c r="AV881" s="72"/>
      <c r="AW881" s="72"/>
      <c r="AX881" s="72"/>
      <c r="AY881" s="73"/>
    </row>
    <row r="882" spans="1:51" s="2" customFormat="1" ht="12" customHeight="1">
      <c r="A882" s="172" t="s">
        <v>3958</v>
      </c>
      <c r="B882" s="55" t="s">
        <v>3912</v>
      </c>
      <c r="C882" s="58" t="s">
        <v>3959</v>
      </c>
      <c r="D882" s="57" t="s">
        <v>3960</v>
      </c>
      <c r="E882" s="60" t="s">
        <v>3280</v>
      </c>
      <c r="F882" s="55" t="s">
        <v>1071</v>
      </c>
      <c r="G882" s="121">
        <v>1955603.45</v>
      </c>
      <c r="H882" s="121">
        <v>348212.62</v>
      </c>
      <c r="I882" s="107"/>
      <c r="J882" s="107"/>
      <c r="K882" s="121">
        <v>450000</v>
      </c>
      <c r="L882" s="175">
        <v>450000</v>
      </c>
      <c r="M882" s="60" t="s">
        <v>3961</v>
      </c>
      <c r="N882" s="177" t="s">
        <v>1879</v>
      </c>
      <c r="O882" s="169">
        <f>L882/1.16</f>
        <v>387931.03448275867</v>
      </c>
      <c r="P882" s="170">
        <v>1.4999999999999999E-2</v>
      </c>
      <c r="Q882" s="72">
        <f>P882*O882</f>
        <v>5818.9655172413795</v>
      </c>
      <c r="R882" s="65"/>
      <c r="S882" s="171">
        <v>45723</v>
      </c>
      <c r="T882" s="67">
        <v>45775</v>
      </c>
      <c r="U882" s="64">
        <f>IF(S882="",0,IF(T882="",0,T882-S882))</f>
        <v>52</v>
      </c>
      <c r="V882" s="64">
        <v>0</v>
      </c>
      <c r="W882" s="61">
        <f>U882*V882</f>
        <v>0</v>
      </c>
      <c r="X882" s="68" t="s">
        <v>3962</v>
      </c>
      <c r="Y882" s="68" t="s">
        <v>50</v>
      </c>
      <c r="AA882" s="9" t="s">
        <v>27</v>
      </c>
      <c r="AB882" s="9" t="s">
        <v>27</v>
      </c>
      <c r="AC882" s="9" t="s">
        <v>27</v>
      </c>
      <c r="AD882" s="9" t="s">
        <v>27</v>
      </c>
      <c r="AE882" s="9" t="s">
        <v>27</v>
      </c>
      <c r="AP882" s="69"/>
      <c r="AQ882" s="70"/>
      <c r="AR882" s="71"/>
      <c r="AS882" s="60"/>
      <c r="AT882" s="60"/>
      <c r="AU882" s="72"/>
      <c r="AV882" s="72"/>
      <c r="AW882" s="72"/>
      <c r="AX882" s="72"/>
      <c r="AY882" s="73"/>
    </row>
    <row r="883" spans="1:51" s="2" customFormat="1" ht="12" customHeight="1">
      <c r="A883" s="172" t="s">
        <v>3963</v>
      </c>
      <c r="B883" s="55" t="s">
        <v>3801</v>
      </c>
      <c r="C883" s="58" t="s">
        <v>3964</v>
      </c>
      <c r="D883" s="57" t="s">
        <v>3965</v>
      </c>
      <c r="E883" s="60" t="s">
        <v>3804</v>
      </c>
      <c r="F883" s="55" t="s">
        <v>3805</v>
      </c>
      <c r="G883" s="121">
        <v>3778865</v>
      </c>
      <c r="H883" s="121">
        <v>1220531.8458721582</v>
      </c>
      <c r="I883" s="107">
        <v>3000000</v>
      </c>
      <c r="J883" s="107"/>
      <c r="K883" s="121">
        <v>3000000</v>
      </c>
      <c r="L883" s="175">
        <v>3000000</v>
      </c>
      <c r="M883" s="60" t="s">
        <v>3966</v>
      </c>
      <c r="N883" s="177" t="s">
        <v>2290</v>
      </c>
      <c r="O883" s="169">
        <f>L883/1.16</f>
        <v>2586206.8965517245</v>
      </c>
      <c r="P883" s="170">
        <v>2.5000000000000001E-2</v>
      </c>
      <c r="Q883" s="72">
        <f>O883*P883</f>
        <v>64655.172413793116</v>
      </c>
      <c r="R883" s="65"/>
      <c r="S883" s="171">
        <v>45748</v>
      </c>
      <c r="T883" s="67">
        <v>45775</v>
      </c>
      <c r="U883" s="64">
        <f>IF(S883="",0,IF(T883="",0,T883-S883))</f>
        <v>27</v>
      </c>
      <c r="V883" s="64">
        <v>0</v>
      </c>
      <c r="W883" s="61">
        <f>U883*V883</f>
        <v>0</v>
      </c>
      <c r="X883" s="68" t="s">
        <v>3967</v>
      </c>
      <c r="Y883" s="68" t="s">
        <v>50</v>
      </c>
      <c r="AA883" s="9" t="s">
        <v>27</v>
      </c>
      <c r="AB883" s="9" t="s">
        <v>27</v>
      </c>
      <c r="AC883" s="9" t="s">
        <v>27</v>
      </c>
      <c r="AD883" s="9" t="s">
        <v>27</v>
      </c>
      <c r="AE883" s="9" t="s">
        <v>27</v>
      </c>
      <c r="AP883" s="69"/>
      <c r="AQ883" s="70"/>
      <c r="AR883" s="71"/>
      <c r="AS883" s="60"/>
      <c r="AT883" s="60"/>
      <c r="AU883" s="72"/>
      <c r="AV883" s="72"/>
      <c r="AW883" s="72"/>
      <c r="AX883" s="72"/>
      <c r="AY883" s="73"/>
    </row>
    <row r="884" spans="1:51" s="2" customFormat="1" ht="12" customHeight="1">
      <c r="A884" s="172" t="s">
        <v>3968</v>
      </c>
      <c r="B884" s="55" t="s">
        <v>2427</v>
      </c>
      <c r="C884" s="58" t="s">
        <v>3969</v>
      </c>
      <c r="D884" s="57" t="s">
        <v>3970</v>
      </c>
      <c r="E884" s="60" t="s">
        <v>2984</v>
      </c>
      <c r="F884" s="55" t="s">
        <v>208</v>
      </c>
      <c r="G884" s="121">
        <v>5200000</v>
      </c>
      <c r="H884" s="121">
        <v>1447896.7333157493</v>
      </c>
      <c r="I884" s="107">
        <v>850000</v>
      </c>
      <c r="J884" s="107"/>
      <c r="K884" s="121">
        <v>1300000</v>
      </c>
      <c r="L884" s="175">
        <v>800000</v>
      </c>
      <c r="M884" s="60" t="s">
        <v>3971</v>
      </c>
      <c r="N884" s="177" t="s">
        <v>2290</v>
      </c>
      <c r="O884" s="169">
        <f>L884/1.16</f>
        <v>689655.17241379316</v>
      </c>
      <c r="P884" s="170">
        <v>2.5000000000000001E-2</v>
      </c>
      <c r="Q884" s="72">
        <f>O884*P884</f>
        <v>17241.37931034483</v>
      </c>
      <c r="R884" s="65"/>
      <c r="S884" s="171"/>
      <c r="T884" s="67">
        <v>45776</v>
      </c>
      <c r="U884" s="64">
        <f>T884-S884</f>
        <v>45776</v>
      </c>
      <c r="V884" s="64">
        <v>0</v>
      </c>
      <c r="W884" s="61">
        <f t="shared" ref="W884:W893" si="196">V884*U884</f>
        <v>0</v>
      </c>
      <c r="X884" s="68" t="s">
        <v>3972</v>
      </c>
      <c r="Y884" s="68" t="s">
        <v>50</v>
      </c>
      <c r="AA884" s="9" t="s">
        <v>27</v>
      </c>
      <c r="AB884" s="9" t="s">
        <v>27</v>
      </c>
      <c r="AC884" s="9" t="s">
        <v>27</v>
      </c>
      <c r="AD884" s="9" t="s">
        <v>27</v>
      </c>
      <c r="AE884" s="9" t="s">
        <v>27</v>
      </c>
      <c r="AP884" s="69"/>
      <c r="AQ884" s="70"/>
      <c r="AR884" s="71"/>
      <c r="AS884" s="60"/>
      <c r="AT884" s="60"/>
      <c r="AU884" s="72"/>
      <c r="AV884" s="72"/>
      <c r="AW884" s="72"/>
      <c r="AX884" s="72"/>
      <c r="AY884" s="73"/>
    </row>
    <row r="885" spans="1:51" s="2" customFormat="1" ht="12" customHeight="1">
      <c r="A885" s="234" t="s">
        <v>3973</v>
      </c>
      <c r="B885" s="55" t="s">
        <v>337</v>
      </c>
      <c r="C885" s="58" t="s">
        <v>3974</v>
      </c>
      <c r="D885" s="57" t="s">
        <v>3975</v>
      </c>
      <c r="E885" s="60" t="s">
        <v>3280</v>
      </c>
      <c r="F885" s="55" t="s">
        <v>208</v>
      </c>
      <c r="G885" s="121">
        <v>3638252</v>
      </c>
      <c r="H885" s="121">
        <v>893757.19527536328</v>
      </c>
      <c r="I885" s="55"/>
      <c r="J885" s="55"/>
      <c r="K885" s="121">
        <v>1300000</v>
      </c>
      <c r="L885" s="175">
        <v>600000</v>
      </c>
      <c r="M885" s="60" t="s">
        <v>3976</v>
      </c>
      <c r="N885" s="177" t="s">
        <v>2290</v>
      </c>
      <c r="O885" s="169">
        <f t="shared" ref="O885:O893" si="197">L885/1.16</f>
        <v>517241.37931034487</v>
      </c>
      <c r="P885" s="170">
        <v>1.4999999999999999E-2</v>
      </c>
      <c r="Q885" s="72">
        <f t="shared" ref="Q885" si="198">P885*O885</f>
        <v>7758.620689655173</v>
      </c>
      <c r="R885" s="65"/>
      <c r="S885" s="171">
        <v>45772</v>
      </c>
      <c r="T885" s="67">
        <v>45776</v>
      </c>
      <c r="U885" s="64">
        <f t="shared" ref="U885" si="199">(T885-S885)+1</f>
        <v>5</v>
      </c>
      <c r="V885" s="64">
        <v>0</v>
      </c>
      <c r="W885" s="61">
        <f t="shared" si="196"/>
        <v>0</v>
      </c>
      <c r="X885" s="68" t="s">
        <v>3977</v>
      </c>
      <c r="Y885" s="68" t="s">
        <v>50</v>
      </c>
      <c r="AA885" s="9" t="s">
        <v>27</v>
      </c>
      <c r="AB885" s="9" t="s">
        <v>27</v>
      </c>
      <c r="AC885" s="9" t="s">
        <v>27</v>
      </c>
      <c r="AD885" s="9" t="s">
        <v>27</v>
      </c>
      <c r="AE885" s="9" t="s">
        <v>27</v>
      </c>
      <c r="AP885" s="69"/>
      <c r="AQ885" s="70"/>
      <c r="AR885" s="71"/>
      <c r="AS885" s="60"/>
      <c r="AT885" s="60"/>
      <c r="AU885" s="72"/>
      <c r="AV885" s="72"/>
      <c r="AW885" s="72"/>
      <c r="AX885" s="72"/>
      <c r="AY885" s="73"/>
    </row>
    <row r="886" spans="1:51" s="2" customFormat="1" ht="12" customHeight="1">
      <c r="A886" s="172" t="s">
        <v>3978</v>
      </c>
      <c r="B886" s="55" t="s">
        <v>2226</v>
      </c>
      <c r="C886" s="58" t="s">
        <v>3979</v>
      </c>
      <c r="D886" s="57" t="s">
        <v>3980</v>
      </c>
      <c r="E886" s="60" t="s">
        <v>3280</v>
      </c>
      <c r="F886" s="55" t="s">
        <v>208</v>
      </c>
      <c r="G886" s="121">
        <v>4510052</v>
      </c>
      <c r="H886" s="121">
        <v>1194126.8155092373</v>
      </c>
      <c r="I886" s="55"/>
      <c r="J886" s="55"/>
      <c r="K886" s="121">
        <v>1500000</v>
      </c>
      <c r="L886" s="175">
        <v>750000</v>
      </c>
      <c r="M886" s="60" t="s">
        <v>3976</v>
      </c>
      <c r="N886" s="177" t="s">
        <v>2290</v>
      </c>
      <c r="O886" s="169">
        <f t="shared" si="197"/>
        <v>646551.72413793113</v>
      </c>
      <c r="P886" s="170">
        <v>1.4999999999999999E-2</v>
      </c>
      <c r="Q886" s="72">
        <f>P886*O886</f>
        <v>9698.2758620689674</v>
      </c>
      <c r="R886" s="65"/>
      <c r="S886" s="171">
        <v>45772</v>
      </c>
      <c r="T886" s="67">
        <v>45411</v>
      </c>
      <c r="U886" s="64">
        <f>T886-S886</f>
        <v>-361</v>
      </c>
      <c r="V886" s="64">
        <v>0</v>
      </c>
      <c r="W886" s="61">
        <f t="shared" si="196"/>
        <v>0</v>
      </c>
      <c r="X886" s="68" t="s">
        <v>3981</v>
      </c>
      <c r="Y886" s="68" t="s">
        <v>50</v>
      </c>
      <c r="AA886" s="9" t="s">
        <v>27</v>
      </c>
      <c r="AB886" s="9" t="s">
        <v>27</v>
      </c>
      <c r="AC886" s="9" t="s">
        <v>27</v>
      </c>
      <c r="AD886" s="9" t="s">
        <v>27</v>
      </c>
      <c r="AE886" s="9" t="s">
        <v>27</v>
      </c>
      <c r="AP886" s="69"/>
      <c r="AQ886" s="70"/>
      <c r="AR886" s="71"/>
      <c r="AS886" s="60"/>
      <c r="AT886" s="60"/>
      <c r="AU886" s="72"/>
      <c r="AV886" s="72"/>
      <c r="AW886" s="72"/>
      <c r="AX886" s="72"/>
      <c r="AY886" s="73"/>
    </row>
    <row r="887" spans="1:51" s="2" customFormat="1" ht="12" customHeight="1">
      <c r="A887" s="172" t="s">
        <v>3982</v>
      </c>
      <c r="B887" s="55" t="s">
        <v>2737</v>
      </c>
      <c r="C887" s="58" t="s">
        <v>3983</v>
      </c>
      <c r="D887" s="57" t="s">
        <v>3984</v>
      </c>
      <c r="E887" s="60" t="s">
        <v>2296</v>
      </c>
      <c r="F887" s="55" t="s">
        <v>1649</v>
      </c>
      <c r="G887" s="121">
        <v>3639500</v>
      </c>
      <c r="H887" s="121">
        <v>1188647.17</v>
      </c>
      <c r="I887" s="107">
        <v>1600000</v>
      </c>
      <c r="J887" s="55"/>
      <c r="K887" s="121">
        <v>1800000</v>
      </c>
      <c r="L887" s="175">
        <v>1600000</v>
      </c>
      <c r="M887" s="60" t="s">
        <v>3781</v>
      </c>
      <c r="N887" s="177" t="s">
        <v>1879</v>
      </c>
      <c r="O887" s="169">
        <f t="shared" si="197"/>
        <v>1379310.3448275863</v>
      </c>
      <c r="P887" s="170">
        <v>2.5000000000000001E-2</v>
      </c>
      <c r="Q887" s="72">
        <f>P887*O887</f>
        <v>34482.758620689659</v>
      </c>
      <c r="R887" s="65"/>
      <c r="S887" s="171">
        <v>45250</v>
      </c>
      <c r="T887" s="67">
        <v>45777</v>
      </c>
      <c r="U887" s="64">
        <f>T887-S887</f>
        <v>527</v>
      </c>
      <c r="V887" s="64">
        <v>0</v>
      </c>
      <c r="W887" s="61">
        <f t="shared" si="196"/>
        <v>0</v>
      </c>
      <c r="X887" s="68" t="s">
        <v>3985</v>
      </c>
      <c r="Y887" s="68" t="s">
        <v>50</v>
      </c>
      <c r="AA887" s="9" t="s">
        <v>27</v>
      </c>
      <c r="AB887" s="9" t="s">
        <v>27</v>
      </c>
      <c r="AC887" s="9" t="s">
        <v>27</v>
      </c>
      <c r="AD887" s="9" t="s">
        <v>27</v>
      </c>
      <c r="AE887" s="9" t="s">
        <v>27</v>
      </c>
      <c r="AH887" s="2">
        <f>H887</f>
        <v>1188647.17</v>
      </c>
      <c r="AI887" s="2">
        <f>AH887/G887</f>
        <v>0.32659628245638134</v>
      </c>
      <c r="AJ887" s="2">
        <v>44893</v>
      </c>
      <c r="AK887" s="2">
        <v>45201</v>
      </c>
      <c r="AL887" s="2">
        <f>AK887-AJ887</f>
        <v>308</v>
      </c>
      <c r="AM887" s="2">
        <f>86575.44/30</f>
        <v>2885.848</v>
      </c>
      <c r="AN887" s="2">
        <f>AM887*AL887</f>
        <v>888841.18400000001</v>
      </c>
      <c r="AO887" s="2">
        <f>L887</f>
        <v>1600000</v>
      </c>
      <c r="AP887" s="69">
        <f>SUM(AN887:AO887)</f>
        <v>2488841.1839999999</v>
      </c>
      <c r="AQ887" s="70">
        <f>AP887/G887</f>
        <v>0.68384151229564494</v>
      </c>
      <c r="AR887" s="71"/>
      <c r="AS887" s="60"/>
      <c r="AT887" s="60"/>
      <c r="AU887" s="72"/>
      <c r="AV887" s="72"/>
      <c r="AW887" s="72"/>
      <c r="AX887" s="72"/>
      <c r="AY887" s="73"/>
    </row>
    <row r="888" spans="1:51" s="2" customFormat="1" ht="12" customHeight="1">
      <c r="A888" s="172" t="s">
        <v>3986</v>
      </c>
      <c r="B888" s="55" t="s">
        <v>3769</v>
      </c>
      <c r="C888" s="58" t="s">
        <v>3987</v>
      </c>
      <c r="D888" s="57" t="s">
        <v>3988</v>
      </c>
      <c r="E888" s="60" t="s">
        <v>3280</v>
      </c>
      <c r="F888" s="55" t="s">
        <v>208</v>
      </c>
      <c r="G888" s="121">
        <v>3499456.8965517241</v>
      </c>
      <c r="H888" s="121">
        <v>1120580.0315971561</v>
      </c>
      <c r="I888" s="107"/>
      <c r="J888" s="55"/>
      <c r="K888" s="121">
        <v>1000000</v>
      </c>
      <c r="L888" s="175">
        <v>1000000</v>
      </c>
      <c r="M888" s="60" t="s">
        <v>3956</v>
      </c>
      <c r="N888" s="177" t="s">
        <v>2130</v>
      </c>
      <c r="O888" s="169">
        <f t="shared" si="197"/>
        <v>862068.96551724139</v>
      </c>
      <c r="P888" s="170">
        <v>1.4999999999999999E-2</v>
      </c>
      <c r="Q888" s="72">
        <f>P888*O888</f>
        <v>12931.03448275862</v>
      </c>
      <c r="R888" s="65"/>
      <c r="S888" s="171">
        <v>45772</v>
      </c>
      <c r="T888" s="67">
        <v>45777</v>
      </c>
      <c r="U888" s="64">
        <f>T888-S888</f>
        <v>5</v>
      </c>
      <c r="V888" s="64">
        <v>0</v>
      </c>
      <c r="W888" s="61">
        <f t="shared" si="196"/>
        <v>0</v>
      </c>
      <c r="X888" s="68" t="s">
        <v>3989</v>
      </c>
      <c r="Y888" s="68" t="s">
        <v>50</v>
      </c>
      <c r="AA888" s="9" t="s">
        <v>27</v>
      </c>
      <c r="AB888" s="9" t="s">
        <v>27</v>
      </c>
      <c r="AC888" s="9" t="s">
        <v>27</v>
      </c>
      <c r="AD888" s="9" t="s">
        <v>27</v>
      </c>
      <c r="AE888" s="9" t="s">
        <v>27</v>
      </c>
      <c r="AP888" s="69">
        <f>(60877361.06/55)/1.16</f>
        <v>954190.61222570541</v>
      </c>
      <c r="AQ888" s="70">
        <f>L888/1.16</f>
        <v>862068.96551724139</v>
      </c>
      <c r="AR888" s="71">
        <f>AP888+AQ888</f>
        <v>1816259.5777429468</v>
      </c>
      <c r="AS888" s="60">
        <f>AR888/G888</f>
        <v>0.51901184424721525</v>
      </c>
      <c r="AT888" s="60"/>
      <c r="AU888" s="72"/>
      <c r="AV888" s="72"/>
      <c r="AW888" s="72"/>
      <c r="AX888" s="72"/>
      <c r="AY888" s="73"/>
    </row>
    <row r="889" spans="1:51" s="2" customFormat="1" ht="12" customHeight="1">
      <c r="A889" s="172" t="s">
        <v>3990</v>
      </c>
      <c r="B889" s="55" t="s">
        <v>3823</v>
      </c>
      <c r="C889" s="58" t="s">
        <v>3991</v>
      </c>
      <c r="D889" s="57" t="s">
        <v>3992</v>
      </c>
      <c r="E889" s="60" t="s">
        <v>3280</v>
      </c>
      <c r="F889" s="55" t="s">
        <v>3826</v>
      </c>
      <c r="G889" s="121">
        <v>9011000</v>
      </c>
      <c r="H889" s="121">
        <f>G889*25%</f>
        <v>2252750</v>
      </c>
      <c r="I889" s="107">
        <v>5500000</v>
      </c>
      <c r="J889" s="55"/>
      <c r="K889" s="121">
        <v>6000000</v>
      </c>
      <c r="L889" s="175">
        <v>6500000</v>
      </c>
      <c r="M889" s="60" t="s">
        <v>3993</v>
      </c>
      <c r="N889" s="177" t="s">
        <v>1879</v>
      </c>
      <c r="O889" s="169">
        <f t="shared" si="197"/>
        <v>5603448.2758620698</v>
      </c>
      <c r="P889" s="170">
        <v>1.4999999999999999E-2</v>
      </c>
      <c r="Q889" s="72">
        <f>P889*O889</f>
        <v>84051.724137931044</v>
      </c>
      <c r="R889" s="65"/>
      <c r="S889" s="171">
        <v>45632</v>
      </c>
      <c r="T889" s="67">
        <v>45777</v>
      </c>
      <c r="U889" s="64">
        <f>(T889-S889)</f>
        <v>145</v>
      </c>
      <c r="V889" s="64">
        <v>0</v>
      </c>
      <c r="W889" s="61">
        <f t="shared" si="196"/>
        <v>0</v>
      </c>
      <c r="X889" s="68" t="s">
        <v>3994</v>
      </c>
      <c r="Y889" s="68" t="s">
        <v>50</v>
      </c>
      <c r="AA889" s="9" t="s">
        <v>27</v>
      </c>
      <c r="AB889" s="9" t="s">
        <v>27</v>
      </c>
      <c r="AC889" s="9" t="s">
        <v>27</v>
      </c>
      <c r="AD889" s="9" t="s">
        <v>27</v>
      </c>
      <c r="AE889" s="9" t="s">
        <v>27</v>
      </c>
      <c r="AP889" s="69"/>
      <c r="AQ889" s="70"/>
      <c r="AR889" s="71"/>
      <c r="AS889" s="60"/>
      <c r="AT889" s="60"/>
      <c r="AU889" s="72"/>
      <c r="AV889" s="72"/>
      <c r="AW889" s="72"/>
      <c r="AX889" s="72"/>
      <c r="AY889" s="73"/>
    </row>
    <row r="890" spans="1:51" s="2" customFormat="1" ht="12" customHeight="1">
      <c r="A890" s="172" t="s">
        <v>3995</v>
      </c>
      <c r="B890" s="55" t="s">
        <v>3801</v>
      </c>
      <c r="C890" s="58" t="s">
        <v>3996</v>
      </c>
      <c r="D890" s="57" t="s">
        <v>3997</v>
      </c>
      <c r="E890" s="60" t="s">
        <v>3804</v>
      </c>
      <c r="F890" s="55" t="s">
        <v>3805</v>
      </c>
      <c r="G890" s="121">
        <v>3778865</v>
      </c>
      <c r="H890" s="121">
        <v>1220531.8458721582</v>
      </c>
      <c r="I890" s="107">
        <v>3000000</v>
      </c>
      <c r="J890" s="55"/>
      <c r="K890" s="121">
        <v>3000000</v>
      </c>
      <c r="L890" s="175">
        <v>3000000</v>
      </c>
      <c r="M890" s="60" t="s">
        <v>3998</v>
      </c>
      <c r="N890" s="177" t="s">
        <v>1879</v>
      </c>
      <c r="O890" s="169">
        <f t="shared" si="197"/>
        <v>2586206.8965517245</v>
      </c>
      <c r="P890" s="170">
        <v>2.5000000000000001E-2</v>
      </c>
      <c r="Q890" s="72">
        <f>O890*P890</f>
        <v>64655.172413793116</v>
      </c>
      <c r="R890" s="65"/>
      <c r="S890" s="171">
        <v>45748</v>
      </c>
      <c r="T890" s="67">
        <v>45777</v>
      </c>
      <c r="U890" s="64">
        <f>T890-S890</f>
        <v>29</v>
      </c>
      <c r="V890" s="64">
        <v>0</v>
      </c>
      <c r="W890" s="61">
        <f t="shared" si="196"/>
        <v>0</v>
      </c>
      <c r="X890" s="68" t="s">
        <v>3999</v>
      </c>
      <c r="Y890" s="68" t="s">
        <v>50</v>
      </c>
      <c r="AA890" s="9" t="s">
        <v>27</v>
      </c>
      <c r="AB890" s="9" t="s">
        <v>27</v>
      </c>
      <c r="AC890" s="9" t="s">
        <v>27</v>
      </c>
      <c r="AD890" s="9" t="s">
        <v>27</v>
      </c>
      <c r="AE890" s="9" t="s">
        <v>27</v>
      </c>
      <c r="AP890" s="69"/>
      <c r="AQ890" s="70"/>
      <c r="AR890" s="71"/>
      <c r="AS890" s="60"/>
      <c r="AT890" s="60"/>
      <c r="AU890" s="72"/>
      <c r="AV890" s="72"/>
      <c r="AW890" s="72"/>
      <c r="AX890" s="72"/>
      <c r="AY890" s="73"/>
    </row>
    <row r="891" spans="1:51" s="2" customFormat="1" ht="12" customHeight="1">
      <c r="A891" s="172" t="s">
        <v>4000</v>
      </c>
      <c r="B891" s="55" t="s">
        <v>3769</v>
      </c>
      <c r="C891" s="58" t="s">
        <v>4001</v>
      </c>
      <c r="D891" s="57" t="s">
        <v>4002</v>
      </c>
      <c r="E891" s="60" t="s">
        <v>3280</v>
      </c>
      <c r="F891" s="55" t="s">
        <v>208</v>
      </c>
      <c r="G891" s="121">
        <v>3499456.8965517241</v>
      </c>
      <c r="H891" s="121">
        <v>1120580.0315971561</v>
      </c>
      <c r="I891" s="107"/>
      <c r="J891" s="55"/>
      <c r="K891" s="121">
        <v>1000000</v>
      </c>
      <c r="L891" s="175">
        <v>1000000</v>
      </c>
      <c r="M891" s="176" t="s">
        <v>4003</v>
      </c>
      <c r="N891" s="235" t="s">
        <v>1879</v>
      </c>
      <c r="O891" s="169">
        <f t="shared" si="197"/>
        <v>862068.96551724139</v>
      </c>
      <c r="P891" s="170">
        <v>1.4999999999999999E-2</v>
      </c>
      <c r="Q891" s="72">
        <f>P891*O891</f>
        <v>12931.03448275862</v>
      </c>
      <c r="R891" s="65"/>
      <c r="S891" s="171">
        <v>45716</v>
      </c>
      <c r="T891" s="67">
        <v>45777</v>
      </c>
      <c r="U891" s="64">
        <f>T891-S891</f>
        <v>61</v>
      </c>
      <c r="V891" s="64">
        <v>0</v>
      </c>
      <c r="W891" s="61">
        <f t="shared" si="196"/>
        <v>0</v>
      </c>
      <c r="X891" s="178" t="s">
        <v>4004</v>
      </c>
      <c r="Y891" s="68" t="s">
        <v>50</v>
      </c>
      <c r="AA891" s="9" t="s">
        <v>27</v>
      </c>
      <c r="AB891" s="9" t="s">
        <v>27</v>
      </c>
      <c r="AC891" s="9" t="s">
        <v>27</v>
      </c>
      <c r="AD891" s="9" t="s">
        <v>27</v>
      </c>
      <c r="AE891" s="9" t="s">
        <v>27</v>
      </c>
      <c r="AP891" s="69">
        <f>(60877361.06/55)/1.16</f>
        <v>954190.61222570541</v>
      </c>
      <c r="AQ891" s="70" t="e">
        <f>AB891/1.16</f>
        <v>#VALUE!</v>
      </c>
      <c r="AR891" s="71" t="e">
        <f>AP891+AQ891</f>
        <v>#VALUE!</v>
      </c>
      <c r="AS891" s="60" t="e">
        <f>AR891/W891</f>
        <v>#VALUE!</v>
      </c>
      <c r="AT891" s="60"/>
      <c r="AU891" s="72"/>
      <c r="AV891" s="72"/>
      <c r="AW891" s="72"/>
      <c r="AX891" s="72"/>
      <c r="AY891" s="73"/>
    </row>
    <row r="892" spans="1:51" s="2" customFormat="1" ht="12" customHeight="1">
      <c r="A892" s="172" t="s">
        <v>4005</v>
      </c>
      <c r="B892" s="55" t="s">
        <v>3769</v>
      </c>
      <c r="C892" s="58" t="s">
        <v>4006</v>
      </c>
      <c r="D892" s="57" t="s">
        <v>4007</v>
      </c>
      <c r="E892" s="60" t="s">
        <v>3280</v>
      </c>
      <c r="F892" s="55" t="s">
        <v>208</v>
      </c>
      <c r="G892" s="121">
        <v>3499456.8965517241</v>
      </c>
      <c r="H892" s="121">
        <v>1120580.0315971561</v>
      </c>
      <c r="I892" s="107"/>
      <c r="J892" s="55"/>
      <c r="K892" s="121">
        <v>1000000</v>
      </c>
      <c r="L892" s="175">
        <v>1000000</v>
      </c>
      <c r="M892" s="181"/>
      <c r="N892" s="236"/>
      <c r="O892" s="169">
        <f t="shared" si="197"/>
        <v>862068.96551724139</v>
      </c>
      <c r="P892" s="170">
        <v>1.4999999999999999E-2</v>
      </c>
      <c r="Q892" s="72">
        <f>P892*O892</f>
        <v>12931.03448275862</v>
      </c>
      <c r="R892" s="65"/>
      <c r="S892" s="171">
        <v>45716</v>
      </c>
      <c r="T892" s="67">
        <v>45777</v>
      </c>
      <c r="U892" s="64">
        <f>T892-S892</f>
        <v>61</v>
      </c>
      <c r="V892" s="64">
        <v>0</v>
      </c>
      <c r="W892" s="61">
        <f t="shared" si="196"/>
        <v>0</v>
      </c>
      <c r="X892" s="182"/>
      <c r="Y892" s="68" t="s">
        <v>50</v>
      </c>
      <c r="AA892" s="9" t="s">
        <v>27</v>
      </c>
      <c r="AB892" s="9" t="s">
        <v>27</v>
      </c>
      <c r="AC892" s="9" t="s">
        <v>27</v>
      </c>
      <c r="AD892" s="9" t="s">
        <v>27</v>
      </c>
      <c r="AE892" s="9" t="s">
        <v>27</v>
      </c>
      <c r="AP892" s="69">
        <f>(60877361.06/55)/1.16</f>
        <v>954190.61222570541</v>
      </c>
      <c r="AQ892" s="70" t="e">
        <f>AB892/1.16</f>
        <v>#VALUE!</v>
      </c>
      <c r="AR892" s="71" t="e">
        <f>AP892+AQ892</f>
        <v>#VALUE!</v>
      </c>
      <c r="AS892" s="60" t="e">
        <f>AR892/W892</f>
        <v>#VALUE!</v>
      </c>
      <c r="AT892" s="60"/>
      <c r="AU892" s="72"/>
      <c r="AV892" s="72"/>
      <c r="AW892" s="72"/>
      <c r="AX892" s="72"/>
      <c r="AY892" s="73"/>
    </row>
    <row r="893" spans="1:51" s="2" customFormat="1" ht="12" customHeight="1">
      <c r="A893" s="172" t="s">
        <v>4008</v>
      </c>
      <c r="B893" s="55" t="s">
        <v>337</v>
      </c>
      <c r="C893" s="58" t="s">
        <v>4009</v>
      </c>
      <c r="D893" s="57" t="s">
        <v>4010</v>
      </c>
      <c r="E893" s="60" t="s">
        <v>3280</v>
      </c>
      <c r="F893" s="55" t="s">
        <v>208</v>
      </c>
      <c r="G893" s="121">
        <v>3638252</v>
      </c>
      <c r="H893" s="121">
        <v>893757.19527536328</v>
      </c>
      <c r="I893" s="107"/>
      <c r="J893" s="55"/>
      <c r="K893" s="121">
        <v>1300000</v>
      </c>
      <c r="L893" s="175">
        <v>700000</v>
      </c>
      <c r="M893" s="60" t="s">
        <v>4011</v>
      </c>
      <c r="N893" s="177" t="s">
        <v>1879</v>
      </c>
      <c r="O893" s="169">
        <f t="shared" si="197"/>
        <v>603448.27586206899</v>
      </c>
      <c r="P893" s="170">
        <v>1.4999999999999999E-2</v>
      </c>
      <c r="Q893" s="72">
        <f>P893*O893</f>
        <v>9051.7241379310344</v>
      </c>
      <c r="R893" s="65"/>
      <c r="S893" s="171">
        <v>45744</v>
      </c>
      <c r="T893" s="67">
        <v>45777</v>
      </c>
      <c r="U893" s="64">
        <f>T893-S893</f>
        <v>33</v>
      </c>
      <c r="V893" s="64">
        <v>0</v>
      </c>
      <c r="W893" s="61">
        <f t="shared" si="196"/>
        <v>0</v>
      </c>
      <c r="X893" s="68" t="s">
        <v>4012</v>
      </c>
      <c r="Y893" s="68" t="s">
        <v>50</v>
      </c>
      <c r="AA893" s="9" t="s">
        <v>27</v>
      </c>
      <c r="AB893" s="9" t="s">
        <v>27</v>
      </c>
      <c r="AC893" s="9" t="s">
        <v>27</v>
      </c>
      <c r="AD893" s="9" t="s">
        <v>27</v>
      </c>
      <c r="AE893" s="9" t="s">
        <v>27</v>
      </c>
      <c r="AP893" s="69"/>
      <c r="AQ893" s="70"/>
      <c r="AR893" s="71"/>
      <c r="AS893" s="60"/>
      <c r="AT893" s="60"/>
      <c r="AU893" s="72"/>
      <c r="AV893" s="72"/>
      <c r="AW893" s="72"/>
      <c r="AX893" s="72"/>
      <c r="AY893" s="73"/>
    </row>
    <row r="894" spans="1:51" s="2" customFormat="1" ht="12" customHeight="1">
      <c r="A894" s="172"/>
      <c r="B894" s="55"/>
      <c r="C894" s="173"/>
      <c r="D894" s="58"/>
      <c r="E894" s="60"/>
      <c r="F894" s="55"/>
      <c r="G894" s="121"/>
      <c r="H894" s="121"/>
      <c r="I894" s="107"/>
      <c r="J894" s="107"/>
      <c r="K894" s="121"/>
      <c r="L894" s="175"/>
      <c r="M894" s="60"/>
      <c r="N894" s="177"/>
      <c r="O894" s="169"/>
      <c r="P894" s="170"/>
      <c r="Q894" s="72"/>
      <c r="R894" s="65"/>
      <c r="S894" s="171"/>
      <c r="T894" s="67"/>
      <c r="U894" s="64"/>
      <c r="V894" s="64"/>
      <c r="W894" s="61"/>
      <c r="X894" s="68"/>
      <c r="Y894" s="68"/>
      <c r="AA894" s="9"/>
      <c r="AB894" s="9"/>
      <c r="AC894" s="9"/>
      <c r="AD894" s="9"/>
      <c r="AE894" s="9"/>
      <c r="AH894" s="6"/>
      <c r="AI894" s="6"/>
      <c r="AJ894" s="202"/>
      <c r="AL894" s="202"/>
      <c r="AN894" s="189"/>
      <c r="AP894" s="69"/>
      <c r="AQ894" s="70"/>
      <c r="AR894" s="71"/>
      <c r="AS894" s="60"/>
      <c r="AT894" s="60"/>
      <c r="AU894" s="72"/>
      <c r="AV894" s="72"/>
      <c r="AW894" s="72"/>
      <c r="AX894" s="72"/>
      <c r="AY894" s="73"/>
    </row>
    <row r="895" spans="1:51" s="245" customFormat="1" ht="12.45" customHeight="1" thickBot="1">
      <c r="A895" s="238"/>
      <c r="B895" s="239"/>
      <c r="C895" s="240"/>
      <c r="D895" s="240"/>
      <c r="E895" s="239"/>
      <c r="F895" s="240"/>
      <c r="G895" s="238">
        <f t="shared" ref="G895:L895" si="200">SUM(G3:G894)</f>
        <v>3551375306.498961</v>
      </c>
      <c r="H895" s="238">
        <f t="shared" si="200"/>
        <v>934236986.20111024</v>
      </c>
      <c r="I895" s="238">
        <f t="shared" si="200"/>
        <v>208450022</v>
      </c>
      <c r="J895" s="238">
        <f t="shared" si="200"/>
        <v>83215077</v>
      </c>
      <c r="K895" s="238">
        <f t="shared" si="200"/>
        <v>1441705000</v>
      </c>
      <c r="L895" s="239">
        <f t="shared" si="200"/>
        <v>1113907036.1900001</v>
      </c>
      <c r="M895" s="239"/>
      <c r="N895" s="241"/>
      <c r="O895" s="237">
        <f>SUM(O3:O894)</f>
        <v>935834673.43965793</v>
      </c>
      <c r="P895" s="239"/>
      <c r="Q895" s="239">
        <f>SUM(Q3:Q894)</f>
        <v>15380967.586206865</v>
      </c>
      <c r="R895" s="242"/>
      <c r="S895" s="237"/>
      <c r="T895" s="243"/>
      <c r="U895" s="239"/>
      <c r="V895" s="239"/>
      <c r="W895" s="241">
        <f>SUM(W3:W894)</f>
        <v>16787240</v>
      </c>
      <c r="X895" s="244"/>
      <c r="Y895" s="244"/>
      <c r="AA895" s="246"/>
      <c r="AB895" s="246"/>
      <c r="AC895" s="246"/>
      <c r="AD895" s="246"/>
      <c r="AE895" s="246"/>
      <c r="AP895" s="237"/>
      <c r="AQ895" s="247"/>
      <c r="AR895" s="237"/>
      <c r="AS895" s="239"/>
      <c r="AT895" s="239"/>
      <c r="AU895" s="239"/>
      <c r="AV895" s="239"/>
      <c r="AW895" s="239"/>
      <c r="AX895" s="239"/>
      <c r="AY895" s="248"/>
    </row>
    <row r="896" spans="1:51" ht="14.55" customHeight="1" thickBot="1">
      <c r="I896" s="4"/>
      <c r="J896" s="4"/>
      <c r="Z896"/>
    </row>
    <row r="897" spans="2:51" s="2" customFormat="1" ht="12" customHeight="1">
      <c r="B897" s="256" t="s">
        <v>1</v>
      </c>
      <c r="C897" s="257" t="s">
        <v>4013</v>
      </c>
      <c r="F897" s="258" t="s">
        <v>4014</v>
      </c>
      <c r="G897" s="259" t="s">
        <v>4013</v>
      </c>
      <c r="I897" s="258" t="s">
        <v>4015</v>
      </c>
      <c r="J897" s="259" t="s">
        <v>4013</v>
      </c>
      <c r="T897" s="6"/>
      <c r="Y897" s="2">
        <v>5800000</v>
      </c>
      <c r="AA897" s="9"/>
      <c r="AB897" s="9"/>
      <c r="AC897" s="9"/>
      <c r="AD897" s="9"/>
      <c r="AE897" s="9"/>
      <c r="AP897" s="10"/>
      <c r="AQ897" s="11"/>
      <c r="AU897" s="10"/>
      <c r="AV897" s="10"/>
      <c r="AW897" s="10"/>
      <c r="AX897" s="10"/>
      <c r="AY897" s="11"/>
    </row>
    <row r="898" spans="2:51" s="2" customFormat="1" ht="12" customHeight="1">
      <c r="B898" s="260" t="s">
        <v>232</v>
      </c>
      <c r="C898" s="261">
        <f t="shared" ref="C898:C932" si="201">COUNTIF($B$3:$B$895, B898)</f>
        <v>49</v>
      </c>
      <c r="F898" s="106" t="s">
        <v>1867</v>
      </c>
      <c r="G898" s="262">
        <f t="shared" ref="G898:G915" si="202">COUNTIF($F$3:$F$895, F898)</f>
        <v>1</v>
      </c>
      <c r="I898" s="106" t="s">
        <v>50</v>
      </c>
      <c r="J898" s="262">
        <f t="shared" ref="J898:J903" si="203">COUNTIF($Y$3:$Y$895, I898)</f>
        <v>862</v>
      </c>
      <c r="T898" s="6"/>
      <c r="X898" s="10">
        <v>1266250</v>
      </c>
      <c r="AA898" s="9"/>
      <c r="AB898" s="9"/>
      <c r="AC898" s="9"/>
      <c r="AD898" s="9"/>
      <c r="AE898" s="9"/>
      <c r="AP898" s="10"/>
      <c r="AQ898" s="11"/>
      <c r="AU898" s="10"/>
      <c r="AV898" s="10"/>
      <c r="AW898" s="10"/>
      <c r="AX898" s="10"/>
      <c r="AY898" s="11"/>
    </row>
    <row r="899" spans="2:51" s="2" customFormat="1" ht="12" customHeight="1">
      <c r="B899" s="263" t="s">
        <v>218</v>
      </c>
      <c r="C899" s="261">
        <f t="shared" si="201"/>
        <v>92</v>
      </c>
      <c r="F899" s="106" t="s">
        <v>1649</v>
      </c>
      <c r="G899" s="262">
        <f t="shared" si="202"/>
        <v>51</v>
      </c>
      <c r="I899" s="106" t="s">
        <v>4016</v>
      </c>
      <c r="J899" s="262">
        <f t="shared" si="203"/>
        <v>0</v>
      </c>
      <c r="T899" s="6"/>
      <c r="X899" s="10">
        <v>2674000</v>
      </c>
      <c r="Y899" s="189">
        <f>X899+X900+X901+X905+X902+X904</f>
        <v>5817280</v>
      </c>
      <c r="AA899" s="9"/>
      <c r="AB899" s="9"/>
      <c r="AC899" s="9"/>
      <c r="AD899" s="9"/>
      <c r="AE899" s="9"/>
      <c r="AP899" s="10"/>
      <c r="AQ899" s="11"/>
      <c r="AU899" s="10"/>
      <c r="AV899" s="10"/>
      <c r="AW899" s="10"/>
      <c r="AX899" s="10"/>
      <c r="AY899" s="11"/>
    </row>
    <row r="900" spans="2:51" s="2" customFormat="1" ht="12" customHeight="1">
      <c r="B900" s="167" t="s">
        <v>337</v>
      </c>
      <c r="C900" s="153">
        <f t="shared" si="201"/>
        <v>163</v>
      </c>
      <c r="F900" s="106" t="s">
        <v>1213</v>
      </c>
      <c r="G900" s="262">
        <f t="shared" si="202"/>
        <v>8</v>
      </c>
      <c r="I900" s="106" t="s">
        <v>291</v>
      </c>
      <c r="J900" s="262">
        <f t="shared" si="203"/>
        <v>5</v>
      </c>
      <c r="T900" s="6"/>
      <c r="X900" s="10">
        <v>900000</v>
      </c>
      <c r="AA900" s="9"/>
      <c r="AB900" s="9"/>
      <c r="AC900" s="9"/>
      <c r="AD900" s="9"/>
      <c r="AE900" s="9"/>
      <c r="AP900" s="10"/>
      <c r="AQ900" s="11"/>
      <c r="AU900" s="10"/>
      <c r="AV900" s="10"/>
      <c r="AW900" s="10"/>
      <c r="AX900" s="10"/>
      <c r="AY900" s="11"/>
    </row>
    <row r="901" spans="2:51" s="2" customFormat="1" ht="12" customHeight="1">
      <c r="B901" s="167" t="s">
        <v>317</v>
      </c>
      <c r="C901" s="153">
        <f t="shared" si="201"/>
        <v>145</v>
      </c>
      <c r="F901" s="106" t="s">
        <v>1084</v>
      </c>
      <c r="G901" s="262">
        <f t="shared" si="202"/>
        <v>47</v>
      </c>
      <c r="I901" s="106" t="s">
        <v>1997</v>
      </c>
      <c r="J901" s="262">
        <f t="shared" si="203"/>
        <v>1</v>
      </c>
      <c r="T901" s="6"/>
      <c r="X901" s="10">
        <v>340000</v>
      </c>
      <c r="Y901" s="189">
        <f>Y897-Y899</f>
        <v>-17280</v>
      </c>
      <c r="AA901" s="9"/>
      <c r="AB901" s="9"/>
      <c r="AC901" s="9"/>
      <c r="AD901" s="9"/>
      <c r="AE901" s="9"/>
      <c r="AP901" s="10"/>
      <c r="AQ901" s="11"/>
      <c r="AU901" s="10"/>
      <c r="AV901" s="10"/>
      <c r="AW901" s="10"/>
      <c r="AX901" s="10"/>
      <c r="AY901" s="11"/>
    </row>
    <row r="902" spans="2:51" s="2" customFormat="1" ht="12">
      <c r="B902" s="167" t="s">
        <v>4017</v>
      </c>
      <c r="C902" s="153">
        <f t="shared" si="201"/>
        <v>9</v>
      </c>
      <c r="F902" s="106" t="s">
        <v>208</v>
      </c>
      <c r="G902" s="262">
        <f t="shared" si="202"/>
        <v>585</v>
      </c>
      <c r="I902" s="106" t="s">
        <v>922</v>
      </c>
      <c r="J902" s="262">
        <f t="shared" si="203"/>
        <v>9</v>
      </c>
      <c r="T902" s="6"/>
      <c r="X902" s="10">
        <v>1372380</v>
      </c>
      <c r="AA902" s="9"/>
      <c r="AB902" s="9"/>
      <c r="AC902" s="9"/>
      <c r="AD902" s="9"/>
      <c r="AE902" s="9"/>
      <c r="AP902" s="10"/>
      <c r="AQ902" s="11"/>
      <c r="AU902" s="10"/>
      <c r="AV902" s="10"/>
      <c r="AW902" s="10"/>
      <c r="AX902" s="10"/>
      <c r="AY902" s="11"/>
    </row>
    <row r="903" spans="2:51" s="2" customFormat="1" ht="12" customHeight="1">
      <c r="B903" s="264" t="s">
        <v>2059</v>
      </c>
      <c r="C903" s="153">
        <f t="shared" si="201"/>
        <v>2</v>
      </c>
      <c r="F903" s="106" t="s">
        <v>47</v>
      </c>
      <c r="G903" s="262">
        <f t="shared" si="202"/>
        <v>89</v>
      </c>
      <c r="I903" s="106" t="s">
        <v>1451</v>
      </c>
      <c r="J903" s="262">
        <f t="shared" si="203"/>
        <v>1</v>
      </c>
      <c r="T903" s="6"/>
      <c r="X903" s="10">
        <v>103300</v>
      </c>
      <c r="AA903" s="9"/>
      <c r="AB903" s="9"/>
      <c r="AC903" s="9"/>
      <c r="AD903" s="9"/>
      <c r="AE903" s="9"/>
      <c r="AP903" s="10"/>
      <c r="AQ903" s="11"/>
      <c r="AU903" s="10"/>
      <c r="AV903" s="10"/>
      <c r="AW903" s="10"/>
      <c r="AX903" s="10"/>
      <c r="AY903" s="11"/>
    </row>
    <row r="904" spans="2:51" s="2" customFormat="1" ht="12" customHeight="1" thickBot="1">
      <c r="B904" s="264" t="s">
        <v>1491</v>
      </c>
      <c r="C904" s="153">
        <f t="shared" si="201"/>
        <v>37</v>
      </c>
      <c r="F904" s="106" t="s">
        <v>1071</v>
      </c>
      <c r="G904" s="262">
        <f t="shared" si="202"/>
        <v>11</v>
      </c>
      <c r="I904" s="265" t="s">
        <v>4018</v>
      </c>
      <c r="J904" s="266">
        <f>SUM(J898:J903)</f>
        <v>878</v>
      </c>
      <c r="T904" s="6"/>
      <c r="X904" s="10">
        <v>170900</v>
      </c>
      <c r="AA904" s="9"/>
      <c r="AB904" s="9"/>
      <c r="AC904" s="9"/>
      <c r="AD904" s="9"/>
      <c r="AE904" s="9"/>
      <c r="AP904" s="10"/>
      <c r="AQ904" s="11"/>
      <c r="AU904" s="10"/>
      <c r="AV904" s="10"/>
      <c r="AW904" s="10"/>
      <c r="AX904" s="10"/>
      <c r="AY904" s="11"/>
    </row>
    <row r="905" spans="2:51" s="2" customFormat="1" ht="12.45" customHeight="1">
      <c r="B905" s="264" t="s">
        <v>1513</v>
      </c>
      <c r="C905" s="153">
        <f t="shared" si="201"/>
        <v>7</v>
      </c>
      <c r="F905" s="106" t="s">
        <v>2043</v>
      </c>
      <c r="G905" s="262">
        <f t="shared" si="202"/>
        <v>31</v>
      </c>
      <c r="T905" s="6"/>
      <c r="X905" s="10">
        <v>360000</v>
      </c>
      <c r="AA905" s="9"/>
      <c r="AB905" s="9"/>
      <c r="AC905" s="9"/>
      <c r="AD905" s="9"/>
      <c r="AE905" s="9"/>
      <c r="AP905" s="10"/>
      <c r="AQ905" s="11"/>
      <c r="AU905" s="10"/>
      <c r="AV905" s="10"/>
      <c r="AW905" s="10"/>
      <c r="AX905" s="10"/>
      <c r="AY905" s="11"/>
    </row>
    <row r="906" spans="2:51" s="2" customFormat="1" ht="12" customHeight="1">
      <c r="B906" s="267" t="s">
        <v>1485</v>
      </c>
      <c r="C906" s="153">
        <f t="shared" si="201"/>
        <v>16</v>
      </c>
      <c r="F906" s="106" t="s">
        <v>48</v>
      </c>
      <c r="G906" s="262">
        <f t="shared" si="202"/>
        <v>5</v>
      </c>
      <c r="I906" s="6"/>
      <c r="J906" s="6"/>
      <c r="T906" s="6"/>
      <c r="X906" s="268">
        <f>SUM(X898:X905)</f>
        <v>7186830</v>
      </c>
      <c r="AA906" s="9"/>
      <c r="AB906" s="9"/>
      <c r="AC906" s="9"/>
      <c r="AD906" s="9"/>
      <c r="AE906" s="9"/>
      <c r="AP906" s="10"/>
      <c r="AQ906" s="11"/>
      <c r="AU906" s="10"/>
      <c r="AV906" s="10"/>
      <c r="AW906" s="10"/>
      <c r="AX906" s="10"/>
      <c r="AY906" s="11"/>
    </row>
    <row r="907" spans="2:51" s="2" customFormat="1" ht="12" customHeight="1">
      <c r="B907" s="264" t="s">
        <v>2143</v>
      </c>
      <c r="C907" s="153">
        <f t="shared" si="201"/>
        <v>7</v>
      </c>
      <c r="F907" s="106" t="s">
        <v>2256</v>
      </c>
      <c r="G907" s="262">
        <f t="shared" si="202"/>
        <v>2</v>
      </c>
      <c r="T907" s="6"/>
      <c r="AA907" s="9"/>
      <c r="AB907" s="9"/>
      <c r="AC907" s="9"/>
      <c r="AD907" s="9"/>
      <c r="AE907" s="9"/>
      <c r="AP907" s="10"/>
      <c r="AQ907" s="11"/>
      <c r="AU907" s="10"/>
      <c r="AV907" s="10"/>
      <c r="AW907" s="10"/>
      <c r="AX907" s="10"/>
      <c r="AY907" s="11"/>
    </row>
    <row r="908" spans="2:51" s="2" customFormat="1" ht="12" customHeight="1">
      <c r="B908" s="106" t="s">
        <v>43</v>
      </c>
      <c r="C908" s="153">
        <f t="shared" si="201"/>
        <v>89</v>
      </c>
      <c r="F908" s="264" t="s">
        <v>2297</v>
      </c>
      <c r="G908" s="262">
        <f t="shared" si="202"/>
        <v>3</v>
      </c>
      <c r="T908" s="6"/>
      <c r="AA908" s="9"/>
      <c r="AB908" s="9"/>
      <c r="AC908" s="9"/>
      <c r="AD908" s="9"/>
      <c r="AE908" s="9"/>
      <c r="AP908" s="10"/>
      <c r="AQ908" s="11"/>
      <c r="AU908" s="10"/>
      <c r="AV908" s="10"/>
      <c r="AW908" s="10"/>
      <c r="AX908" s="10"/>
      <c r="AY908" s="11"/>
    </row>
    <row r="909" spans="2:51" s="2" customFormat="1" ht="12" customHeight="1">
      <c r="B909" s="167" t="s">
        <v>205</v>
      </c>
      <c r="C909" s="153">
        <f t="shared" si="201"/>
        <v>16</v>
      </c>
      <c r="F909" s="106" t="s">
        <v>2722</v>
      </c>
      <c r="G909" s="262">
        <f t="shared" si="202"/>
        <v>9</v>
      </c>
      <c r="T909" s="6"/>
      <c r="AA909" s="9"/>
      <c r="AB909" s="9"/>
      <c r="AC909" s="9"/>
      <c r="AD909" s="9"/>
      <c r="AE909" s="9"/>
      <c r="AP909" s="10"/>
      <c r="AQ909" s="11"/>
      <c r="AU909" s="10"/>
      <c r="AV909" s="10"/>
      <c r="AW909" s="10"/>
      <c r="AX909" s="10"/>
      <c r="AY909" s="11"/>
    </row>
    <row r="910" spans="2:51" s="2" customFormat="1" ht="12" customHeight="1">
      <c r="B910" s="167" t="s">
        <v>1081</v>
      </c>
      <c r="C910" s="153">
        <f t="shared" si="201"/>
        <v>28</v>
      </c>
      <c r="F910" s="106" t="s">
        <v>2466</v>
      </c>
      <c r="G910" s="262">
        <f t="shared" si="202"/>
        <v>8</v>
      </c>
      <c r="T910" s="6"/>
      <c r="AA910" s="9"/>
      <c r="AB910" s="9"/>
      <c r="AC910" s="9"/>
      <c r="AD910" s="9"/>
      <c r="AE910" s="9"/>
      <c r="AP910" s="10"/>
      <c r="AQ910" s="11"/>
      <c r="AU910" s="10"/>
      <c r="AV910" s="10"/>
      <c r="AW910" s="10"/>
      <c r="AX910" s="10"/>
      <c r="AY910" s="11"/>
    </row>
    <row r="911" spans="2:51" s="2" customFormat="1" ht="12" customHeight="1">
      <c r="B911" s="167" t="s">
        <v>778</v>
      </c>
      <c r="C911" s="153">
        <f t="shared" si="201"/>
        <v>89</v>
      </c>
      <c r="F911" s="106" t="s">
        <v>2805</v>
      </c>
      <c r="G911" s="262">
        <f t="shared" si="202"/>
        <v>1</v>
      </c>
      <c r="T911" s="6"/>
      <c r="AA911" s="9"/>
      <c r="AB911" s="9"/>
      <c r="AC911" s="9"/>
      <c r="AD911" s="9"/>
      <c r="AE911" s="9"/>
      <c r="AP911" s="10"/>
      <c r="AQ911" s="11"/>
      <c r="AU911" s="10"/>
      <c r="AV911" s="10"/>
      <c r="AW911" s="10"/>
      <c r="AX911" s="10"/>
      <c r="AY911" s="11"/>
    </row>
    <row r="912" spans="2:51" s="2" customFormat="1" ht="12" customHeight="1">
      <c r="B912" s="264" t="s">
        <v>795</v>
      </c>
      <c r="C912" s="153">
        <f t="shared" si="201"/>
        <v>64</v>
      </c>
      <c r="F912" s="106" t="s">
        <v>2881</v>
      </c>
      <c r="G912" s="262">
        <f t="shared" si="202"/>
        <v>1</v>
      </c>
      <c r="T912" s="6"/>
      <c r="AA912" s="9"/>
      <c r="AB912" s="9"/>
      <c r="AC912" s="9"/>
      <c r="AD912" s="9"/>
      <c r="AE912" s="9"/>
      <c r="AP912" s="10"/>
      <c r="AQ912" s="11"/>
      <c r="AU912" s="10"/>
      <c r="AV912" s="10"/>
      <c r="AW912" s="10"/>
      <c r="AX912" s="10"/>
      <c r="AY912" s="11"/>
    </row>
    <row r="913" spans="2:51" s="2" customFormat="1" ht="12" customHeight="1">
      <c r="B913" s="264" t="s">
        <v>1864</v>
      </c>
      <c r="C913" s="153">
        <f t="shared" si="201"/>
        <v>1</v>
      </c>
      <c r="F913" s="106" t="s">
        <v>3344</v>
      </c>
      <c r="G913" s="262">
        <f t="shared" si="202"/>
        <v>2</v>
      </c>
      <c r="T913" s="6"/>
      <c r="AA913" s="9"/>
      <c r="AB913" s="9"/>
      <c r="AC913" s="9"/>
      <c r="AD913" s="9"/>
      <c r="AE913" s="9"/>
      <c r="AP913" s="10"/>
      <c r="AQ913" s="11"/>
      <c r="AU913" s="10"/>
      <c r="AV913" s="10"/>
      <c r="AW913" s="10"/>
      <c r="AX913" s="10"/>
      <c r="AY913" s="11"/>
    </row>
    <row r="914" spans="2:51" s="2" customFormat="1" ht="12.45" customHeight="1">
      <c r="B914" s="264" t="s">
        <v>1074</v>
      </c>
      <c r="C914" s="153">
        <f t="shared" si="201"/>
        <v>5</v>
      </c>
      <c r="F914" s="106" t="s">
        <v>3826</v>
      </c>
      <c r="G914" s="262">
        <f t="shared" si="202"/>
        <v>2</v>
      </c>
      <c r="T914" s="6"/>
      <c r="AA914" s="9"/>
      <c r="AB914" s="9"/>
      <c r="AC914" s="9"/>
      <c r="AD914" s="9"/>
      <c r="AE914" s="9"/>
      <c r="AP914" s="10"/>
      <c r="AQ914" s="11"/>
      <c r="AU914" s="10"/>
      <c r="AV914" s="10"/>
      <c r="AW914" s="10"/>
      <c r="AX914" s="10"/>
      <c r="AY914" s="11"/>
    </row>
    <row r="915" spans="2:51" s="2" customFormat="1" ht="12" customHeight="1">
      <c r="B915" s="106" t="s">
        <v>3061</v>
      </c>
      <c r="C915" s="153">
        <f t="shared" si="201"/>
        <v>5</v>
      </c>
      <c r="F915" s="106" t="s">
        <v>3805</v>
      </c>
      <c r="G915" s="262">
        <f t="shared" si="202"/>
        <v>22</v>
      </c>
      <c r="T915" s="6"/>
      <c r="AA915" s="9"/>
      <c r="AB915" s="9"/>
      <c r="AC915" s="9"/>
      <c r="AD915" s="9"/>
      <c r="AE915" s="9"/>
      <c r="AP915" s="10"/>
      <c r="AQ915" s="11"/>
      <c r="AU915" s="10"/>
      <c r="AV915" s="10"/>
      <c r="AW915" s="10"/>
      <c r="AX915" s="10"/>
      <c r="AY915" s="11"/>
    </row>
    <row r="916" spans="2:51" s="2" customFormat="1" ht="12" customHeight="1" thickBot="1">
      <c r="B916" s="106" t="s">
        <v>3068</v>
      </c>
      <c r="C916" s="153">
        <f t="shared" si="201"/>
        <v>2</v>
      </c>
      <c r="F916" s="269" t="s">
        <v>4018</v>
      </c>
      <c r="G916" s="266">
        <f>SUM(G898:G915)</f>
        <v>878</v>
      </c>
      <c r="T916" s="6"/>
      <c r="AA916" s="9"/>
      <c r="AB916" s="9"/>
      <c r="AC916" s="9"/>
      <c r="AD916" s="9"/>
      <c r="AE916" s="9"/>
      <c r="AP916" s="10"/>
      <c r="AQ916" s="11"/>
      <c r="AU916" s="10"/>
      <c r="AV916" s="10"/>
      <c r="AW916" s="10"/>
      <c r="AX916" s="10"/>
      <c r="AY916" s="11"/>
    </row>
    <row r="917" spans="2:51" s="2" customFormat="1" ht="12" customHeight="1">
      <c r="B917" s="264" t="s">
        <v>1068</v>
      </c>
      <c r="C917" s="153">
        <f t="shared" si="201"/>
        <v>5</v>
      </c>
      <c r="F917" s="15"/>
      <c r="G917" s="15"/>
      <c r="T917" s="6"/>
      <c r="AA917" s="9"/>
      <c r="AB917" s="9"/>
      <c r="AC917" s="9"/>
      <c r="AD917" s="9"/>
      <c r="AE917" s="9"/>
      <c r="AP917" s="10"/>
      <c r="AQ917" s="11"/>
      <c r="AU917" s="10"/>
      <c r="AV917" s="10"/>
      <c r="AW917" s="10"/>
      <c r="AX917" s="10"/>
      <c r="AY917" s="11"/>
    </row>
    <row r="918" spans="2:51" s="2" customFormat="1" ht="12" customHeight="1">
      <c r="B918" s="264" t="s">
        <v>3703</v>
      </c>
      <c r="C918" s="153">
        <f t="shared" si="201"/>
        <v>4</v>
      </c>
      <c r="F918" s="15"/>
      <c r="G918" s="15"/>
      <c r="T918" s="6"/>
      <c r="AA918" s="9"/>
      <c r="AB918" s="9"/>
      <c r="AC918" s="9"/>
      <c r="AD918" s="9"/>
      <c r="AE918" s="9"/>
      <c r="AP918" s="10"/>
      <c r="AQ918" s="11"/>
      <c r="AU918" s="10"/>
      <c r="AV918" s="10"/>
      <c r="AW918" s="10"/>
      <c r="AX918" s="10"/>
      <c r="AY918" s="11"/>
    </row>
    <row r="919" spans="2:51" s="2" customFormat="1" ht="12" customHeight="1">
      <c r="B919" s="270" t="s">
        <v>2293</v>
      </c>
      <c r="C919" s="153">
        <f t="shared" si="201"/>
        <v>3</v>
      </c>
      <c r="F919" s="15"/>
      <c r="G919" s="15"/>
      <c r="T919" s="6"/>
      <c r="AA919" s="9"/>
      <c r="AB919" s="9"/>
      <c r="AC919" s="9"/>
      <c r="AD919" s="9"/>
      <c r="AE919" s="9"/>
      <c r="AP919" s="10"/>
      <c r="AQ919" s="11"/>
      <c r="AU919" s="10"/>
      <c r="AV919" s="10"/>
      <c r="AW919" s="10"/>
      <c r="AX919" s="10"/>
      <c r="AY919" s="11"/>
    </row>
    <row r="920" spans="2:51" s="2" customFormat="1" ht="12" customHeight="1">
      <c r="B920" s="264" t="s">
        <v>2252</v>
      </c>
      <c r="C920" s="153">
        <f t="shared" si="201"/>
        <v>1</v>
      </c>
      <c r="F920" s="15"/>
      <c r="G920" s="15"/>
      <c r="T920" s="6"/>
      <c r="AA920" s="9"/>
      <c r="AB920" s="9"/>
      <c r="AC920" s="9"/>
      <c r="AD920" s="9"/>
      <c r="AE920" s="9"/>
      <c r="AP920" s="10"/>
      <c r="AQ920" s="11"/>
      <c r="AU920" s="10"/>
      <c r="AV920" s="10"/>
      <c r="AW920" s="10"/>
      <c r="AX920" s="10"/>
      <c r="AY920" s="11"/>
    </row>
    <row r="921" spans="2:51" s="2" customFormat="1" ht="12" customHeight="1">
      <c r="B921" s="264" t="s">
        <v>2719</v>
      </c>
      <c r="C921" s="153">
        <f t="shared" si="201"/>
        <v>2</v>
      </c>
      <c r="T921" s="6"/>
      <c r="AA921" s="9"/>
      <c r="AB921" s="9"/>
      <c r="AC921" s="9"/>
      <c r="AD921" s="9"/>
      <c r="AE921" s="9"/>
      <c r="AP921" s="10"/>
      <c r="AQ921" s="11"/>
      <c r="AU921" s="10"/>
      <c r="AV921" s="10"/>
      <c r="AW921" s="10"/>
      <c r="AX921" s="10"/>
      <c r="AY921" s="11"/>
    </row>
    <row r="922" spans="2:51" s="2" customFormat="1" ht="12" customHeight="1">
      <c r="B922" s="271" t="s">
        <v>2462</v>
      </c>
      <c r="C922" s="272">
        <f t="shared" si="201"/>
        <v>7</v>
      </c>
      <c r="T922" s="6"/>
      <c r="AA922" s="9"/>
      <c r="AB922" s="9"/>
      <c r="AC922" s="9"/>
      <c r="AD922" s="9"/>
      <c r="AE922" s="9"/>
      <c r="AP922" s="10"/>
      <c r="AQ922" s="11"/>
      <c r="AU922" s="10"/>
      <c r="AV922" s="10"/>
      <c r="AW922" s="10"/>
      <c r="AX922" s="10"/>
      <c r="AY922" s="11"/>
    </row>
    <row r="923" spans="2:51" s="2" customFormat="1" ht="12" customHeight="1">
      <c r="B923" s="271" t="s">
        <v>3726</v>
      </c>
      <c r="C923" s="272">
        <f t="shared" si="201"/>
        <v>1</v>
      </c>
      <c r="T923" s="6"/>
      <c r="AA923" s="9"/>
      <c r="AB923" s="9"/>
      <c r="AC923" s="9"/>
      <c r="AD923" s="9"/>
      <c r="AE923" s="9"/>
      <c r="AP923" s="10"/>
      <c r="AQ923" s="11"/>
      <c r="AU923" s="10"/>
      <c r="AV923" s="10"/>
      <c r="AW923" s="10"/>
      <c r="AX923" s="10"/>
      <c r="AY923" s="11"/>
    </row>
    <row r="924" spans="2:51" ht="14.55" customHeight="1">
      <c r="B924" s="271" t="s">
        <v>2801</v>
      </c>
      <c r="C924" s="272">
        <f t="shared" si="201"/>
        <v>1</v>
      </c>
      <c r="I924" s="4"/>
      <c r="J924" s="4"/>
    </row>
    <row r="925" spans="2:51" ht="14.55" customHeight="1">
      <c r="B925" s="271" t="s">
        <v>2878</v>
      </c>
      <c r="C925" s="272">
        <f t="shared" si="201"/>
        <v>1</v>
      </c>
      <c r="I925" s="4"/>
      <c r="J925" s="4"/>
    </row>
    <row r="926" spans="2:51" ht="14.55" customHeight="1">
      <c r="B926" s="271" t="s">
        <v>3761</v>
      </c>
      <c r="C926" s="272">
        <f t="shared" si="201"/>
        <v>1</v>
      </c>
      <c r="I926" s="4"/>
      <c r="J926" s="4"/>
    </row>
    <row r="927" spans="2:51" ht="14.55" customHeight="1">
      <c r="B927" s="271" t="s">
        <v>3823</v>
      </c>
      <c r="C927" s="272">
        <f t="shared" si="201"/>
        <v>2</v>
      </c>
      <c r="I927" s="4"/>
      <c r="J927" s="4"/>
    </row>
    <row r="928" spans="2:51" ht="14.55" customHeight="1">
      <c r="B928" s="271" t="s">
        <v>4019</v>
      </c>
      <c r="C928" s="272">
        <f t="shared" si="201"/>
        <v>0</v>
      </c>
      <c r="I928" s="4"/>
      <c r="J928" s="4"/>
    </row>
    <row r="929" spans="1:57" ht="14.55" customHeight="1">
      <c r="B929" s="271" t="s">
        <v>4020</v>
      </c>
      <c r="C929" s="272">
        <f t="shared" si="201"/>
        <v>0</v>
      </c>
      <c r="I929" s="4"/>
      <c r="J929" s="4"/>
    </row>
    <row r="930" spans="1:57" ht="14.55" customHeight="1">
      <c r="B930" s="271" t="s">
        <v>4021</v>
      </c>
      <c r="C930" s="272">
        <f t="shared" si="201"/>
        <v>0</v>
      </c>
      <c r="I930" s="4"/>
      <c r="J930" s="4"/>
    </row>
    <row r="931" spans="1:57" ht="15" customHeight="1">
      <c r="B931" s="271" t="s">
        <v>3801</v>
      </c>
      <c r="C931" s="272">
        <f t="shared" si="201"/>
        <v>22</v>
      </c>
      <c r="I931" s="4"/>
      <c r="J931" s="4"/>
    </row>
    <row r="932" spans="1:57" ht="15" customHeight="1">
      <c r="B932" s="271" t="s">
        <v>3912</v>
      </c>
      <c r="C932" s="272">
        <f t="shared" si="201"/>
        <v>2</v>
      </c>
      <c r="I932" s="4"/>
      <c r="J932" s="4"/>
    </row>
    <row r="933" spans="1:57" ht="15" customHeight="1" thickBot="1">
      <c r="B933" s="274" t="s">
        <v>4022</v>
      </c>
      <c r="C933" s="275">
        <f>SUM(C898:C932)</f>
        <v>878</v>
      </c>
      <c r="I933" s="4"/>
      <c r="J933" s="4"/>
    </row>
    <row r="934" spans="1:57" ht="14.55" customHeight="1" thickBot="1">
      <c r="I934" s="4"/>
      <c r="J934" s="4"/>
    </row>
    <row r="935" spans="1:57" s="2" customFormat="1" ht="21.45" customHeight="1" thickBot="1">
      <c r="A935" s="12" t="s">
        <v>4023</v>
      </c>
      <c r="B935" s="13"/>
      <c r="C935" s="13"/>
      <c r="D935" s="14"/>
      <c r="E935" s="4"/>
      <c r="F935" s="3"/>
      <c r="G935" s="4"/>
      <c r="H935" s="4"/>
      <c r="I935" s="4"/>
      <c r="J935" s="4"/>
      <c r="R935" s="1"/>
      <c r="T935" s="6"/>
      <c r="X935" s="7"/>
      <c r="Y935" s="7"/>
      <c r="AA935" s="9"/>
      <c r="AB935" s="9"/>
      <c r="AC935" s="9" t="s">
        <v>27</v>
      </c>
      <c r="AD935" s="9" t="s">
        <v>28</v>
      </c>
      <c r="AE935" s="9"/>
      <c r="AP935" s="10"/>
      <c r="AQ935" s="11"/>
      <c r="AU935" s="10"/>
      <c r="AV935" s="10"/>
      <c r="AW935" s="10"/>
      <c r="AX935" s="10"/>
      <c r="AY935" s="11"/>
    </row>
    <row r="936" spans="1:57" s="2" customFormat="1" ht="12" customHeight="1" thickBot="1">
      <c r="A936" s="1"/>
      <c r="F936" s="3"/>
      <c r="G936" s="4"/>
      <c r="H936" s="4"/>
      <c r="I936" s="4"/>
      <c r="J936" s="4"/>
      <c r="L936" s="15"/>
      <c r="N936" s="15"/>
      <c r="O936" s="16" t="s">
        <v>29</v>
      </c>
      <c r="P936" s="17"/>
      <c r="Q936" s="17"/>
      <c r="R936" s="18"/>
      <c r="S936" s="16" t="s">
        <v>30</v>
      </c>
      <c r="T936" s="17"/>
      <c r="U936" s="17"/>
      <c r="V936" s="17"/>
      <c r="W936" s="18"/>
      <c r="X936" s="7"/>
      <c r="Y936" s="7"/>
      <c r="AA936" s="19" t="s">
        <v>31</v>
      </c>
      <c r="AB936" s="19" t="s">
        <v>32</v>
      </c>
      <c r="AC936" s="20" t="s">
        <v>33</v>
      </c>
      <c r="AD936" s="20"/>
      <c r="AE936" s="19" t="s">
        <v>13</v>
      </c>
      <c r="AP936" s="10"/>
      <c r="AQ936" s="11"/>
      <c r="AU936" s="10"/>
      <c r="AV936" s="10"/>
      <c r="AW936" s="10"/>
      <c r="AX936" s="10"/>
      <c r="AY936" s="11"/>
    </row>
    <row r="937" spans="1:57" s="39" customFormat="1" ht="12" customHeight="1">
      <c r="A937" s="22" t="s">
        <v>0</v>
      </c>
      <c r="B937" s="22" t="s">
        <v>1</v>
      </c>
      <c r="C937" s="22" t="s">
        <v>2</v>
      </c>
      <c r="D937" s="22" t="s">
        <v>3</v>
      </c>
      <c r="E937" s="22" t="s">
        <v>4</v>
      </c>
      <c r="F937" s="23" t="s">
        <v>5</v>
      </c>
      <c r="G937" s="24" t="s">
        <v>34</v>
      </c>
      <c r="H937" s="25" t="s">
        <v>35</v>
      </c>
      <c r="I937" s="26" t="s">
        <v>36</v>
      </c>
      <c r="J937" s="27"/>
      <c r="K937" s="23" t="s">
        <v>6</v>
      </c>
      <c r="L937" s="28" t="s">
        <v>7</v>
      </c>
      <c r="M937" s="29" t="s">
        <v>8</v>
      </c>
      <c r="N937" s="30" t="s">
        <v>9</v>
      </c>
      <c r="O937" s="31" t="s">
        <v>10</v>
      </c>
      <c r="P937" s="32" t="s">
        <v>11</v>
      </c>
      <c r="Q937" s="32" t="s">
        <v>12</v>
      </c>
      <c r="R937" s="33" t="s">
        <v>13</v>
      </c>
      <c r="S937" s="34" t="s">
        <v>14</v>
      </c>
      <c r="T937" s="35" t="s">
        <v>15</v>
      </c>
      <c r="U937" s="36" t="s">
        <v>16</v>
      </c>
      <c r="V937" s="36" t="s">
        <v>17</v>
      </c>
      <c r="W937" s="37" t="s">
        <v>18</v>
      </c>
      <c r="X937" s="38" t="s">
        <v>19</v>
      </c>
      <c r="Y937" s="38" t="s">
        <v>20</v>
      </c>
      <c r="AA937" s="19"/>
      <c r="AB937" s="19"/>
      <c r="AC937" s="19" t="s">
        <v>21</v>
      </c>
      <c r="AD937" s="19" t="s">
        <v>22</v>
      </c>
      <c r="AE937" s="19"/>
      <c r="AP937" s="40" t="s">
        <v>35</v>
      </c>
      <c r="AQ937" s="43" t="s">
        <v>23</v>
      </c>
      <c r="AR937" s="21" t="s">
        <v>24</v>
      </c>
      <c r="AS937" s="28" t="s">
        <v>25</v>
      </c>
      <c r="AT937" s="28" t="s">
        <v>26</v>
      </c>
      <c r="AU937" s="42" t="s">
        <v>37</v>
      </c>
      <c r="AV937" s="42" t="s">
        <v>38</v>
      </c>
      <c r="AW937" s="42" t="s">
        <v>7</v>
      </c>
      <c r="AX937" s="42" t="s">
        <v>39</v>
      </c>
      <c r="AY937" s="43" t="s">
        <v>23</v>
      </c>
    </row>
    <row r="938" spans="1:57" s="2" customFormat="1" ht="12" customHeight="1">
      <c r="A938" s="75" t="s">
        <v>4024</v>
      </c>
      <c r="B938" s="74" t="s">
        <v>1074</v>
      </c>
      <c r="C938" s="74" t="s">
        <v>4025</v>
      </c>
      <c r="D938" s="74">
        <v>354846</v>
      </c>
      <c r="E938" s="158" t="s">
        <v>207</v>
      </c>
      <c r="F938" s="58" t="s">
        <v>48</v>
      </c>
      <c r="G938" s="46"/>
      <c r="H938" s="76"/>
      <c r="I938" s="76"/>
      <c r="J938" s="76"/>
      <c r="K938" s="46">
        <v>5700000</v>
      </c>
      <c r="L938" s="64"/>
      <c r="M938" s="60" t="s">
        <v>4026</v>
      </c>
      <c r="N938" s="61" t="s">
        <v>4027</v>
      </c>
      <c r="O938" s="62">
        <f t="shared" ref="O938:O945" si="204">L938/1.16</f>
        <v>0</v>
      </c>
      <c r="P938" s="77">
        <v>0</v>
      </c>
      <c r="Q938" s="64">
        <f t="shared" ref="Q938:Q945" si="205">P938*O938</f>
        <v>0</v>
      </c>
      <c r="R938" s="65"/>
      <c r="S938" s="66">
        <v>44827</v>
      </c>
      <c r="T938" s="67">
        <v>45035</v>
      </c>
      <c r="U938" s="64">
        <f>IF(S938="",0,IF(T938="",0,T938-S938))</f>
        <v>208</v>
      </c>
      <c r="V938" s="64">
        <v>150</v>
      </c>
      <c r="W938" s="79">
        <f t="shared" ref="W938:W945" si="206">V938*U938</f>
        <v>31200</v>
      </c>
      <c r="X938" s="81"/>
      <c r="Y938" s="81" t="s">
        <v>4016</v>
      </c>
      <c r="AA938" s="9" t="s">
        <v>48</v>
      </c>
      <c r="AB938" s="9" t="s">
        <v>48</v>
      </c>
      <c r="AC938" s="9" t="s">
        <v>48</v>
      </c>
      <c r="AD938" s="9" t="s">
        <v>48</v>
      </c>
      <c r="AE938" s="9" t="s">
        <v>48</v>
      </c>
      <c r="AP938" s="69">
        <f t="shared" ref="AP938:AP945" si="207">H938</f>
        <v>0</v>
      </c>
      <c r="AQ938" s="73" t="e">
        <f t="shared" ref="AQ938:AQ945" si="208">AP938/G938</f>
        <v>#DIV/0!</v>
      </c>
      <c r="AR938" s="66"/>
      <c r="AS938" s="67"/>
      <c r="AT938" s="60">
        <f t="shared" ref="AT938:AT945" si="209">AS938-AR938</f>
        <v>0</v>
      </c>
      <c r="AU938" s="72">
        <f t="shared" ref="AU938:AU944" si="210">113423.64/30</f>
        <v>3780.788</v>
      </c>
      <c r="AV938" s="72">
        <f t="shared" ref="AV938:AV945" si="211">AU938*AT938</f>
        <v>0</v>
      </c>
      <c r="AW938" s="72">
        <f t="shared" ref="AW938:AW945" si="212">L938</f>
        <v>0</v>
      </c>
      <c r="AX938" s="72">
        <f t="shared" ref="AX938:AX945" si="213">SUM(AV938:AW938)+BE938</f>
        <v>0</v>
      </c>
      <c r="AY938" s="73" t="e">
        <f t="shared" ref="AY938:AY945" si="214">AX938/G938</f>
        <v>#DIV/0!</v>
      </c>
      <c r="BA938" s="67"/>
      <c r="BB938" s="67"/>
      <c r="BC938" s="60">
        <f t="shared" ref="BC938:BC945" si="215">BB938-BA938</f>
        <v>0</v>
      </c>
      <c r="BD938" s="72"/>
      <c r="BE938" s="72">
        <f t="shared" ref="BE938:BE945" si="216">BD938*BC938</f>
        <v>0</v>
      </c>
    </row>
    <row r="939" spans="1:57" s="2" customFormat="1" ht="12" customHeight="1">
      <c r="A939" s="75" t="s">
        <v>4028</v>
      </c>
      <c r="B939" s="74" t="s">
        <v>1074</v>
      </c>
      <c r="C939" s="74" t="s">
        <v>4029</v>
      </c>
      <c r="D939" s="74">
        <v>361762</v>
      </c>
      <c r="E939" s="158" t="s">
        <v>207</v>
      </c>
      <c r="F939" s="58" t="s">
        <v>48</v>
      </c>
      <c r="G939" s="46"/>
      <c r="H939" s="76"/>
      <c r="I939" s="76"/>
      <c r="J939" s="76"/>
      <c r="K939" s="46">
        <v>5700000</v>
      </c>
      <c r="L939" s="64"/>
      <c r="M939" s="60" t="s">
        <v>4026</v>
      </c>
      <c r="N939" s="61" t="s">
        <v>4027</v>
      </c>
      <c r="O939" s="62">
        <f t="shared" si="204"/>
        <v>0</v>
      </c>
      <c r="P939" s="77">
        <v>0</v>
      </c>
      <c r="Q939" s="64">
        <f t="shared" si="205"/>
        <v>0</v>
      </c>
      <c r="R939" s="65"/>
      <c r="S939" s="66">
        <v>44827</v>
      </c>
      <c r="T939" s="67">
        <v>45035</v>
      </c>
      <c r="U939" s="64">
        <f>IF(S939="",0,IF(T939="",0,T939-S939))</f>
        <v>208</v>
      </c>
      <c r="V939" s="64">
        <v>150</v>
      </c>
      <c r="W939" s="79">
        <f t="shared" si="206"/>
        <v>31200</v>
      </c>
      <c r="X939" s="81"/>
      <c r="Y939" s="81" t="s">
        <v>4016</v>
      </c>
      <c r="AA939" s="9" t="s">
        <v>48</v>
      </c>
      <c r="AB939" s="9" t="s">
        <v>48</v>
      </c>
      <c r="AC939" s="9" t="s">
        <v>48</v>
      </c>
      <c r="AD939" s="9" t="s">
        <v>48</v>
      </c>
      <c r="AE939" s="9" t="s">
        <v>48</v>
      </c>
      <c r="AP939" s="69">
        <f t="shared" si="207"/>
        <v>0</v>
      </c>
      <c r="AQ939" s="73" t="e">
        <f t="shared" si="208"/>
        <v>#DIV/0!</v>
      </c>
      <c r="AR939" s="66"/>
      <c r="AS939" s="67"/>
      <c r="AT939" s="60">
        <f t="shared" si="209"/>
        <v>0</v>
      </c>
      <c r="AU939" s="72">
        <f t="shared" si="210"/>
        <v>3780.788</v>
      </c>
      <c r="AV939" s="72">
        <f t="shared" si="211"/>
        <v>0</v>
      </c>
      <c r="AW939" s="72">
        <f t="shared" si="212"/>
        <v>0</v>
      </c>
      <c r="AX939" s="72">
        <f t="shared" si="213"/>
        <v>0</v>
      </c>
      <c r="AY939" s="73" t="e">
        <f t="shared" si="214"/>
        <v>#DIV/0!</v>
      </c>
      <c r="BA939" s="67"/>
      <c r="BB939" s="67"/>
      <c r="BC939" s="60">
        <f t="shared" si="215"/>
        <v>0</v>
      </c>
      <c r="BD939" s="72"/>
      <c r="BE939" s="72">
        <f t="shared" si="216"/>
        <v>0</v>
      </c>
    </row>
    <row r="940" spans="1:57" s="2" customFormat="1" ht="12" customHeight="1">
      <c r="A940" s="75" t="s">
        <v>4030</v>
      </c>
      <c r="B940" s="74" t="s">
        <v>1074</v>
      </c>
      <c r="C940" s="74" t="s">
        <v>4031</v>
      </c>
      <c r="D940" s="74">
        <v>355980</v>
      </c>
      <c r="E940" s="158" t="s">
        <v>207</v>
      </c>
      <c r="F940" s="58" t="s">
        <v>48</v>
      </c>
      <c r="G940" s="46"/>
      <c r="H940" s="76"/>
      <c r="I940" s="76"/>
      <c r="J940" s="76"/>
      <c r="K940" s="46">
        <v>5700000</v>
      </c>
      <c r="L940" s="64"/>
      <c r="M940" s="60" t="s">
        <v>4026</v>
      </c>
      <c r="N940" s="61" t="s">
        <v>4027</v>
      </c>
      <c r="O940" s="62">
        <f t="shared" si="204"/>
        <v>0</v>
      </c>
      <c r="P940" s="77">
        <v>0</v>
      </c>
      <c r="Q940" s="64">
        <f t="shared" si="205"/>
        <v>0</v>
      </c>
      <c r="R940" s="65"/>
      <c r="S940" s="66">
        <v>44827</v>
      </c>
      <c r="T940" s="67">
        <v>45035</v>
      </c>
      <c r="U940" s="64">
        <f>IF(S940="",0,IF(T940="",0,T940-S940))</f>
        <v>208</v>
      </c>
      <c r="V940" s="64">
        <v>150</v>
      </c>
      <c r="W940" s="79">
        <f t="shared" si="206"/>
        <v>31200</v>
      </c>
      <c r="X940" s="81"/>
      <c r="Y940" s="81" t="s">
        <v>4016</v>
      </c>
      <c r="AA940" s="9" t="s">
        <v>48</v>
      </c>
      <c r="AB940" s="9" t="s">
        <v>48</v>
      </c>
      <c r="AC940" s="9" t="s">
        <v>48</v>
      </c>
      <c r="AD940" s="9" t="s">
        <v>48</v>
      </c>
      <c r="AE940" s="9" t="s">
        <v>48</v>
      </c>
      <c r="AP940" s="69">
        <f t="shared" si="207"/>
        <v>0</v>
      </c>
      <c r="AQ940" s="73" t="e">
        <f t="shared" si="208"/>
        <v>#DIV/0!</v>
      </c>
      <c r="AR940" s="66"/>
      <c r="AS940" s="67"/>
      <c r="AT940" s="60">
        <f t="shared" si="209"/>
        <v>0</v>
      </c>
      <c r="AU940" s="72">
        <f t="shared" si="210"/>
        <v>3780.788</v>
      </c>
      <c r="AV940" s="72">
        <f t="shared" si="211"/>
        <v>0</v>
      </c>
      <c r="AW940" s="72">
        <f t="shared" si="212"/>
        <v>0</v>
      </c>
      <c r="AX940" s="72">
        <f t="shared" si="213"/>
        <v>0</v>
      </c>
      <c r="AY940" s="73" t="e">
        <f t="shared" si="214"/>
        <v>#DIV/0!</v>
      </c>
      <c r="BA940" s="67"/>
      <c r="BB940" s="67"/>
      <c r="BC940" s="60">
        <f t="shared" si="215"/>
        <v>0</v>
      </c>
      <c r="BD940" s="72"/>
      <c r="BE940" s="72">
        <f t="shared" si="216"/>
        <v>0</v>
      </c>
    </row>
    <row r="941" spans="1:57" s="2" customFormat="1" ht="12" customHeight="1">
      <c r="A941" s="75" t="s">
        <v>4032</v>
      </c>
      <c r="B941" s="74" t="s">
        <v>1074</v>
      </c>
      <c r="C941" s="74" t="s">
        <v>4033</v>
      </c>
      <c r="D941" s="74">
        <v>353772</v>
      </c>
      <c r="E941" s="158" t="s">
        <v>207</v>
      </c>
      <c r="F941" s="58" t="s">
        <v>48</v>
      </c>
      <c r="G941" s="46"/>
      <c r="H941" s="76"/>
      <c r="I941" s="76"/>
      <c r="J941" s="76"/>
      <c r="K941" s="46">
        <v>5700000</v>
      </c>
      <c r="L941" s="64"/>
      <c r="M941" s="60" t="s">
        <v>4026</v>
      </c>
      <c r="N941" s="61" t="s">
        <v>4027</v>
      </c>
      <c r="O941" s="62">
        <f t="shared" si="204"/>
        <v>0</v>
      </c>
      <c r="P941" s="77">
        <v>0</v>
      </c>
      <c r="Q941" s="64">
        <f t="shared" si="205"/>
        <v>0</v>
      </c>
      <c r="R941" s="65"/>
      <c r="S941" s="66">
        <v>44827</v>
      </c>
      <c r="T941" s="67">
        <v>45035</v>
      </c>
      <c r="U941" s="64">
        <f>IF(S941="",0,IF(T941="",0,T941-S941))</f>
        <v>208</v>
      </c>
      <c r="V941" s="64">
        <v>150</v>
      </c>
      <c r="W941" s="79">
        <f t="shared" si="206"/>
        <v>31200</v>
      </c>
      <c r="X941" s="81"/>
      <c r="Y941" s="81" t="s">
        <v>4016</v>
      </c>
      <c r="AA941" s="9" t="s">
        <v>48</v>
      </c>
      <c r="AB941" s="9" t="s">
        <v>48</v>
      </c>
      <c r="AC941" s="9" t="s">
        <v>48</v>
      </c>
      <c r="AD941" s="9" t="s">
        <v>48</v>
      </c>
      <c r="AE941" s="9" t="s">
        <v>48</v>
      </c>
      <c r="AP941" s="69">
        <f t="shared" si="207"/>
        <v>0</v>
      </c>
      <c r="AQ941" s="73" t="e">
        <f t="shared" si="208"/>
        <v>#DIV/0!</v>
      </c>
      <c r="AR941" s="66"/>
      <c r="AS941" s="67"/>
      <c r="AT941" s="60">
        <f t="shared" si="209"/>
        <v>0</v>
      </c>
      <c r="AU941" s="72">
        <f t="shared" si="210"/>
        <v>3780.788</v>
      </c>
      <c r="AV941" s="72">
        <f t="shared" si="211"/>
        <v>0</v>
      </c>
      <c r="AW941" s="72">
        <f t="shared" si="212"/>
        <v>0</v>
      </c>
      <c r="AX941" s="72">
        <f t="shared" si="213"/>
        <v>0</v>
      </c>
      <c r="AY941" s="73" t="e">
        <f t="shared" si="214"/>
        <v>#DIV/0!</v>
      </c>
      <c r="BA941" s="67"/>
      <c r="BB941" s="67"/>
      <c r="BC941" s="60">
        <f t="shared" si="215"/>
        <v>0</v>
      </c>
      <c r="BD941" s="72"/>
      <c r="BE941" s="72">
        <f t="shared" si="216"/>
        <v>0</v>
      </c>
    </row>
    <row r="942" spans="1:57" s="2" customFormat="1" ht="12" customHeight="1">
      <c r="A942" s="75" t="s">
        <v>4034</v>
      </c>
      <c r="B942" s="74" t="s">
        <v>1074</v>
      </c>
      <c r="C942" s="74" t="s">
        <v>4035</v>
      </c>
      <c r="D942" s="74">
        <v>365029</v>
      </c>
      <c r="E942" s="158" t="s">
        <v>207</v>
      </c>
      <c r="F942" s="58" t="s">
        <v>48</v>
      </c>
      <c r="G942" s="46"/>
      <c r="H942" s="76"/>
      <c r="I942" s="76"/>
      <c r="J942" s="76"/>
      <c r="K942" s="46">
        <v>5700000</v>
      </c>
      <c r="L942" s="64"/>
      <c r="M942" s="60" t="s">
        <v>4026</v>
      </c>
      <c r="N942" s="61" t="s">
        <v>4027</v>
      </c>
      <c r="O942" s="62">
        <f t="shared" si="204"/>
        <v>0</v>
      </c>
      <c r="P942" s="77">
        <v>0</v>
      </c>
      <c r="Q942" s="64">
        <f t="shared" si="205"/>
        <v>0</v>
      </c>
      <c r="R942" s="65"/>
      <c r="S942" s="66">
        <v>44827</v>
      </c>
      <c r="T942" s="67">
        <v>45035</v>
      </c>
      <c r="U942" s="64">
        <f>IF(S942="",0,IF(T942="",0,T942-S942))</f>
        <v>208</v>
      </c>
      <c r="V942" s="64">
        <v>150</v>
      </c>
      <c r="W942" s="79">
        <f t="shared" si="206"/>
        <v>31200</v>
      </c>
      <c r="X942" s="81"/>
      <c r="Y942" s="81" t="s">
        <v>4016</v>
      </c>
      <c r="AA942" s="9" t="s">
        <v>48</v>
      </c>
      <c r="AB942" s="9" t="s">
        <v>48</v>
      </c>
      <c r="AC942" s="9" t="s">
        <v>48</v>
      </c>
      <c r="AD942" s="9" t="s">
        <v>48</v>
      </c>
      <c r="AE942" s="9" t="s">
        <v>48</v>
      </c>
      <c r="AP942" s="69">
        <f t="shared" si="207"/>
        <v>0</v>
      </c>
      <c r="AQ942" s="73" t="e">
        <f t="shared" si="208"/>
        <v>#DIV/0!</v>
      </c>
      <c r="AR942" s="66"/>
      <c r="AS942" s="67"/>
      <c r="AT942" s="60">
        <f t="shared" si="209"/>
        <v>0</v>
      </c>
      <c r="AU942" s="72">
        <f t="shared" si="210"/>
        <v>3780.788</v>
      </c>
      <c r="AV942" s="72">
        <f t="shared" si="211"/>
        <v>0</v>
      </c>
      <c r="AW942" s="72">
        <f t="shared" si="212"/>
        <v>0</v>
      </c>
      <c r="AX942" s="72">
        <f t="shared" si="213"/>
        <v>0</v>
      </c>
      <c r="AY942" s="73" t="e">
        <f t="shared" si="214"/>
        <v>#DIV/0!</v>
      </c>
      <c r="BA942" s="67"/>
      <c r="BB942" s="67"/>
      <c r="BC942" s="60">
        <f t="shared" si="215"/>
        <v>0</v>
      </c>
      <c r="BD942" s="72"/>
      <c r="BE942" s="72">
        <f t="shared" si="216"/>
        <v>0</v>
      </c>
    </row>
    <row r="943" spans="1:57" s="2" customFormat="1" ht="12" customHeight="1">
      <c r="A943" s="60" t="s">
        <v>4036</v>
      </c>
      <c r="B943" s="56" t="s">
        <v>2143</v>
      </c>
      <c r="C943" s="58" t="s">
        <v>4037</v>
      </c>
      <c r="D943" s="58" t="s">
        <v>4038</v>
      </c>
      <c r="E943" s="158" t="s">
        <v>46</v>
      </c>
      <c r="F943" s="58" t="s">
        <v>2043</v>
      </c>
      <c r="G943" s="46">
        <v>2100000</v>
      </c>
      <c r="H943" s="46"/>
      <c r="I943" s="46"/>
      <c r="J943" s="46"/>
      <c r="K943" s="72">
        <v>945000</v>
      </c>
      <c r="L943" s="64">
        <v>0</v>
      </c>
      <c r="M943" s="60" t="s">
        <v>4039</v>
      </c>
      <c r="N943" s="61" t="s">
        <v>4040</v>
      </c>
      <c r="O943" s="62">
        <f t="shared" si="204"/>
        <v>0</v>
      </c>
      <c r="P943" s="63">
        <v>0</v>
      </c>
      <c r="Q943" s="64">
        <f t="shared" si="205"/>
        <v>0</v>
      </c>
      <c r="R943" s="65"/>
      <c r="S943" s="66">
        <v>45161</v>
      </c>
      <c r="T943" s="67">
        <v>45174</v>
      </c>
      <c r="U943" s="64">
        <f>T943-S943</f>
        <v>13</v>
      </c>
      <c r="V943" s="64">
        <v>60</v>
      </c>
      <c r="W943" s="61">
        <f t="shared" si="206"/>
        <v>780</v>
      </c>
      <c r="X943" s="68"/>
      <c r="Y943" s="68" t="s">
        <v>4016</v>
      </c>
      <c r="AA943" s="9" t="s">
        <v>27</v>
      </c>
      <c r="AB943" s="9" t="s">
        <v>48</v>
      </c>
      <c r="AC943" s="9" t="s">
        <v>48</v>
      </c>
      <c r="AD943" s="9" t="s">
        <v>27</v>
      </c>
      <c r="AE943" s="9" t="s">
        <v>48</v>
      </c>
      <c r="AP943" s="69">
        <f t="shared" si="207"/>
        <v>0</v>
      </c>
      <c r="AQ943" s="73">
        <f t="shared" si="208"/>
        <v>0</v>
      </c>
      <c r="AR943" s="66"/>
      <c r="AS943" s="67"/>
      <c r="AT943" s="60">
        <f t="shared" si="209"/>
        <v>0</v>
      </c>
      <c r="AU943" s="72">
        <f t="shared" si="210"/>
        <v>3780.788</v>
      </c>
      <c r="AV943" s="72">
        <f t="shared" si="211"/>
        <v>0</v>
      </c>
      <c r="AW943" s="72">
        <f t="shared" si="212"/>
        <v>0</v>
      </c>
      <c r="AX943" s="72">
        <f t="shared" si="213"/>
        <v>0</v>
      </c>
      <c r="AY943" s="73">
        <f t="shared" si="214"/>
        <v>0</v>
      </c>
      <c r="BA943" s="67"/>
      <c r="BB943" s="67"/>
      <c r="BC943" s="60">
        <f t="shared" si="215"/>
        <v>0</v>
      </c>
      <c r="BD943" s="72"/>
      <c r="BE943" s="72">
        <f t="shared" si="216"/>
        <v>0</v>
      </c>
    </row>
    <row r="944" spans="1:57" s="2" customFormat="1" ht="12" customHeight="1">
      <c r="A944" s="60" t="s">
        <v>4041</v>
      </c>
      <c r="B944" s="56" t="s">
        <v>2143</v>
      </c>
      <c r="C944" s="58" t="s">
        <v>4042</v>
      </c>
      <c r="D944" s="58" t="s">
        <v>4043</v>
      </c>
      <c r="E944" s="158" t="s">
        <v>2804</v>
      </c>
      <c r="F944" s="58" t="s">
        <v>2043</v>
      </c>
      <c r="G944" s="46">
        <v>2100000</v>
      </c>
      <c r="H944" s="46"/>
      <c r="I944" s="46"/>
      <c r="J944" s="46"/>
      <c r="K944" s="72">
        <v>945000</v>
      </c>
      <c r="L944" s="64"/>
      <c r="M944" s="60" t="s">
        <v>4044</v>
      </c>
      <c r="N944" s="61" t="s">
        <v>4040</v>
      </c>
      <c r="O944" s="62">
        <f t="shared" si="204"/>
        <v>0</v>
      </c>
      <c r="P944" s="63">
        <v>0</v>
      </c>
      <c r="Q944" s="64">
        <f t="shared" si="205"/>
        <v>0</v>
      </c>
      <c r="R944" s="65"/>
      <c r="S944" s="66">
        <v>45161</v>
      </c>
      <c r="T944" s="67"/>
      <c r="U944" s="64">
        <f>T944-S944</f>
        <v>-45161</v>
      </c>
      <c r="V944" s="64">
        <v>60</v>
      </c>
      <c r="W944" s="61">
        <f t="shared" si="206"/>
        <v>-2709660</v>
      </c>
      <c r="X944" s="68"/>
      <c r="Y944" s="68" t="s">
        <v>4016</v>
      </c>
      <c r="AA944" s="9" t="s">
        <v>48</v>
      </c>
      <c r="AB944" s="9" t="s">
        <v>48</v>
      </c>
      <c r="AC944" s="9" t="s">
        <v>48</v>
      </c>
      <c r="AD944" s="9" t="s">
        <v>48</v>
      </c>
      <c r="AE944" s="9" t="s">
        <v>48</v>
      </c>
      <c r="AP944" s="69">
        <f t="shared" si="207"/>
        <v>0</v>
      </c>
      <c r="AQ944" s="73">
        <f t="shared" si="208"/>
        <v>0</v>
      </c>
      <c r="AR944" s="66"/>
      <c r="AS944" s="67"/>
      <c r="AT944" s="60">
        <f t="shared" si="209"/>
        <v>0</v>
      </c>
      <c r="AU944" s="72">
        <f t="shared" si="210"/>
        <v>3780.788</v>
      </c>
      <c r="AV944" s="72">
        <f t="shared" si="211"/>
        <v>0</v>
      </c>
      <c r="AW944" s="72">
        <f t="shared" si="212"/>
        <v>0</v>
      </c>
      <c r="AX944" s="72">
        <f t="shared" si="213"/>
        <v>0</v>
      </c>
      <c r="AY944" s="73">
        <f t="shared" si="214"/>
        <v>0</v>
      </c>
      <c r="BA944" s="67"/>
      <c r="BB944" s="67"/>
      <c r="BC944" s="60">
        <f t="shared" si="215"/>
        <v>0</v>
      </c>
      <c r="BD944" s="72"/>
      <c r="BE944" s="72">
        <f t="shared" si="216"/>
        <v>0</v>
      </c>
    </row>
    <row r="945" spans="1:57" s="2" customFormat="1" ht="12" customHeight="1">
      <c r="A945" s="60" t="s">
        <v>4045</v>
      </c>
      <c r="B945" s="56" t="s">
        <v>2737</v>
      </c>
      <c r="C945" s="58" t="s">
        <v>4046</v>
      </c>
      <c r="D945" s="58" t="s">
        <v>4047</v>
      </c>
      <c r="E945" s="158" t="s">
        <v>2307</v>
      </c>
      <c r="F945" s="58" t="s">
        <v>1649</v>
      </c>
      <c r="G945" s="46">
        <v>3639500</v>
      </c>
      <c r="H945" s="46">
        <v>1188647.17</v>
      </c>
      <c r="I945" s="46">
        <v>1600000</v>
      </c>
      <c r="J945" s="46"/>
      <c r="K945" s="72">
        <v>1800000</v>
      </c>
      <c r="L945" s="64"/>
      <c r="M945" s="60" t="s">
        <v>4048</v>
      </c>
      <c r="N945" s="61" t="s">
        <v>4040</v>
      </c>
      <c r="O945" s="62">
        <f t="shared" si="204"/>
        <v>0</v>
      </c>
      <c r="P945" s="63">
        <v>0</v>
      </c>
      <c r="Q945" s="64">
        <f t="shared" si="205"/>
        <v>0</v>
      </c>
      <c r="R945" s="65"/>
      <c r="S945" s="66">
        <v>45150</v>
      </c>
      <c r="T945" s="67">
        <v>45275</v>
      </c>
      <c r="U945" s="64">
        <f>T945-S945</f>
        <v>125</v>
      </c>
      <c r="V945" s="64">
        <v>60</v>
      </c>
      <c r="W945" s="61">
        <f t="shared" si="206"/>
        <v>7500</v>
      </c>
      <c r="X945" s="68"/>
      <c r="Y945" s="68" t="s">
        <v>4016</v>
      </c>
      <c r="AA945" s="9" t="s">
        <v>48</v>
      </c>
      <c r="AB945" s="9" t="s">
        <v>48</v>
      </c>
      <c r="AC945" s="9" t="s">
        <v>48</v>
      </c>
      <c r="AD945" s="9" t="s">
        <v>48</v>
      </c>
      <c r="AE945" s="9" t="s">
        <v>48</v>
      </c>
      <c r="AP945" s="69">
        <f t="shared" si="207"/>
        <v>1188647.17</v>
      </c>
      <c r="AQ945" s="73">
        <f t="shared" si="208"/>
        <v>0.32659628245638134</v>
      </c>
      <c r="AR945" s="66">
        <v>44834</v>
      </c>
      <c r="AS945" s="67">
        <v>45120</v>
      </c>
      <c r="AT945" s="60">
        <f t="shared" si="209"/>
        <v>286</v>
      </c>
      <c r="AU945" s="72">
        <f>113423.64/30</f>
        <v>3780.788</v>
      </c>
      <c r="AV945" s="72">
        <f t="shared" si="211"/>
        <v>1081305.368</v>
      </c>
      <c r="AW945" s="72">
        <f t="shared" si="212"/>
        <v>0</v>
      </c>
      <c r="AX945" s="72">
        <f t="shared" si="213"/>
        <v>1081305.368</v>
      </c>
      <c r="AY945" s="73">
        <f t="shared" si="214"/>
        <v>0.29710272509960162</v>
      </c>
      <c r="BA945" s="67"/>
      <c r="BB945" s="67"/>
      <c r="BC945" s="60">
        <f t="shared" si="215"/>
        <v>0</v>
      </c>
      <c r="BD945" s="72"/>
      <c r="BE945" s="72">
        <f t="shared" si="216"/>
        <v>0</v>
      </c>
    </row>
    <row r="946" spans="1:57" ht="15" thickBot="1">
      <c r="A946" s="277"/>
      <c r="B946" s="278"/>
      <c r="C946" s="278"/>
      <c r="D946" s="278"/>
      <c r="E946" s="278"/>
      <c r="F946" s="279"/>
      <c r="G946" s="280"/>
      <c r="H946" s="280"/>
      <c r="I946" s="281"/>
      <c r="J946" s="281"/>
      <c r="K946" s="282"/>
      <c r="L946" s="278"/>
      <c r="M946" s="278"/>
      <c r="N946" s="283"/>
      <c r="O946" s="284"/>
      <c r="P946" s="278"/>
      <c r="Q946" s="278"/>
      <c r="R946" s="285"/>
      <c r="S946" s="284"/>
      <c r="T946" s="286"/>
      <c r="U946" s="278"/>
      <c r="V946" s="278"/>
      <c r="W946" s="283"/>
      <c r="X946" s="287"/>
      <c r="Y946" s="287"/>
      <c r="AP946" s="288"/>
      <c r="AQ946" s="289"/>
      <c r="AR946" s="276"/>
      <c r="AS946" s="278"/>
      <c r="AT946" s="278"/>
      <c r="AU946" s="290"/>
      <c r="AV946" s="290"/>
      <c r="AW946" s="290"/>
      <c r="AX946" s="290"/>
      <c r="AY946" s="289"/>
    </row>
    <row r="947" spans="1:57" ht="14.55" customHeight="1" thickBot="1">
      <c r="I947" s="4"/>
      <c r="J947" s="4"/>
      <c r="AC947" s="253">
        <f>10952*119.41</f>
        <v>1307778.32</v>
      </c>
    </row>
    <row r="948" spans="1:57" s="2" customFormat="1" ht="21.45" customHeight="1" thickBot="1">
      <c r="A948" s="12" t="s">
        <v>4049</v>
      </c>
      <c r="B948" s="13"/>
      <c r="C948" s="13"/>
      <c r="D948" s="14"/>
      <c r="E948" s="4"/>
      <c r="F948" s="3"/>
      <c r="G948" s="4"/>
      <c r="H948" s="4"/>
      <c r="I948" s="4"/>
      <c r="J948" s="4"/>
      <c r="R948" s="1"/>
      <c r="T948" s="6"/>
      <c r="X948" s="7"/>
      <c r="Y948" s="7"/>
      <c r="AA948" s="9"/>
      <c r="AB948" s="9"/>
      <c r="AC948" s="9" t="s">
        <v>27</v>
      </c>
      <c r="AD948" s="9" t="s">
        <v>28</v>
      </c>
      <c r="AE948" s="9"/>
      <c r="AP948" s="10"/>
      <c r="AQ948" s="11"/>
      <c r="AU948" s="10"/>
      <c r="AV948" s="10"/>
      <c r="AW948" s="10"/>
      <c r="AX948" s="10"/>
      <c r="AY948" s="11"/>
    </row>
    <row r="949" spans="1:57" ht="15" thickBot="1"/>
    <row r="950" spans="1:57" s="39" customFormat="1" ht="12" customHeight="1">
      <c r="A950" s="22" t="s">
        <v>0</v>
      </c>
      <c r="B950" s="22" t="s">
        <v>1</v>
      </c>
      <c r="C950" s="22" t="s">
        <v>2</v>
      </c>
      <c r="D950" s="22" t="s">
        <v>3</v>
      </c>
      <c r="E950" s="22" t="s">
        <v>4</v>
      </c>
      <c r="F950" s="23" t="s">
        <v>5</v>
      </c>
      <c r="G950" s="24" t="s">
        <v>34</v>
      </c>
      <c r="H950" s="25" t="s">
        <v>35</v>
      </c>
      <c r="I950" s="291" t="s">
        <v>36</v>
      </c>
      <c r="J950" s="291"/>
      <c r="K950" s="23" t="s">
        <v>6</v>
      </c>
      <c r="L950" s="28" t="s">
        <v>7</v>
      </c>
      <c r="M950" s="29" t="s">
        <v>8</v>
      </c>
      <c r="N950" s="30" t="s">
        <v>9</v>
      </c>
      <c r="O950" s="292" t="s">
        <v>10</v>
      </c>
      <c r="P950" s="28" t="s">
        <v>11</v>
      </c>
      <c r="Q950" s="28" t="s">
        <v>12</v>
      </c>
      <c r="R950" s="30" t="s">
        <v>13</v>
      </c>
      <c r="S950" s="293" t="s">
        <v>14</v>
      </c>
      <c r="T950" s="294" t="s">
        <v>15</v>
      </c>
      <c r="U950" s="295" t="s">
        <v>16</v>
      </c>
      <c r="V950" s="295" t="s">
        <v>17</v>
      </c>
      <c r="W950" s="296" t="s">
        <v>18</v>
      </c>
      <c r="X950" s="297" t="s">
        <v>19</v>
      </c>
      <c r="Y950" s="297" t="s">
        <v>20</v>
      </c>
      <c r="AA950" s="19"/>
      <c r="AB950" s="19"/>
      <c r="AC950" s="19" t="s">
        <v>21</v>
      </c>
      <c r="AD950" s="19" t="s">
        <v>22</v>
      </c>
      <c r="AE950" s="19"/>
      <c r="AP950" s="298"/>
      <c r="AQ950" s="299"/>
      <c r="AU950" s="298"/>
      <c r="AV950" s="298"/>
      <c r="AW950" s="298"/>
      <c r="AX950" s="298"/>
      <c r="AY950" s="299"/>
    </row>
    <row r="951" spans="1:57" s="2" customFormat="1" ht="12" customHeight="1">
      <c r="A951" s="75" t="s">
        <v>4050</v>
      </c>
      <c r="B951" s="74" t="s">
        <v>778</v>
      </c>
      <c r="C951" s="74" t="s">
        <v>4051</v>
      </c>
      <c r="D951" s="74"/>
      <c r="E951" s="58"/>
      <c r="F951" s="58" t="s">
        <v>208</v>
      </c>
      <c r="G951" s="46">
        <v>5129995.5999999996</v>
      </c>
      <c r="H951" s="76">
        <v>1280956.6739464356</v>
      </c>
      <c r="I951" s="76"/>
      <c r="J951" s="76"/>
      <c r="K951" s="46">
        <v>1400000</v>
      </c>
      <c r="L951" s="64">
        <v>0</v>
      </c>
      <c r="M951" s="60" t="s">
        <v>4052</v>
      </c>
      <c r="N951" s="61" t="s">
        <v>48</v>
      </c>
      <c r="O951" s="300"/>
      <c r="P951" s="77">
        <v>0</v>
      </c>
      <c r="Q951" s="64">
        <f>P951*(L951/1.16)</f>
        <v>0</v>
      </c>
      <c r="R951" s="65" t="s">
        <v>48</v>
      </c>
      <c r="S951" s="171">
        <v>44509</v>
      </c>
      <c r="T951" s="67">
        <v>44578</v>
      </c>
      <c r="U951" s="64">
        <f>(T951-S951)+1</f>
        <v>70</v>
      </c>
      <c r="V951" s="64">
        <v>0</v>
      </c>
      <c r="W951" s="79">
        <f>V951*U951</f>
        <v>0</v>
      </c>
      <c r="X951" s="301" t="s">
        <v>48</v>
      </c>
      <c r="Y951" s="301" t="s">
        <v>4053</v>
      </c>
      <c r="AA951" s="9" t="s">
        <v>27</v>
      </c>
      <c r="AB951" s="9" t="s">
        <v>48</v>
      </c>
      <c r="AC951" s="9" t="s">
        <v>48</v>
      </c>
      <c r="AD951" s="9" t="s">
        <v>48</v>
      </c>
      <c r="AE951" s="9" t="s">
        <v>48</v>
      </c>
      <c r="AP951" s="10"/>
      <c r="AQ951" s="11"/>
      <c r="AU951" s="10"/>
      <c r="AV951" s="10"/>
      <c r="AW951" s="10"/>
      <c r="AX951" s="10"/>
      <c r="AY951" s="11"/>
    </row>
    <row r="952" spans="1:57" s="2" customFormat="1" ht="12" customHeight="1">
      <c r="A952" s="60" t="s">
        <v>4054</v>
      </c>
      <c r="B952" s="56" t="s">
        <v>1491</v>
      </c>
      <c r="C952" s="58" t="s">
        <v>4055</v>
      </c>
      <c r="D952" s="58" t="s">
        <v>4056</v>
      </c>
      <c r="E952" s="154" t="s">
        <v>4057</v>
      </c>
      <c r="F952" s="55" t="s">
        <v>208</v>
      </c>
      <c r="G952" s="46">
        <v>4919000</v>
      </c>
      <c r="H952" s="76">
        <v>1369654.621380802</v>
      </c>
      <c r="I952" s="143"/>
      <c r="J952" s="143"/>
      <c r="K952" s="46">
        <v>1200000</v>
      </c>
      <c r="L952" s="64">
        <v>0</v>
      </c>
      <c r="M952" s="60" t="s">
        <v>4058</v>
      </c>
      <c r="N952" s="61" t="s">
        <v>48</v>
      </c>
      <c r="O952" s="300">
        <f>L952/1.16</f>
        <v>0</v>
      </c>
      <c r="P952" s="63">
        <v>0</v>
      </c>
      <c r="Q952" s="64">
        <f>P952*O952</f>
        <v>0</v>
      </c>
      <c r="R952" s="65" t="s">
        <v>48</v>
      </c>
      <c r="S952" s="171"/>
      <c r="T952" s="67"/>
      <c r="U952" s="64">
        <f>(T952-S952)+1</f>
        <v>1</v>
      </c>
      <c r="V952" s="64">
        <v>0</v>
      </c>
      <c r="W952" s="61">
        <f>V952*U952</f>
        <v>0</v>
      </c>
      <c r="X952" s="301" t="s">
        <v>48</v>
      </c>
      <c r="Y952" s="301" t="s">
        <v>4053</v>
      </c>
      <c r="AA952" s="9" t="s">
        <v>27</v>
      </c>
      <c r="AB952" s="9" t="s">
        <v>48</v>
      </c>
      <c r="AC952" s="9" t="s">
        <v>48</v>
      </c>
      <c r="AD952" s="9" t="s">
        <v>48</v>
      </c>
      <c r="AE952" s="9" t="s">
        <v>48</v>
      </c>
      <c r="AG952" s="2" t="s">
        <v>4059</v>
      </c>
      <c r="AP952" s="10"/>
      <c r="AQ952" s="11"/>
      <c r="AU952" s="10"/>
      <c r="AV952" s="10"/>
      <c r="AW952" s="10"/>
      <c r="AX952" s="10"/>
      <c r="AY952" s="11"/>
    </row>
    <row r="953" spans="1:57" s="2" customFormat="1" ht="12" customHeight="1">
      <c r="A953" s="60" t="s">
        <v>4060</v>
      </c>
      <c r="B953" s="56" t="s">
        <v>795</v>
      </c>
      <c r="C953" s="58" t="s">
        <v>4061</v>
      </c>
      <c r="D953" s="58" t="s">
        <v>4062</v>
      </c>
      <c r="E953" s="154" t="s">
        <v>2106</v>
      </c>
      <c r="F953" s="55" t="s">
        <v>208</v>
      </c>
      <c r="G953" s="46">
        <v>5129995.5999999996</v>
      </c>
      <c r="H953" s="76">
        <v>1280956.6739464356</v>
      </c>
      <c r="I953" s="46"/>
      <c r="J953" s="46"/>
      <c r="K953" s="46">
        <v>1600000</v>
      </c>
      <c r="L953" s="64">
        <v>0</v>
      </c>
      <c r="M953" s="60" t="s">
        <v>4063</v>
      </c>
      <c r="N953" s="61" t="s">
        <v>48</v>
      </c>
      <c r="O953" s="300">
        <f>L953/1.16</f>
        <v>0</v>
      </c>
      <c r="P953" s="63">
        <v>0</v>
      </c>
      <c r="Q953" s="64">
        <f>P953*O953</f>
        <v>0</v>
      </c>
      <c r="R953" s="65" t="s">
        <v>48</v>
      </c>
      <c r="S953" s="171"/>
      <c r="T953" s="67"/>
      <c r="U953" s="64">
        <f>(T953-S953)+1</f>
        <v>1</v>
      </c>
      <c r="V953" s="64">
        <v>0</v>
      </c>
      <c r="W953" s="61">
        <f>V953*U953</f>
        <v>0</v>
      </c>
      <c r="X953" s="301" t="s">
        <v>48</v>
      </c>
      <c r="Y953" s="301" t="s">
        <v>4053</v>
      </c>
      <c r="AA953" s="9" t="s">
        <v>27</v>
      </c>
      <c r="AB953" s="9" t="s">
        <v>48</v>
      </c>
      <c r="AC953" s="9" t="s">
        <v>48</v>
      </c>
      <c r="AD953" s="9" t="s">
        <v>48</v>
      </c>
      <c r="AE953" s="9" t="s">
        <v>48</v>
      </c>
      <c r="AP953" s="10"/>
      <c r="AQ953" s="11"/>
      <c r="AU953" s="10"/>
      <c r="AV953" s="10"/>
      <c r="AW953" s="10"/>
      <c r="AX953" s="10"/>
      <c r="AY953" s="11"/>
    </row>
    <row r="954" spans="1:57" s="2" customFormat="1" ht="12" customHeight="1">
      <c r="A954" s="172" t="s">
        <v>4064</v>
      </c>
      <c r="B954" s="55" t="s">
        <v>4065</v>
      </c>
      <c r="C954" s="173" t="s">
        <v>4066</v>
      </c>
      <c r="D954" s="58" t="s">
        <v>4067</v>
      </c>
      <c r="E954" s="60" t="s">
        <v>46</v>
      </c>
      <c r="F954" s="55" t="s">
        <v>2256</v>
      </c>
      <c r="G954" s="121">
        <v>3550000</v>
      </c>
      <c r="H954" s="121">
        <v>846894.75284646219</v>
      </c>
      <c r="I954" s="55"/>
      <c r="J954" s="55"/>
      <c r="K954" s="121">
        <v>1420000</v>
      </c>
      <c r="L954" s="121">
        <v>0</v>
      </c>
      <c r="M954" s="60" t="s">
        <v>4068</v>
      </c>
      <c r="N954" s="122" t="s">
        <v>48</v>
      </c>
      <c r="O954" s="169">
        <f>L954/1.16</f>
        <v>0</v>
      </c>
      <c r="P954" s="170">
        <v>0</v>
      </c>
      <c r="Q954" s="72">
        <f>P954*O954</f>
        <v>0</v>
      </c>
      <c r="R954" s="65" t="s">
        <v>48</v>
      </c>
      <c r="S954" s="171"/>
      <c r="T954" s="67"/>
      <c r="U954" s="64">
        <f>(T954-S954)+1</f>
        <v>1</v>
      </c>
      <c r="V954" s="64">
        <v>0</v>
      </c>
      <c r="W954" s="61">
        <f>U954*V954</f>
        <v>0</v>
      </c>
      <c r="X954" s="301" t="s">
        <v>48</v>
      </c>
      <c r="Y954" s="301" t="s">
        <v>4053</v>
      </c>
      <c r="AA954" s="9" t="s">
        <v>27</v>
      </c>
      <c r="AB954" s="9" t="s">
        <v>48</v>
      </c>
      <c r="AC954" s="9" t="s">
        <v>48</v>
      </c>
      <c r="AD954" s="9" t="s">
        <v>48</v>
      </c>
      <c r="AE954" s="9" t="s">
        <v>48</v>
      </c>
      <c r="AP954" s="10"/>
      <c r="AQ954" s="11"/>
      <c r="AU954" s="10"/>
      <c r="AV954" s="10"/>
      <c r="AW954" s="10"/>
      <c r="AX954" s="10"/>
      <c r="AY954" s="11"/>
    </row>
    <row r="955" spans="1:57" s="2" customFormat="1" ht="12" customHeight="1">
      <c r="A955" s="172" t="s">
        <v>4069</v>
      </c>
      <c r="B955" s="55" t="s">
        <v>218</v>
      </c>
      <c r="C955" s="173" t="s">
        <v>4070</v>
      </c>
      <c r="D955" s="58" t="s">
        <v>4071</v>
      </c>
      <c r="E955" s="60" t="s">
        <v>1494</v>
      </c>
      <c r="F955" s="55" t="s">
        <v>208</v>
      </c>
      <c r="G955" s="121">
        <v>5529500</v>
      </c>
      <c r="H955" s="121">
        <v>1760168.6239772062</v>
      </c>
      <c r="I955" s="55"/>
      <c r="J955" s="55"/>
      <c r="K955" s="121">
        <v>2100000</v>
      </c>
      <c r="L955" s="121">
        <v>0</v>
      </c>
      <c r="M955" s="60" t="s">
        <v>4072</v>
      </c>
      <c r="N955" s="122" t="s">
        <v>48</v>
      </c>
      <c r="O955" s="169">
        <f>L955/1.16</f>
        <v>0</v>
      </c>
      <c r="P955" s="170">
        <v>0</v>
      </c>
      <c r="Q955" s="72">
        <f>P955*O955</f>
        <v>0</v>
      </c>
      <c r="R955" s="65" t="s">
        <v>48</v>
      </c>
      <c r="S955" s="171"/>
      <c r="T955" s="67">
        <v>45680</v>
      </c>
      <c r="U955" s="64">
        <f>T955-S955</f>
        <v>45680</v>
      </c>
      <c r="V955" s="64">
        <v>60</v>
      </c>
      <c r="W955" s="61">
        <f>V955*U955</f>
        <v>2740800</v>
      </c>
      <c r="X955" s="301" t="s">
        <v>48</v>
      </c>
      <c r="Y955" s="301" t="s">
        <v>4073</v>
      </c>
      <c r="AA955" s="9" t="s">
        <v>27</v>
      </c>
      <c r="AB955" s="9" t="s">
        <v>48</v>
      </c>
      <c r="AC955" s="9" t="s">
        <v>48</v>
      </c>
      <c r="AD955" s="9" t="s">
        <v>27</v>
      </c>
      <c r="AE955" s="9" t="s">
        <v>48</v>
      </c>
      <c r="AG955" s="2" t="s">
        <v>4074</v>
      </c>
      <c r="AP955" s="10"/>
      <c r="AQ955" s="11"/>
      <c r="AU955" s="10"/>
      <c r="AV955" s="10"/>
      <c r="AW955" s="10"/>
      <c r="AX955" s="10"/>
      <c r="AY955" s="11"/>
    </row>
    <row r="956" spans="1:57" s="2" customFormat="1" ht="12" customHeight="1">
      <c r="A956" s="172" t="s">
        <v>4075</v>
      </c>
      <c r="B956" s="55" t="s">
        <v>1491</v>
      </c>
      <c r="C956" s="173" t="s">
        <v>4076</v>
      </c>
      <c r="D956" s="58" t="s">
        <v>4077</v>
      </c>
      <c r="E956" s="60" t="s">
        <v>207</v>
      </c>
      <c r="F956" s="55" t="s">
        <v>208</v>
      </c>
      <c r="G956" s="121">
        <v>4919000</v>
      </c>
      <c r="H956" s="121">
        <v>1369654.621380802</v>
      </c>
      <c r="I956" s="55"/>
      <c r="J956" s="55"/>
      <c r="K956" s="121">
        <v>1200000</v>
      </c>
      <c r="L956" s="121">
        <v>0</v>
      </c>
      <c r="M956" s="60" t="s">
        <v>4078</v>
      </c>
      <c r="N956" s="122" t="s">
        <v>48</v>
      </c>
      <c r="O956" s="169">
        <f>L956/1.16</f>
        <v>0</v>
      </c>
      <c r="P956" s="170">
        <v>0</v>
      </c>
      <c r="Q956" s="72">
        <f>P956*O956</f>
        <v>0</v>
      </c>
      <c r="R956" s="65"/>
      <c r="S956" s="171">
        <v>44896</v>
      </c>
      <c r="T956" s="67">
        <v>45291</v>
      </c>
      <c r="U956" s="64">
        <f>T956-S956</f>
        <v>395</v>
      </c>
      <c r="V956" s="64">
        <v>60</v>
      </c>
      <c r="W956" s="61">
        <f>V956*U956</f>
        <v>23700</v>
      </c>
      <c r="X956" s="301"/>
      <c r="Y956" s="301" t="s">
        <v>4079</v>
      </c>
      <c r="AA956" s="9" t="s">
        <v>27</v>
      </c>
      <c r="AB956" s="9" t="s">
        <v>48</v>
      </c>
      <c r="AC956" s="9" t="s">
        <v>48</v>
      </c>
      <c r="AD956" s="9" t="s">
        <v>27</v>
      </c>
      <c r="AE956" s="9" t="s">
        <v>48</v>
      </c>
      <c r="AG956" s="2" t="s">
        <v>4080</v>
      </c>
      <c r="AP956" s="10"/>
      <c r="AQ956" s="11"/>
      <c r="AU956" s="10"/>
      <c r="AV956" s="10"/>
      <c r="AW956" s="10"/>
      <c r="AX956" s="10"/>
      <c r="AY956" s="11"/>
    </row>
    <row r="957" spans="1:57" ht="15" thickBot="1">
      <c r="A957" s="277"/>
      <c r="B957" s="278"/>
      <c r="C957" s="278"/>
      <c r="D957" s="278"/>
      <c r="E957" s="278"/>
      <c r="F957" s="279"/>
      <c r="G957" s="280"/>
      <c r="H957" s="280"/>
      <c r="I957" s="281"/>
      <c r="J957" s="281"/>
      <c r="K957" s="282"/>
      <c r="L957" s="278"/>
      <c r="M957" s="278"/>
      <c r="N957" s="283"/>
      <c r="O957" s="284"/>
      <c r="P957" s="278"/>
      <c r="Q957" s="278"/>
      <c r="R957" s="285"/>
      <c r="S957" s="284"/>
      <c r="T957" s="286"/>
      <c r="U957" s="278"/>
      <c r="V957" s="278"/>
      <c r="W957" s="283"/>
      <c r="X957" s="287"/>
      <c r="Y957" s="287"/>
    </row>
  </sheetData>
  <mergeCells count="56">
    <mergeCell ref="I950:J950"/>
    <mergeCell ref="A935:D935"/>
    <mergeCell ref="O936:R936"/>
    <mergeCell ref="S936:W936"/>
    <mergeCell ref="AC936:AD936"/>
    <mergeCell ref="I937:J937"/>
    <mergeCell ref="A948:D948"/>
    <mergeCell ref="AB815:AB816"/>
    <mergeCell ref="AC815:AC816"/>
    <mergeCell ref="AD815:AD816"/>
    <mergeCell ref="AE815:AE816"/>
    <mergeCell ref="M891:M892"/>
    <mergeCell ref="N891:N892"/>
    <mergeCell ref="X891:X892"/>
    <mergeCell ref="U815:U816"/>
    <mergeCell ref="V815:V816"/>
    <mergeCell ref="W815:W816"/>
    <mergeCell ref="X815:X816"/>
    <mergeCell ref="Y815:Y816"/>
    <mergeCell ref="AA815:AA816"/>
    <mergeCell ref="E815:E816"/>
    <mergeCell ref="F815:F816"/>
    <mergeCell ref="M815:M816"/>
    <mergeCell ref="S815:S816"/>
    <mergeCell ref="T815:T816"/>
    <mergeCell ref="T770:T771"/>
    <mergeCell ref="U770:U771"/>
    <mergeCell ref="V770:V771"/>
    <mergeCell ref="W770:W771"/>
    <mergeCell ref="X770:X771"/>
    <mergeCell ref="Y770:Y771"/>
    <mergeCell ref="F614:F615"/>
    <mergeCell ref="M614:M615"/>
    <mergeCell ref="X614:X615"/>
    <mergeCell ref="Y614:Y615"/>
    <mergeCell ref="F770:F771"/>
    <mergeCell ref="M770:M771"/>
    <mergeCell ref="R770:R771"/>
    <mergeCell ref="S770:S771"/>
    <mergeCell ref="F532:F533"/>
    <mergeCell ref="M532:M533"/>
    <mergeCell ref="X532:X533"/>
    <mergeCell ref="Y532:Y533"/>
    <mergeCell ref="F534:F535"/>
    <mergeCell ref="M534:M535"/>
    <mergeCell ref="X534:X535"/>
    <mergeCell ref="Y534:Y535"/>
    <mergeCell ref="F528:F529"/>
    <mergeCell ref="M528:M529"/>
    <mergeCell ref="X528:X529"/>
    <mergeCell ref="Y528:Y529"/>
    <mergeCell ref="F530:F531"/>
    <mergeCell ref="M530:M531"/>
    <mergeCell ref="X530:X531"/>
    <mergeCell ref="Y530:Y531"/>
    <mergeCell ref="I1:J1"/>
  </mergeCells>
  <conditionalFormatting sqref="A261:A262 A1:A2">
    <cfRule type="duplicateValues" dxfId="25" priority="25"/>
  </conditionalFormatting>
  <conditionalFormatting sqref="A437:A452">
    <cfRule type="duplicateValues" dxfId="24" priority="24"/>
  </conditionalFormatting>
  <conditionalFormatting sqref="A453:A480 A41">
    <cfRule type="duplicateValues" dxfId="23" priority="23"/>
  </conditionalFormatting>
  <conditionalFormatting sqref="A495:A512 A393:A394 A364:A391 A3:A39">
    <cfRule type="duplicateValues" dxfId="22" priority="26"/>
  </conditionalFormatting>
  <conditionalFormatting sqref="A536:A537">
    <cfRule type="duplicateValues" dxfId="21" priority="21"/>
  </conditionalFormatting>
  <conditionalFormatting sqref="A561">
    <cfRule type="duplicateValues" dxfId="20" priority="19"/>
  </conditionalFormatting>
  <conditionalFormatting sqref="A564:A566">
    <cfRule type="duplicateValues" dxfId="19" priority="16"/>
  </conditionalFormatting>
  <conditionalFormatting sqref="A936">
    <cfRule type="duplicateValues" dxfId="18" priority="1"/>
  </conditionalFormatting>
  <conditionalFormatting sqref="A937">
    <cfRule type="duplicateValues" dxfId="17" priority="14"/>
  </conditionalFormatting>
  <conditionalFormatting sqref="A950">
    <cfRule type="duplicateValues" dxfId="16" priority="2"/>
  </conditionalFormatting>
  <conditionalFormatting sqref="C489:C490">
    <cfRule type="duplicateValues" dxfId="15" priority="22"/>
  </conditionalFormatting>
  <conditionalFormatting sqref="C564:C566">
    <cfRule type="duplicateValues" dxfId="14" priority="15"/>
  </conditionalFormatting>
  <conditionalFormatting sqref="C561:D562 A561">
    <cfRule type="duplicateValues" dxfId="13" priority="20"/>
  </conditionalFormatting>
  <conditionalFormatting sqref="D564:D566 A564:A566">
    <cfRule type="duplicateValues" dxfId="12" priority="17"/>
  </conditionalFormatting>
  <conditionalFormatting sqref="D564:D566">
    <cfRule type="duplicateValues" dxfId="11" priority="18"/>
  </conditionalFormatting>
  <conditionalFormatting sqref="S350:S351">
    <cfRule type="expression" dxfId="10" priority="13" stopIfTrue="1">
      <formula>#REF!="Reserved"</formula>
    </cfRule>
  </conditionalFormatting>
  <conditionalFormatting sqref="S364">
    <cfRule type="expression" dxfId="9" priority="5" stopIfTrue="1">
      <formula>#REF!="Reserved"</formula>
    </cfRule>
  </conditionalFormatting>
  <conditionalFormatting sqref="S377">
    <cfRule type="expression" dxfId="8" priority="10" stopIfTrue="1">
      <formula>#REF!="Reserved"</formula>
    </cfRule>
  </conditionalFormatting>
  <conditionalFormatting sqref="S441">
    <cfRule type="expression" dxfId="7" priority="12" stopIfTrue="1">
      <formula>#REF!="Reserved"</formula>
    </cfRule>
  </conditionalFormatting>
  <conditionalFormatting sqref="S474">
    <cfRule type="expression" dxfId="6" priority="4" stopIfTrue="1">
      <formula>#REF!="Reserved"</formula>
    </cfRule>
  </conditionalFormatting>
  <conditionalFormatting sqref="S522">
    <cfRule type="expression" dxfId="5" priority="6" stopIfTrue="1">
      <formula>#REF!="Reserved"</formula>
    </cfRule>
  </conditionalFormatting>
  <conditionalFormatting sqref="S590">
    <cfRule type="expression" dxfId="4" priority="9" stopIfTrue="1">
      <formula>#REF!="Reserved"</formula>
    </cfRule>
  </conditionalFormatting>
  <conditionalFormatting sqref="S601">
    <cfRule type="expression" dxfId="3" priority="11" stopIfTrue="1">
      <formula>#REF!="Reserved"</formula>
    </cfRule>
  </conditionalFormatting>
  <conditionalFormatting sqref="S637">
    <cfRule type="expression" dxfId="2" priority="7" stopIfTrue="1">
      <formula>#REF!="Reserved"</formula>
    </cfRule>
  </conditionalFormatting>
  <conditionalFormatting sqref="S687">
    <cfRule type="expression" dxfId="1" priority="8" stopIfTrue="1">
      <formula>#REF!="Reserved"</formula>
    </cfRule>
  </conditionalFormatting>
  <conditionalFormatting sqref="S711">
    <cfRule type="expression" dxfId="0" priority="3" stopIfTrue="1">
      <formula>#REF!="Reserved"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List</vt:lpstr>
      <vt:lpstr>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Gacheru</dc:creator>
  <cp:lastModifiedBy>James Gacheru</cp:lastModifiedBy>
  <cp:lastPrinted>2025-06-15T07:40:34Z</cp:lastPrinted>
  <dcterms:created xsi:type="dcterms:W3CDTF">2025-06-15T07:40:31Z</dcterms:created>
  <dcterms:modified xsi:type="dcterms:W3CDTF">2025-06-15T07:49:57Z</dcterms:modified>
</cp:coreProperties>
</file>