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Bootcamp\Kickstarter-Analysis\"/>
    </mc:Choice>
  </mc:AlternateContent>
  <xr:revisionPtr revIDLastSave="0" documentId="13_ncr:1_{4C0C8BE4-6EDB-4BF4-B78B-40A15B0945BF}" xr6:coauthVersionLast="45" xr6:coauthVersionMax="45" xr10:uidLastSave="{00000000-0000-0000-0000-000000000000}"/>
  <bookViews>
    <workbookView xWindow="-108" yWindow="-108" windowWidth="23256" windowHeight="12576" tabRatio="684" xr2:uid="{00000000-000D-0000-FFFF-FFFF00000000}"/>
  </bookViews>
  <sheets>
    <sheet name="Kickstarter" sheetId="1" r:id="rId1"/>
    <sheet name="Theater Outcomes on Launch Date" sheetId="9" r:id="rId2"/>
    <sheet name="Outcomes Based on Goals" sheetId="15" r:id="rId3"/>
    <sheet name="Category Statistics" sheetId="2" r:id="rId4"/>
    <sheet name="Subcategory Statistics" sheetId="6" r:id="rId5"/>
    <sheet name="Edinburgh Research" sheetId="10" r:id="rId6"/>
    <sheet name="Successful U.S. Kickstarters" sheetId="11" r:id="rId7"/>
    <sheet name="Failed U.S. Kickstarters" sheetId="12" r:id="rId8"/>
    <sheet name="Descriptive Statistics" sheetId="13" r:id="rId9"/>
    <sheet name="Chart1" sheetId="14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3" i="15" l="1"/>
  <c r="F3" i="15" s="1"/>
  <c r="E4" i="15"/>
  <c r="H4" i="15" s="1"/>
  <c r="E5" i="15"/>
  <c r="F5" i="15" s="1"/>
  <c r="E6" i="15"/>
  <c r="F6" i="15" s="1"/>
  <c r="E7" i="15"/>
  <c r="G7" i="15" s="1"/>
  <c r="E8" i="15"/>
  <c r="F8" i="15" s="1"/>
  <c r="E9" i="15"/>
  <c r="F9" i="15" s="1"/>
  <c r="E10" i="15"/>
  <c r="F10" i="15" s="1"/>
  <c r="E11" i="15"/>
  <c r="F11" i="15" s="1"/>
  <c r="E12" i="15"/>
  <c r="F12" i="15" s="1"/>
  <c r="E13" i="15"/>
  <c r="F13" i="15" s="1"/>
  <c r="E2" i="15"/>
  <c r="F2" i="15" s="1"/>
  <c r="G4" i="15" l="1"/>
  <c r="H12" i="15"/>
  <c r="H7" i="15"/>
  <c r="F7" i="15"/>
  <c r="G13" i="15"/>
  <c r="H13" i="15"/>
  <c r="G12" i="15"/>
  <c r="H11" i="15"/>
  <c r="G11" i="15"/>
  <c r="H10" i="15"/>
  <c r="G10" i="15"/>
  <c r="G9" i="15"/>
  <c r="H9" i="15"/>
  <c r="H8" i="15"/>
  <c r="G8" i="15"/>
  <c r="H6" i="15"/>
  <c r="G6" i="15"/>
  <c r="F4" i="15"/>
  <c r="H3" i="15"/>
  <c r="G3" i="15"/>
  <c r="H2" i="15"/>
  <c r="G2" i="15"/>
  <c r="H5" i="15"/>
  <c r="G5" i="15"/>
  <c r="L15" i="13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F8" i="13" l="1"/>
  <c r="G16" i="13"/>
  <c r="G8" i="13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<sst xmlns="http://schemas.openxmlformats.org/spreadsheetml/2006/main" count="36429" uniqueCount="8422">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</sst>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Theater Outcomes Based on Launch Date</a:t>
            </a:r>
            <a:endParaRPr lang="en-US" sz="2400" b="1"/>
          </a:p>
        </c:rich>
      </c:tx>
      <c:layout>
        <c:manualLayout>
          <c:xMode val="edge"/>
          <c:yMode val="edge"/>
          <c:x val="0.35129396722469741"/>
          <c:y val="7.2074530287674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3326245632917E-2"/>
          <c:y val="0.30620838855539095"/>
          <c:w val="0.88204008069316764"/>
          <c:h val="0.4810302486941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'Theater Outcomes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5-4CA8-8FD5-EFDB384C560A}"/>
            </c:ext>
          </c:extLst>
        </c:ser>
        <c:ser>
          <c:idx val="2"/>
          <c:order val="2"/>
          <c:tx>
            <c:strRef>
              <c:f>'Theater Outcomes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5-4CA8-8FD5-EFDB384C560A}"/>
            </c:ext>
          </c:extLst>
        </c:ser>
        <c:ser>
          <c:idx val="3"/>
          <c:order val="3"/>
          <c:tx>
            <c:strRef>
              <c:f>'Theater Outcomes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5-4CA8-8FD5-EFDB384C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A-421F-B723-CEC2B6F27246}"/>
            </c:ext>
          </c:extLst>
        </c:ser>
        <c:ser>
          <c:idx val="1"/>
          <c:order val="1"/>
          <c:tx>
            <c:strRef>
              <c:f>'Outcomes Based on Goals'!$D$15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CA-421F-B723-CEC2B6F27246}"/>
            </c:ext>
          </c:extLst>
        </c:ser>
        <c:ser>
          <c:idx val="2"/>
          <c:order val="2"/>
          <c:tx>
            <c:strRef>
              <c:f>'Outcomes Based on Goals'!$E$15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Goals'!$E$16:$E$28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CA-421F-B723-CEC2B6F27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49656"/>
        <c:axId val="468746376"/>
      </c:lineChart>
      <c:catAx>
        <c:axId val="4687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6376"/>
        <c:crosses val="autoZero"/>
        <c:auto val="1"/>
        <c:lblAlgn val="ctr"/>
        <c:lblOffset val="100"/>
        <c:noMultiLvlLbl val="0"/>
      </c:catAx>
      <c:valAx>
        <c:axId val="4687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AA-A620-692AB6D5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DED4F9-716D-4D0B-B9B8-80264236E82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2A070-5EAA-4928-BF95-8EE03B7DD6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EC63B-3F18-4A9A-B3B4-D785BF3C03F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12700</xdr:rowOff>
    </xdr:from>
    <xdr:to>
      <xdr:col>26</xdr:col>
      <xdr:colOff>342900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13</xdr:row>
      <xdr:rowOff>179070</xdr:rowOff>
    </xdr:from>
    <xdr:to>
      <xdr:col>19</xdr:col>
      <xdr:colOff>762000</xdr:colOff>
      <xdr:row>33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55A17-1530-46C0-8C9D-C0EB1099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4E2A9D-F871-46C1-936B-D818A1360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531200-23C9-4F9A-878E-C4368397AE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1759261" createdVersion="6" refreshedVersion="6" minRefreshableVersion="3" recordCount="12" xr:uid="{D647C823-659D-4CC2-8F36-566F7F6F913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227"/>
    </cacheField>
    <cacheField name="Number Failed" numFmtId="0">
      <sharedItems containsSemiMixedTypes="0" containsString="0" containsNumber="1" containsInteger="1" minValue="1" maxValue="9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20"/>
    </cacheField>
    <cacheField name="Percentage Successful" numFmtId="9">
      <sharedItems containsSemiMixedTypes="0" containsString="0" containsNumber="1" minValue="0" maxValue="0.8"/>
    </cacheField>
    <cacheField name="Percentage Failed" numFmtId="9">
      <sharedItems containsSemiMixedTypes="0" containsString="0" containsNumber="1" minValue="0.2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106484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453707" createdVersion="6" refreshedVersion="6" minRefreshableVersion="3" recordCount="4114" xr:uid="{1F799653-87A5-48DB-B8C4-402886FE29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8"/>
    <n v="28"/>
    <n v="0"/>
    <n v="86"/>
    <n v="0.67441860465116277"/>
    <n v="0.32558139534883723"/>
    <n v="0"/>
  </r>
  <r>
    <x v="1"/>
    <n v="227"/>
    <n v="93"/>
    <n v="0"/>
    <n v="320"/>
    <n v="0.70937499999999998"/>
    <n v="0.29062500000000002"/>
    <n v="0"/>
  </r>
  <r>
    <x v="2"/>
    <n v="65"/>
    <n v="63"/>
    <n v="0"/>
    <n v="128"/>
    <n v="0.5078125"/>
    <n v="0.4921875"/>
    <n v="0"/>
  </r>
  <r>
    <x v="3"/>
    <n v="31"/>
    <n v="26"/>
    <n v="0"/>
    <n v="57"/>
    <n v="0.54385964912280704"/>
    <n v="0.45614035087719296"/>
    <n v="0"/>
  </r>
  <r>
    <x v="4"/>
    <n v="11"/>
    <n v="11"/>
    <n v="0"/>
    <n v="22"/>
    <n v="0.5"/>
    <n v="0.5"/>
    <n v="0"/>
  </r>
  <r>
    <x v="5"/>
    <n v="9"/>
    <n v="9"/>
    <n v="0"/>
    <n v="18"/>
    <n v="0.5"/>
    <n v="0.5"/>
    <n v="0"/>
  </r>
  <r>
    <x v="6"/>
    <n v="1"/>
    <n v="2"/>
    <n v="0"/>
    <n v="3"/>
    <n v="0.33333333333333331"/>
    <n v="0.66666666666666663"/>
    <n v="0"/>
  </r>
  <r>
    <x v="7"/>
    <n v="3"/>
    <n v="3"/>
    <n v="0"/>
    <n v="6"/>
    <n v="0.5"/>
    <n v="0.5"/>
    <n v="0"/>
  </r>
  <r>
    <x v="8"/>
    <n v="4"/>
    <n v="1"/>
    <n v="0"/>
    <n v="5"/>
    <n v="0.8"/>
    <n v="0.2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1"/>
    <n v="12"/>
    <n v="0"/>
    <n v="13"/>
    <n v="7.6923076923076927E-2"/>
    <n v="0.9230769230769231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Theater_Outcomes_vs_Launch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3"/>
        <item x="1"/>
        <item x="0"/>
        <item t="default"/>
      </items>
    </pivotField>
    <pivotField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60B38-F0F0-462A-BA49-223553EBBC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B15:E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pane xSplit="3" ySplit="1" topLeftCell="D2" activePane="bottomRight" state="frozen"/>
      <selection activeCell="E13" sqref="E13"/>
      <selection pane="topRight" activeCell="E13" sqref="E13"/>
      <selection pane="bottomLeft" activeCell="E13" sqref="E13"/>
      <selection pane="bottomRight" activeCell="L3" sqref="L3"/>
    </sheetView>
  </sheetViews>
  <sheetFormatPr defaultColWidth="8.88671875" defaultRowHeight="14.4" x14ac:dyDescent="0.3"/>
  <cols>
    <col min="1" max="1" width="10.88671875" style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9" max="19" width="23.5546875" style="9" bestFit="1" customWidth="1"/>
    <col min="20" max="20" width="22.33203125" bestFit="1" customWidth="1"/>
    <col min="21" max="21" width="14.66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8396</v>
      </c>
      <c r="R1" s="10" t="s">
        <v>8358</v>
      </c>
      <c r="S1" s="19" t="s">
        <v>8364</v>
      </c>
      <c r="T1" s="10" t="s">
        <v>8365</v>
      </c>
      <c r="U1" s="10" t="s">
        <v>8397</v>
      </c>
    </row>
    <row r="2" spans="1:21" ht="28.8" hidden="1" x14ac:dyDescent="0.3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3.2" hidden="1" x14ac:dyDescent="0.3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3.2" hidden="1" x14ac:dyDescent="0.3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43.2" hidden="1" x14ac:dyDescent="0.3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43.2" hidden="1" x14ac:dyDescent="0.3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43.2" hidden="1" x14ac:dyDescent="0.3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43.2" hidden="1" x14ac:dyDescent="0.3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3.2" hidden="1" x14ac:dyDescent="0.3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3.2" hidden="1" x14ac:dyDescent="0.3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28.8" hidden="1" x14ac:dyDescent="0.3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57.6" hidden="1" x14ac:dyDescent="0.3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3.2" hidden="1" x14ac:dyDescent="0.3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43.2" hidden="1" x14ac:dyDescent="0.3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43.2" hidden="1" x14ac:dyDescent="0.3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43.2" hidden="1" x14ac:dyDescent="0.3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hidden="1" x14ac:dyDescent="0.3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57.6" hidden="1" x14ac:dyDescent="0.3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3.2" hidden="1" x14ac:dyDescent="0.3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3.2" hidden="1" x14ac:dyDescent="0.3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hidden="1" x14ac:dyDescent="0.3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28.8" hidden="1" x14ac:dyDescent="0.3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57.6" hidden="1" x14ac:dyDescent="0.3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57.6" hidden="1" x14ac:dyDescent="0.3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43.2" hidden="1" x14ac:dyDescent="0.3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43.2" hidden="1" x14ac:dyDescent="0.3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57.6" hidden="1" x14ac:dyDescent="0.3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3.2" hidden="1" x14ac:dyDescent="0.3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28.8" hidden="1" x14ac:dyDescent="0.3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3.2" hidden="1" x14ac:dyDescent="0.3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43.2" hidden="1" x14ac:dyDescent="0.3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43.2" hidden="1" x14ac:dyDescent="0.3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28.8" hidden="1" x14ac:dyDescent="0.3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57.6" hidden="1" x14ac:dyDescent="0.3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3.2" hidden="1" x14ac:dyDescent="0.3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57.6" hidden="1" x14ac:dyDescent="0.3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43.2" hidden="1" x14ac:dyDescent="0.3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57.6" hidden="1" x14ac:dyDescent="0.3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28.8" hidden="1" x14ac:dyDescent="0.3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3.2" hidden="1" x14ac:dyDescent="0.3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43.2" hidden="1" x14ac:dyDescent="0.3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43.2" hidden="1" x14ac:dyDescent="0.3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28.8" hidden="1" x14ac:dyDescent="0.3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43.2" hidden="1" x14ac:dyDescent="0.3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3.2" hidden="1" x14ac:dyDescent="0.3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3.2" hidden="1" x14ac:dyDescent="0.3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57.6" hidden="1" x14ac:dyDescent="0.3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43.2" hidden="1" x14ac:dyDescent="0.3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3.2" hidden="1" x14ac:dyDescent="0.3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43.2" hidden="1" x14ac:dyDescent="0.3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hidden="1" x14ac:dyDescent="0.3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28.8" hidden="1" x14ac:dyDescent="0.3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28.8" hidden="1" x14ac:dyDescent="0.3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3.2" hidden="1" x14ac:dyDescent="0.3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43.2" hidden="1" x14ac:dyDescent="0.3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3.2" hidden="1" x14ac:dyDescent="0.3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3.2" hidden="1" x14ac:dyDescent="0.3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28.8" hidden="1" x14ac:dyDescent="0.3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43.2" hidden="1" x14ac:dyDescent="0.3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3.2" hidden="1" x14ac:dyDescent="0.3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43.2" hidden="1" x14ac:dyDescent="0.3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43.2" hidden="1" x14ac:dyDescent="0.3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43.2" hidden="1" x14ac:dyDescent="0.3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43.2" hidden="1" x14ac:dyDescent="0.3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43.2" hidden="1" x14ac:dyDescent="0.3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43.2" hidden="1" x14ac:dyDescent="0.3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3.2" hidden="1" x14ac:dyDescent="0.3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3.2" hidden="1" x14ac:dyDescent="0.3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43.2" hidden="1" x14ac:dyDescent="0.3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43.2" hidden="1" x14ac:dyDescent="0.3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3.2" hidden="1" x14ac:dyDescent="0.3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3.2" hidden="1" x14ac:dyDescent="0.3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43.2" hidden="1" x14ac:dyDescent="0.3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57.6" hidden="1" x14ac:dyDescent="0.3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43.2" hidden="1" x14ac:dyDescent="0.3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43.2" hidden="1" x14ac:dyDescent="0.3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43.2" hidden="1" x14ac:dyDescent="0.3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28.8" hidden="1" x14ac:dyDescent="0.3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28.8" hidden="1" x14ac:dyDescent="0.3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43.2" hidden="1" x14ac:dyDescent="0.3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57.6" hidden="1" x14ac:dyDescent="0.3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43.2" x14ac:dyDescent="0.3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43.2" hidden="1" x14ac:dyDescent="0.3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hidden="1" x14ac:dyDescent="0.3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57.6" hidden="1" x14ac:dyDescent="0.3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3.2" hidden="1" x14ac:dyDescent="0.3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3.2" hidden="1" x14ac:dyDescent="0.3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43.2" hidden="1" x14ac:dyDescent="0.3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43.2" hidden="1" x14ac:dyDescent="0.3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57.6" hidden="1" x14ac:dyDescent="0.3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57.6" hidden="1" x14ac:dyDescent="0.3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43.2" hidden="1" x14ac:dyDescent="0.3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57.6" hidden="1" x14ac:dyDescent="0.3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43.2" hidden="1" x14ac:dyDescent="0.3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3.2" hidden="1" x14ac:dyDescent="0.3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3.2" hidden="1" x14ac:dyDescent="0.3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43.2" hidden="1" x14ac:dyDescent="0.3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3.2" hidden="1" x14ac:dyDescent="0.3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57.6" hidden="1" x14ac:dyDescent="0.3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43.2" x14ac:dyDescent="0.3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43.2" hidden="1" x14ac:dyDescent="0.3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43.2" hidden="1" x14ac:dyDescent="0.3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28.8" hidden="1" x14ac:dyDescent="0.3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43.2" hidden="1" x14ac:dyDescent="0.3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28.8" hidden="1" x14ac:dyDescent="0.3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57.6" hidden="1" x14ac:dyDescent="0.3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3.2" hidden="1" x14ac:dyDescent="0.3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57.6" hidden="1" x14ac:dyDescent="0.3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43.2" hidden="1" x14ac:dyDescent="0.3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43.2" hidden="1" x14ac:dyDescent="0.3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43.2" x14ac:dyDescent="0.3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3.2" hidden="1" x14ac:dyDescent="0.3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3.2" hidden="1" x14ac:dyDescent="0.3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3.2" x14ac:dyDescent="0.3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28.8" hidden="1" x14ac:dyDescent="0.3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43.2" hidden="1" x14ac:dyDescent="0.3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43.2" hidden="1" x14ac:dyDescent="0.3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43.2" hidden="1" x14ac:dyDescent="0.3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43.2" hidden="1" x14ac:dyDescent="0.3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43.2" hidden="1" x14ac:dyDescent="0.3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43.2" hidden="1" x14ac:dyDescent="0.3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3.2" hidden="1" x14ac:dyDescent="0.3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3.2" hidden="1" x14ac:dyDescent="0.3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28.8" hidden="1" x14ac:dyDescent="0.3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43.2" hidden="1" x14ac:dyDescent="0.3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3.2" hidden="1" x14ac:dyDescent="0.3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43.2" hidden="1" x14ac:dyDescent="0.3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3.2" hidden="1" x14ac:dyDescent="0.3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57.6" hidden="1" x14ac:dyDescent="0.3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3.2" hidden="1" x14ac:dyDescent="0.3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43.2" hidden="1" x14ac:dyDescent="0.3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3.2" hidden="1" x14ac:dyDescent="0.3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43.2" hidden="1" x14ac:dyDescent="0.3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28.8" hidden="1" x14ac:dyDescent="0.3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2" hidden="1" x14ac:dyDescent="0.3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28.8" hidden="1" x14ac:dyDescent="0.3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43.2" hidden="1" x14ac:dyDescent="0.3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28.8" hidden="1" x14ac:dyDescent="0.3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43.2" hidden="1" x14ac:dyDescent="0.3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28.8" hidden="1" x14ac:dyDescent="0.3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43.2" hidden="1" x14ac:dyDescent="0.3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43.2" hidden="1" x14ac:dyDescent="0.3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43.2" hidden="1" x14ac:dyDescent="0.3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43.2" hidden="1" x14ac:dyDescent="0.3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3.2" hidden="1" x14ac:dyDescent="0.3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43.2" hidden="1" x14ac:dyDescent="0.3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3.2" hidden="1" x14ac:dyDescent="0.3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57.6" hidden="1" x14ac:dyDescent="0.3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57.6" hidden="1" x14ac:dyDescent="0.3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3.2" hidden="1" x14ac:dyDescent="0.3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3.2" x14ac:dyDescent="0.3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57.6" hidden="1" x14ac:dyDescent="0.3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43.2" hidden="1" x14ac:dyDescent="0.3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57.6" hidden="1" x14ac:dyDescent="0.3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43.2" hidden="1" x14ac:dyDescent="0.3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57.6" hidden="1" x14ac:dyDescent="0.3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43.2" hidden="1" x14ac:dyDescent="0.3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43.2" hidden="1" x14ac:dyDescent="0.3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43.2" hidden="1" x14ac:dyDescent="0.3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43.2" hidden="1" x14ac:dyDescent="0.3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43.2" hidden="1" x14ac:dyDescent="0.3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3.2" hidden="1" x14ac:dyDescent="0.3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43.2" hidden="1" x14ac:dyDescent="0.3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43.2" hidden="1" x14ac:dyDescent="0.3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28.8" hidden="1" x14ac:dyDescent="0.3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43.2" hidden="1" x14ac:dyDescent="0.3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43.2" hidden="1" x14ac:dyDescent="0.3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57.6" hidden="1" x14ac:dyDescent="0.3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28.8" hidden="1" x14ac:dyDescent="0.3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3.2" hidden="1" x14ac:dyDescent="0.3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3.2" hidden="1" x14ac:dyDescent="0.3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3.2" x14ac:dyDescent="0.3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28.8" hidden="1" x14ac:dyDescent="0.3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3.2" hidden="1" x14ac:dyDescent="0.3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43.2" hidden="1" x14ac:dyDescent="0.3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43.2" hidden="1" x14ac:dyDescent="0.3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3.2" hidden="1" x14ac:dyDescent="0.3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57.6" hidden="1" x14ac:dyDescent="0.3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43.2" hidden="1" x14ac:dyDescent="0.3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3.2" hidden="1" x14ac:dyDescent="0.3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3.2" hidden="1" x14ac:dyDescent="0.3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hidden="1" x14ac:dyDescent="0.3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43.2" hidden="1" x14ac:dyDescent="0.3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3.2" hidden="1" x14ac:dyDescent="0.3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43.2" hidden="1" x14ac:dyDescent="0.3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43.2" hidden="1" x14ac:dyDescent="0.3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28.8" hidden="1" x14ac:dyDescent="0.3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43.2" hidden="1" x14ac:dyDescent="0.3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3.2" hidden="1" x14ac:dyDescent="0.3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57.6" hidden="1" x14ac:dyDescent="0.3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28.8" hidden="1" x14ac:dyDescent="0.3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3.2" hidden="1" x14ac:dyDescent="0.3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43.2" hidden="1" x14ac:dyDescent="0.3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3.2" hidden="1" x14ac:dyDescent="0.3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43.2" hidden="1" x14ac:dyDescent="0.3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3.2" hidden="1" x14ac:dyDescent="0.3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43.2" hidden="1" x14ac:dyDescent="0.3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3.2" hidden="1" x14ac:dyDescent="0.3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hidden="1" x14ac:dyDescent="0.3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43.2" hidden="1" x14ac:dyDescent="0.3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57.6" hidden="1" x14ac:dyDescent="0.3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3.2" hidden="1" x14ac:dyDescent="0.3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28.8" hidden="1" x14ac:dyDescent="0.3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43.2" hidden="1" x14ac:dyDescent="0.3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57.6" x14ac:dyDescent="0.3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57.6" x14ac:dyDescent="0.3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hidden="1" x14ac:dyDescent="0.3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43.2" hidden="1" x14ac:dyDescent="0.3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2" hidden="1" x14ac:dyDescent="0.3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43.2" hidden="1" x14ac:dyDescent="0.3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57.6" hidden="1" x14ac:dyDescent="0.3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3.2" hidden="1" x14ac:dyDescent="0.3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43.2" hidden="1" x14ac:dyDescent="0.3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43.2" hidden="1" x14ac:dyDescent="0.3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43.2" hidden="1" x14ac:dyDescent="0.3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57.6" hidden="1" x14ac:dyDescent="0.3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43.2" hidden="1" x14ac:dyDescent="0.3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3.2" hidden="1" x14ac:dyDescent="0.3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28.8" hidden="1" x14ac:dyDescent="0.3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43.2" hidden="1" x14ac:dyDescent="0.3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3.2" hidden="1" x14ac:dyDescent="0.3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43.2" hidden="1" x14ac:dyDescent="0.3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3.2" hidden="1" x14ac:dyDescent="0.3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3.2" hidden="1" x14ac:dyDescent="0.3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43.2" hidden="1" x14ac:dyDescent="0.3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3.2" hidden="1" x14ac:dyDescent="0.3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43.2" hidden="1" x14ac:dyDescent="0.3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43.2" hidden="1" x14ac:dyDescent="0.3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28.8" hidden="1" x14ac:dyDescent="0.3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43.2" hidden="1" x14ac:dyDescent="0.3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43.2" x14ac:dyDescent="0.3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43.2" hidden="1" x14ac:dyDescent="0.3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57.6" hidden="1" x14ac:dyDescent="0.3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3.2" hidden="1" x14ac:dyDescent="0.3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57.6" hidden="1" x14ac:dyDescent="0.3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57.6" hidden="1" x14ac:dyDescent="0.3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3.2" hidden="1" x14ac:dyDescent="0.3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3.2" hidden="1" x14ac:dyDescent="0.3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43.2" hidden="1" x14ac:dyDescent="0.3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28.8" hidden="1" x14ac:dyDescent="0.3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43.2" hidden="1" x14ac:dyDescent="0.3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3.2" hidden="1" x14ac:dyDescent="0.3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43.2" hidden="1" x14ac:dyDescent="0.3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43.2" hidden="1" x14ac:dyDescent="0.3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3.2" hidden="1" x14ac:dyDescent="0.3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43.2" hidden="1" x14ac:dyDescent="0.3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3.2" hidden="1" x14ac:dyDescent="0.3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3.2" hidden="1" x14ac:dyDescent="0.3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3.2" hidden="1" x14ac:dyDescent="0.3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3.2" hidden="1" x14ac:dyDescent="0.3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3.2" hidden="1" x14ac:dyDescent="0.3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57.6" hidden="1" x14ac:dyDescent="0.3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3.2" hidden="1" x14ac:dyDescent="0.3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43.2" hidden="1" x14ac:dyDescent="0.3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57.6" hidden="1" x14ac:dyDescent="0.3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43.2" hidden="1" x14ac:dyDescent="0.3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43.2" hidden="1" x14ac:dyDescent="0.3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57.6" hidden="1" x14ac:dyDescent="0.3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57.6" hidden="1" x14ac:dyDescent="0.3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43.2" hidden="1" x14ac:dyDescent="0.3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3.2" x14ac:dyDescent="0.3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3.2" hidden="1" x14ac:dyDescent="0.3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43.2" hidden="1" x14ac:dyDescent="0.3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43.2" hidden="1" x14ac:dyDescent="0.3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43.2" hidden="1" x14ac:dyDescent="0.3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2" hidden="1" x14ac:dyDescent="0.3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43.2" hidden="1" x14ac:dyDescent="0.3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43.2" hidden="1" x14ac:dyDescent="0.3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43.2" hidden="1" x14ac:dyDescent="0.3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28.8" hidden="1" x14ac:dyDescent="0.3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43.2" hidden="1" x14ac:dyDescent="0.3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28.8" hidden="1" x14ac:dyDescent="0.3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3.2" hidden="1" x14ac:dyDescent="0.3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57.6" hidden="1" x14ac:dyDescent="0.3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3.2" hidden="1" x14ac:dyDescent="0.3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57.6" hidden="1" x14ac:dyDescent="0.3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57.6" hidden="1" x14ac:dyDescent="0.3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43.2" hidden="1" x14ac:dyDescent="0.3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3.2" hidden="1" x14ac:dyDescent="0.3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28.8" hidden="1" x14ac:dyDescent="0.3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57.6" hidden="1" x14ac:dyDescent="0.3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3.2" hidden="1" x14ac:dyDescent="0.3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57.6" hidden="1" x14ac:dyDescent="0.3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43.2" hidden="1" x14ac:dyDescent="0.3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43.2" hidden="1" x14ac:dyDescent="0.3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43.2" hidden="1" x14ac:dyDescent="0.3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3.2" hidden="1" x14ac:dyDescent="0.3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3.2" hidden="1" x14ac:dyDescent="0.3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43.2" hidden="1" x14ac:dyDescent="0.3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3.2" hidden="1" x14ac:dyDescent="0.3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43.2" hidden="1" x14ac:dyDescent="0.3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57.6" hidden="1" x14ac:dyDescent="0.3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3.2" hidden="1" x14ac:dyDescent="0.3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28.8" hidden="1" x14ac:dyDescent="0.3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43.2" hidden="1" x14ac:dyDescent="0.3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3.2" hidden="1" x14ac:dyDescent="0.3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43.2" hidden="1" x14ac:dyDescent="0.3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43.2" hidden="1" x14ac:dyDescent="0.3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43.2" hidden="1" x14ac:dyDescent="0.3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43.2" hidden="1" x14ac:dyDescent="0.3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43.2" hidden="1" x14ac:dyDescent="0.3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28.8" hidden="1" x14ac:dyDescent="0.3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3.2" hidden="1" x14ac:dyDescent="0.3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3.2" hidden="1" x14ac:dyDescent="0.3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57.6" hidden="1" x14ac:dyDescent="0.3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3.2" hidden="1" x14ac:dyDescent="0.3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43.2" hidden="1" x14ac:dyDescent="0.3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43.2" hidden="1" x14ac:dyDescent="0.3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57.6" x14ac:dyDescent="0.3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3.2" x14ac:dyDescent="0.3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57.6" hidden="1" x14ac:dyDescent="0.3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3.2" hidden="1" x14ac:dyDescent="0.3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57.6" hidden="1" x14ac:dyDescent="0.3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57.6" hidden="1" x14ac:dyDescent="0.3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3.2" hidden="1" x14ac:dyDescent="0.3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3.2" hidden="1" x14ac:dyDescent="0.3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hidden="1" x14ac:dyDescent="0.3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43.2" hidden="1" x14ac:dyDescent="0.3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3.2" hidden="1" x14ac:dyDescent="0.3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57.6" hidden="1" x14ac:dyDescent="0.3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43.2" hidden="1" x14ac:dyDescent="0.3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3.2" hidden="1" x14ac:dyDescent="0.3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28.8" hidden="1" x14ac:dyDescent="0.3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43.2" hidden="1" x14ac:dyDescent="0.3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43.2" hidden="1" x14ac:dyDescent="0.3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43.2" hidden="1" x14ac:dyDescent="0.3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3.2" hidden="1" x14ac:dyDescent="0.3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3.2" hidden="1" x14ac:dyDescent="0.3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43.2" hidden="1" x14ac:dyDescent="0.3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43.2" hidden="1" x14ac:dyDescent="0.3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3.2" hidden="1" x14ac:dyDescent="0.3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3.2" hidden="1" x14ac:dyDescent="0.3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57.6" hidden="1" x14ac:dyDescent="0.3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57.6" hidden="1" x14ac:dyDescent="0.3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28.8" hidden="1" x14ac:dyDescent="0.3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3.2" hidden="1" x14ac:dyDescent="0.3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3.2" hidden="1" x14ac:dyDescent="0.3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57.6" hidden="1" x14ac:dyDescent="0.3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28.8" hidden="1" x14ac:dyDescent="0.3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3.2" hidden="1" x14ac:dyDescent="0.3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43.2" hidden="1" x14ac:dyDescent="0.3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hidden="1" x14ac:dyDescent="0.3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43.2" hidden="1" x14ac:dyDescent="0.3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43.2" hidden="1" x14ac:dyDescent="0.3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3.2" hidden="1" x14ac:dyDescent="0.3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3.2" hidden="1" x14ac:dyDescent="0.3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3.2" hidden="1" x14ac:dyDescent="0.3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43.2" hidden="1" x14ac:dyDescent="0.3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28.8" x14ac:dyDescent="0.3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57.6" hidden="1" x14ac:dyDescent="0.3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3.2" hidden="1" x14ac:dyDescent="0.3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3.2" hidden="1" x14ac:dyDescent="0.3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28.8" hidden="1" x14ac:dyDescent="0.3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57.6" hidden="1" x14ac:dyDescent="0.3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3.2" x14ac:dyDescent="0.3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28.8" hidden="1" x14ac:dyDescent="0.3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43.2" hidden="1" x14ac:dyDescent="0.3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43.2" hidden="1" x14ac:dyDescent="0.3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43.2" hidden="1" x14ac:dyDescent="0.3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43.2" hidden="1" x14ac:dyDescent="0.3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28.8" hidden="1" x14ac:dyDescent="0.3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3.2" hidden="1" x14ac:dyDescent="0.3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43.2" x14ac:dyDescent="0.3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hidden="1" x14ac:dyDescent="0.3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43.2" hidden="1" x14ac:dyDescent="0.3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43.2" hidden="1" x14ac:dyDescent="0.3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3.2" hidden="1" x14ac:dyDescent="0.3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3.2" hidden="1" x14ac:dyDescent="0.3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28.8" hidden="1" x14ac:dyDescent="0.3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28.8" hidden="1" x14ac:dyDescent="0.3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43.2" hidden="1" x14ac:dyDescent="0.3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3.2" hidden="1" x14ac:dyDescent="0.3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43.2" hidden="1" x14ac:dyDescent="0.3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3.2" hidden="1" x14ac:dyDescent="0.3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3.2" hidden="1" x14ac:dyDescent="0.3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43.2" hidden="1" x14ac:dyDescent="0.3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3.2" hidden="1" x14ac:dyDescent="0.3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3.2" hidden="1" x14ac:dyDescent="0.3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3.2" hidden="1" x14ac:dyDescent="0.3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3.2" hidden="1" x14ac:dyDescent="0.3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3.2" hidden="1" x14ac:dyDescent="0.3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43.2" hidden="1" x14ac:dyDescent="0.3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57.6" hidden="1" x14ac:dyDescent="0.3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hidden="1" x14ac:dyDescent="0.3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3.2" hidden="1" x14ac:dyDescent="0.3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43.2" hidden="1" x14ac:dyDescent="0.3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43.2" hidden="1" x14ac:dyDescent="0.3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28.8" hidden="1" x14ac:dyDescent="0.3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57.6" hidden="1" x14ac:dyDescent="0.3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3.2" hidden="1" x14ac:dyDescent="0.3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57.6" hidden="1" x14ac:dyDescent="0.3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57.6" hidden="1" x14ac:dyDescent="0.3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3.2" hidden="1" x14ac:dyDescent="0.3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43.2" hidden="1" x14ac:dyDescent="0.3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3.2" hidden="1" x14ac:dyDescent="0.3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43.2" x14ac:dyDescent="0.3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28.8" hidden="1" x14ac:dyDescent="0.3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3.2" hidden="1" x14ac:dyDescent="0.3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43.2" hidden="1" x14ac:dyDescent="0.3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43.2" hidden="1" x14ac:dyDescent="0.3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3.2" x14ac:dyDescent="0.3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28.8" hidden="1" x14ac:dyDescent="0.3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3.2" hidden="1" x14ac:dyDescent="0.3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57.6" hidden="1" x14ac:dyDescent="0.3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3.2" hidden="1" x14ac:dyDescent="0.3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3.2" hidden="1" x14ac:dyDescent="0.3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28.8" hidden="1" x14ac:dyDescent="0.3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28.8" hidden="1" x14ac:dyDescent="0.3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57.6" x14ac:dyDescent="0.3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43.2" hidden="1" x14ac:dyDescent="0.3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57.6" hidden="1" x14ac:dyDescent="0.3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43.2" hidden="1" x14ac:dyDescent="0.3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3.2" hidden="1" x14ac:dyDescent="0.3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hidden="1" x14ac:dyDescent="0.3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43.2" hidden="1" x14ac:dyDescent="0.3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3.2" hidden="1" x14ac:dyDescent="0.3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3.2" hidden="1" x14ac:dyDescent="0.3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43.2" hidden="1" x14ac:dyDescent="0.3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43.2" hidden="1" x14ac:dyDescent="0.3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3.2" hidden="1" x14ac:dyDescent="0.3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43.2" hidden="1" x14ac:dyDescent="0.3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43.2" hidden="1" x14ac:dyDescent="0.3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3.2" hidden="1" x14ac:dyDescent="0.3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57.6" hidden="1" x14ac:dyDescent="0.3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43.2" hidden="1" x14ac:dyDescent="0.3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3.2" hidden="1" x14ac:dyDescent="0.3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3.2" hidden="1" x14ac:dyDescent="0.3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43.2" hidden="1" x14ac:dyDescent="0.3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3.2" hidden="1" x14ac:dyDescent="0.3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3.2" hidden="1" x14ac:dyDescent="0.3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43.2" hidden="1" x14ac:dyDescent="0.3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hidden="1" x14ac:dyDescent="0.3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3.2" hidden="1" x14ac:dyDescent="0.3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57.6" hidden="1" x14ac:dyDescent="0.3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28.8" hidden="1" x14ac:dyDescent="0.3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43.2" hidden="1" x14ac:dyDescent="0.3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3.2" hidden="1" x14ac:dyDescent="0.3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43.2" hidden="1" x14ac:dyDescent="0.3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3.2" hidden="1" x14ac:dyDescent="0.3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43.2" hidden="1" x14ac:dyDescent="0.3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57.6" hidden="1" x14ac:dyDescent="0.3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28.8" hidden="1" x14ac:dyDescent="0.3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43.2" hidden="1" x14ac:dyDescent="0.3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43.2" hidden="1" x14ac:dyDescent="0.3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28.8" hidden="1" x14ac:dyDescent="0.3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3.2" hidden="1" x14ac:dyDescent="0.3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28.8" hidden="1" x14ac:dyDescent="0.3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3.2" hidden="1" x14ac:dyDescent="0.3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43.2" hidden="1" x14ac:dyDescent="0.3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43.2" hidden="1" x14ac:dyDescent="0.3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hidden="1" x14ac:dyDescent="0.3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28.8" hidden="1" x14ac:dyDescent="0.3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43.2" hidden="1" x14ac:dyDescent="0.3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57.6" hidden="1" x14ac:dyDescent="0.3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28.8" hidden="1" x14ac:dyDescent="0.3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3.2" hidden="1" x14ac:dyDescent="0.3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3.2" hidden="1" x14ac:dyDescent="0.3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3.2" hidden="1" x14ac:dyDescent="0.3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3.2" hidden="1" x14ac:dyDescent="0.3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43.2" hidden="1" x14ac:dyDescent="0.3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3.2" hidden="1" x14ac:dyDescent="0.3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57.6" hidden="1" x14ac:dyDescent="0.3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43.2" hidden="1" x14ac:dyDescent="0.3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3.2" hidden="1" x14ac:dyDescent="0.3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28.8" x14ac:dyDescent="0.3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43.2" hidden="1" x14ac:dyDescent="0.3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28.8" hidden="1" x14ac:dyDescent="0.3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3.2" hidden="1" x14ac:dyDescent="0.3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3.2" hidden="1" x14ac:dyDescent="0.3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3.2" hidden="1" x14ac:dyDescent="0.3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3.2" hidden="1" x14ac:dyDescent="0.3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3.2" hidden="1" x14ac:dyDescent="0.3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57.6" hidden="1" x14ac:dyDescent="0.3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57.6" hidden="1" x14ac:dyDescent="0.3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hidden="1" x14ac:dyDescent="0.3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57.6" hidden="1" x14ac:dyDescent="0.3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28.8" hidden="1" x14ac:dyDescent="0.3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57.6" hidden="1" x14ac:dyDescent="0.3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43.2" hidden="1" x14ac:dyDescent="0.3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43.2" hidden="1" x14ac:dyDescent="0.3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43.2" hidden="1" x14ac:dyDescent="0.3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43.2" hidden="1" x14ac:dyDescent="0.3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3.2" hidden="1" x14ac:dyDescent="0.3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43.2" hidden="1" x14ac:dyDescent="0.3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43.2" hidden="1" x14ac:dyDescent="0.3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57.6" hidden="1" x14ac:dyDescent="0.3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43.2" hidden="1" x14ac:dyDescent="0.3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57.6" x14ac:dyDescent="0.3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3.2" hidden="1" x14ac:dyDescent="0.3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hidden="1" x14ac:dyDescent="0.3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3.2" hidden="1" x14ac:dyDescent="0.3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43.2" hidden="1" x14ac:dyDescent="0.3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43.2" hidden="1" x14ac:dyDescent="0.3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43.2" hidden="1" x14ac:dyDescent="0.3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43.2" hidden="1" x14ac:dyDescent="0.3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43.2" hidden="1" x14ac:dyDescent="0.3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43.2" hidden="1" x14ac:dyDescent="0.3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3.2" hidden="1" x14ac:dyDescent="0.3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28.8" x14ac:dyDescent="0.3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28.8" hidden="1" x14ac:dyDescent="0.3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43.2" hidden="1" x14ac:dyDescent="0.3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3.2" hidden="1" x14ac:dyDescent="0.3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3.2" hidden="1" x14ac:dyDescent="0.3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43.2" hidden="1" x14ac:dyDescent="0.3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57.6" hidden="1" x14ac:dyDescent="0.3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28.8" hidden="1" x14ac:dyDescent="0.3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43.2" hidden="1" x14ac:dyDescent="0.3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43.2" hidden="1" x14ac:dyDescent="0.3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28.8" x14ac:dyDescent="0.3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3.2" hidden="1" x14ac:dyDescent="0.3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43.2" hidden="1" x14ac:dyDescent="0.3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3.2" hidden="1" x14ac:dyDescent="0.3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43.2" hidden="1" x14ac:dyDescent="0.3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57.6" hidden="1" x14ac:dyDescent="0.3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43.2" hidden="1" x14ac:dyDescent="0.3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28.8" hidden="1" x14ac:dyDescent="0.3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43.2" hidden="1" x14ac:dyDescent="0.3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3.2" hidden="1" x14ac:dyDescent="0.3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43.2" hidden="1" x14ac:dyDescent="0.3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3.2" hidden="1" x14ac:dyDescent="0.3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57.6" x14ac:dyDescent="0.3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3.2" hidden="1" x14ac:dyDescent="0.3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57.6" hidden="1" x14ac:dyDescent="0.3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3.2" hidden="1" x14ac:dyDescent="0.3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3.2" hidden="1" x14ac:dyDescent="0.3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3.2" hidden="1" x14ac:dyDescent="0.3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43.2" hidden="1" x14ac:dyDescent="0.3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43.2" hidden="1" x14ac:dyDescent="0.3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3.2" hidden="1" x14ac:dyDescent="0.3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28.8" hidden="1" x14ac:dyDescent="0.3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3.2" hidden="1" x14ac:dyDescent="0.3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28.8" hidden="1" x14ac:dyDescent="0.3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43.2" hidden="1" x14ac:dyDescent="0.3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3.2" hidden="1" x14ac:dyDescent="0.3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57.6" x14ac:dyDescent="0.3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hidden="1" x14ac:dyDescent="0.3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43.2" hidden="1" x14ac:dyDescent="0.3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43.2" hidden="1" x14ac:dyDescent="0.3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43.2" hidden="1" x14ac:dyDescent="0.3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28.8" hidden="1" x14ac:dyDescent="0.3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57.6" hidden="1" x14ac:dyDescent="0.3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57.6" hidden="1" x14ac:dyDescent="0.3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43.2" hidden="1" x14ac:dyDescent="0.3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57.6" hidden="1" x14ac:dyDescent="0.3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3.2" hidden="1" x14ac:dyDescent="0.3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43.2" hidden="1" x14ac:dyDescent="0.3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57.6" hidden="1" x14ac:dyDescent="0.3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43.2" hidden="1" x14ac:dyDescent="0.3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57.6" x14ac:dyDescent="0.3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28.8" x14ac:dyDescent="0.3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3.2" hidden="1" x14ac:dyDescent="0.3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43.2" hidden="1" x14ac:dyDescent="0.3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43.2" hidden="1" x14ac:dyDescent="0.3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3.2" hidden="1" x14ac:dyDescent="0.3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3.2" hidden="1" x14ac:dyDescent="0.3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43.2" hidden="1" x14ac:dyDescent="0.3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28.8" hidden="1" x14ac:dyDescent="0.3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43.2" hidden="1" x14ac:dyDescent="0.3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3.2" hidden="1" x14ac:dyDescent="0.3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43.2" hidden="1" x14ac:dyDescent="0.3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3.2" x14ac:dyDescent="0.3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3.2" hidden="1" x14ac:dyDescent="0.3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3.2" hidden="1" x14ac:dyDescent="0.3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28.8" hidden="1" x14ac:dyDescent="0.3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57.6" hidden="1" x14ac:dyDescent="0.3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43.2" x14ac:dyDescent="0.3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28.8" hidden="1" x14ac:dyDescent="0.3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43.2" hidden="1" x14ac:dyDescent="0.3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57.6" hidden="1" x14ac:dyDescent="0.3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28.8" hidden="1" x14ac:dyDescent="0.3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43.2" hidden="1" x14ac:dyDescent="0.3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43.2" hidden="1" x14ac:dyDescent="0.3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3.2" hidden="1" x14ac:dyDescent="0.3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43.2" hidden="1" x14ac:dyDescent="0.3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3.2" hidden="1" x14ac:dyDescent="0.3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57.6" x14ac:dyDescent="0.3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3.2" hidden="1" x14ac:dyDescent="0.3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3.2" hidden="1" x14ac:dyDescent="0.3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43.2" hidden="1" x14ac:dyDescent="0.3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hidden="1" x14ac:dyDescent="0.3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43.2" hidden="1" x14ac:dyDescent="0.3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3.2" hidden="1" x14ac:dyDescent="0.3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43.2" x14ac:dyDescent="0.3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3.2" hidden="1" x14ac:dyDescent="0.3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hidden="1" x14ac:dyDescent="0.3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28.8" hidden="1" x14ac:dyDescent="0.3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3.2" hidden="1" x14ac:dyDescent="0.3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3.2" hidden="1" x14ac:dyDescent="0.3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43.2" hidden="1" x14ac:dyDescent="0.3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43.2" x14ac:dyDescent="0.3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3.2" hidden="1" x14ac:dyDescent="0.3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43.2" hidden="1" x14ac:dyDescent="0.3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43.2" x14ac:dyDescent="0.3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57.6" hidden="1" x14ac:dyDescent="0.3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3.2" x14ac:dyDescent="0.3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43.2" x14ac:dyDescent="0.3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43.2" hidden="1" x14ac:dyDescent="0.3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28.8" x14ac:dyDescent="0.3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57.6" hidden="1" x14ac:dyDescent="0.3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43.2" hidden="1" x14ac:dyDescent="0.3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3.2" hidden="1" x14ac:dyDescent="0.3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57.6" hidden="1" x14ac:dyDescent="0.3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3.2" hidden="1" x14ac:dyDescent="0.3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57.6" hidden="1" x14ac:dyDescent="0.3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43.2" hidden="1" x14ac:dyDescent="0.3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57.6" hidden="1" x14ac:dyDescent="0.3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3.2" hidden="1" x14ac:dyDescent="0.3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3.2" x14ac:dyDescent="0.3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3.2" hidden="1" x14ac:dyDescent="0.3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57.6" hidden="1" x14ac:dyDescent="0.3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3.2" hidden="1" x14ac:dyDescent="0.3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3.2" hidden="1" x14ac:dyDescent="0.3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3.2" x14ac:dyDescent="0.3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43.2" hidden="1" x14ac:dyDescent="0.3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43.2" hidden="1" x14ac:dyDescent="0.3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43.2" hidden="1" x14ac:dyDescent="0.3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43.2" hidden="1" x14ac:dyDescent="0.3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43.2" hidden="1" x14ac:dyDescent="0.3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57.6" x14ac:dyDescent="0.3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2" hidden="1" x14ac:dyDescent="0.3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43.2" hidden="1" x14ac:dyDescent="0.3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3.2" hidden="1" x14ac:dyDescent="0.3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43.2" hidden="1" x14ac:dyDescent="0.3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43.2" hidden="1" x14ac:dyDescent="0.3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57.6" hidden="1" x14ac:dyDescent="0.3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43.2" hidden="1" x14ac:dyDescent="0.3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3.2" hidden="1" x14ac:dyDescent="0.3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28.8" hidden="1" x14ac:dyDescent="0.3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3.2" hidden="1" x14ac:dyDescent="0.3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43.2" hidden="1" x14ac:dyDescent="0.3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43.2" hidden="1" x14ac:dyDescent="0.3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57.6" x14ac:dyDescent="0.3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57.6" hidden="1" x14ac:dyDescent="0.3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43.2" x14ac:dyDescent="0.3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57.6" hidden="1" x14ac:dyDescent="0.3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43.2" hidden="1" x14ac:dyDescent="0.3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3.2" hidden="1" x14ac:dyDescent="0.3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43.2" hidden="1" x14ac:dyDescent="0.3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3.2" hidden="1" x14ac:dyDescent="0.3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43.2" hidden="1" x14ac:dyDescent="0.3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43.2" hidden="1" x14ac:dyDescent="0.3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43.2" hidden="1" x14ac:dyDescent="0.3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43.2" hidden="1" x14ac:dyDescent="0.3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43.2" hidden="1" x14ac:dyDescent="0.3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43.2" hidden="1" x14ac:dyDescent="0.3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57.6" hidden="1" x14ac:dyDescent="0.3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28.8" hidden="1" x14ac:dyDescent="0.3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43.2" hidden="1" x14ac:dyDescent="0.3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57.6" hidden="1" x14ac:dyDescent="0.3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43.2" hidden="1" x14ac:dyDescent="0.3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28.8" hidden="1" x14ac:dyDescent="0.3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43.2" hidden="1" x14ac:dyDescent="0.3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3.2" hidden="1" x14ac:dyDescent="0.3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3.2" hidden="1" x14ac:dyDescent="0.3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3.2" hidden="1" x14ac:dyDescent="0.3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43.2" hidden="1" x14ac:dyDescent="0.3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43.2" hidden="1" x14ac:dyDescent="0.3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57.6" hidden="1" x14ac:dyDescent="0.3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3.2" hidden="1" x14ac:dyDescent="0.3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3.2" x14ac:dyDescent="0.3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43.2" hidden="1" x14ac:dyDescent="0.3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28.8" hidden="1" x14ac:dyDescent="0.3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3.2" hidden="1" x14ac:dyDescent="0.3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43.2" hidden="1" x14ac:dyDescent="0.3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43.2" hidden="1" x14ac:dyDescent="0.3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3.2" hidden="1" x14ac:dyDescent="0.3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57.6" hidden="1" x14ac:dyDescent="0.3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3.2" hidden="1" x14ac:dyDescent="0.3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3.2" hidden="1" x14ac:dyDescent="0.3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28.8" hidden="1" x14ac:dyDescent="0.3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3.2" hidden="1" x14ac:dyDescent="0.3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43.2" hidden="1" x14ac:dyDescent="0.3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3.2" hidden="1" x14ac:dyDescent="0.3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43.2" hidden="1" x14ac:dyDescent="0.3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43.2" x14ac:dyDescent="0.3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43.2" hidden="1" x14ac:dyDescent="0.3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57.6" hidden="1" x14ac:dyDescent="0.3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43.2" hidden="1" x14ac:dyDescent="0.3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43.2" hidden="1" x14ac:dyDescent="0.3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43.2" hidden="1" x14ac:dyDescent="0.3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43.2" hidden="1" x14ac:dyDescent="0.3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3.2" hidden="1" x14ac:dyDescent="0.3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43.2" hidden="1" x14ac:dyDescent="0.3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57.6" hidden="1" x14ac:dyDescent="0.3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43.2" hidden="1" x14ac:dyDescent="0.3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43.2" hidden="1" x14ac:dyDescent="0.3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43.2" hidden="1" x14ac:dyDescent="0.3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43.2" hidden="1" x14ac:dyDescent="0.3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3.2" x14ac:dyDescent="0.3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3.2" hidden="1" x14ac:dyDescent="0.3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57.6" x14ac:dyDescent="0.3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3.2" hidden="1" x14ac:dyDescent="0.3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28.8" x14ac:dyDescent="0.3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43.2" hidden="1" x14ac:dyDescent="0.3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43.2" hidden="1" x14ac:dyDescent="0.3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28.8" hidden="1" x14ac:dyDescent="0.3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hidden="1" x14ac:dyDescent="0.3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43.2" hidden="1" x14ac:dyDescent="0.3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3.2" hidden="1" x14ac:dyDescent="0.3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57.6" hidden="1" x14ac:dyDescent="0.3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3.2" hidden="1" x14ac:dyDescent="0.3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28.8" hidden="1" x14ac:dyDescent="0.3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43.2" hidden="1" x14ac:dyDescent="0.3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43.2" hidden="1" x14ac:dyDescent="0.3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57.6" hidden="1" x14ac:dyDescent="0.3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43.2" hidden="1" x14ac:dyDescent="0.3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3.2" hidden="1" x14ac:dyDescent="0.3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28.8" hidden="1" x14ac:dyDescent="0.3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43.2" hidden="1" x14ac:dyDescent="0.3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3.2" hidden="1" x14ac:dyDescent="0.3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43.2" hidden="1" x14ac:dyDescent="0.3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57.6" hidden="1" x14ac:dyDescent="0.3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43.2" hidden="1" x14ac:dyDescent="0.3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43.2" hidden="1" x14ac:dyDescent="0.3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3.2" hidden="1" x14ac:dyDescent="0.3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43.2" hidden="1" x14ac:dyDescent="0.3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43.2" hidden="1" x14ac:dyDescent="0.3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43.2" hidden="1" x14ac:dyDescent="0.3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28.8" hidden="1" x14ac:dyDescent="0.3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43.2" hidden="1" x14ac:dyDescent="0.3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3.2" hidden="1" x14ac:dyDescent="0.3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3.2" hidden="1" x14ac:dyDescent="0.3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43.2" hidden="1" x14ac:dyDescent="0.3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57.6" hidden="1" x14ac:dyDescent="0.3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72" hidden="1" x14ac:dyDescent="0.3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57.6" hidden="1" x14ac:dyDescent="0.3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43.2" hidden="1" x14ac:dyDescent="0.3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43.2" hidden="1" x14ac:dyDescent="0.3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43.2" hidden="1" x14ac:dyDescent="0.3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28.8" hidden="1" x14ac:dyDescent="0.3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57.6" hidden="1" x14ac:dyDescent="0.3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43.2" hidden="1" x14ac:dyDescent="0.3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3.2" hidden="1" x14ac:dyDescent="0.3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3.2" hidden="1" x14ac:dyDescent="0.3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3.2" hidden="1" x14ac:dyDescent="0.3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3.2" hidden="1" x14ac:dyDescent="0.3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43.2" hidden="1" x14ac:dyDescent="0.3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43.2" hidden="1" x14ac:dyDescent="0.3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3.2" hidden="1" x14ac:dyDescent="0.3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3.2" hidden="1" x14ac:dyDescent="0.3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43.2" hidden="1" x14ac:dyDescent="0.3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43.2" hidden="1" x14ac:dyDescent="0.3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28.8" hidden="1" x14ac:dyDescent="0.3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57.6" hidden="1" x14ac:dyDescent="0.3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28.8" hidden="1" x14ac:dyDescent="0.3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57.6" hidden="1" x14ac:dyDescent="0.3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43.2" hidden="1" x14ac:dyDescent="0.3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3.2" hidden="1" x14ac:dyDescent="0.3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57.6" x14ac:dyDescent="0.3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43.2" hidden="1" x14ac:dyDescent="0.3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43.2" hidden="1" x14ac:dyDescent="0.3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3.2" hidden="1" x14ac:dyDescent="0.3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43.2" hidden="1" x14ac:dyDescent="0.3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3.2" hidden="1" x14ac:dyDescent="0.3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43.2" hidden="1" x14ac:dyDescent="0.3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43.2" hidden="1" x14ac:dyDescent="0.3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3.2" hidden="1" x14ac:dyDescent="0.3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3.2" hidden="1" x14ac:dyDescent="0.3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43.2" hidden="1" x14ac:dyDescent="0.3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43.2" hidden="1" x14ac:dyDescent="0.3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3.2" hidden="1" x14ac:dyDescent="0.3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3.2" hidden="1" x14ac:dyDescent="0.3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28.8" hidden="1" x14ac:dyDescent="0.3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57.6" hidden="1" x14ac:dyDescent="0.3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43.2" hidden="1" x14ac:dyDescent="0.3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3.2" hidden="1" x14ac:dyDescent="0.3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3.2" hidden="1" x14ac:dyDescent="0.3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28.8" hidden="1" x14ac:dyDescent="0.3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3.2" hidden="1" x14ac:dyDescent="0.3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57.6" hidden="1" x14ac:dyDescent="0.3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3.2" hidden="1" x14ac:dyDescent="0.3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3.2" hidden="1" x14ac:dyDescent="0.3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43.2" hidden="1" x14ac:dyDescent="0.3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3.2" hidden="1" x14ac:dyDescent="0.3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43.2" hidden="1" x14ac:dyDescent="0.3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43.2" hidden="1" x14ac:dyDescent="0.3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43.2" hidden="1" x14ac:dyDescent="0.3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28.8" hidden="1" x14ac:dyDescent="0.3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57.6" hidden="1" x14ac:dyDescent="0.3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43.2" hidden="1" x14ac:dyDescent="0.3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28.8" hidden="1" x14ac:dyDescent="0.3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3.2" hidden="1" x14ac:dyDescent="0.3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57.6" hidden="1" x14ac:dyDescent="0.3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3.2" hidden="1" x14ac:dyDescent="0.3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43.2" hidden="1" x14ac:dyDescent="0.3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43.2" hidden="1" x14ac:dyDescent="0.3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43.2" hidden="1" x14ac:dyDescent="0.3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43.2" hidden="1" x14ac:dyDescent="0.3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43.2" hidden="1" x14ac:dyDescent="0.3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43.2" hidden="1" x14ac:dyDescent="0.3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3.2" hidden="1" x14ac:dyDescent="0.3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3.2" hidden="1" x14ac:dyDescent="0.3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57.6" hidden="1" x14ac:dyDescent="0.3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43.2" hidden="1" x14ac:dyDescent="0.3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43.2" hidden="1" x14ac:dyDescent="0.3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3.2" hidden="1" x14ac:dyDescent="0.3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3.2" hidden="1" x14ac:dyDescent="0.3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3.2" hidden="1" x14ac:dyDescent="0.3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28.8" hidden="1" x14ac:dyDescent="0.3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3.2" x14ac:dyDescent="0.3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3.2" hidden="1" x14ac:dyDescent="0.3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43.2" hidden="1" x14ac:dyDescent="0.3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3.2" hidden="1" x14ac:dyDescent="0.3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43.2" x14ac:dyDescent="0.3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43.2" x14ac:dyDescent="0.3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43.2" hidden="1" x14ac:dyDescent="0.3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3.2" hidden="1" x14ac:dyDescent="0.3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43.2" hidden="1" x14ac:dyDescent="0.3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43.2" hidden="1" x14ac:dyDescent="0.3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43.2" hidden="1" x14ac:dyDescent="0.3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43.2" hidden="1" x14ac:dyDescent="0.3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28.8" hidden="1" x14ac:dyDescent="0.3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43.2" hidden="1" x14ac:dyDescent="0.3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43.2" hidden="1" x14ac:dyDescent="0.3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43.2" hidden="1" x14ac:dyDescent="0.3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43.2" hidden="1" x14ac:dyDescent="0.3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57.6" hidden="1" x14ac:dyDescent="0.3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43.2" hidden="1" x14ac:dyDescent="0.3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43.2" hidden="1" x14ac:dyDescent="0.3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43.2" hidden="1" x14ac:dyDescent="0.3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43.2" hidden="1" x14ac:dyDescent="0.3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hidden="1" x14ac:dyDescent="0.3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43.2" hidden="1" x14ac:dyDescent="0.3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57.6" hidden="1" x14ac:dyDescent="0.3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57.6" hidden="1" x14ac:dyDescent="0.3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3.2" x14ac:dyDescent="0.3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43.2" hidden="1" x14ac:dyDescent="0.3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57.6" hidden="1" x14ac:dyDescent="0.3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43.2" hidden="1" x14ac:dyDescent="0.3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43.2" hidden="1" x14ac:dyDescent="0.3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28.8" hidden="1" x14ac:dyDescent="0.3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28.8" hidden="1" x14ac:dyDescent="0.3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57.6" hidden="1" x14ac:dyDescent="0.3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3.2" hidden="1" x14ac:dyDescent="0.3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43.2" hidden="1" x14ac:dyDescent="0.3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28.8" hidden="1" x14ac:dyDescent="0.3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3.2" x14ac:dyDescent="0.3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43.2" x14ac:dyDescent="0.3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3.2" x14ac:dyDescent="0.3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57.6" x14ac:dyDescent="0.3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43.2" hidden="1" x14ac:dyDescent="0.3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43.2" hidden="1" x14ac:dyDescent="0.3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28.8" hidden="1" x14ac:dyDescent="0.3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43.2" x14ac:dyDescent="0.3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43.2" hidden="1" x14ac:dyDescent="0.3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3.2" hidden="1" x14ac:dyDescent="0.3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57.6" hidden="1" x14ac:dyDescent="0.3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43.2" x14ac:dyDescent="0.3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57.6" hidden="1" x14ac:dyDescent="0.3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3.2" hidden="1" x14ac:dyDescent="0.3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28.8" hidden="1" x14ac:dyDescent="0.3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43.2" hidden="1" x14ac:dyDescent="0.3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43.2" hidden="1" x14ac:dyDescent="0.3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57.6" hidden="1" x14ac:dyDescent="0.3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43.2" hidden="1" x14ac:dyDescent="0.3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57.6" hidden="1" x14ac:dyDescent="0.3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43.2" hidden="1" x14ac:dyDescent="0.3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3.2" hidden="1" x14ac:dyDescent="0.3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hidden="1" x14ac:dyDescent="0.3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28.8" hidden="1" x14ac:dyDescent="0.3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43.2" hidden="1" x14ac:dyDescent="0.3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43.2" hidden="1" x14ac:dyDescent="0.3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3.2" hidden="1" x14ac:dyDescent="0.3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57.6" x14ac:dyDescent="0.3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43.2" hidden="1" x14ac:dyDescent="0.3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57.6" hidden="1" x14ac:dyDescent="0.3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3.2" hidden="1" x14ac:dyDescent="0.3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43.2" hidden="1" x14ac:dyDescent="0.3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43.2" x14ac:dyDescent="0.3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43.2" hidden="1" x14ac:dyDescent="0.3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43.2" x14ac:dyDescent="0.3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3.2" hidden="1" x14ac:dyDescent="0.3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43.2" hidden="1" x14ac:dyDescent="0.3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43.2" hidden="1" x14ac:dyDescent="0.3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3.2" hidden="1" x14ac:dyDescent="0.3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43.2" hidden="1" x14ac:dyDescent="0.3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3.2" hidden="1" x14ac:dyDescent="0.3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43.2" hidden="1" x14ac:dyDescent="0.3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43.2" hidden="1" x14ac:dyDescent="0.3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43.2" hidden="1" x14ac:dyDescent="0.3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3.2" hidden="1" x14ac:dyDescent="0.3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3.2" x14ac:dyDescent="0.3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3.2" hidden="1" x14ac:dyDescent="0.3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57.6" hidden="1" x14ac:dyDescent="0.3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43.2" hidden="1" x14ac:dyDescent="0.3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43.2" hidden="1" x14ac:dyDescent="0.3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28.8" hidden="1" x14ac:dyDescent="0.3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57.6" hidden="1" x14ac:dyDescent="0.3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3.2" hidden="1" x14ac:dyDescent="0.3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3.2" hidden="1" x14ac:dyDescent="0.3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3.2" hidden="1" x14ac:dyDescent="0.3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43.2" hidden="1" x14ac:dyDescent="0.3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43.2" hidden="1" x14ac:dyDescent="0.3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3.2" hidden="1" x14ac:dyDescent="0.3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3.2" hidden="1" x14ac:dyDescent="0.3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43.2" hidden="1" x14ac:dyDescent="0.3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43.2" hidden="1" x14ac:dyDescent="0.3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3.2" x14ac:dyDescent="0.3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43.2" hidden="1" x14ac:dyDescent="0.3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57.6" hidden="1" x14ac:dyDescent="0.3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3.2" hidden="1" x14ac:dyDescent="0.3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43.2" x14ac:dyDescent="0.3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3.2" hidden="1" x14ac:dyDescent="0.3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43.2" hidden="1" x14ac:dyDescent="0.3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28.8" hidden="1" x14ac:dyDescent="0.3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3.2" x14ac:dyDescent="0.3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hidden="1" x14ac:dyDescent="0.3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3.2" hidden="1" x14ac:dyDescent="0.3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3.2" hidden="1" x14ac:dyDescent="0.3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43.2" hidden="1" x14ac:dyDescent="0.3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43.2" hidden="1" x14ac:dyDescent="0.3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3.2" hidden="1" x14ac:dyDescent="0.3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43.2" hidden="1" x14ac:dyDescent="0.3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28.8" hidden="1" x14ac:dyDescent="0.3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3.2" x14ac:dyDescent="0.3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3.2" hidden="1" x14ac:dyDescent="0.3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3.2" hidden="1" x14ac:dyDescent="0.3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43.2" x14ac:dyDescent="0.3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3.2" hidden="1" x14ac:dyDescent="0.3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3.2" hidden="1" x14ac:dyDescent="0.3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43.2" hidden="1" x14ac:dyDescent="0.3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3.2" hidden="1" x14ac:dyDescent="0.3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43.2" x14ac:dyDescent="0.3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3.2" hidden="1" x14ac:dyDescent="0.3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43.2" hidden="1" x14ac:dyDescent="0.3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3.2" hidden="1" x14ac:dyDescent="0.3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28.8" hidden="1" x14ac:dyDescent="0.3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43.2" hidden="1" x14ac:dyDescent="0.3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hidden="1" x14ac:dyDescent="0.3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43.2" hidden="1" x14ac:dyDescent="0.3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3.2" hidden="1" x14ac:dyDescent="0.3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28.8" hidden="1" x14ac:dyDescent="0.3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43.2" hidden="1" x14ac:dyDescent="0.3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43.2" hidden="1" x14ac:dyDescent="0.3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43.2" hidden="1" x14ac:dyDescent="0.3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43.2" hidden="1" x14ac:dyDescent="0.3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43.2" hidden="1" x14ac:dyDescent="0.3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3.2" hidden="1" x14ac:dyDescent="0.3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43.2" hidden="1" x14ac:dyDescent="0.3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43.2" hidden="1" x14ac:dyDescent="0.3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43.2" hidden="1" x14ac:dyDescent="0.3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43.2" hidden="1" x14ac:dyDescent="0.3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3.2" hidden="1" x14ac:dyDescent="0.3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3.2" hidden="1" x14ac:dyDescent="0.3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57.6" hidden="1" x14ac:dyDescent="0.3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43.2" hidden="1" x14ac:dyDescent="0.3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57.6" hidden="1" x14ac:dyDescent="0.3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28.8" hidden="1" x14ac:dyDescent="0.3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43.2" hidden="1" x14ac:dyDescent="0.3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3.2" hidden="1" x14ac:dyDescent="0.3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3.2" hidden="1" x14ac:dyDescent="0.3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28.8" hidden="1" x14ac:dyDescent="0.3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43.2" hidden="1" x14ac:dyDescent="0.3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43.2" hidden="1" x14ac:dyDescent="0.3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43.2" hidden="1" x14ac:dyDescent="0.3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28.8" hidden="1" x14ac:dyDescent="0.3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3.2" hidden="1" x14ac:dyDescent="0.3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3.2" hidden="1" x14ac:dyDescent="0.3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43.2" hidden="1" x14ac:dyDescent="0.3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57.6" hidden="1" x14ac:dyDescent="0.3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43.2" hidden="1" x14ac:dyDescent="0.3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57.6" hidden="1" x14ac:dyDescent="0.3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57.6" hidden="1" x14ac:dyDescent="0.3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3.2" hidden="1" x14ac:dyDescent="0.3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3.2" hidden="1" x14ac:dyDescent="0.3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hidden="1" x14ac:dyDescent="0.3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3.2" hidden="1" x14ac:dyDescent="0.3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3.2" hidden="1" x14ac:dyDescent="0.3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43.2" hidden="1" x14ac:dyDescent="0.3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43.2" hidden="1" x14ac:dyDescent="0.3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28.8" hidden="1" x14ac:dyDescent="0.3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28.8" x14ac:dyDescent="0.3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43.2" hidden="1" x14ac:dyDescent="0.3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28.8" hidden="1" x14ac:dyDescent="0.3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43.2" hidden="1" x14ac:dyDescent="0.3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43.2" hidden="1" x14ac:dyDescent="0.3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28.8" hidden="1" x14ac:dyDescent="0.3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28.8" hidden="1" x14ac:dyDescent="0.3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43.2" hidden="1" x14ac:dyDescent="0.3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57.6" hidden="1" x14ac:dyDescent="0.3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28.8" hidden="1" x14ac:dyDescent="0.3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43.2" hidden="1" x14ac:dyDescent="0.3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3.2" x14ac:dyDescent="0.3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43.2" hidden="1" x14ac:dyDescent="0.3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28.8" hidden="1" x14ac:dyDescent="0.3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3.2" hidden="1" x14ac:dyDescent="0.3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43.2" hidden="1" x14ac:dyDescent="0.3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43.2" hidden="1" x14ac:dyDescent="0.3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3.2" hidden="1" x14ac:dyDescent="0.3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57.6" hidden="1" x14ac:dyDescent="0.3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28.8" hidden="1" x14ac:dyDescent="0.3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43.2" hidden="1" x14ac:dyDescent="0.3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43.2" x14ac:dyDescent="0.3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43.2" hidden="1" x14ac:dyDescent="0.3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hidden="1" x14ac:dyDescent="0.3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57.6" hidden="1" x14ac:dyDescent="0.3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3.2" hidden="1" x14ac:dyDescent="0.3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43.2" hidden="1" x14ac:dyDescent="0.3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3.2" hidden="1" x14ac:dyDescent="0.3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28.8" hidden="1" x14ac:dyDescent="0.3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28.8" hidden="1" x14ac:dyDescent="0.3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28.8" hidden="1" x14ac:dyDescent="0.3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28.8" hidden="1" x14ac:dyDescent="0.3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3.2" hidden="1" x14ac:dyDescent="0.3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57.6" hidden="1" x14ac:dyDescent="0.3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57.6" hidden="1" x14ac:dyDescent="0.3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43.2" hidden="1" x14ac:dyDescent="0.3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hidden="1" x14ac:dyDescent="0.3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3.2" hidden="1" x14ac:dyDescent="0.3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57.6" hidden="1" x14ac:dyDescent="0.3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43.2" hidden="1" x14ac:dyDescent="0.3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57.6" hidden="1" x14ac:dyDescent="0.3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57.6" hidden="1" x14ac:dyDescent="0.3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43.2" hidden="1" x14ac:dyDescent="0.3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28.8" hidden="1" x14ac:dyDescent="0.3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3.2" hidden="1" x14ac:dyDescent="0.3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3.2" x14ac:dyDescent="0.3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28.8" hidden="1" x14ac:dyDescent="0.3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3.2" hidden="1" x14ac:dyDescent="0.3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28.8" hidden="1" x14ac:dyDescent="0.3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43.2" hidden="1" x14ac:dyDescent="0.3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43.2" hidden="1" x14ac:dyDescent="0.3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57.6" hidden="1" x14ac:dyDescent="0.3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43.2" hidden="1" x14ac:dyDescent="0.3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3.2" hidden="1" x14ac:dyDescent="0.3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3.2" hidden="1" x14ac:dyDescent="0.3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43.2" hidden="1" x14ac:dyDescent="0.3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43.2" hidden="1" x14ac:dyDescent="0.3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3.2" hidden="1" x14ac:dyDescent="0.3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57.6" hidden="1" x14ac:dyDescent="0.3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57.6" hidden="1" x14ac:dyDescent="0.3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43.2" hidden="1" x14ac:dyDescent="0.3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3.2" x14ac:dyDescent="0.3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57.6" x14ac:dyDescent="0.3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3.2" hidden="1" x14ac:dyDescent="0.3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43.2" hidden="1" x14ac:dyDescent="0.3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57.6" x14ac:dyDescent="0.3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3.2" hidden="1" x14ac:dyDescent="0.3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43.2" hidden="1" x14ac:dyDescent="0.3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28.8" hidden="1" x14ac:dyDescent="0.3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28.8" hidden="1" x14ac:dyDescent="0.3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43.2" hidden="1" x14ac:dyDescent="0.3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43.2" hidden="1" x14ac:dyDescent="0.3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3.2" hidden="1" x14ac:dyDescent="0.3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43.2" hidden="1" x14ac:dyDescent="0.3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28.8" hidden="1" x14ac:dyDescent="0.3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3.2" hidden="1" x14ac:dyDescent="0.3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28.8" hidden="1" x14ac:dyDescent="0.3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43.2" hidden="1" x14ac:dyDescent="0.3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3.2" x14ac:dyDescent="0.3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3.2" hidden="1" x14ac:dyDescent="0.3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43.2" hidden="1" x14ac:dyDescent="0.3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43.2" hidden="1" x14ac:dyDescent="0.3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43.2" hidden="1" x14ac:dyDescent="0.3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3.2" hidden="1" x14ac:dyDescent="0.3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3.2" hidden="1" x14ac:dyDescent="0.3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3.2" hidden="1" x14ac:dyDescent="0.3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43.2" hidden="1" x14ac:dyDescent="0.3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43.2" hidden="1" x14ac:dyDescent="0.3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3.2" hidden="1" x14ac:dyDescent="0.3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57.6" hidden="1" x14ac:dyDescent="0.3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43.2" hidden="1" x14ac:dyDescent="0.3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43.2" hidden="1" x14ac:dyDescent="0.3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43.2" hidden="1" x14ac:dyDescent="0.3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43.2" x14ac:dyDescent="0.3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3.2" hidden="1" x14ac:dyDescent="0.3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3.2" hidden="1" x14ac:dyDescent="0.3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3.2" hidden="1" x14ac:dyDescent="0.3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3.2" hidden="1" x14ac:dyDescent="0.3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28.8" hidden="1" x14ac:dyDescent="0.3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28.8" hidden="1" x14ac:dyDescent="0.3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3.2" hidden="1" x14ac:dyDescent="0.3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43.2" hidden="1" x14ac:dyDescent="0.3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43.2" x14ac:dyDescent="0.3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43.2" hidden="1" x14ac:dyDescent="0.3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28.8" hidden="1" x14ac:dyDescent="0.3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3.2" hidden="1" x14ac:dyDescent="0.3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3.2" x14ac:dyDescent="0.3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43.2" x14ac:dyDescent="0.3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43.2" hidden="1" x14ac:dyDescent="0.3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hidden="1" x14ac:dyDescent="0.3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57.6" hidden="1" x14ac:dyDescent="0.3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43.2" hidden="1" x14ac:dyDescent="0.3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43.2" hidden="1" x14ac:dyDescent="0.3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43.2" hidden="1" x14ac:dyDescent="0.3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3.2" hidden="1" x14ac:dyDescent="0.3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57.6" x14ac:dyDescent="0.3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3.2" hidden="1" x14ac:dyDescent="0.3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57.6" hidden="1" x14ac:dyDescent="0.3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43.2" hidden="1" x14ac:dyDescent="0.3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28.8" x14ac:dyDescent="0.3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3.2" hidden="1" x14ac:dyDescent="0.3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28.8" hidden="1" x14ac:dyDescent="0.3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3.2" hidden="1" x14ac:dyDescent="0.3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43.2" hidden="1" x14ac:dyDescent="0.3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57.6" x14ac:dyDescent="0.3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43.2" hidden="1" x14ac:dyDescent="0.3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43.2" x14ac:dyDescent="0.3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3.2" hidden="1" x14ac:dyDescent="0.3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28.8" x14ac:dyDescent="0.3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57.6" x14ac:dyDescent="0.3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43.2" x14ac:dyDescent="0.3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43.2" x14ac:dyDescent="0.3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3.2" hidden="1" x14ac:dyDescent="0.3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3.2" hidden="1" x14ac:dyDescent="0.3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28.8" hidden="1" x14ac:dyDescent="0.3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57.6" hidden="1" x14ac:dyDescent="0.3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3.2" x14ac:dyDescent="0.3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43.2" x14ac:dyDescent="0.3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43.2" hidden="1" x14ac:dyDescent="0.3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43.2" hidden="1" x14ac:dyDescent="0.3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28.8" hidden="1" x14ac:dyDescent="0.3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43.2" hidden="1" x14ac:dyDescent="0.3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3.2" hidden="1" x14ac:dyDescent="0.3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57.6" hidden="1" x14ac:dyDescent="0.3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3.2" hidden="1" x14ac:dyDescent="0.3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43.2" hidden="1" x14ac:dyDescent="0.3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43.2" x14ac:dyDescent="0.3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43.2" hidden="1" x14ac:dyDescent="0.3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3.2" x14ac:dyDescent="0.3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3.2" hidden="1" x14ac:dyDescent="0.3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43.2" hidden="1" x14ac:dyDescent="0.3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3.2" hidden="1" x14ac:dyDescent="0.3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28.8" hidden="1" x14ac:dyDescent="0.3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43.2" hidden="1" x14ac:dyDescent="0.3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43.2" hidden="1" x14ac:dyDescent="0.3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57.6" x14ac:dyDescent="0.3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43.2" hidden="1" x14ac:dyDescent="0.3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43.2" hidden="1" x14ac:dyDescent="0.3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43.2" hidden="1" x14ac:dyDescent="0.3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43.2" hidden="1" x14ac:dyDescent="0.3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43.2" hidden="1" x14ac:dyDescent="0.3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43.2" hidden="1" x14ac:dyDescent="0.3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43.2" hidden="1" x14ac:dyDescent="0.3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57.6" hidden="1" x14ac:dyDescent="0.3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43.2" hidden="1" x14ac:dyDescent="0.3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3.2" hidden="1" x14ac:dyDescent="0.3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43.2" hidden="1" x14ac:dyDescent="0.3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28.8" hidden="1" x14ac:dyDescent="0.3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3.2" hidden="1" x14ac:dyDescent="0.3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28.8" hidden="1" x14ac:dyDescent="0.3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57.6" hidden="1" x14ac:dyDescent="0.3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28.8" hidden="1" x14ac:dyDescent="0.3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3.2" hidden="1" x14ac:dyDescent="0.3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57.6" hidden="1" x14ac:dyDescent="0.3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57.6" hidden="1" x14ac:dyDescent="0.3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3.2" hidden="1" x14ac:dyDescent="0.3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43.2" hidden="1" x14ac:dyDescent="0.3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3.2" hidden="1" x14ac:dyDescent="0.3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3.2" hidden="1" x14ac:dyDescent="0.3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28.8" hidden="1" x14ac:dyDescent="0.3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43.2" x14ac:dyDescent="0.3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3.2" hidden="1" x14ac:dyDescent="0.3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28.8" hidden="1" x14ac:dyDescent="0.3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3.2" hidden="1" x14ac:dyDescent="0.3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43.2" x14ac:dyDescent="0.3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3.2" hidden="1" x14ac:dyDescent="0.3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43.2" hidden="1" x14ac:dyDescent="0.3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57.6" hidden="1" x14ac:dyDescent="0.3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43.2" hidden="1" x14ac:dyDescent="0.3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57.6" hidden="1" x14ac:dyDescent="0.3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28.8" hidden="1" x14ac:dyDescent="0.3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43.2" hidden="1" x14ac:dyDescent="0.3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28.8" hidden="1" x14ac:dyDescent="0.3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3.2" hidden="1" x14ac:dyDescent="0.3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3.2" hidden="1" x14ac:dyDescent="0.3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43.2" x14ac:dyDescent="0.3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28.8" hidden="1" x14ac:dyDescent="0.3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43.2" hidden="1" x14ac:dyDescent="0.3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43.2" hidden="1" x14ac:dyDescent="0.3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3.2" hidden="1" x14ac:dyDescent="0.3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43.2" hidden="1" x14ac:dyDescent="0.3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43.2" x14ac:dyDescent="0.3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43.2" hidden="1" x14ac:dyDescent="0.3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43.2" x14ac:dyDescent="0.3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28.8" hidden="1" x14ac:dyDescent="0.3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3.2" hidden="1" x14ac:dyDescent="0.3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3.2" x14ac:dyDescent="0.3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3.2" hidden="1" x14ac:dyDescent="0.3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3.2" hidden="1" x14ac:dyDescent="0.3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43.2" hidden="1" x14ac:dyDescent="0.3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28.8" hidden="1" x14ac:dyDescent="0.3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43.2" hidden="1" x14ac:dyDescent="0.3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43.2" hidden="1" x14ac:dyDescent="0.3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3.2" hidden="1" x14ac:dyDescent="0.3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3.2" hidden="1" x14ac:dyDescent="0.3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3.2" x14ac:dyDescent="0.3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43.2" hidden="1" x14ac:dyDescent="0.3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43.2" hidden="1" x14ac:dyDescent="0.3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28.8" hidden="1" x14ac:dyDescent="0.3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3.2" hidden="1" x14ac:dyDescent="0.3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hidden="1" x14ac:dyDescent="0.3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43.2" hidden="1" x14ac:dyDescent="0.3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28.8" hidden="1" x14ac:dyDescent="0.3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43.2" hidden="1" x14ac:dyDescent="0.3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57.6" hidden="1" x14ac:dyDescent="0.3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57.6" hidden="1" x14ac:dyDescent="0.3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43.2" hidden="1" x14ac:dyDescent="0.3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57.6" hidden="1" x14ac:dyDescent="0.3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28.8" x14ac:dyDescent="0.3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57.6" hidden="1" x14ac:dyDescent="0.3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3.2" hidden="1" x14ac:dyDescent="0.3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3.2" hidden="1" x14ac:dyDescent="0.3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hidden="1" x14ac:dyDescent="0.3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43.2" x14ac:dyDescent="0.3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43.2" hidden="1" x14ac:dyDescent="0.3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hidden="1" x14ac:dyDescent="0.3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hidden="1" x14ac:dyDescent="0.3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3.2" hidden="1" x14ac:dyDescent="0.3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hidden="1" x14ac:dyDescent="0.3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43.2" hidden="1" x14ac:dyDescent="0.3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57.6" hidden="1" x14ac:dyDescent="0.3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28.8" hidden="1" x14ac:dyDescent="0.3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43.2" hidden="1" x14ac:dyDescent="0.3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28.8" hidden="1" x14ac:dyDescent="0.3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43.2" x14ac:dyDescent="0.3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28.8" hidden="1" x14ac:dyDescent="0.3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43.2" hidden="1" x14ac:dyDescent="0.3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43.2" hidden="1" x14ac:dyDescent="0.3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3.2" hidden="1" x14ac:dyDescent="0.3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57.6" hidden="1" x14ac:dyDescent="0.3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3.2" hidden="1" x14ac:dyDescent="0.3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3.2" hidden="1" x14ac:dyDescent="0.3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43.2" hidden="1" x14ac:dyDescent="0.3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43.2" hidden="1" x14ac:dyDescent="0.3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28.8" hidden="1" x14ac:dyDescent="0.3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43.2" x14ac:dyDescent="0.3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43.2" hidden="1" x14ac:dyDescent="0.3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3.2" hidden="1" x14ac:dyDescent="0.3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3.2" hidden="1" x14ac:dyDescent="0.3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hidden="1" x14ac:dyDescent="0.3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57.6" x14ac:dyDescent="0.3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43.2" hidden="1" x14ac:dyDescent="0.3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28.8" hidden="1" x14ac:dyDescent="0.3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28.8" x14ac:dyDescent="0.3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43.2" hidden="1" x14ac:dyDescent="0.3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57.6" hidden="1" x14ac:dyDescent="0.3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43.2" x14ac:dyDescent="0.3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43.2" x14ac:dyDescent="0.3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3.2" x14ac:dyDescent="0.3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43.2" hidden="1" x14ac:dyDescent="0.3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3.2" hidden="1" x14ac:dyDescent="0.3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3.2" hidden="1" x14ac:dyDescent="0.3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28.8" hidden="1" x14ac:dyDescent="0.3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3.2" hidden="1" x14ac:dyDescent="0.3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28.8" hidden="1" x14ac:dyDescent="0.3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43.2" hidden="1" x14ac:dyDescent="0.3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43.2" hidden="1" x14ac:dyDescent="0.3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3.2" hidden="1" x14ac:dyDescent="0.3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3.2" hidden="1" x14ac:dyDescent="0.3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3.2" hidden="1" x14ac:dyDescent="0.3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57.6" hidden="1" x14ac:dyDescent="0.3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43.2" hidden="1" x14ac:dyDescent="0.3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43.2" hidden="1" x14ac:dyDescent="0.3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3.2" hidden="1" x14ac:dyDescent="0.3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43.2" hidden="1" x14ac:dyDescent="0.3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57.6" hidden="1" x14ac:dyDescent="0.3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2" x14ac:dyDescent="0.3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43.2" x14ac:dyDescent="0.3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43.2" hidden="1" x14ac:dyDescent="0.3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3.2" hidden="1" x14ac:dyDescent="0.3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3.2" hidden="1" x14ac:dyDescent="0.3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3.2" x14ac:dyDescent="0.3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43.2" hidden="1" x14ac:dyDescent="0.3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43.2" x14ac:dyDescent="0.3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43.2" hidden="1" x14ac:dyDescent="0.3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43.2" hidden="1" x14ac:dyDescent="0.3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43.2" hidden="1" x14ac:dyDescent="0.3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28.8" x14ac:dyDescent="0.3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43.2" hidden="1" x14ac:dyDescent="0.3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43.2" hidden="1" x14ac:dyDescent="0.3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57.6" hidden="1" x14ac:dyDescent="0.3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43.2" hidden="1" x14ac:dyDescent="0.3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57.6" hidden="1" x14ac:dyDescent="0.3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43.2" hidden="1" x14ac:dyDescent="0.3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3.2" hidden="1" x14ac:dyDescent="0.3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43.2" hidden="1" x14ac:dyDescent="0.3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43.2" hidden="1" x14ac:dyDescent="0.3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3.2" x14ac:dyDescent="0.3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43.2" hidden="1" x14ac:dyDescent="0.3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43.2" hidden="1" x14ac:dyDescent="0.3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43.2" x14ac:dyDescent="0.3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28.8" hidden="1" x14ac:dyDescent="0.3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43.2" hidden="1" x14ac:dyDescent="0.3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28.8" hidden="1" x14ac:dyDescent="0.3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43.2" hidden="1" x14ac:dyDescent="0.3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3.2" hidden="1" x14ac:dyDescent="0.3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3.2" hidden="1" x14ac:dyDescent="0.3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3.2" hidden="1" x14ac:dyDescent="0.3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43.2" hidden="1" x14ac:dyDescent="0.3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43.2" hidden="1" x14ac:dyDescent="0.3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28.8" hidden="1" x14ac:dyDescent="0.3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3.2" hidden="1" x14ac:dyDescent="0.3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43.2" hidden="1" x14ac:dyDescent="0.3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3.2" hidden="1" x14ac:dyDescent="0.3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57.6" hidden="1" x14ac:dyDescent="0.3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57.6" hidden="1" x14ac:dyDescent="0.3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3.2" hidden="1" x14ac:dyDescent="0.3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3.2" hidden="1" x14ac:dyDescent="0.3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43.2" hidden="1" x14ac:dyDescent="0.3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43.2" hidden="1" x14ac:dyDescent="0.3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43.2" hidden="1" x14ac:dyDescent="0.3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28.8" hidden="1" x14ac:dyDescent="0.3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43.2" hidden="1" x14ac:dyDescent="0.3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43.2" hidden="1" x14ac:dyDescent="0.3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57.6" hidden="1" x14ac:dyDescent="0.3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43.2" hidden="1" x14ac:dyDescent="0.3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43.2" hidden="1" x14ac:dyDescent="0.3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28.8" hidden="1" x14ac:dyDescent="0.3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28.8" hidden="1" x14ac:dyDescent="0.3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3.2" hidden="1" x14ac:dyDescent="0.3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3.2" hidden="1" x14ac:dyDescent="0.3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43.2" x14ac:dyDescent="0.3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43.2" hidden="1" x14ac:dyDescent="0.3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3.2" hidden="1" x14ac:dyDescent="0.3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hidden="1" x14ac:dyDescent="0.3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43.2" x14ac:dyDescent="0.3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43.2" x14ac:dyDescent="0.3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43.2" x14ac:dyDescent="0.3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43.2" x14ac:dyDescent="0.3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28.8" x14ac:dyDescent="0.3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43.2" hidden="1" x14ac:dyDescent="0.3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57.6" hidden="1" x14ac:dyDescent="0.3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3.2" hidden="1" x14ac:dyDescent="0.3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3.2" hidden="1" x14ac:dyDescent="0.3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3.2" hidden="1" x14ac:dyDescent="0.3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43.2" hidden="1" x14ac:dyDescent="0.3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3.2" hidden="1" x14ac:dyDescent="0.3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3.2" x14ac:dyDescent="0.3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43.2" x14ac:dyDescent="0.3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57.6" hidden="1" x14ac:dyDescent="0.3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43.2" hidden="1" x14ac:dyDescent="0.3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43.2" hidden="1" x14ac:dyDescent="0.3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3.2" hidden="1" x14ac:dyDescent="0.3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43.2" hidden="1" x14ac:dyDescent="0.3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3.2" hidden="1" x14ac:dyDescent="0.3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3.2" hidden="1" x14ac:dyDescent="0.3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43.2" hidden="1" x14ac:dyDescent="0.3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3.2" hidden="1" x14ac:dyDescent="0.3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57.6" hidden="1" x14ac:dyDescent="0.3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3.2" hidden="1" x14ac:dyDescent="0.3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43.2" hidden="1" x14ac:dyDescent="0.3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3.2" hidden="1" x14ac:dyDescent="0.3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3.2" hidden="1" x14ac:dyDescent="0.3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43.2" hidden="1" x14ac:dyDescent="0.3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3.2" hidden="1" x14ac:dyDescent="0.3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57.6" x14ac:dyDescent="0.3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3.2" hidden="1" x14ac:dyDescent="0.3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3.2" hidden="1" x14ac:dyDescent="0.3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43.2" hidden="1" x14ac:dyDescent="0.3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43.2" x14ac:dyDescent="0.3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72" hidden="1" x14ac:dyDescent="0.3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28.8" hidden="1" x14ac:dyDescent="0.3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3.2" x14ac:dyDescent="0.3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43.2" hidden="1" x14ac:dyDescent="0.3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43.2" hidden="1" x14ac:dyDescent="0.3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43.2" hidden="1" x14ac:dyDescent="0.3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3.2" hidden="1" x14ac:dyDescent="0.3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3.2" x14ac:dyDescent="0.3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3.2" hidden="1" x14ac:dyDescent="0.3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43.2" x14ac:dyDescent="0.3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57.6" x14ac:dyDescent="0.3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43.2" hidden="1" x14ac:dyDescent="0.3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43.2" hidden="1" x14ac:dyDescent="0.3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43.2" hidden="1" x14ac:dyDescent="0.3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3.2" hidden="1" x14ac:dyDescent="0.3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3.2" x14ac:dyDescent="0.3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3.2" hidden="1" x14ac:dyDescent="0.3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43.2" hidden="1" x14ac:dyDescent="0.3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3.2" x14ac:dyDescent="0.3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3.2" hidden="1" x14ac:dyDescent="0.3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43.2" hidden="1" x14ac:dyDescent="0.3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3.2" x14ac:dyDescent="0.3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57.6" hidden="1" x14ac:dyDescent="0.3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43.2" hidden="1" x14ac:dyDescent="0.3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3.2" hidden="1" x14ac:dyDescent="0.3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43.2" x14ac:dyDescent="0.3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3.2" x14ac:dyDescent="0.3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3.2" hidden="1" x14ac:dyDescent="0.3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43.2" hidden="1" x14ac:dyDescent="0.3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28.8" hidden="1" x14ac:dyDescent="0.3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28.8" hidden="1" x14ac:dyDescent="0.3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3.2" hidden="1" x14ac:dyDescent="0.3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3.2" hidden="1" x14ac:dyDescent="0.3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57.6" hidden="1" x14ac:dyDescent="0.3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57.6" hidden="1" x14ac:dyDescent="0.3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28.8" hidden="1" x14ac:dyDescent="0.3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3.2" hidden="1" x14ac:dyDescent="0.3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43.2" x14ac:dyDescent="0.3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28.8" hidden="1" x14ac:dyDescent="0.3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43.2" hidden="1" x14ac:dyDescent="0.3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43.2" hidden="1" x14ac:dyDescent="0.3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57.6" x14ac:dyDescent="0.3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43.2" hidden="1" x14ac:dyDescent="0.3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43.2" hidden="1" x14ac:dyDescent="0.3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28.8" hidden="1" x14ac:dyDescent="0.3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43.2" hidden="1" x14ac:dyDescent="0.3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43.2" hidden="1" x14ac:dyDescent="0.3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43.2" hidden="1" x14ac:dyDescent="0.3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28.8" x14ac:dyDescent="0.3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3.2" hidden="1" x14ac:dyDescent="0.3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43.2" hidden="1" x14ac:dyDescent="0.3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3.2" hidden="1" x14ac:dyDescent="0.3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57.6" x14ac:dyDescent="0.3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43.2" hidden="1" x14ac:dyDescent="0.3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43.2" hidden="1" x14ac:dyDescent="0.3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43.2" hidden="1" x14ac:dyDescent="0.3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43.2" x14ac:dyDescent="0.3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3.2" x14ac:dyDescent="0.3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3.2" x14ac:dyDescent="0.3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43.2" x14ac:dyDescent="0.3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57.6" hidden="1" x14ac:dyDescent="0.3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43.2" x14ac:dyDescent="0.3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57.6" x14ac:dyDescent="0.3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43.2" hidden="1" x14ac:dyDescent="0.3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43.2" hidden="1" x14ac:dyDescent="0.3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57.6" hidden="1" x14ac:dyDescent="0.3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3.2" x14ac:dyDescent="0.3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57.6" hidden="1" x14ac:dyDescent="0.3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43.2" x14ac:dyDescent="0.3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57.6" hidden="1" x14ac:dyDescent="0.3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43.2" x14ac:dyDescent="0.3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43.2" x14ac:dyDescent="0.3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hidden="1" x14ac:dyDescent="0.3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43.2" x14ac:dyDescent="0.3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3.2" hidden="1" x14ac:dyDescent="0.3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28.8" hidden="1" x14ac:dyDescent="0.3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3.2" hidden="1" x14ac:dyDescent="0.3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3.2" x14ac:dyDescent="0.3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43.2" hidden="1" x14ac:dyDescent="0.3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43.2" x14ac:dyDescent="0.3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43.2" hidden="1" x14ac:dyDescent="0.3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3.2" x14ac:dyDescent="0.3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43.2" hidden="1" x14ac:dyDescent="0.3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28.8" hidden="1" x14ac:dyDescent="0.3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3.2" hidden="1" x14ac:dyDescent="0.3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3.2" x14ac:dyDescent="0.3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28.8" hidden="1" x14ac:dyDescent="0.3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3.2" hidden="1" x14ac:dyDescent="0.3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57.6" hidden="1" x14ac:dyDescent="0.3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43.2" x14ac:dyDescent="0.3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43.2" hidden="1" x14ac:dyDescent="0.3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3.2" x14ac:dyDescent="0.3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3.2" hidden="1" x14ac:dyDescent="0.3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57.6" x14ac:dyDescent="0.3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57.6" hidden="1" x14ac:dyDescent="0.3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3.2" hidden="1" x14ac:dyDescent="0.3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3.2" hidden="1" x14ac:dyDescent="0.3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43.2" hidden="1" x14ac:dyDescent="0.3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57.6" x14ac:dyDescent="0.3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57.6" hidden="1" x14ac:dyDescent="0.3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43.2" hidden="1" x14ac:dyDescent="0.3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3.2" x14ac:dyDescent="0.3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28.8" hidden="1" x14ac:dyDescent="0.3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28.8" hidden="1" x14ac:dyDescent="0.3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3.2" hidden="1" x14ac:dyDescent="0.3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57.6" hidden="1" x14ac:dyDescent="0.3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43.2" x14ac:dyDescent="0.3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3.2" hidden="1" x14ac:dyDescent="0.3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3.2" x14ac:dyDescent="0.3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28.8" hidden="1" x14ac:dyDescent="0.3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43.2" hidden="1" x14ac:dyDescent="0.3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57.6" hidden="1" x14ac:dyDescent="0.3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3.2" hidden="1" x14ac:dyDescent="0.3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43.2" hidden="1" x14ac:dyDescent="0.3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3.2" hidden="1" x14ac:dyDescent="0.3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28.8" hidden="1" x14ac:dyDescent="0.3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43.2" x14ac:dyDescent="0.3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2" hidden="1" x14ac:dyDescent="0.3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3.2" hidden="1" x14ac:dyDescent="0.3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43.2" hidden="1" x14ac:dyDescent="0.3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57.6" hidden="1" x14ac:dyDescent="0.3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3.2" x14ac:dyDescent="0.3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43.2" x14ac:dyDescent="0.3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3.2" hidden="1" x14ac:dyDescent="0.3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57.6" hidden="1" x14ac:dyDescent="0.3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3.2" x14ac:dyDescent="0.3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43.2" x14ac:dyDescent="0.3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43.2" hidden="1" x14ac:dyDescent="0.3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3.2" x14ac:dyDescent="0.3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57.6" hidden="1" x14ac:dyDescent="0.3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43.2" hidden="1" x14ac:dyDescent="0.3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43.2" hidden="1" x14ac:dyDescent="0.3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3.2" hidden="1" x14ac:dyDescent="0.3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3.2" x14ac:dyDescent="0.3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43.2" hidden="1" x14ac:dyDescent="0.3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43.2" hidden="1" x14ac:dyDescent="0.3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57.6" hidden="1" x14ac:dyDescent="0.3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3.2" hidden="1" x14ac:dyDescent="0.3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43.2" hidden="1" x14ac:dyDescent="0.3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43.2" hidden="1" x14ac:dyDescent="0.3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3.2" hidden="1" x14ac:dyDescent="0.3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57.6" hidden="1" x14ac:dyDescent="0.3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43.2" hidden="1" x14ac:dyDescent="0.3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43.2" hidden="1" x14ac:dyDescent="0.3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57.6" hidden="1" x14ac:dyDescent="0.3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57.6" hidden="1" x14ac:dyDescent="0.3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57.6" hidden="1" x14ac:dyDescent="0.3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3.2" hidden="1" x14ac:dyDescent="0.3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43.2" hidden="1" x14ac:dyDescent="0.3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43.2" hidden="1" x14ac:dyDescent="0.3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3.2" hidden="1" x14ac:dyDescent="0.3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57.6" hidden="1" x14ac:dyDescent="0.3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28.8" hidden="1" x14ac:dyDescent="0.3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3.2" hidden="1" x14ac:dyDescent="0.3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28.8" hidden="1" x14ac:dyDescent="0.3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3.2" hidden="1" x14ac:dyDescent="0.3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3.2" hidden="1" x14ac:dyDescent="0.3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43.2" hidden="1" x14ac:dyDescent="0.3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3.2" hidden="1" x14ac:dyDescent="0.3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3.2" hidden="1" x14ac:dyDescent="0.3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43.2" x14ac:dyDescent="0.3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57.6" hidden="1" x14ac:dyDescent="0.3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57.6" hidden="1" x14ac:dyDescent="0.3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3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57.6" x14ac:dyDescent="0.3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43.2" x14ac:dyDescent="0.3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43.2" x14ac:dyDescent="0.3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28.8" hidden="1" x14ac:dyDescent="0.3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3.2" x14ac:dyDescent="0.3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43.2" x14ac:dyDescent="0.3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28.8" hidden="1" x14ac:dyDescent="0.3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43.2" hidden="1" x14ac:dyDescent="0.3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3.2" x14ac:dyDescent="0.3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43.2" hidden="1" x14ac:dyDescent="0.3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3.2" hidden="1" x14ac:dyDescent="0.3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57.6" hidden="1" x14ac:dyDescent="0.3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28.8" hidden="1" x14ac:dyDescent="0.3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3.2" hidden="1" x14ac:dyDescent="0.3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28.8" hidden="1" x14ac:dyDescent="0.3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43.2" hidden="1" x14ac:dyDescent="0.3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43.2" x14ac:dyDescent="0.3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3.2" hidden="1" x14ac:dyDescent="0.3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43.2" hidden="1" x14ac:dyDescent="0.3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28.8" hidden="1" x14ac:dyDescent="0.3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43.2" hidden="1" x14ac:dyDescent="0.3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43.2" hidden="1" x14ac:dyDescent="0.3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3.2" hidden="1" x14ac:dyDescent="0.3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57.6" hidden="1" x14ac:dyDescent="0.3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28.8" x14ac:dyDescent="0.3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43.2" hidden="1" x14ac:dyDescent="0.3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43.2" hidden="1" x14ac:dyDescent="0.3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3.2" hidden="1" x14ac:dyDescent="0.3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43.2" hidden="1" x14ac:dyDescent="0.3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43.2" hidden="1" x14ac:dyDescent="0.3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3.2" hidden="1" x14ac:dyDescent="0.3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28.8" hidden="1" x14ac:dyDescent="0.3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43.2" hidden="1" x14ac:dyDescent="0.3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43.2" hidden="1" x14ac:dyDescent="0.3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57.6" hidden="1" x14ac:dyDescent="0.3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43.2" hidden="1" x14ac:dyDescent="0.3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43.2" hidden="1" x14ac:dyDescent="0.3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3.2" x14ac:dyDescent="0.3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57.6" hidden="1" x14ac:dyDescent="0.3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3.2" hidden="1" x14ac:dyDescent="0.3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43.2" hidden="1" x14ac:dyDescent="0.3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3.2" hidden="1" x14ac:dyDescent="0.3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3.2" hidden="1" x14ac:dyDescent="0.3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28.8" hidden="1" x14ac:dyDescent="0.3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3.2" hidden="1" x14ac:dyDescent="0.3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x14ac:dyDescent="0.3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43.2" hidden="1" x14ac:dyDescent="0.3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43.2" hidden="1" x14ac:dyDescent="0.3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3.2" hidden="1" x14ac:dyDescent="0.3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57.6" hidden="1" x14ac:dyDescent="0.3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43.2" hidden="1" x14ac:dyDescent="0.3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43.2" hidden="1" x14ac:dyDescent="0.3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43.2" hidden="1" x14ac:dyDescent="0.3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57.6" x14ac:dyDescent="0.3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3.2" hidden="1" x14ac:dyDescent="0.3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43.2" hidden="1" x14ac:dyDescent="0.3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3.2" hidden="1" x14ac:dyDescent="0.3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43.2" hidden="1" x14ac:dyDescent="0.3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43.2" hidden="1" x14ac:dyDescent="0.3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3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3.2" hidden="1" x14ac:dyDescent="0.3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28.8" hidden="1" x14ac:dyDescent="0.3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57.6" hidden="1" x14ac:dyDescent="0.3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43.2" hidden="1" x14ac:dyDescent="0.3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28.8" hidden="1" x14ac:dyDescent="0.3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57.6" hidden="1" x14ac:dyDescent="0.3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57.6" hidden="1" x14ac:dyDescent="0.3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3.2" hidden="1" x14ac:dyDescent="0.3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43.2" hidden="1" x14ac:dyDescent="0.3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3.2" hidden="1" x14ac:dyDescent="0.3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57.6" x14ac:dyDescent="0.3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43.2" hidden="1" x14ac:dyDescent="0.3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43.2" x14ac:dyDescent="0.3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43.2" hidden="1" x14ac:dyDescent="0.3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28.8" x14ac:dyDescent="0.3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43.2" hidden="1" x14ac:dyDescent="0.3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3.2" hidden="1" x14ac:dyDescent="0.3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28.8" hidden="1" x14ac:dyDescent="0.3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43.2" hidden="1" x14ac:dyDescent="0.3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3.2" hidden="1" x14ac:dyDescent="0.3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28.8" hidden="1" x14ac:dyDescent="0.3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3.2" hidden="1" x14ac:dyDescent="0.3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3.2" hidden="1" x14ac:dyDescent="0.3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3.2" hidden="1" x14ac:dyDescent="0.3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43.2" hidden="1" x14ac:dyDescent="0.3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3.2" x14ac:dyDescent="0.3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43.2" hidden="1" x14ac:dyDescent="0.3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43.2" hidden="1" x14ac:dyDescent="0.3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28.8" hidden="1" x14ac:dyDescent="0.3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43.2" hidden="1" x14ac:dyDescent="0.3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3.2" hidden="1" x14ac:dyDescent="0.3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43.2" hidden="1" x14ac:dyDescent="0.3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43.2" hidden="1" x14ac:dyDescent="0.3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43.2" x14ac:dyDescent="0.3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43.2" hidden="1" x14ac:dyDescent="0.3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43.2" hidden="1" x14ac:dyDescent="0.3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3.2" hidden="1" x14ac:dyDescent="0.3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43.2" hidden="1" x14ac:dyDescent="0.3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3.2" x14ac:dyDescent="0.3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3.2" x14ac:dyDescent="0.3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43.2" hidden="1" x14ac:dyDescent="0.3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43.2" x14ac:dyDescent="0.3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43.2" x14ac:dyDescent="0.3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3.2" hidden="1" x14ac:dyDescent="0.3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3.2" hidden="1" x14ac:dyDescent="0.3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43.2" hidden="1" x14ac:dyDescent="0.3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3.2" hidden="1" x14ac:dyDescent="0.3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43.2" hidden="1" x14ac:dyDescent="0.3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43.2" x14ac:dyDescent="0.3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3.2" hidden="1" x14ac:dyDescent="0.3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43.2" x14ac:dyDescent="0.3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57.6" x14ac:dyDescent="0.3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3.2" x14ac:dyDescent="0.3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43.2" hidden="1" x14ac:dyDescent="0.3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43.2" hidden="1" x14ac:dyDescent="0.3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43.2" hidden="1" x14ac:dyDescent="0.3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3.2" x14ac:dyDescent="0.3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3.2" x14ac:dyDescent="0.3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43.2" hidden="1" x14ac:dyDescent="0.3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28.8" x14ac:dyDescent="0.3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3.2" x14ac:dyDescent="0.3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3.2" hidden="1" x14ac:dyDescent="0.3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hidden="1" x14ac:dyDescent="0.3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43.2" hidden="1" x14ac:dyDescent="0.3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43.2" hidden="1" x14ac:dyDescent="0.3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57.6" hidden="1" x14ac:dyDescent="0.3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28.8" hidden="1" x14ac:dyDescent="0.3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28.8" hidden="1" x14ac:dyDescent="0.3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28.8" hidden="1" x14ac:dyDescent="0.3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28.8" hidden="1" x14ac:dyDescent="0.3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3.2" hidden="1" x14ac:dyDescent="0.3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57.6" hidden="1" x14ac:dyDescent="0.3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43.2" hidden="1" x14ac:dyDescent="0.3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3.2" hidden="1" x14ac:dyDescent="0.3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43.2" hidden="1" x14ac:dyDescent="0.3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57.6" hidden="1" x14ac:dyDescent="0.3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43.2" hidden="1" x14ac:dyDescent="0.3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43.2" hidden="1" x14ac:dyDescent="0.3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3.2" hidden="1" x14ac:dyDescent="0.3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3.2" hidden="1" x14ac:dyDescent="0.3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3.2" hidden="1" x14ac:dyDescent="0.3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3.2" hidden="1" x14ac:dyDescent="0.3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3.2" hidden="1" x14ac:dyDescent="0.3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43.2" hidden="1" x14ac:dyDescent="0.3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43.2" hidden="1" x14ac:dyDescent="0.3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43.2" hidden="1" x14ac:dyDescent="0.3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43.2" hidden="1" x14ac:dyDescent="0.3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57.6" hidden="1" x14ac:dyDescent="0.3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57.6" hidden="1" x14ac:dyDescent="0.3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57.6" hidden="1" x14ac:dyDescent="0.3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28.8" hidden="1" x14ac:dyDescent="0.3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43.2" x14ac:dyDescent="0.3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43.2" hidden="1" x14ac:dyDescent="0.3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43.2" hidden="1" x14ac:dyDescent="0.3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43.2" hidden="1" x14ac:dyDescent="0.3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57.6" hidden="1" x14ac:dyDescent="0.3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43.2" hidden="1" x14ac:dyDescent="0.3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hidden="1" x14ac:dyDescent="0.3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57.6" hidden="1" x14ac:dyDescent="0.3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28.8" x14ac:dyDescent="0.3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57.6" hidden="1" x14ac:dyDescent="0.3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3.2" hidden="1" x14ac:dyDescent="0.3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43.2" hidden="1" x14ac:dyDescent="0.3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57.6" x14ac:dyDescent="0.3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43.2" hidden="1" x14ac:dyDescent="0.3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43.2" x14ac:dyDescent="0.3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43.2" hidden="1" x14ac:dyDescent="0.3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57.6" hidden="1" x14ac:dyDescent="0.3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43.2" hidden="1" x14ac:dyDescent="0.3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3.2" hidden="1" x14ac:dyDescent="0.3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3.2" hidden="1" x14ac:dyDescent="0.3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3.2" hidden="1" x14ac:dyDescent="0.3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3.2" hidden="1" x14ac:dyDescent="0.3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3.2" x14ac:dyDescent="0.3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43.2" hidden="1" x14ac:dyDescent="0.3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57.6" hidden="1" x14ac:dyDescent="0.3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43.2" hidden="1" x14ac:dyDescent="0.3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28.8" hidden="1" x14ac:dyDescent="0.3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43.2" hidden="1" x14ac:dyDescent="0.3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43.2" hidden="1" x14ac:dyDescent="0.3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3.2" hidden="1" x14ac:dyDescent="0.3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43.2" hidden="1" x14ac:dyDescent="0.3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43.2" hidden="1" x14ac:dyDescent="0.3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28.8" hidden="1" x14ac:dyDescent="0.3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3.2" hidden="1" x14ac:dyDescent="0.3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3.2" hidden="1" x14ac:dyDescent="0.3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43.2" hidden="1" x14ac:dyDescent="0.3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28.8" hidden="1" x14ac:dyDescent="0.3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3.2" hidden="1" x14ac:dyDescent="0.3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x14ac:dyDescent="0.3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43.2" hidden="1" x14ac:dyDescent="0.3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3.2" hidden="1" x14ac:dyDescent="0.3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43.2" hidden="1" x14ac:dyDescent="0.3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3.2" hidden="1" x14ac:dyDescent="0.3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hidden="1" x14ac:dyDescent="0.3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3.2" hidden="1" x14ac:dyDescent="0.3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57.6" hidden="1" x14ac:dyDescent="0.3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43.2" hidden="1" x14ac:dyDescent="0.3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57.6" x14ac:dyDescent="0.3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57.6" hidden="1" x14ac:dyDescent="0.3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43.2" hidden="1" x14ac:dyDescent="0.3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3.2" hidden="1" x14ac:dyDescent="0.3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3.2" x14ac:dyDescent="0.3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3.2" hidden="1" x14ac:dyDescent="0.3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43.2" hidden="1" x14ac:dyDescent="0.3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28.8" hidden="1" x14ac:dyDescent="0.3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3.2" hidden="1" x14ac:dyDescent="0.3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3.2" hidden="1" x14ac:dyDescent="0.3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57.6" hidden="1" x14ac:dyDescent="0.3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57.6" hidden="1" x14ac:dyDescent="0.3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57.6" hidden="1" x14ac:dyDescent="0.3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3.2" x14ac:dyDescent="0.3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43.2" x14ac:dyDescent="0.3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43.2" hidden="1" x14ac:dyDescent="0.3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3.2" hidden="1" x14ac:dyDescent="0.3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43.2" hidden="1" x14ac:dyDescent="0.3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3.2" hidden="1" x14ac:dyDescent="0.3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3.2" x14ac:dyDescent="0.3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28.8" hidden="1" x14ac:dyDescent="0.3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3.2" hidden="1" x14ac:dyDescent="0.3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3.2" hidden="1" x14ac:dyDescent="0.3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43.2" x14ac:dyDescent="0.3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3.2" x14ac:dyDescent="0.3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43.2" hidden="1" x14ac:dyDescent="0.3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43.2" hidden="1" x14ac:dyDescent="0.3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43.2" hidden="1" x14ac:dyDescent="0.3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57.6" hidden="1" x14ac:dyDescent="0.3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43.2" hidden="1" x14ac:dyDescent="0.3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43.2" hidden="1" x14ac:dyDescent="0.3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57.6" x14ac:dyDescent="0.3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28.8" x14ac:dyDescent="0.3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3.2" hidden="1" x14ac:dyDescent="0.3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28.8" hidden="1" x14ac:dyDescent="0.3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3.2" x14ac:dyDescent="0.3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43.2" hidden="1" x14ac:dyDescent="0.3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43.2" hidden="1" x14ac:dyDescent="0.3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3.2" hidden="1" x14ac:dyDescent="0.3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28.8" hidden="1" x14ac:dyDescent="0.3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57.6" x14ac:dyDescent="0.3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43.2" hidden="1" x14ac:dyDescent="0.3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43.2" hidden="1" x14ac:dyDescent="0.3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43.2" x14ac:dyDescent="0.3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43.2" hidden="1" x14ac:dyDescent="0.3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43.2" hidden="1" x14ac:dyDescent="0.3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28.8" hidden="1" x14ac:dyDescent="0.3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28.8" hidden="1" x14ac:dyDescent="0.3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3.2" hidden="1" x14ac:dyDescent="0.3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43.2" hidden="1" x14ac:dyDescent="0.3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43.2" hidden="1" x14ac:dyDescent="0.3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3.2" hidden="1" x14ac:dyDescent="0.3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43.2" hidden="1" x14ac:dyDescent="0.3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43.2" hidden="1" x14ac:dyDescent="0.3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43.2" hidden="1" x14ac:dyDescent="0.3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57.6" hidden="1" x14ac:dyDescent="0.3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57.6" hidden="1" x14ac:dyDescent="0.3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3.2" hidden="1" x14ac:dyDescent="0.3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43.2" hidden="1" x14ac:dyDescent="0.3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43.2" hidden="1" x14ac:dyDescent="0.3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3.2" hidden="1" x14ac:dyDescent="0.3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3.2" hidden="1" x14ac:dyDescent="0.3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57.6" hidden="1" x14ac:dyDescent="0.3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3.2" hidden="1" x14ac:dyDescent="0.3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43.2" hidden="1" x14ac:dyDescent="0.3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28.8" hidden="1" x14ac:dyDescent="0.3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3.2" hidden="1" x14ac:dyDescent="0.3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43.2" hidden="1" x14ac:dyDescent="0.3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43.2" hidden="1" x14ac:dyDescent="0.3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3.2" hidden="1" x14ac:dyDescent="0.3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28.8" x14ac:dyDescent="0.3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57.6" hidden="1" x14ac:dyDescent="0.3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57.6" hidden="1" x14ac:dyDescent="0.3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43.2" hidden="1" x14ac:dyDescent="0.3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43.2" hidden="1" x14ac:dyDescent="0.3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43.2" hidden="1" x14ac:dyDescent="0.3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3.2" hidden="1" x14ac:dyDescent="0.3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57.6" hidden="1" x14ac:dyDescent="0.3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43.2" hidden="1" x14ac:dyDescent="0.3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28.8" hidden="1" x14ac:dyDescent="0.3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57.6" hidden="1" x14ac:dyDescent="0.3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43.2" x14ac:dyDescent="0.3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43.2" hidden="1" x14ac:dyDescent="0.3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hidden="1" x14ac:dyDescent="0.3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28.8" hidden="1" x14ac:dyDescent="0.3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43.2" hidden="1" x14ac:dyDescent="0.3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28.8" hidden="1" x14ac:dyDescent="0.3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3.2" hidden="1" x14ac:dyDescent="0.3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3.2" hidden="1" x14ac:dyDescent="0.3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57.6" hidden="1" x14ac:dyDescent="0.3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43.2" x14ac:dyDescent="0.3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43.2" hidden="1" x14ac:dyDescent="0.3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28.8" hidden="1" x14ac:dyDescent="0.3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43.2" hidden="1" x14ac:dyDescent="0.3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hidden="1" x14ac:dyDescent="0.3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43.2" hidden="1" x14ac:dyDescent="0.3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3.2" hidden="1" x14ac:dyDescent="0.3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3.2" hidden="1" x14ac:dyDescent="0.3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43.2" x14ac:dyDescent="0.3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3.2" hidden="1" x14ac:dyDescent="0.3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3.2" x14ac:dyDescent="0.3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28.8" x14ac:dyDescent="0.3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57.6" hidden="1" x14ac:dyDescent="0.3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43.2" hidden="1" x14ac:dyDescent="0.3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43.2" hidden="1" x14ac:dyDescent="0.3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3.2" hidden="1" x14ac:dyDescent="0.3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57.6" x14ac:dyDescent="0.3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57.6" hidden="1" x14ac:dyDescent="0.3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43.2" x14ac:dyDescent="0.3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43.2" hidden="1" x14ac:dyDescent="0.3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43.2" x14ac:dyDescent="0.3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28.8" hidden="1" x14ac:dyDescent="0.3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3.2" hidden="1" x14ac:dyDescent="0.3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43.2" hidden="1" x14ac:dyDescent="0.3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28.8" hidden="1" x14ac:dyDescent="0.3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3.2" x14ac:dyDescent="0.3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57.6" hidden="1" x14ac:dyDescent="0.3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28.8" hidden="1" x14ac:dyDescent="0.3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57.6" x14ac:dyDescent="0.3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3.2" x14ac:dyDescent="0.3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43.2" x14ac:dyDescent="0.3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43.2" x14ac:dyDescent="0.3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3.2" hidden="1" x14ac:dyDescent="0.3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3.2" hidden="1" x14ac:dyDescent="0.3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86.4" hidden="1" x14ac:dyDescent="0.3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43.2" hidden="1" x14ac:dyDescent="0.3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3.2" hidden="1" x14ac:dyDescent="0.3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28.8" hidden="1" x14ac:dyDescent="0.3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3.2" hidden="1" x14ac:dyDescent="0.3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57.6" hidden="1" x14ac:dyDescent="0.3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3.2" hidden="1" x14ac:dyDescent="0.3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hidden="1" x14ac:dyDescent="0.3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3.2" x14ac:dyDescent="0.3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28.8" hidden="1" x14ac:dyDescent="0.3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43.2" hidden="1" x14ac:dyDescent="0.3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43.2" hidden="1" x14ac:dyDescent="0.3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43.2" x14ac:dyDescent="0.3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28.8" hidden="1" x14ac:dyDescent="0.3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28.8" hidden="1" x14ac:dyDescent="0.3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43.2" hidden="1" x14ac:dyDescent="0.3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3.2" x14ac:dyDescent="0.3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28.8" hidden="1" x14ac:dyDescent="0.3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57.6" hidden="1" x14ac:dyDescent="0.3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3.2" hidden="1" x14ac:dyDescent="0.3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43.2" hidden="1" x14ac:dyDescent="0.3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3.2" hidden="1" x14ac:dyDescent="0.3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43.2" hidden="1" x14ac:dyDescent="0.3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3.2" hidden="1" x14ac:dyDescent="0.3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3.2" hidden="1" x14ac:dyDescent="0.3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43.2" hidden="1" x14ac:dyDescent="0.3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3.2" hidden="1" x14ac:dyDescent="0.3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43.2" x14ac:dyDescent="0.3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3.2" x14ac:dyDescent="0.3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57.6" hidden="1" x14ac:dyDescent="0.3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3.2" hidden="1" x14ac:dyDescent="0.3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43.2" hidden="1" x14ac:dyDescent="0.3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43.2" hidden="1" x14ac:dyDescent="0.3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3.2" x14ac:dyDescent="0.3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43.2" hidden="1" x14ac:dyDescent="0.3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43.2" hidden="1" x14ac:dyDescent="0.3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28.8" hidden="1" x14ac:dyDescent="0.3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43.2" hidden="1" x14ac:dyDescent="0.3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43.2" hidden="1" x14ac:dyDescent="0.3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43.2" hidden="1" x14ac:dyDescent="0.3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57.6" hidden="1" x14ac:dyDescent="0.3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28.8" hidden="1" x14ac:dyDescent="0.3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57.6" hidden="1" x14ac:dyDescent="0.3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43.2" hidden="1" x14ac:dyDescent="0.3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57.6" x14ac:dyDescent="0.3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3.2" hidden="1" x14ac:dyDescent="0.3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43.2" hidden="1" x14ac:dyDescent="0.3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43.2" x14ac:dyDescent="0.3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57.6" x14ac:dyDescent="0.3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57.6" x14ac:dyDescent="0.3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57.6" hidden="1" x14ac:dyDescent="0.3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43.2" hidden="1" x14ac:dyDescent="0.3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3.2" hidden="1" x14ac:dyDescent="0.3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3.2" hidden="1" x14ac:dyDescent="0.3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43.2" hidden="1" x14ac:dyDescent="0.3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43.2" x14ac:dyDescent="0.3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43.2" hidden="1" x14ac:dyDescent="0.3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43.2" x14ac:dyDescent="0.3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2" x14ac:dyDescent="0.3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3.2" hidden="1" x14ac:dyDescent="0.3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43.2" hidden="1" x14ac:dyDescent="0.3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3.2" x14ac:dyDescent="0.3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43.2" hidden="1" x14ac:dyDescent="0.3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43.2" x14ac:dyDescent="0.3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3.2" hidden="1" x14ac:dyDescent="0.3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57.6" hidden="1" x14ac:dyDescent="0.3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43.2" hidden="1" x14ac:dyDescent="0.3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28.8" hidden="1" x14ac:dyDescent="0.3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43.2" hidden="1" x14ac:dyDescent="0.3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57.6" x14ac:dyDescent="0.3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43.2" hidden="1" x14ac:dyDescent="0.3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3.2" x14ac:dyDescent="0.3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43.2" x14ac:dyDescent="0.3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3.2" hidden="1" x14ac:dyDescent="0.3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43.2" x14ac:dyDescent="0.3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43.2" x14ac:dyDescent="0.3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28.8" hidden="1" x14ac:dyDescent="0.3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3.2" hidden="1" x14ac:dyDescent="0.3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43.2" x14ac:dyDescent="0.3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43.2" x14ac:dyDescent="0.3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43.2" hidden="1" x14ac:dyDescent="0.3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43.2" hidden="1" x14ac:dyDescent="0.3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43.2" hidden="1" x14ac:dyDescent="0.3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57.6" hidden="1" x14ac:dyDescent="0.3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43.2" hidden="1" x14ac:dyDescent="0.3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43.2" hidden="1" x14ac:dyDescent="0.3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3.2" hidden="1" x14ac:dyDescent="0.3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hidden="1" x14ac:dyDescent="0.3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43.2" hidden="1" x14ac:dyDescent="0.3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43.2" hidden="1" x14ac:dyDescent="0.3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57.6" hidden="1" x14ac:dyDescent="0.3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43.2" hidden="1" x14ac:dyDescent="0.3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43.2" hidden="1" x14ac:dyDescent="0.3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43.2" hidden="1" x14ac:dyDescent="0.3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28.8" hidden="1" x14ac:dyDescent="0.3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43.2" hidden="1" x14ac:dyDescent="0.3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43.2" hidden="1" x14ac:dyDescent="0.3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43.2" hidden="1" x14ac:dyDescent="0.3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57.6" hidden="1" x14ac:dyDescent="0.3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28.8" hidden="1" x14ac:dyDescent="0.3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43.2" hidden="1" x14ac:dyDescent="0.3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3.2" hidden="1" x14ac:dyDescent="0.3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3.2" hidden="1" x14ac:dyDescent="0.3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3.2" hidden="1" x14ac:dyDescent="0.3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57.6" hidden="1" x14ac:dyDescent="0.3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57.6" hidden="1" x14ac:dyDescent="0.3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3.2" hidden="1" x14ac:dyDescent="0.3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3.2" hidden="1" x14ac:dyDescent="0.3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57.6" hidden="1" x14ac:dyDescent="0.3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3.2" hidden="1" x14ac:dyDescent="0.3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57.6" hidden="1" x14ac:dyDescent="0.3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3.2" hidden="1" x14ac:dyDescent="0.3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3.2" hidden="1" x14ac:dyDescent="0.3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3.2" hidden="1" x14ac:dyDescent="0.3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43.2" hidden="1" x14ac:dyDescent="0.3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43.2" hidden="1" x14ac:dyDescent="0.3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57.6" x14ac:dyDescent="0.3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43.2" x14ac:dyDescent="0.3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43.2" hidden="1" x14ac:dyDescent="0.3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28.8" hidden="1" x14ac:dyDescent="0.3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43.2" hidden="1" x14ac:dyDescent="0.3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57.6" x14ac:dyDescent="0.3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57.6" x14ac:dyDescent="0.3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3.2" hidden="1" x14ac:dyDescent="0.3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43.2" hidden="1" x14ac:dyDescent="0.3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3.2" hidden="1" x14ac:dyDescent="0.3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3.2" hidden="1" x14ac:dyDescent="0.3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43.2" x14ac:dyDescent="0.3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43.2" hidden="1" x14ac:dyDescent="0.3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3.2" hidden="1" x14ac:dyDescent="0.3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43.2" hidden="1" x14ac:dyDescent="0.3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57.6" hidden="1" x14ac:dyDescent="0.3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3.2" hidden="1" x14ac:dyDescent="0.3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28.8" hidden="1" x14ac:dyDescent="0.3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hidden="1" x14ac:dyDescent="0.3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43.2" hidden="1" x14ac:dyDescent="0.3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43.2" hidden="1" x14ac:dyDescent="0.3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3.2" hidden="1" x14ac:dyDescent="0.3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43.2" x14ac:dyDescent="0.3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28.8" x14ac:dyDescent="0.3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43.2" hidden="1" x14ac:dyDescent="0.3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28.8" hidden="1" x14ac:dyDescent="0.3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28.8" hidden="1" x14ac:dyDescent="0.3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57.6" x14ac:dyDescent="0.3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28.8" x14ac:dyDescent="0.3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57.6" hidden="1" x14ac:dyDescent="0.3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x14ac:dyDescent="0.3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43.2" hidden="1" x14ac:dyDescent="0.3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43.2" hidden="1" x14ac:dyDescent="0.3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28.8" hidden="1" x14ac:dyDescent="0.3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43.2" hidden="1" x14ac:dyDescent="0.3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28.8" hidden="1" x14ac:dyDescent="0.3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43.2" x14ac:dyDescent="0.3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43.2" hidden="1" x14ac:dyDescent="0.3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43.2" hidden="1" x14ac:dyDescent="0.3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3.2" x14ac:dyDescent="0.3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43.2" hidden="1" x14ac:dyDescent="0.3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3.2" hidden="1" x14ac:dyDescent="0.3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43.2" hidden="1" x14ac:dyDescent="0.3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43.2" hidden="1" x14ac:dyDescent="0.3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43.2" hidden="1" x14ac:dyDescent="0.3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3.2" hidden="1" x14ac:dyDescent="0.3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43.2" x14ac:dyDescent="0.3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43.2" hidden="1" x14ac:dyDescent="0.3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28.8" hidden="1" x14ac:dyDescent="0.3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3.2" x14ac:dyDescent="0.3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3.2" x14ac:dyDescent="0.3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43.2" hidden="1" x14ac:dyDescent="0.3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28.8" hidden="1" x14ac:dyDescent="0.3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43.2" hidden="1" x14ac:dyDescent="0.3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43.2" x14ac:dyDescent="0.3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43.2" hidden="1" x14ac:dyDescent="0.3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3.2" x14ac:dyDescent="0.3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3.2" hidden="1" x14ac:dyDescent="0.3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28.8" hidden="1" x14ac:dyDescent="0.3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hidden="1" x14ac:dyDescent="0.3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3.2" hidden="1" x14ac:dyDescent="0.3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3.2" hidden="1" x14ac:dyDescent="0.3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3.2" hidden="1" x14ac:dyDescent="0.3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57.6" hidden="1" x14ac:dyDescent="0.3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3.2" hidden="1" x14ac:dyDescent="0.3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2" hidden="1" x14ac:dyDescent="0.3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57.6" hidden="1" x14ac:dyDescent="0.3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3.2" hidden="1" x14ac:dyDescent="0.3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57.6" x14ac:dyDescent="0.3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3.2" hidden="1" x14ac:dyDescent="0.3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57.6" x14ac:dyDescent="0.3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43.2" x14ac:dyDescent="0.3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43.2" x14ac:dyDescent="0.3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3.2" hidden="1" x14ac:dyDescent="0.3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3.2" hidden="1" x14ac:dyDescent="0.3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43.2" x14ac:dyDescent="0.3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43.2" hidden="1" x14ac:dyDescent="0.3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3.2" hidden="1" x14ac:dyDescent="0.3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57.6" hidden="1" x14ac:dyDescent="0.3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3.2" hidden="1" x14ac:dyDescent="0.3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43.2" hidden="1" x14ac:dyDescent="0.3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43.2" hidden="1" x14ac:dyDescent="0.3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43.2" hidden="1" x14ac:dyDescent="0.3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57.6" x14ac:dyDescent="0.3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3.2" x14ac:dyDescent="0.3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3.2" hidden="1" x14ac:dyDescent="0.3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3.2" x14ac:dyDescent="0.3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28.8" hidden="1" x14ac:dyDescent="0.3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3.2" hidden="1" x14ac:dyDescent="0.3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43.2" hidden="1" x14ac:dyDescent="0.3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28.8" hidden="1" x14ac:dyDescent="0.3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43.2" x14ac:dyDescent="0.3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57.6" x14ac:dyDescent="0.3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57.6" hidden="1" x14ac:dyDescent="0.3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3.2" hidden="1" x14ac:dyDescent="0.3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3.2" hidden="1" x14ac:dyDescent="0.3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43.2" x14ac:dyDescent="0.3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43.2" hidden="1" x14ac:dyDescent="0.3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28.8" hidden="1" x14ac:dyDescent="0.3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43.2" x14ac:dyDescent="0.3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43.2" x14ac:dyDescent="0.3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3.2" hidden="1" x14ac:dyDescent="0.3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43.2" hidden="1" x14ac:dyDescent="0.3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3.2" x14ac:dyDescent="0.3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3.2" hidden="1" x14ac:dyDescent="0.3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3.2" hidden="1" x14ac:dyDescent="0.3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43.2" hidden="1" x14ac:dyDescent="0.3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3.2" hidden="1" x14ac:dyDescent="0.3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3.2" x14ac:dyDescent="0.3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43.2" hidden="1" x14ac:dyDescent="0.3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57.6" hidden="1" x14ac:dyDescent="0.3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43.2" hidden="1" x14ac:dyDescent="0.3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28.8" hidden="1" x14ac:dyDescent="0.3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57.6" hidden="1" x14ac:dyDescent="0.3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43.2" hidden="1" x14ac:dyDescent="0.3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3.2" hidden="1" x14ac:dyDescent="0.3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57.6" hidden="1" x14ac:dyDescent="0.3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3.2" hidden="1" x14ac:dyDescent="0.3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3.2" hidden="1" x14ac:dyDescent="0.3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3.2" hidden="1" x14ac:dyDescent="0.3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3.2" hidden="1" x14ac:dyDescent="0.3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43.2" x14ac:dyDescent="0.3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43.2" x14ac:dyDescent="0.3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43.2" x14ac:dyDescent="0.3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43.2" hidden="1" x14ac:dyDescent="0.3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72" hidden="1" x14ac:dyDescent="0.3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43.2" hidden="1" x14ac:dyDescent="0.3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28.8" hidden="1" x14ac:dyDescent="0.3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43.2" x14ac:dyDescent="0.3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57.6" hidden="1" x14ac:dyDescent="0.3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43.2" hidden="1" x14ac:dyDescent="0.3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43.2" x14ac:dyDescent="0.3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43.2" x14ac:dyDescent="0.3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43.2" x14ac:dyDescent="0.3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3.2" x14ac:dyDescent="0.3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hidden="1" x14ac:dyDescent="0.3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43.2" x14ac:dyDescent="0.3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57.6" x14ac:dyDescent="0.3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3.2" hidden="1" x14ac:dyDescent="0.3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hidden="1" x14ac:dyDescent="0.3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43.2" hidden="1" x14ac:dyDescent="0.3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43.2" hidden="1" x14ac:dyDescent="0.3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43.2" x14ac:dyDescent="0.3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43.2" hidden="1" x14ac:dyDescent="0.3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43.2" x14ac:dyDescent="0.3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43.2" x14ac:dyDescent="0.3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3.2" hidden="1" x14ac:dyDescent="0.3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57.6" x14ac:dyDescent="0.3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28.8" hidden="1" x14ac:dyDescent="0.3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43.2" x14ac:dyDescent="0.3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3.2" hidden="1" x14ac:dyDescent="0.3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57.6" x14ac:dyDescent="0.3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43.2" hidden="1" x14ac:dyDescent="0.3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3.2" hidden="1" x14ac:dyDescent="0.3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43.2" hidden="1" x14ac:dyDescent="0.3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3.2" x14ac:dyDescent="0.3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43.2" hidden="1" x14ac:dyDescent="0.3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43.2" hidden="1" x14ac:dyDescent="0.3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3.2" x14ac:dyDescent="0.3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43.2" hidden="1" x14ac:dyDescent="0.3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57.6" hidden="1" x14ac:dyDescent="0.3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43.2" hidden="1" x14ac:dyDescent="0.3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3.2" hidden="1" x14ac:dyDescent="0.3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43.2" x14ac:dyDescent="0.3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43.2" x14ac:dyDescent="0.3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3.2" x14ac:dyDescent="0.3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43.2" hidden="1" x14ac:dyDescent="0.3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3.2" hidden="1" x14ac:dyDescent="0.3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43.2" x14ac:dyDescent="0.3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43.2" hidden="1" x14ac:dyDescent="0.3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43.2" x14ac:dyDescent="0.3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3.2" hidden="1" x14ac:dyDescent="0.3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43.2" x14ac:dyDescent="0.3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3.2" x14ac:dyDescent="0.3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43.2" x14ac:dyDescent="0.3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43.2" x14ac:dyDescent="0.3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57.6" hidden="1" x14ac:dyDescent="0.3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28.8" hidden="1" x14ac:dyDescent="0.3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43.2" x14ac:dyDescent="0.3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57.6" hidden="1" x14ac:dyDescent="0.3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28.8" hidden="1" x14ac:dyDescent="0.3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43.2" x14ac:dyDescent="0.3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57.6" hidden="1" x14ac:dyDescent="0.3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43.2" hidden="1" x14ac:dyDescent="0.3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43.2" hidden="1" x14ac:dyDescent="0.3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28.8" hidden="1" x14ac:dyDescent="0.3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57.6" x14ac:dyDescent="0.3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57.6" hidden="1" x14ac:dyDescent="0.3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3.2" x14ac:dyDescent="0.3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28.8" hidden="1" x14ac:dyDescent="0.3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57.6" x14ac:dyDescent="0.3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43.2" x14ac:dyDescent="0.3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57.6" x14ac:dyDescent="0.3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57.6" hidden="1" x14ac:dyDescent="0.3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3.2" hidden="1" x14ac:dyDescent="0.3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3.2" x14ac:dyDescent="0.3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3.2" hidden="1" x14ac:dyDescent="0.3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3.2" hidden="1" x14ac:dyDescent="0.3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57.6" hidden="1" x14ac:dyDescent="0.3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43.2" hidden="1" x14ac:dyDescent="0.3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57.6" hidden="1" x14ac:dyDescent="0.3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57.6" hidden="1" x14ac:dyDescent="0.3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43.2" x14ac:dyDescent="0.3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28.8" hidden="1" x14ac:dyDescent="0.3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3.2" x14ac:dyDescent="0.3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3.2" x14ac:dyDescent="0.3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57.6" x14ac:dyDescent="0.3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3.2" x14ac:dyDescent="0.3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28.8" x14ac:dyDescent="0.3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3.2" hidden="1" x14ac:dyDescent="0.3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28.8" hidden="1" x14ac:dyDescent="0.3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57.6" x14ac:dyDescent="0.3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3.2" hidden="1" x14ac:dyDescent="0.3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43.2" x14ac:dyDescent="0.3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57.6" hidden="1" x14ac:dyDescent="0.3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3.2" x14ac:dyDescent="0.3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3.2" hidden="1" x14ac:dyDescent="0.3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3.2" hidden="1" x14ac:dyDescent="0.3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3.2" hidden="1" x14ac:dyDescent="0.3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57.6" hidden="1" x14ac:dyDescent="0.3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43.2" x14ac:dyDescent="0.3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57.6" hidden="1" x14ac:dyDescent="0.3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3.2" hidden="1" x14ac:dyDescent="0.3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28.8" x14ac:dyDescent="0.3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43.2" hidden="1" x14ac:dyDescent="0.3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43.2" hidden="1" x14ac:dyDescent="0.3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28.8" hidden="1" x14ac:dyDescent="0.3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3.2" hidden="1" x14ac:dyDescent="0.3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x14ac:dyDescent="0.3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3.2" hidden="1" x14ac:dyDescent="0.3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3.2" hidden="1" x14ac:dyDescent="0.3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28.8" hidden="1" x14ac:dyDescent="0.3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3.2" hidden="1" x14ac:dyDescent="0.3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28.8" hidden="1" x14ac:dyDescent="0.3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57.6" hidden="1" x14ac:dyDescent="0.3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43.2" hidden="1" x14ac:dyDescent="0.3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28.8" hidden="1" x14ac:dyDescent="0.3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3.2" hidden="1" x14ac:dyDescent="0.3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3.2" x14ac:dyDescent="0.3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43.2" hidden="1" x14ac:dyDescent="0.3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3.2" hidden="1" x14ac:dyDescent="0.3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43.2" hidden="1" x14ac:dyDescent="0.3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3.2" x14ac:dyDescent="0.3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hidden="1" x14ac:dyDescent="0.3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43.2" hidden="1" x14ac:dyDescent="0.3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43.2" hidden="1" x14ac:dyDescent="0.3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57.6" hidden="1" x14ac:dyDescent="0.3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28.8" hidden="1" x14ac:dyDescent="0.3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57.6" hidden="1" x14ac:dyDescent="0.3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3.2" hidden="1" x14ac:dyDescent="0.3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43.2" x14ac:dyDescent="0.3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28.8" hidden="1" x14ac:dyDescent="0.3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3.2" hidden="1" x14ac:dyDescent="0.3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3.2" x14ac:dyDescent="0.3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28.8" hidden="1" x14ac:dyDescent="0.3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43.2" hidden="1" x14ac:dyDescent="0.3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43.2" hidden="1" x14ac:dyDescent="0.3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43.2" hidden="1" x14ac:dyDescent="0.3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43.2" hidden="1" x14ac:dyDescent="0.3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3.2" hidden="1" x14ac:dyDescent="0.3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43.2" hidden="1" x14ac:dyDescent="0.3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43.2" hidden="1" x14ac:dyDescent="0.3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3.2" hidden="1" x14ac:dyDescent="0.3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3.2" hidden="1" x14ac:dyDescent="0.3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43.2" hidden="1" x14ac:dyDescent="0.3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3.2" hidden="1" x14ac:dyDescent="0.3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43.2" x14ac:dyDescent="0.3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3.2" hidden="1" x14ac:dyDescent="0.3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43.2" hidden="1" x14ac:dyDescent="0.3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3.2" hidden="1" x14ac:dyDescent="0.3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43.2" hidden="1" x14ac:dyDescent="0.3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3.2" hidden="1" x14ac:dyDescent="0.3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43.2" hidden="1" x14ac:dyDescent="0.3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3.2" hidden="1" x14ac:dyDescent="0.3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43.2" hidden="1" x14ac:dyDescent="0.3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57.6" hidden="1" x14ac:dyDescent="0.3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3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3.2" hidden="1" x14ac:dyDescent="0.3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43.2" x14ac:dyDescent="0.3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3.2" hidden="1" x14ac:dyDescent="0.3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43.2" hidden="1" x14ac:dyDescent="0.3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43.2" hidden="1" x14ac:dyDescent="0.3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43.2" hidden="1" x14ac:dyDescent="0.3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43.2" hidden="1" x14ac:dyDescent="0.3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43.2" hidden="1" x14ac:dyDescent="0.3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3.2" hidden="1" x14ac:dyDescent="0.3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43.2" hidden="1" x14ac:dyDescent="0.3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28.8" hidden="1" x14ac:dyDescent="0.3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57.6" hidden="1" x14ac:dyDescent="0.3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3.2" hidden="1" x14ac:dyDescent="0.3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43.2" x14ac:dyDescent="0.3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3.2" hidden="1" x14ac:dyDescent="0.3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3.2" hidden="1" x14ac:dyDescent="0.3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57.6" x14ac:dyDescent="0.3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3.2" hidden="1" x14ac:dyDescent="0.3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3.2" hidden="1" x14ac:dyDescent="0.3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43.2" hidden="1" x14ac:dyDescent="0.3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43.2" hidden="1" x14ac:dyDescent="0.3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43.2" hidden="1" x14ac:dyDescent="0.3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43.2" x14ac:dyDescent="0.3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43.2" x14ac:dyDescent="0.3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57.6" hidden="1" x14ac:dyDescent="0.3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57.6" hidden="1" x14ac:dyDescent="0.3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43.2" hidden="1" x14ac:dyDescent="0.3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43.2" hidden="1" x14ac:dyDescent="0.3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43.2" x14ac:dyDescent="0.3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3.2" x14ac:dyDescent="0.3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28.8" x14ac:dyDescent="0.3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3.2" hidden="1" x14ac:dyDescent="0.3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3.2" hidden="1" x14ac:dyDescent="0.3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28.8" hidden="1" x14ac:dyDescent="0.3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57.6" hidden="1" x14ac:dyDescent="0.3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43.2" hidden="1" x14ac:dyDescent="0.3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3.2" hidden="1" x14ac:dyDescent="0.3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3.2" hidden="1" x14ac:dyDescent="0.3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28.8" x14ac:dyDescent="0.3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43.2" x14ac:dyDescent="0.3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3.2" hidden="1" x14ac:dyDescent="0.3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57.6" x14ac:dyDescent="0.3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hidden="1" x14ac:dyDescent="0.3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43.2" hidden="1" x14ac:dyDescent="0.3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43.2" hidden="1" x14ac:dyDescent="0.3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3.2" hidden="1" x14ac:dyDescent="0.3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3.2" hidden="1" x14ac:dyDescent="0.3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57.6" hidden="1" x14ac:dyDescent="0.3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43.2" hidden="1" x14ac:dyDescent="0.3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43.2" x14ac:dyDescent="0.3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3.2" x14ac:dyDescent="0.3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3.2" hidden="1" x14ac:dyDescent="0.3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43.2" hidden="1" x14ac:dyDescent="0.3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43.2" hidden="1" x14ac:dyDescent="0.3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43.2" hidden="1" x14ac:dyDescent="0.3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3.2" x14ac:dyDescent="0.3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43.2" hidden="1" x14ac:dyDescent="0.3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3.2" hidden="1" x14ac:dyDescent="0.3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28.8" hidden="1" x14ac:dyDescent="0.3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28.8" x14ac:dyDescent="0.3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57.6" hidden="1" x14ac:dyDescent="0.3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3.2" hidden="1" x14ac:dyDescent="0.3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43.2" hidden="1" x14ac:dyDescent="0.3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28.8" hidden="1" x14ac:dyDescent="0.3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3.2" hidden="1" x14ac:dyDescent="0.3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3.2" hidden="1" x14ac:dyDescent="0.3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57.6" hidden="1" x14ac:dyDescent="0.3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43.2" hidden="1" x14ac:dyDescent="0.3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43.2" hidden="1" x14ac:dyDescent="0.3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3.2" hidden="1" x14ac:dyDescent="0.3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3.2" hidden="1" x14ac:dyDescent="0.3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3.2" x14ac:dyDescent="0.3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57.6" x14ac:dyDescent="0.3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28.8" x14ac:dyDescent="0.3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57.6" hidden="1" x14ac:dyDescent="0.3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3.2" hidden="1" x14ac:dyDescent="0.3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43.2" hidden="1" x14ac:dyDescent="0.3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43.2" hidden="1" x14ac:dyDescent="0.3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28.8" hidden="1" x14ac:dyDescent="0.3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28.8" hidden="1" x14ac:dyDescent="0.3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3.2" hidden="1" x14ac:dyDescent="0.3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43.2" hidden="1" x14ac:dyDescent="0.3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43.2" hidden="1" x14ac:dyDescent="0.3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43.2" hidden="1" x14ac:dyDescent="0.3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3.2" hidden="1" x14ac:dyDescent="0.3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57.6" x14ac:dyDescent="0.3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57.6" hidden="1" x14ac:dyDescent="0.3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43.2" hidden="1" x14ac:dyDescent="0.3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43.2" x14ac:dyDescent="0.3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43.2" hidden="1" x14ac:dyDescent="0.3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57.6" hidden="1" x14ac:dyDescent="0.3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43.2" hidden="1" x14ac:dyDescent="0.3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57.6" hidden="1" x14ac:dyDescent="0.3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57.6" hidden="1" x14ac:dyDescent="0.3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43.2" x14ac:dyDescent="0.3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3.2" x14ac:dyDescent="0.3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43.2" hidden="1" x14ac:dyDescent="0.3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57.6" x14ac:dyDescent="0.3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57.6" x14ac:dyDescent="0.3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43.2" x14ac:dyDescent="0.3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43.2" x14ac:dyDescent="0.3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3.2" hidden="1" x14ac:dyDescent="0.3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3.2" x14ac:dyDescent="0.3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43.2" x14ac:dyDescent="0.3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28.8" hidden="1" x14ac:dyDescent="0.3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28.8" x14ac:dyDescent="0.3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3.2" hidden="1" x14ac:dyDescent="0.3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43.2" hidden="1" x14ac:dyDescent="0.3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43.2" hidden="1" x14ac:dyDescent="0.3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43.2" x14ac:dyDescent="0.3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3.2" hidden="1" x14ac:dyDescent="0.3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43.2" x14ac:dyDescent="0.3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3.2" hidden="1" x14ac:dyDescent="0.3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43.2" x14ac:dyDescent="0.3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43.2" hidden="1" x14ac:dyDescent="0.3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57.6" hidden="1" x14ac:dyDescent="0.3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57.6" x14ac:dyDescent="0.3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3.2" hidden="1" x14ac:dyDescent="0.3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3.2" hidden="1" x14ac:dyDescent="0.3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3.2" hidden="1" x14ac:dyDescent="0.3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28.8" hidden="1" x14ac:dyDescent="0.3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43.2" x14ac:dyDescent="0.3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3.2" hidden="1" x14ac:dyDescent="0.3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3.2" x14ac:dyDescent="0.3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3.2" hidden="1" x14ac:dyDescent="0.3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28.8" hidden="1" x14ac:dyDescent="0.3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43.2" hidden="1" x14ac:dyDescent="0.3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57.6" x14ac:dyDescent="0.3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43.2" hidden="1" x14ac:dyDescent="0.3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28.8" hidden="1" x14ac:dyDescent="0.3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3.2" x14ac:dyDescent="0.3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28.8" hidden="1" x14ac:dyDescent="0.3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43.2" x14ac:dyDescent="0.3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43.2" hidden="1" x14ac:dyDescent="0.3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3.2" hidden="1" x14ac:dyDescent="0.3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43.2" hidden="1" x14ac:dyDescent="0.3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3.2" hidden="1" x14ac:dyDescent="0.3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3.2" x14ac:dyDescent="0.3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3.2" x14ac:dyDescent="0.3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3.2" hidden="1" x14ac:dyDescent="0.3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57.6" x14ac:dyDescent="0.3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57.6" hidden="1" x14ac:dyDescent="0.3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43.2" hidden="1" x14ac:dyDescent="0.3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28.8" x14ac:dyDescent="0.3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43.2" x14ac:dyDescent="0.3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3.2" x14ac:dyDescent="0.3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57.6" hidden="1" x14ac:dyDescent="0.3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43.2" hidden="1" x14ac:dyDescent="0.3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43.2" hidden="1" x14ac:dyDescent="0.3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43.2" hidden="1" x14ac:dyDescent="0.3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43.2" hidden="1" x14ac:dyDescent="0.3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43.2" hidden="1" x14ac:dyDescent="0.3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28.8" hidden="1" x14ac:dyDescent="0.3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57.6" hidden="1" x14ac:dyDescent="0.3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43.2" hidden="1" x14ac:dyDescent="0.3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28.8" hidden="1" x14ac:dyDescent="0.3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3.2" hidden="1" x14ac:dyDescent="0.3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43.2" hidden="1" x14ac:dyDescent="0.3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57.6" hidden="1" x14ac:dyDescent="0.3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43.2" hidden="1" x14ac:dyDescent="0.3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43.2" hidden="1" x14ac:dyDescent="0.3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28.8" hidden="1" x14ac:dyDescent="0.3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28.8" hidden="1" x14ac:dyDescent="0.3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43.2" hidden="1" x14ac:dyDescent="0.3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28.8" hidden="1" x14ac:dyDescent="0.3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3.2" hidden="1" x14ac:dyDescent="0.3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3.2" hidden="1" x14ac:dyDescent="0.3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28.8" hidden="1" x14ac:dyDescent="0.3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43.2" hidden="1" x14ac:dyDescent="0.3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57.6" hidden="1" x14ac:dyDescent="0.3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57.6" hidden="1" x14ac:dyDescent="0.3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28.8" x14ac:dyDescent="0.3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43.2" hidden="1" x14ac:dyDescent="0.3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43.2" hidden="1" x14ac:dyDescent="0.3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3.2" x14ac:dyDescent="0.3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43.2" hidden="1" x14ac:dyDescent="0.3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43.2" hidden="1" x14ac:dyDescent="0.3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3.2" hidden="1" x14ac:dyDescent="0.3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3.2" x14ac:dyDescent="0.3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3.2" hidden="1" x14ac:dyDescent="0.3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57.6" hidden="1" x14ac:dyDescent="0.3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43.2" hidden="1" x14ac:dyDescent="0.3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3.2" x14ac:dyDescent="0.3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28.8" hidden="1" x14ac:dyDescent="0.3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3.2" hidden="1" x14ac:dyDescent="0.3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57.6" hidden="1" x14ac:dyDescent="0.3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43.2" hidden="1" x14ac:dyDescent="0.3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3.2" hidden="1" x14ac:dyDescent="0.3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3.2" hidden="1" x14ac:dyDescent="0.3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43.2" hidden="1" x14ac:dyDescent="0.3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43.2" hidden="1" x14ac:dyDescent="0.3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57.6" hidden="1" x14ac:dyDescent="0.3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3.2" x14ac:dyDescent="0.3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43.2" x14ac:dyDescent="0.3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3.2" hidden="1" x14ac:dyDescent="0.3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43.2" x14ac:dyDescent="0.3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3.2" hidden="1" x14ac:dyDescent="0.3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3.2" x14ac:dyDescent="0.3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3.2" hidden="1" x14ac:dyDescent="0.3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28.8" hidden="1" x14ac:dyDescent="0.3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43.2" hidden="1" x14ac:dyDescent="0.3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3.2" hidden="1" x14ac:dyDescent="0.3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3.2" hidden="1" x14ac:dyDescent="0.3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3.2" x14ac:dyDescent="0.3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3.2" x14ac:dyDescent="0.3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3.2" hidden="1" x14ac:dyDescent="0.3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43.2" x14ac:dyDescent="0.3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3.2" hidden="1" x14ac:dyDescent="0.3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57.6" x14ac:dyDescent="0.3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57.6" hidden="1" x14ac:dyDescent="0.3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28.8" hidden="1" x14ac:dyDescent="0.3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3.2" hidden="1" x14ac:dyDescent="0.3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3.2" hidden="1" x14ac:dyDescent="0.3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57.6" hidden="1" x14ac:dyDescent="0.3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43.2" hidden="1" x14ac:dyDescent="0.3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28.8" hidden="1" x14ac:dyDescent="0.3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3.2" x14ac:dyDescent="0.3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43.2" x14ac:dyDescent="0.3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43.2" x14ac:dyDescent="0.3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3.2" hidden="1" x14ac:dyDescent="0.3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57.6" x14ac:dyDescent="0.3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3.2" hidden="1" x14ac:dyDescent="0.3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43.2" x14ac:dyDescent="0.3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43.2" hidden="1" x14ac:dyDescent="0.3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43.2" hidden="1" x14ac:dyDescent="0.3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57.6" x14ac:dyDescent="0.3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43.2" x14ac:dyDescent="0.3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43.2" x14ac:dyDescent="0.3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28.8" hidden="1" x14ac:dyDescent="0.3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28.8" x14ac:dyDescent="0.3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3.2" x14ac:dyDescent="0.3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43.2" hidden="1" x14ac:dyDescent="0.3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3.2" hidden="1" x14ac:dyDescent="0.3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57.6" hidden="1" x14ac:dyDescent="0.3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57.6" x14ac:dyDescent="0.3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3.2" hidden="1" x14ac:dyDescent="0.3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28.8" x14ac:dyDescent="0.3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43.2" x14ac:dyDescent="0.3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3.2" hidden="1" x14ac:dyDescent="0.3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3.2" x14ac:dyDescent="0.3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43.2" x14ac:dyDescent="0.3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3.2" hidden="1" x14ac:dyDescent="0.3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hidden="1" x14ac:dyDescent="0.3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43.2" hidden="1" x14ac:dyDescent="0.3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57.6" hidden="1" x14ac:dyDescent="0.3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43.2" hidden="1" x14ac:dyDescent="0.3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3.2" hidden="1" x14ac:dyDescent="0.3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3.2" hidden="1" x14ac:dyDescent="0.3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57.6" hidden="1" x14ac:dyDescent="0.3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57.6" hidden="1" x14ac:dyDescent="0.3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43.2" hidden="1" x14ac:dyDescent="0.3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57.6" hidden="1" x14ac:dyDescent="0.3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28.8" hidden="1" x14ac:dyDescent="0.3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3.2" x14ac:dyDescent="0.3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43.2" hidden="1" x14ac:dyDescent="0.3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3.2" x14ac:dyDescent="0.3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3.2" hidden="1" x14ac:dyDescent="0.3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3.2" hidden="1" x14ac:dyDescent="0.3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3.2" x14ac:dyDescent="0.3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28.8" x14ac:dyDescent="0.3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43.2" hidden="1" x14ac:dyDescent="0.3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3.2" hidden="1" x14ac:dyDescent="0.3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3.2" hidden="1" x14ac:dyDescent="0.3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57.6" hidden="1" x14ac:dyDescent="0.3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3.2" hidden="1" x14ac:dyDescent="0.3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3.2" hidden="1" x14ac:dyDescent="0.3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43.2" hidden="1" x14ac:dyDescent="0.3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43.2" hidden="1" x14ac:dyDescent="0.3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3.2" x14ac:dyDescent="0.3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43.2" hidden="1" x14ac:dyDescent="0.3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43.2" x14ac:dyDescent="0.3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43.2" hidden="1" x14ac:dyDescent="0.3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3.2" hidden="1" x14ac:dyDescent="0.3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3.2" x14ac:dyDescent="0.3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3.2" hidden="1" x14ac:dyDescent="0.3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43.2" hidden="1" x14ac:dyDescent="0.3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28.8" hidden="1" x14ac:dyDescent="0.3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43.2" x14ac:dyDescent="0.3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43.2" hidden="1" x14ac:dyDescent="0.3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3.2" x14ac:dyDescent="0.3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28.8" hidden="1" x14ac:dyDescent="0.3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3.2" hidden="1" x14ac:dyDescent="0.3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3.2" hidden="1" x14ac:dyDescent="0.3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43.2" hidden="1" x14ac:dyDescent="0.3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28.8" hidden="1" x14ac:dyDescent="0.3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3.2" x14ac:dyDescent="0.3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43.2" x14ac:dyDescent="0.3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43.2" x14ac:dyDescent="0.3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28.8" x14ac:dyDescent="0.3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3.2" hidden="1" x14ac:dyDescent="0.3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57.6" x14ac:dyDescent="0.3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3.2" hidden="1" x14ac:dyDescent="0.3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43.2" hidden="1" x14ac:dyDescent="0.3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3.2" hidden="1" x14ac:dyDescent="0.3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43.2" x14ac:dyDescent="0.3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3.2" hidden="1" x14ac:dyDescent="0.3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3.2" hidden="1" x14ac:dyDescent="0.3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3.2" hidden="1" x14ac:dyDescent="0.3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43.2" hidden="1" x14ac:dyDescent="0.3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57.6" hidden="1" x14ac:dyDescent="0.3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57.6" hidden="1" x14ac:dyDescent="0.3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43.2" x14ac:dyDescent="0.3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3.2" hidden="1" x14ac:dyDescent="0.3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43.2" x14ac:dyDescent="0.3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3.2" hidden="1" x14ac:dyDescent="0.3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3.2" hidden="1" x14ac:dyDescent="0.3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43.2" x14ac:dyDescent="0.3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28.8" hidden="1" x14ac:dyDescent="0.3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43.2" hidden="1" x14ac:dyDescent="0.3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28.8" x14ac:dyDescent="0.3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57.6" hidden="1" x14ac:dyDescent="0.3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43.2" hidden="1" x14ac:dyDescent="0.3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57.6" hidden="1" x14ac:dyDescent="0.3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43.2" hidden="1" x14ac:dyDescent="0.3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43.2" hidden="1" x14ac:dyDescent="0.3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43.2" hidden="1" x14ac:dyDescent="0.3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3.2" hidden="1" x14ac:dyDescent="0.3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3.2" hidden="1" x14ac:dyDescent="0.3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57.6" hidden="1" x14ac:dyDescent="0.3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43.2" hidden="1" x14ac:dyDescent="0.3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43.2" hidden="1" x14ac:dyDescent="0.3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43.2" hidden="1" x14ac:dyDescent="0.3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3.2" x14ac:dyDescent="0.3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43.2" hidden="1" x14ac:dyDescent="0.3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43.2" hidden="1" x14ac:dyDescent="0.3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3.2" hidden="1" x14ac:dyDescent="0.3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43.2" x14ac:dyDescent="0.3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43.2" x14ac:dyDescent="0.3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43.2" x14ac:dyDescent="0.3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43.2" x14ac:dyDescent="0.3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57.6" hidden="1" x14ac:dyDescent="0.3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43.2" hidden="1" x14ac:dyDescent="0.3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3.2" hidden="1" x14ac:dyDescent="0.3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43.2" hidden="1" x14ac:dyDescent="0.3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43.2" hidden="1" x14ac:dyDescent="0.3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28.8" hidden="1" x14ac:dyDescent="0.3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43.2" x14ac:dyDescent="0.3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43.2" x14ac:dyDescent="0.3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57.6" hidden="1" x14ac:dyDescent="0.3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57.6" hidden="1" x14ac:dyDescent="0.3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43.2" hidden="1" x14ac:dyDescent="0.3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43.2" hidden="1" x14ac:dyDescent="0.3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57.6" x14ac:dyDescent="0.3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3.2" hidden="1" x14ac:dyDescent="0.3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43.2" hidden="1" x14ac:dyDescent="0.3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43.2" hidden="1" x14ac:dyDescent="0.3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57.6" hidden="1" x14ac:dyDescent="0.3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28.8" hidden="1" x14ac:dyDescent="0.3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3.2" hidden="1" x14ac:dyDescent="0.3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43.2" x14ac:dyDescent="0.3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3.2" hidden="1" x14ac:dyDescent="0.3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3.2" x14ac:dyDescent="0.3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43.2" x14ac:dyDescent="0.3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57.6" hidden="1" x14ac:dyDescent="0.3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43.2" hidden="1" x14ac:dyDescent="0.3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3.2" x14ac:dyDescent="0.3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3.2" x14ac:dyDescent="0.3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57.6" hidden="1" x14ac:dyDescent="0.3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43.2" hidden="1" x14ac:dyDescent="0.3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3.2" x14ac:dyDescent="0.3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43.2" x14ac:dyDescent="0.3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28.8" hidden="1" x14ac:dyDescent="0.3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57.6" hidden="1" x14ac:dyDescent="0.3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43.2" hidden="1" x14ac:dyDescent="0.3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3.2" x14ac:dyDescent="0.3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3.2" hidden="1" x14ac:dyDescent="0.3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43.2" x14ac:dyDescent="0.3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43.2" hidden="1" x14ac:dyDescent="0.3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28.8" hidden="1" x14ac:dyDescent="0.3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3.2" hidden="1" x14ac:dyDescent="0.3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43.2" hidden="1" x14ac:dyDescent="0.3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3.2" hidden="1" x14ac:dyDescent="0.3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3.2" hidden="1" x14ac:dyDescent="0.3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3.2" x14ac:dyDescent="0.3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43.2" hidden="1" x14ac:dyDescent="0.3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3.2" hidden="1" x14ac:dyDescent="0.3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3.2" x14ac:dyDescent="0.3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3.2" x14ac:dyDescent="0.3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57.6" hidden="1" x14ac:dyDescent="0.3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43.2" hidden="1" x14ac:dyDescent="0.3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57.6" hidden="1" x14ac:dyDescent="0.3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57.6" hidden="1" x14ac:dyDescent="0.3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57.6" x14ac:dyDescent="0.3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3.2" x14ac:dyDescent="0.3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3.2" hidden="1" x14ac:dyDescent="0.3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57.6" x14ac:dyDescent="0.3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43.2" hidden="1" x14ac:dyDescent="0.3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43.2" x14ac:dyDescent="0.3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3.2" hidden="1" x14ac:dyDescent="0.3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43.2" hidden="1" x14ac:dyDescent="0.3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28.8" x14ac:dyDescent="0.3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3.2" x14ac:dyDescent="0.3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3.2" x14ac:dyDescent="0.3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hidden="1" x14ac:dyDescent="0.3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43.2" hidden="1" x14ac:dyDescent="0.3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57.6" hidden="1" x14ac:dyDescent="0.3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43.2" hidden="1" x14ac:dyDescent="0.3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hidden="1" x14ac:dyDescent="0.3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43.2" x14ac:dyDescent="0.3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43.2" hidden="1" x14ac:dyDescent="0.3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57.6" x14ac:dyDescent="0.3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3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57.6" x14ac:dyDescent="0.3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28.8" x14ac:dyDescent="0.3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43.2" hidden="1" x14ac:dyDescent="0.3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3.2" hidden="1" x14ac:dyDescent="0.3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43.2" hidden="1" x14ac:dyDescent="0.3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43.2" x14ac:dyDescent="0.3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57.6" x14ac:dyDescent="0.3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3.2" x14ac:dyDescent="0.3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43.2" x14ac:dyDescent="0.3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28.8" x14ac:dyDescent="0.3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3.2" x14ac:dyDescent="0.3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3.2" x14ac:dyDescent="0.3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57.6" x14ac:dyDescent="0.3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3.2" x14ac:dyDescent="0.3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43.2" x14ac:dyDescent="0.3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43.2" hidden="1" x14ac:dyDescent="0.3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57.6" x14ac:dyDescent="0.3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3.2" x14ac:dyDescent="0.3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28.8" hidden="1" x14ac:dyDescent="0.3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57.6" x14ac:dyDescent="0.3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3.2" hidden="1" x14ac:dyDescent="0.3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2" x14ac:dyDescent="0.3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3.2" hidden="1" x14ac:dyDescent="0.3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43.2" x14ac:dyDescent="0.3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57.6" hidden="1" x14ac:dyDescent="0.3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43.2" x14ac:dyDescent="0.3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43.2" x14ac:dyDescent="0.3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43.2" hidden="1" x14ac:dyDescent="0.3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57.6" hidden="1" x14ac:dyDescent="0.3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3.2" hidden="1" x14ac:dyDescent="0.3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57.6" hidden="1" x14ac:dyDescent="0.3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3.2" hidden="1" x14ac:dyDescent="0.3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43.2" hidden="1" x14ac:dyDescent="0.3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3.2" hidden="1" x14ac:dyDescent="0.3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3.2" hidden="1" x14ac:dyDescent="0.3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3.2" hidden="1" x14ac:dyDescent="0.3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43.2" x14ac:dyDescent="0.3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43.2" x14ac:dyDescent="0.3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43.2" hidden="1" x14ac:dyDescent="0.3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43.2" x14ac:dyDescent="0.3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43.2" x14ac:dyDescent="0.3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3.2" x14ac:dyDescent="0.3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43.2" x14ac:dyDescent="0.3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57.6" x14ac:dyDescent="0.3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28.8" hidden="1" x14ac:dyDescent="0.3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43.2" x14ac:dyDescent="0.3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3.2" x14ac:dyDescent="0.3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3.2" x14ac:dyDescent="0.3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43.2" hidden="1" x14ac:dyDescent="0.3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43.2" x14ac:dyDescent="0.3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43.2" hidden="1" x14ac:dyDescent="0.3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3.2" hidden="1" x14ac:dyDescent="0.3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57.6" hidden="1" x14ac:dyDescent="0.3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3.2" x14ac:dyDescent="0.3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43.2" hidden="1" x14ac:dyDescent="0.3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3.2" x14ac:dyDescent="0.3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43.2" x14ac:dyDescent="0.3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57.6" x14ac:dyDescent="0.3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57.6" hidden="1" x14ac:dyDescent="0.3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3.2" x14ac:dyDescent="0.3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28.8" hidden="1" x14ac:dyDescent="0.3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86.4" x14ac:dyDescent="0.3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43.2" hidden="1" x14ac:dyDescent="0.3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28.8" x14ac:dyDescent="0.3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43.2" x14ac:dyDescent="0.3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57.6" x14ac:dyDescent="0.3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43.2" x14ac:dyDescent="0.3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3.2" hidden="1" x14ac:dyDescent="0.3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3.2" hidden="1" x14ac:dyDescent="0.3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3.2" hidden="1" x14ac:dyDescent="0.3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57.6" x14ac:dyDescent="0.3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43.2" hidden="1" x14ac:dyDescent="0.3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57.6" hidden="1" x14ac:dyDescent="0.3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43.2" hidden="1" x14ac:dyDescent="0.3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57.6" x14ac:dyDescent="0.3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43.2" hidden="1" x14ac:dyDescent="0.3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43.2" x14ac:dyDescent="0.3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28.8" hidden="1" x14ac:dyDescent="0.3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43.2" x14ac:dyDescent="0.3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28.8" hidden="1" x14ac:dyDescent="0.3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hidden="1" x14ac:dyDescent="0.3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43.2" x14ac:dyDescent="0.3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43.2" x14ac:dyDescent="0.3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3.2" x14ac:dyDescent="0.3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3.2" hidden="1" x14ac:dyDescent="0.3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43.2" x14ac:dyDescent="0.3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3.2" x14ac:dyDescent="0.3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3.2" x14ac:dyDescent="0.3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3.2" x14ac:dyDescent="0.3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43.2" x14ac:dyDescent="0.3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3.2" hidden="1" x14ac:dyDescent="0.3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57.6" x14ac:dyDescent="0.3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43.2" hidden="1" x14ac:dyDescent="0.3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43.2" hidden="1" x14ac:dyDescent="0.3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3.2" x14ac:dyDescent="0.3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43.2" hidden="1" x14ac:dyDescent="0.3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43.2" x14ac:dyDescent="0.3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57.6" hidden="1" x14ac:dyDescent="0.3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3.2" hidden="1" x14ac:dyDescent="0.3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3.2" hidden="1" x14ac:dyDescent="0.3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28.8" hidden="1" x14ac:dyDescent="0.3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43.2" hidden="1" x14ac:dyDescent="0.3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28.8" hidden="1" x14ac:dyDescent="0.3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3.2" x14ac:dyDescent="0.3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3.2" hidden="1" x14ac:dyDescent="0.3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3.2" hidden="1" x14ac:dyDescent="0.3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3.2" hidden="1" x14ac:dyDescent="0.3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28.8" hidden="1" x14ac:dyDescent="0.3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28.8" hidden="1" x14ac:dyDescent="0.3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3.2" hidden="1" x14ac:dyDescent="0.3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57.6" x14ac:dyDescent="0.3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43.2" x14ac:dyDescent="0.3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3.2" x14ac:dyDescent="0.3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3.2" hidden="1" x14ac:dyDescent="0.3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43.2" x14ac:dyDescent="0.3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57.6" x14ac:dyDescent="0.3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28.8" hidden="1" x14ac:dyDescent="0.3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3.2" hidden="1" x14ac:dyDescent="0.3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43.2" hidden="1" x14ac:dyDescent="0.3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43.2" hidden="1" x14ac:dyDescent="0.3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3.2" hidden="1" x14ac:dyDescent="0.3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43.2" x14ac:dyDescent="0.3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57.6" x14ac:dyDescent="0.3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43.2" x14ac:dyDescent="0.3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43.2" hidden="1" x14ac:dyDescent="0.3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3.2" x14ac:dyDescent="0.3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3.2" hidden="1" x14ac:dyDescent="0.3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57.6" hidden="1" x14ac:dyDescent="0.3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43.2" hidden="1" x14ac:dyDescent="0.3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3.2" x14ac:dyDescent="0.3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43.2" x14ac:dyDescent="0.3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43.2" x14ac:dyDescent="0.3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43.2" hidden="1" x14ac:dyDescent="0.3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57.6" x14ac:dyDescent="0.3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3.2" hidden="1" x14ac:dyDescent="0.3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3.2" hidden="1" x14ac:dyDescent="0.3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43.2" hidden="1" x14ac:dyDescent="0.3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3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43.2" hidden="1" x14ac:dyDescent="0.3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3.2" x14ac:dyDescent="0.3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43.2" hidden="1" x14ac:dyDescent="0.3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43.2" x14ac:dyDescent="0.3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28.8" x14ac:dyDescent="0.3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43.2" hidden="1" x14ac:dyDescent="0.3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43.2" hidden="1" x14ac:dyDescent="0.3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28.8" hidden="1" x14ac:dyDescent="0.3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28.8" hidden="1" x14ac:dyDescent="0.3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43.2" hidden="1" x14ac:dyDescent="0.3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43.2" hidden="1" x14ac:dyDescent="0.3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3.2" hidden="1" x14ac:dyDescent="0.3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28.8" hidden="1" x14ac:dyDescent="0.3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57.6" hidden="1" x14ac:dyDescent="0.3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hidden="1" x14ac:dyDescent="0.3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28.8" hidden="1" x14ac:dyDescent="0.3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43.2" hidden="1" x14ac:dyDescent="0.3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3.2" hidden="1" x14ac:dyDescent="0.3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43.2" hidden="1" x14ac:dyDescent="0.3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43.2" hidden="1" x14ac:dyDescent="0.3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3.2" x14ac:dyDescent="0.3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43.2" x14ac:dyDescent="0.3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43.2" x14ac:dyDescent="0.3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3.2" hidden="1" x14ac:dyDescent="0.3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3.2" hidden="1" x14ac:dyDescent="0.3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3.2" hidden="1" x14ac:dyDescent="0.3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28.8" x14ac:dyDescent="0.3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43.2" x14ac:dyDescent="0.3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43.2" hidden="1" x14ac:dyDescent="0.3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3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3.2" hidden="1" x14ac:dyDescent="0.3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43.2" x14ac:dyDescent="0.3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57.6" hidden="1" x14ac:dyDescent="0.3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43.2" hidden="1" x14ac:dyDescent="0.3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43.2" hidden="1" x14ac:dyDescent="0.3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43.2" hidden="1" x14ac:dyDescent="0.3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43.2" hidden="1" x14ac:dyDescent="0.3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3.2" hidden="1" x14ac:dyDescent="0.3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57.6" hidden="1" x14ac:dyDescent="0.3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43.2" hidden="1" x14ac:dyDescent="0.3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3.2" x14ac:dyDescent="0.3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43.2" x14ac:dyDescent="0.3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28.8" hidden="1" x14ac:dyDescent="0.3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43.2" hidden="1" x14ac:dyDescent="0.3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57.6" hidden="1" x14ac:dyDescent="0.3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3.2" x14ac:dyDescent="0.3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57.6" x14ac:dyDescent="0.3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43.2" x14ac:dyDescent="0.3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57.6" x14ac:dyDescent="0.3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57.6" x14ac:dyDescent="0.3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43.2" hidden="1" x14ac:dyDescent="0.3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3.2" hidden="1" x14ac:dyDescent="0.3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43.2" hidden="1" x14ac:dyDescent="0.3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43.2" x14ac:dyDescent="0.3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43.2" hidden="1" x14ac:dyDescent="0.3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3.2" hidden="1" x14ac:dyDescent="0.3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43.2" hidden="1" x14ac:dyDescent="0.3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57.6" x14ac:dyDescent="0.3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28.8" hidden="1" x14ac:dyDescent="0.3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3.2" x14ac:dyDescent="0.3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43.2" x14ac:dyDescent="0.3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57.6" x14ac:dyDescent="0.3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43.2" hidden="1" x14ac:dyDescent="0.3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3.2" x14ac:dyDescent="0.3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3.2" hidden="1" x14ac:dyDescent="0.3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3.2" hidden="1" x14ac:dyDescent="0.3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28.8" x14ac:dyDescent="0.3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43.2" x14ac:dyDescent="0.3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28.8" x14ac:dyDescent="0.3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57.6" hidden="1" x14ac:dyDescent="0.3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43.2" x14ac:dyDescent="0.3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2" hidden="1" x14ac:dyDescent="0.3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43.2" hidden="1" x14ac:dyDescent="0.3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28.8" hidden="1" x14ac:dyDescent="0.3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3.2" x14ac:dyDescent="0.3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43.2" x14ac:dyDescent="0.3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3.2" x14ac:dyDescent="0.3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43.2" hidden="1" x14ac:dyDescent="0.3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28.8" hidden="1" x14ac:dyDescent="0.3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3.2" hidden="1" x14ac:dyDescent="0.3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43.2" x14ac:dyDescent="0.3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28.8" hidden="1" x14ac:dyDescent="0.3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43.2" hidden="1" x14ac:dyDescent="0.3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43.2" x14ac:dyDescent="0.3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15.2" x14ac:dyDescent="0.3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3.2" hidden="1" x14ac:dyDescent="0.3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43.2" x14ac:dyDescent="0.3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28.8" x14ac:dyDescent="0.3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43.2" hidden="1" x14ac:dyDescent="0.3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28.8" x14ac:dyDescent="0.3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57.6" hidden="1" x14ac:dyDescent="0.3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43.2" x14ac:dyDescent="0.3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86.4" x14ac:dyDescent="0.3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3.2" hidden="1" x14ac:dyDescent="0.3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57.6" x14ac:dyDescent="0.3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43.2" x14ac:dyDescent="0.3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43.2" x14ac:dyDescent="0.3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3.2" hidden="1" x14ac:dyDescent="0.3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3.2" hidden="1" x14ac:dyDescent="0.3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3.2" hidden="1" x14ac:dyDescent="0.3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28.8" hidden="1" x14ac:dyDescent="0.3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43.2" x14ac:dyDescent="0.3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43.2" x14ac:dyDescent="0.3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43.2" x14ac:dyDescent="0.3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43.2" x14ac:dyDescent="0.3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57.6" x14ac:dyDescent="0.3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43.2" x14ac:dyDescent="0.3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3.2" hidden="1" x14ac:dyDescent="0.3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3.2" x14ac:dyDescent="0.3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3.2" hidden="1" x14ac:dyDescent="0.3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3.2" x14ac:dyDescent="0.3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3.2" hidden="1" x14ac:dyDescent="0.3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43.2" hidden="1" x14ac:dyDescent="0.3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3.2" x14ac:dyDescent="0.3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43.2" hidden="1" x14ac:dyDescent="0.3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57.6" hidden="1" x14ac:dyDescent="0.3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3.2" x14ac:dyDescent="0.3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3.2" hidden="1" x14ac:dyDescent="0.3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3.2" x14ac:dyDescent="0.3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3.2" hidden="1" x14ac:dyDescent="0.3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28.8" x14ac:dyDescent="0.3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3.2" hidden="1" x14ac:dyDescent="0.3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57.6" x14ac:dyDescent="0.3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43.2" x14ac:dyDescent="0.3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3.2" x14ac:dyDescent="0.3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28.8" x14ac:dyDescent="0.3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57.6" hidden="1" x14ac:dyDescent="0.3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28.8" x14ac:dyDescent="0.3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3.2" hidden="1" x14ac:dyDescent="0.3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3.2" hidden="1" x14ac:dyDescent="0.3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28.8" hidden="1" x14ac:dyDescent="0.3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57.6" hidden="1" x14ac:dyDescent="0.3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57.6" hidden="1" x14ac:dyDescent="0.3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3.2" hidden="1" x14ac:dyDescent="0.3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3.2" hidden="1" x14ac:dyDescent="0.3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57.6" hidden="1" x14ac:dyDescent="0.3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3.2" x14ac:dyDescent="0.3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3.2" x14ac:dyDescent="0.3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43.2" x14ac:dyDescent="0.3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43.2" hidden="1" x14ac:dyDescent="0.3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57.6" hidden="1" x14ac:dyDescent="0.3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3.2" hidden="1" x14ac:dyDescent="0.3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3.2" hidden="1" x14ac:dyDescent="0.3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43.2" x14ac:dyDescent="0.3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43.2" hidden="1" x14ac:dyDescent="0.3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43.2" hidden="1" x14ac:dyDescent="0.3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3.2" hidden="1" x14ac:dyDescent="0.3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3.2" hidden="1" x14ac:dyDescent="0.3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57.6" hidden="1" x14ac:dyDescent="0.3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43.2" hidden="1" x14ac:dyDescent="0.3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43.2" hidden="1" x14ac:dyDescent="0.3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43.2" hidden="1" x14ac:dyDescent="0.3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28.8" hidden="1" x14ac:dyDescent="0.3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3.2" hidden="1" x14ac:dyDescent="0.3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43.2" hidden="1" x14ac:dyDescent="0.3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3.2" hidden="1" x14ac:dyDescent="0.3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3.2" hidden="1" x14ac:dyDescent="0.3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57.6" hidden="1" x14ac:dyDescent="0.3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57.6" hidden="1" x14ac:dyDescent="0.3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57.6" hidden="1" x14ac:dyDescent="0.3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43.2" hidden="1" x14ac:dyDescent="0.3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43.2" hidden="1" x14ac:dyDescent="0.3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3.2" hidden="1" x14ac:dyDescent="0.3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43.2" hidden="1" x14ac:dyDescent="0.3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43.2" hidden="1" x14ac:dyDescent="0.3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3.2" x14ac:dyDescent="0.3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28.8" hidden="1" x14ac:dyDescent="0.3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28.8" hidden="1" x14ac:dyDescent="0.3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43.2" x14ac:dyDescent="0.3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28.8" hidden="1" x14ac:dyDescent="0.3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3.2" hidden="1" x14ac:dyDescent="0.3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57.6" hidden="1" x14ac:dyDescent="0.3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43.2" hidden="1" x14ac:dyDescent="0.3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3.2" hidden="1" x14ac:dyDescent="0.3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3.2" hidden="1" x14ac:dyDescent="0.3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3.2" hidden="1" x14ac:dyDescent="0.3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3.2" hidden="1" x14ac:dyDescent="0.3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3.2" x14ac:dyDescent="0.3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3.2" x14ac:dyDescent="0.3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43.2" hidden="1" x14ac:dyDescent="0.3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43.2" hidden="1" x14ac:dyDescent="0.3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28.8" x14ac:dyDescent="0.3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43.2" hidden="1" x14ac:dyDescent="0.3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3.2" hidden="1" x14ac:dyDescent="0.3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43.2" x14ac:dyDescent="0.3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3.2" x14ac:dyDescent="0.3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43.2" hidden="1" x14ac:dyDescent="0.3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3.2" hidden="1" x14ac:dyDescent="0.3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43.2" hidden="1" x14ac:dyDescent="0.3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43.2" hidden="1" x14ac:dyDescent="0.3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28.8" hidden="1" x14ac:dyDescent="0.3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43.2" hidden="1" x14ac:dyDescent="0.3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57.6" hidden="1" x14ac:dyDescent="0.3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43.2" hidden="1" x14ac:dyDescent="0.3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43.2" hidden="1" x14ac:dyDescent="0.3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43.2" x14ac:dyDescent="0.3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3.2" x14ac:dyDescent="0.3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3.2" x14ac:dyDescent="0.3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3.2" hidden="1" x14ac:dyDescent="0.3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43.2" hidden="1" x14ac:dyDescent="0.3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57.6" hidden="1" x14ac:dyDescent="0.3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43.2" hidden="1" x14ac:dyDescent="0.3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hidden="1" x14ac:dyDescent="0.3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28.8" hidden="1" x14ac:dyDescent="0.3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3.2" hidden="1" x14ac:dyDescent="0.3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43.2" hidden="1" x14ac:dyDescent="0.3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57.6" hidden="1" x14ac:dyDescent="0.3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3.2" hidden="1" x14ac:dyDescent="0.3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43.2" hidden="1" x14ac:dyDescent="0.3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43.2" x14ac:dyDescent="0.3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43.2" x14ac:dyDescent="0.3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3.2" hidden="1" x14ac:dyDescent="0.3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43.2" hidden="1" x14ac:dyDescent="0.3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43.2" hidden="1" x14ac:dyDescent="0.3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3.2" hidden="1" x14ac:dyDescent="0.3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43.2" hidden="1" x14ac:dyDescent="0.3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43.2" x14ac:dyDescent="0.3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3.2" x14ac:dyDescent="0.3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3.2" x14ac:dyDescent="0.3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3.2" hidden="1" x14ac:dyDescent="0.3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28.8" x14ac:dyDescent="0.3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3.2" hidden="1" x14ac:dyDescent="0.3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57.6" hidden="1" x14ac:dyDescent="0.3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43.2" x14ac:dyDescent="0.3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43.2" hidden="1" x14ac:dyDescent="0.3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57.6" x14ac:dyDescent="0.3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3.2" x14ac:dyDescent="0.3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43.2" hidden="1" x14ac:dyDescent="0.3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43.2" x14ac:dyDescent="0.3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43.2" hidden="1" x14ac:dyDescent="0.3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57.6" hidden="1" x14ac:dyDescent="0.3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3.2" hidden="1" x14ac:dyDescent="0.3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57.6" hidden="1" x14ac:dyDescent="0.3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3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43.2" hidden="1" x14ac:dyDescent="0.3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3.2" x14ac:dyDescent="0.3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3.2" hidden="1" x14ac:dyDescent="0.3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28.8" hidden="1" x14ac:dyDescent="0.3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43.2" hidden="1" x14ac:dyDescent="0.3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3.2" hidden="1" x14ac:dyDescent="0.3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3.2" x14ac:dyDescent="0.3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43.2" x14ac:dyDescent="0.3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3.2" x14ac:dyDescent="0.3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43.2" hidden="1" x14ac:dyDescent="0.3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57.6" hidden="1" x14ac:dyDescent="0.3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43.2" hidden="1" x14ac:dyDescent="0.3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3.2" x14ac:dyDescent="0.3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43.2" hidden="1" x14ac:dyDescent="0.3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43.2" x14ac:dyDescent="0.3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43.2" x14ac:dyDescent="0.3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3.2" hidden="1" x14ac:dyDescent="0.3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43.2" x14ac:dyDescent="0.3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3.2" x14ac:dyDescent="0.3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43.2" x14ac:dyDescent="0.3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43.2" hidden="1" x14ac:dyDescent="0.3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3.2" x14ac:dyDescent="0.3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43.2" x14ac:dyDescent="0.3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57.6" x14ac:dyDescent="0.3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43.2" x14ac:dyDescent="0.3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3.2" x14ac:dyDescent="0.3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3.2" hidden="1" x14ac:dyDescent="0.3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43.2" hidden="1" x14ac:dyDescent="0.3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57.6" hidden="1" x14ac:dyDescent="0.3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43.2" hidden="1" x14ac:dyDescent="0.3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57.6" hidden="1" x14ac:dyDescent="0.3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3.2" hidden="1" x14ac:dyDescent="0.3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3.2" hidden="1" x14ac:dyDescent="0.3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43.2" hidden="1" x14ac:dyDescent="0.3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57.6" x14ac:dyDescent="0.3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3.2" x14ac:dyDescent="0.3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3.2" x14ac:dyDescent="0.3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3.2" x14ac:dyDescent="0.3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43.2" x14ac:dyDescent="0.3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43.2" hidden="1" x14ac:dyDescent="0.3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28.8" hidden="1" x14ac:dyDescent="0.3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43.2" x14ac:dyDescent="0.3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3.2" hidden="1" x14ac:dyDescent="0.3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43.2" x14ac:dyDescent="0.3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3.2" hidden="1" x14ac:dyDescent="0.3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43.2" x14ac:dyDescent="0.3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3.2" hidden="1" x14ac:dyDescent="0.3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28.8" hidden="1" x14ac:dyDescent="0.3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3.2" hidden="1" x14ac:dyDescent="0.3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43.2" x14ac:dyDescent="0.3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28.8" hidden="1" x14ac:dyDescent="0.3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43.2" hidden="1" x14ac:dyDescent="0.3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3.2" hidden="1" x14ac:dyDescent="0.3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3.2" x14ac:dyDescent="0.3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3.2" x14ac:dyDescent="0.3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43.2" x14ac:dyDescent="0.3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28.8" hidden="1" x14ac:dyDescent="0.3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43.2" x14ac:dyDescent="0.3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43.2" x14ac:dyDescent="0.3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43.2" x14ac:dyDescent="0.3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3.2" hidden="1" x14ac:dyDescent="0.3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57.6" hidden="1" x14ac:dyDescent="0.3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43.2" x14ac:dyDescent="0.3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43.2" x14ac:dyDescent="0.3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43.2" hidden="1" x14ac:dyDescent="0.3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3.2" x14ac:dyDescent="0.3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3.2" x14ac:dyDescent="0.3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3.2" hidden="1" x14ac:dyDescent="0.3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43.2" x14ac:dyDescent="0.3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28.8" hidden="1" x14ac:dyDescent="0.3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43.2" hidden="1" x14ac:dyDescent="0.3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43.2" x14ac:dyDescent="0.3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28.8" x14ac:dyDescent="0.3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3.2" x14ac:dyDescent="0.3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3.2" x14ac:dyDescent="0.3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3.2" x14ac:dyDescent="0.3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43.2" x14ac:dyDescent="0.3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3.2" x14ac:dyDescent="0.3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43.2" x14ac:dyDescent="0.3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43.2" x14ac:dyDescent="0.3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43.2" x14ac:dyDescent="0.3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3.2" x14ac:dyDescent="0.3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3.2" x14ac:dyDescent="0.3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43.2" hidden="1" x14ac:dyDescent="0.3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57.6" x14ac:dyDescent="0.3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43.2" hidden="1" x14ac:dyDescent="0.3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3.2" hidden="1" x14ac:dyDescent="0.3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3.2" x14ac:dyDescent="0.3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43.2" x14ac:dyDescent="0.3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43.2" x14ac:dyDescent="0.3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57.6" hidden="1" x14ac:dyDescent="0.3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43.2" x14ac:dyDescent="0.3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43.2" hidden="1" x14ac:dyDescent="0.3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57.6" x14ac:dyDescent="0.3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28.8" x14ac:dyDescent="0.3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43.2" x14ac:dyDescent="0.3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43.2" x14ac:dyDescent="0.3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43.2" hidden="1" x14ac:dyDescent="0.3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3.2" hidden="1" x14ac:dyDescent="0.3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43.2" hidden="1" x14ac:dyDescent="0.3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43.2" hidden="1" x14ac:dyDescent="0.3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57.6" x14ac:dyDescent="0.3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3.2" hidden="1" x14ac:dyDescent="0.3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43.2" x14ac:dyDescent="0.3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43.2" hidden="1" x14ac:dyDescent="0.3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57.6" hidden="1" x14ac:dyDescent="0.3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3.2" x14ac:dyDescent="0.3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3.2" hidden="1" x14ac:dyDescent="0.3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57.6" x14ac:dyDescent="0.3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43.2" hidden="1" x14ac:dyDescent="0.3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43.2" x14ac:dyDescent="0.3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43.2" x14ac:dyDescent="0.3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43.2" hidden="1" x14ac:dyDescent="0.3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43.2" hidden="1" x14ac:dyDescent="0.3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43.2" x14ac:dyDescent="0.3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3.2" x14ac:dyDescent="0.3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43.2" x14ac:dyDescent="0.3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57.6" hidden="1" x14ac:dyDescent="0.3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43.2" x14ac:dyDescent="0.3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3.2" hidden="1" x14ac:dyDescent="0.3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3.2" hidden="1" x14ac:dyDescent="0.3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3.2" x14ac:dyDescent="0.3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3.2" x14ac:dyDescent="0.3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43.2" hidden="1" x14ac:dyDescent="0.3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3.2" hidden="1" x14ac:dyDescent="0.3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43.2" hidden="1" x14ac:dyDescent="0.3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3.2" x14ac:dyDescent="0.3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28.8" hidden="1" x14ac:dyDescent="0.3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3.2" x14ac:dyDescent="0.3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3.2" hidden="1" x14ac:dyDescent="0.3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3.2" x14ac:dyDescent="0.3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3.2" hidden="1" x14ac:dyDescent="0.3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hidden="1" x14ac:dyDescent="0.3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43.2" hidden="1" x14ac:dyDescent="0.3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43.2" hidden="1" x14ac:dyDescent="0.3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43.2" hidden="1" x14ac:dyDescent="0.3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43.2" hidden="1" x14ac:dyDescent="0.3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3.2" hidden="1" x14ac:dyDescent="0.3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28.8" hidden="1" x14ac:dyDescent="0.3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57.6" x14ac:dyDescent="0.3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3.2" hidden="1" x14ac:dyDescent="0.3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57.6" x14ac:dyDescent="0.3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3.2" x14ac:dyDescent="0.3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43.2" x14ac:dyDescent="0.3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3.2" hidden="1" x14ac:dyDescent="0.3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2" x14ac:dyDescent="0.3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3.2" hidden="1" x14ac:dyDescent="0.3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3.2" hidden="1" x14ac:dyDescent="0.3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3.2" hidden="1" x14ac:dyDescent="0.3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57.6" hidden="1" x14ac:dyDescent="0.3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28.8" x14ac:dyDescent="0.3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3.2" x14ac:dyDescent="0.3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43.2" x14ac:dyDescent="0.3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3.2" x14ac:dyDescent="0.3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43.2" x14ac:dyDescent="0.3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3.2" hidden="1" x14ac:dyDescent="0.3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43.2" hidden="1" x14ac:dyDescent="0.3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3.2" hidden="1" x14ac:dyDescent="0.3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57.6" hidden="1" x14ac:dyDescent="0.3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28.8" x14ac:dyDescent="0.3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3.2" hidden="1" x14ac:dyDescent="0.3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43.2" hidden="1" x14ac:dyDescent="0.3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3.2" hidden="1" x14ac:dyDescent="0.3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43.2" hidden="1" x14ac:dyDescent="0.3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57.6" hidden="1" x14ac:dyDescent="0.3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43.2" hidden="1" x14ac:dyDescent="0.3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57.6" hidden="1" x14ac:dyDescent="0.3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3.2" x14ac:dyDescent="0.3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43.2" hidden="1" x14ac:dyDescent="0.3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3.2" hidden="1" x14ac:dyDescent="0.3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3.2" hidden="1" x14ac:dyDescent="0.3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57.6" hidden="1" x14ac:dyDescent="0.3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3.2" hidden="1" x14ac:dyDescent="0.3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hidden="1" x14ac:dyDescent="0.3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3.2" hidden="1" x14ac:dyDescent="0.3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3.2" hidden="1" x14ac:dyDescent="0.3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3.2" hidden="1" x14ac:dyDescent="0.3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28.8" hidden="1" x14ac:dyDescent="0.3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28.8" hidden="1" x14ac:dyDescent="0.3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28.8" hidden="1" x14ac:dyDescent="0.3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28.8" hidden="1" x14ac:dyDescent="0.3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43.2" hidden="1" x14ac:dyDescent="0.3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3.2" hidden="1" x14ac:dyDescent="0.3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3.2" hidden="1" x14ac:dyDescent="0.3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43.2" x14ac:dyDescent="0.3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3.2" x14ac:dyDescent="0.3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43.2" hidden="1" x14ac:dyDescent="0.3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57.6" x14ac:dyDescent="0.3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3.2" hidden="1" x14ac:dyDescent="0.3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57.6" hidden="1" x14ac:dyDescent="0.3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3.2" x14ac:dyDescent="0.3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57.6" x14ac:dyDescent="0.3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43.2" hidden="1" x14ac:dyDescent="0.3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43.2" x14ac:dyDescent="0.3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57.6" x14ac:dyDescent="0.3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3.2" hidden="1" x14ac:dyDescent="0.3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3.2" x14ac:dyDescent="0.3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43.2" x14ac:dyDescent="0.3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3.2" hidden="1" x14ac:dyDescent="0.3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43.2" hidden="1" x14ac:dyDescent="0.3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28.8" x14ac:dyDescent="0.3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3.2" x14ac:dyDescent="0.3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43.2" hidden="1" x14ac:dyDescent="0.3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3.2" hidden="1" x14ac:dyDescent="0.3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43.2" hidden="1" x14ac:dyDescent="0.3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3.2" hidden="1" x14ac:dyDescent="0.3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43.2" x14ac:dyDescent="0.3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28.8" hidden="1" x14ac:dyDescent="0.3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43.2" hidden="1" x14ac:dyDescent="0.3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43.2" x14ac:dyDescent="0.3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3.2" x14ac:dyDescent="0.3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43.2" x14ac:dyDescent="0.3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3.2" x14ac:dyDescent="0.3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3.2" hidden="1" x14ac:dyDescent="0.3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57.6" x14ac:dyDescent="0.3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3.2" hidden="1" x14ac:dyDescent="0.3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3.2" hidden="1" x14ac:dyDescent="0.3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3.2" x14ac:dyDescent="0.3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43.2" x14ac:dyDescent="0.3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3.2" x14ac:dyDescent="0.3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57.6" x14ac:dyDescent="0.3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43.2" hidden="1" x14ac:dyDescent="0.3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43.2" x14ac:dyDescent="0.3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43.2" x14ac:dyDescent="0.3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3.2" x14ac:dyDescent="0.3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43.2" x14ac:dyDescent="0.3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57.6" hidden="1" x14ac:dyDescent="0.3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43.2" hidden="1" x14ac:dyDescent="0.3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43.2" hidden="1" x14ac:dyDescent="0.3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3.2" hidden="1" x14ac:dyDescent="0.3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57.6" x14ac:dyDescent="0.3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43.2" hidden="1" x14ac:dyDescent="0.3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43.2" hidden="1" x14ac:dyDescent="0.3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43.2" hidden="1" x14ac:dyDescent="0.3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57.6" hidden="1" x14ac:dyDescent="0.3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43.2" hidden="1" x14ac:dyDescent="0.3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3.2" hidden="1" x14ac:dyDescent="0.3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43.2" hidden="1" x14ac:dyDescent="0.3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3.2" hidden="1" x14ac:dyDescent="0.3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28.8" hidden="1" x14ac:dyDescent="0.3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28.8" hidden="1" x14ac:dyDescent="0.3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3.2" hidden="1" x14ac:dyDescent="0.3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43.2" x14ac:dyDescent="0.3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3.2" x14ac:dyDescent="0.3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28.8" hidden="1" x14ac:dyDescent="0.3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57.6" x14ac:dyDescent="0.3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43.2" x14ac:dyDescent="0.3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28.8" hidden="1" x14ac:dyDescent="0.3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43.2" x14ac:dyDescent="0.3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43.2" x14ac:dyDescent="0.3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28.8" hidden="1" x14ac:dyDescent="0.3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28.8" hidden="1" x14ac:dyDescent="0.3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3.2" x14ac:dyDescent="0.3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43.2" hidden="1" x14ac:dyDescent="0.3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28.8" hidden="1" x14ac:dyDescent="0.3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43.2" hidden="1" x14ac:dyDescent="0.3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28.8" x14ac:dyDescent="0.3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3.2" hidden="1" x14ac:dyDescent="0.3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28.8" hidden="1" x14ac:dyDescent="0.3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3.2" hidden="1" x14ac:dyDescent="0.3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57.6" hidden="1" x14ac:dyDescent="0.3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28.8" x14ac:dyDescent="0.3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43.2" hidden="1" x14ac:dyDescent="0.3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43.2" x14ac:dyDescent="0.3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3.2" hidden="1" x14ac:dyDescent="0.3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43.2" x14ac:dyDescent="0.3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28.8" x14ac:dyDescent="0.3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43.2" x14ac:dyDescent="0.3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28.8" x14ac:dyDescent="0.3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43.2" hidden="1" x14ac:dyDescent="0.3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57.6" x14ac:dyDescent="0.3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43.2" hidden="1" x14ac:dyDescent="0.3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3.2" hidden="1" x14ac:dyDescent="0.3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43.2" x14ac:dyDescent="0.3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3.2" x14ac:dyDescent="0.3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2" hidden="1" x14ac:dyDescent="0.3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43.2" x14ac:dyDescent="0.3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43.2" x14ac:dyDescent="0.3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43.2" x14ac:dyDescent="0.3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3.2" hidden="1" x14ac:dyDescent="0.3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3.2" x14ac:dyDescent="0.3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3.2" hidden="1" x14ac:dyDescent="0.3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3.2" hidden="1" x14ac:dyDescent="0.3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3.2" hidden="1" x14ac:dyDescent="0.3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43.2" x14ac:dyDescent="0.3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43.2" hidden="1" x14ac:dyDescent="0.3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3.2" x14ac:dyDescent="0.3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28.8" x14ac:dyDescent="0.3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57.6" hidden="1" x14ac:dyDescent="0.3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3.2" hidden="1" x14ac:dyDescent="0.3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3.2" x14ac:dyDescent="0.3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43.2" hidden="1" x14ac:dyDescent="0.3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43.2" x14ac:dyDescent="0.3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3.2" x14ac:dyDescent="0.3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43.2" x14ac:dyDescent="0.3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28.8" hidden="1" x14ac:dyDescent="0.3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57.6" x14ac:dyDescent="0.3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3.2" hidden="1" x14ac:dyDescent="0.3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57.6" hidden="1" x14ac:dyDescent="0.3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28.8" hidden="1" x14ac:dyDescent="0.3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57.6" x14ac:dyDescent="0.3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3.2" hidden="1" x14ac:dyDescent="0.3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3.2" x14ac:dyDescent="0.3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3.2" x14ac:dyDescent="0.3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43.2" hidden="1" x14ac:dyDescent="0.3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3.2" hidden="1" x14ac:dyDescent="0.3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3.2" x14ac:dyDescent="0.3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28.8" hidden="1" x14ac:dyDescent="0.3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3.2" x14ac:dyDescent="0.3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28.8" hidden="1" x14ac:dyDescent="0.3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43.2" hidden="1" x14ac:dyDescent="0.3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3.2" x14ac:dyDescent="0.3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3.2" x14ac:dyDescent="0.3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57.6" x14ac:dyDescent="0.3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43.2" x14ac:dyDescent="0.3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43.2" x14ac:dyDescent="0.3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3.2" hidden="1" x14ac:dyDescent="0.3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57.6" hidden="1" x14ac:dyDescent="0.3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43.2" x14ac:dyDescent="0.3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43.2" hidden="1" x14ac:dyDescent="0.3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57.6" x14ac:dyDescent="0.3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3.2" hidden="1" x14ac:dyDescent="0.3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43.2" hidden="1" x14ac:dyDescent="0.3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3.2" x14ac:dyDescent="0.3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57.6" hidden="1" x14ac:dyDescent="0.3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28.8" x14ac:dyDescent="0.3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3.2" hidden="1" x14ac:dyDescent="0.3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3.2" hidden="1" x14ac:dyDescent="0.3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28.8" hidden="1" x14ac:dyDescent="0.3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57.6" x14ac:dyDescent="0.3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43.2" x14ac:dyDescent="0.3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hidden="1" x14ac:dyDescent="0.3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3.2" x14ac:dyDescent="0.3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43.2" x14ac:dyDescent="0.3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3.2" x14ac:dyDescent="0.3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3.2" x14ac:dyDescent="0.3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57.6" hidden="1" x14ac:dyDescent="0.3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3.2" hidden="1" x14ac:dyDescent="0.3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3.2" x14ac:dyDescent="0.3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57.6" hidden="1" x14ac:dyDescent="0.3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x14ac:dyDescent="0.3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43.2" hidden="1" x14ac:dyDescent="0.3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3.2" hidden="1" x14ac:dyDescent="0.3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43.2" hidden="1" x14ac:dyDescent="0.3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28.8" hidden="1" x14ac:dyDescent="0.3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3.2" x14ac:dyDescent="0.3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28.8" hidden="1" x14ac:dyDescent="0.3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3.2" hidden="1" x14ac:dyDescent="0.3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43.2" x14ac:dyDescent="0.3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3.2" x14ac:dyDescent="0.3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28.8" hidden="1" x14ac:dyDescent="0.3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43.2" x14ac:dyDescent="0.3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3.2" hidden="1" x14ac:dyDescent="0.3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43.2" hidden="1" x14ac:dyDescent="0.3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3.2" hidden="1" x14ac:dyDescent="0.3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3.2" hidden="1" x14ac:dyDescent="0.3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43.2" hidden="1" x14ac:dyDescent="0.3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28.8" hidden="1" x14ac:dyDescent="0.3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3.2" hidden="1" x14ac:dyDescent="0.3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43.2" x14ac:dyDescent="0.3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57.6" x14ac:dyDescent="0.3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28.8" hidden="1" x14ac:dyDescent="0.3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57.6" x14ac:dyDescent="0.3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57.6" x14ac:dyDescent="0.3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3.2" hidden="1" x14ac:dyDescent="0.3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43.2" hidden="1" x14ac:dyDescent="0.3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43.2" hidden="1" x14ac:dyDescent="0.3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57.6" hidden="1" x14ac:dyDescent="0.3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3.2" hidden="1" x14ac:dyDescent="0.3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28.8" hidden="1" x14ac:dyDescent="0.3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3.2" hidden="1" x14ac:dyDescent="0.3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3.2" hidden="1" x14ac:dyDescent="0.3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43.2" hidden="1" x14ac:dyDescent="0.3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28.8" hidden="1" x14ac:dyDescent="0.3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3.2" hidden="1" x14ac:dyDescent="0.3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57.6" x14ac:dyDescent="0.3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57.6" hidden="1" x14ac:dyDescent="0.3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57.6" hidden="1" x14ac:dyDescent="0.3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43.2" x14ac:dyDescent="0.3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43.2" hidden="1" x14ac:dyDescent="0.3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43.2" hidden="1" x14ac:dyDescent="0.3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43.2" hidden="1" x14ac:dyDescent="0.3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43.2" x14ac:dyDescent="0.3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43.2" hidden="1" x14ac:dyDescent="0.3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3.2" hidden="1" x14ac:dyDescent="0.3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57.6" hidden="1" x14ac:dyDescent="0.3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43.2" hidden="1" x14ac:dyDescent="0.3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3.2" hidden="1" x14ac:dyDescent="0.3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3.2" hidden="1" x14ac:dyDescent="0.3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28.8" x14ac:dyDescent="0.3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43.2" x14ac:dyDescent="0.3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43.2" x14ac:dyDescent="0.3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3.2" x14ac:dyDescent="0.3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3.2" x14ac:dyDescent="0.3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3.2" hidden="1" x14ac:dyDescent="0.3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3.2" x14ac:dyDescent="0.3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43.2" x14ac:dyDescent="0.3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3.2" x14ac:dyDescent="0.3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3.2" hidden="1" x14ac:dyDescent="0.3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3.2" hidden="1" x14ac:dyDescent="0.3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3.2" hidden="1" x14ac:dyDescent="0.3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hidden="1" x14ac:dyDescent="0.3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28.8" hidden="1" x14ac:dyDescent="0.3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43.2" hidden="1" x14ac:dyDescent="0.3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3.2" hidden="1" x14ac:dyDescent="0.3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43.2" x14ac:dyDescent="0.3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57.6" x14ac:dyDescent="0.3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3.2" x14ac:dyDescent="0.3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43.2" hidden="1" x14ac:dyDescent="0.3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3.2" hidden="1" x14ac:dyDescent="0.3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3.2" hidden="1" x14ac:dyDescent="0.3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43.2" x14ac:dyDescent="0.3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3.2" hidden="1" x14ac:dyDescent="0.3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57.6" x14ac:dyDescent="0.3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28.8" hidden="1" x14ac:dyDescent="0.3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3.2" hidden="1" x14ac:dyDescent="0.3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3.2" hidden="1" x14ac:dyDescent="0.3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28.8" x14ac:dyDescent="0.3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28.8" hidden="1" x14ac:dyDescent="0.3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3.2" hidden="1" x14ac:dyDescent="0.3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3.2" x14ac:dyDescent="0.3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3.2" x14ac:dyDescent="0.3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43.2" x14ac:dyDescent="0.3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43.2" x14ac:dyDescent="0.3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28.8" hidden="1" x14ac:dyDescent="0.3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43.2" hidden="1" x14ac:dyDescent="0.3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43.2" hidden="1" x14ac:dyDescent="0.3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57.6" x14ac:dyDescent="0.3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3.2" x14ac:dyDescent="0.3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43.2" x14ac:dyDescent="0.3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57.6" hidden="1" x14ac:dyDescent="0.3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43.2" hidden="1" x14ac:dyDescent="0.3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3.2" hidden="1" x14ac:dyDescent="0.3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43.2" hidden="1" x14ac:dyDescent="0.3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43.2" x14ac:dyDescent="0.3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28.8" x14ac:dyDescent="0.3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43.2" hidden="1" x14ac:dyDescent="0.3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43.2" hidden="1" x14ac:dyDescent="0.3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43.2" hidden="1" x14ac:dyDescent="0.3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43.2" hidden="1" x14ac:dyDescent="0.3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57.6" hidden="1" x14ac:dyDescent="0.3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28.8" hidden="1" x14ac:dyDescent="0.3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43.2" hidden="1" x14ac:dyDescent="0.3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3.2" hidden="1" x14ac:dyDescent="0.3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28.8" x14ac:dyDescent="0.3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3.2" hidden="1" x14ac:dyDescent="0.3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hidden="1" x14ac:dyDescent="0.3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43.2" hidden="1" x14ac:dyDescent="0.3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57.6" hidden="1" x14ac:dyDescent="0.3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3.2" hidden="1" x14ac:dyDescent="0.3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43.2" x14ac:dyDescent="0.3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43.2" hidden="1" x14ac:dyDescent="0.3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3.2" x14ac:dyDescent="0.3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3.2" hidden="1" x14ac:dyDescent="0.3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43.2" hidden="1" x14ac:dyDescent="0.3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3.2" hidden="1" x14ac:dyDescent="0.3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43.2" hidden="1" x14ac:dyDescent="0.3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3.2" hidden="1" x14ac:dyDescent="0.3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3.2" x14ac:dyDescent="0.3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43.2" x14ac:dyDescent="0.3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28.8" hidden="1" x14ac:dyDescent="0.3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43.2" hidden="1" x14ac:dyDescent="0.3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57.6" hidden="1" x14ac:dyDescent="0.3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3.2" hidden="1" x14ac:dyDescent="0.3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hidden="1" x14ac:dyDescent="0.3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43.2" hidden="1" x14ac:dyDescent="0.3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43.2" hidden="1" x14ac:dyDescent="0.3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43.2" hidden="1" x14ac:dyDescent="0.3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3.2" hidden="1" x14ac:dyDescent="0.3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28.8" hidden="1" x14ac:dyDescent="0.3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43.2" hidden="1" x14ac:dyDescent="0.3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43.2" hidden="1" x14ac:dyDescent="0.3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43.2" hidden="1" x14ac:dyDescent="0.3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43.2" x14ac:dyDescent="0.3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57.6" x14ac:dyDescent="0.3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hidden="1" x14ac:dyDescent="0.3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3.2" hidden="1" x14ac:dyDescent="0.3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43.2" hidden="1" x14ac:dyDescent="0.3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3.2" hidden="1" x14ac:dyDescent="0.3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43.2" hidden="1" x14ac:dyDescent="0.3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57.6" x14ac:dyDescent="0.3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43.2" hidden="1" x14ac:dyDescent="0.3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43.2" hidden="1" x14ac:dyDescent="0.3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3.2" hidden="1" x14ac:dyDescent="0.3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57.6" hidden="1" x14ac:dyDescent="0.3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3.2" hidden="1" x14ac:dyDescent="0.3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43.2" x14ac:dyDescent="0.3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43.2" hidden="1" x14ac:dyDescent="0.3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3.2" hidden="1" x14ac:dyDescent="0.3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43.2" hidden="1" x14ac:dyDescent="0.3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3.2" hidden="1" x14ac:dyDescent="0.3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43.2" hidden="1" x14ac:dyDescent="0.3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57.6" x14ac:dyDescent="0.3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3.2" x14ac:dyDescent="0.3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28.8" x14ac:dyDescent="0.3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57.6" hidden="1" x14ac:dyDescent="0.3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57.6" hidden="1" x14ac:dyDescent="0.3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28.8" hidden="1" x14ac:dyDescent="0.3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43.2" hidden="1" x14ac:dyDescent="0.3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43.2" x14ac:dyDescent="0.3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3.2" hidden="1" x14ac:dyDescent="0.3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57.6" hidden="1" x14ac:dyDescent="0.3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43.2" x14ac:dyDescent="0.3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2" hidden="1" x14ac:dyDescent="0.3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43.2" x14ac:dyDescent="0.3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57.6" hidden="1" x14ac:dyDescent="0.3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43.2" hidden="1" x14ac:dyDescent="0.3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43.2" hidden="1" x14ac:dyDescent="0.3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43.2" hidden="1" x14ac:dyDescent="0.3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3.2" hidden="1" x14ac:dyDescent="0.3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28.8" hidden="1" x14ac:dyDescent="0.3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3.2" x14ac:dyDescent="0.3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3.2" x14ac:dyDescent="0.3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43.2" hidden="1" x14ac:dyDescent="0.3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3.2" hidden="1" x14ac:dyDescent="0.3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43.2" hidden="1" x14ac:dyDescent="0.3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28.8" hidden="1" x14ac:dyDescent="0.3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43.2" hidden="1" x14ac:dyDescent="0.3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43.2" hidden="1" x14ac:dyDescent="0.3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3.2" x14ac:dyDescent="0.3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3.2" x14ac:dyDescent="0.3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57.6" hidden="1" x14ac:dyDescent="0.3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28.8" hidden="1" x14ac:dyDescent="0.3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28.8" hidden="1" x14ac:dyDescent="0.3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3.2" x14ac:dyDescent="0.3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43.2" x14ac:dyDescent="0.3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3.2" hidden="1" x14ac:dyDescent="0.3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3.2" hidden="1" x14ac:dyDescent="0.3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43.2" hidden="1" x14ac:dyDescent="0.3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43.2" x14ac:dyDescent="0.3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43.2" hidden="1" x14ac:dyDescent="0.3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3.2" x14ac:dyDescent="0.3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3.2" x14ac:dyDescent="0.3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3.2" hidden="1" x14ac:dyDescent="0.3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3.2" hidden="1" x14ac:dyDescent="0.3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86.4" hidden="1" x14ac:dyDescent="0.3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3.2" hidden="1" x14ac:dyDescent="0.3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57.6" x14ac:dyDescent="0.3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28.8" hidden="1" x14ac:dyDescent="0.3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43.2" hidden="1" x14ac:dyDescent="0.3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43.2" x14ac:dyDescent="0.3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43.2" x14ac:dyDescent="0.3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43.2" x14ac:dyDescent="0.3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3.2" x14ac:dyDescent="0.3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28.8" x14ac:dyDescent="0.3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28.8" x14ac:dyDescent="0.3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43.2" hidden="1" x14ac:dyDescent="0.3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43.2" hidden="1" x14ac:dyDescent="0.3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43.2" hidden="1" x14ac:dyDescent="0.3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hidden="1" x14ac:dyDescent="0.3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3.2" hidden="1" x14ac:dyDescent="0.3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28.8" x14ac:dyDescent="0.3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28.8" hidden="1" x14ac:dyDescent="0.3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43.2" hidden="1" x14ac:dyDescent="0.3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43.2" hidden="1" x14ac:dyDescent="0.3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3.2" hidden="1" x14ac:dyDescent="0.3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43.2" hidden="1" x14ac:dyDescent="0.3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43.2" x14ac:dyDescent="0.3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43.2" hidden="1" x14ac:dyDescent="0.3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43.2" hidden="1" x14ac:dyDescent="0.3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57.6" hidden="1" x14ac:dyDescent="0.3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3.2" hidden="1" x14ac:dyDescent="0.3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3.2" hidden="1" x14ac:dyDescent="0.3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3.2" x14ac:dyDescent="0.3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57.6" x14ac:dyDescent="0.3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43.2" x14ac:dyDescent="0.3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3.2" hidden="1" x14ac:dyDescent="0.3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28.8" hidden="1" x14ac:dyDescent="0.3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3.2" hidden="1" x14ac:dyDescent="0.3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3.2" x14ac:dyDescent="0.3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28.8" hidden="1" x14ac:dyDescent="0.3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3.2" hidden="1" x14ac:dyDescent="0.3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57.6" x14ac:dyDescent="0.3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3.2" x14ac:dyDescent="0.3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43.2" x14ac:dyDescent="0.3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28.8" x14ac:dyDescent="0.3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3.2" hidden="1" x14ac:dyDescent="0.3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43.2" x14ac:dyDescent="0.3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3.2" x14ac:dyDescent="0.3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43.2" x14ac:dyDescent="0.3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3.2" hidden="1" x14ac:dyDescent="0.3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3.2" hidden="1" x14ac:dyDescent="0.3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3.2" x14ac:dyDescent="0.3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57.6" hidden="1" x14ac:dyDescent="0.3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3.2" x14ac:dyDescent="0.3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57.6" x14ac:dyDescent="0.3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43.2" x14ac:dyDescent="0.3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28.8" hidden="1" x14ac:dyDescent="0.3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43.2" x14ac:dyDescent="0.3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28.8" hidden="1" x14ac:dyDescent="0.3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43.2" x14ac:dyDescent="0.3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57.6" hidden="1" x14ac:dyDescent="0.3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43.2" x14ac:dyDescent="0.3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43.2" hidden="1" x14ac:dyDescent="0.3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3.2" x14ac:dyDescent="0.3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28.8" hidden="1" x14ac:dyDescent="0.3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3.2" hidden="1" x14ac:dyDescent="0.3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3.2" hidden="1" x14ac:dyDescent="0.3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43.2" x14ac:dyDescent="0.3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28.8" x14ac:dyDescent="0.3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3.2" hidden="1" x14ac:dyDescent="0.3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43.2" x14ac:dyDescent="0.3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43.2" x14ac:dyDescent="0.3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28.8" x14ac:dyDescent="0.3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28.8" hidden="1" x14ac:dyDescent="0.3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43.2" hidden="1" x14ac:dyDescent="0.3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43.2" hidden="1" x14ac:dyDescent="0.3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43.2" x14ac:dyDescent="0.3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43.2" hidden="1" x14ac:dyDescent="0.3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3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3.2" hidden="1" x14ac:dyDescent="0.3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3.2" x14ac:dyDescent="0.3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3.2" hidden="1" x14ac:dyDescent="0.3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3.2" x14ac:dyDescent="0.3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3.2" hidden="1" x14ac:dyDescent="0.3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28.8" hidden="1" x14ac:dyDescent="0.3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43.2" hidden="1" x14ac:dyDescent="0.3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43.2" hidden="1" x14ac:dyDescent="0.3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28.8" hidden="1" x14ac:dyDescent="0.3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43.2" x14ac:dyDescent="0.3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3.2" hidden="1" x14ac:dyDescent="0.3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57.6" hidden="1" x14ac:dyDescent="0.3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28.8" hidden="1" x14ac:dyDescent="0.3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43.2" x14ac:dyDescent="0.3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43.2" x14ac:dyDescent="0.3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43.2" hidden="1" x14ac:dyDescent="0.3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3.2" x14ac:dyDescent="0.3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3.2" hidden="1" x14ac:dyDescent="0.3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3.2" x14ac:dyDescent="0.3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43.2" x14ac:dyDescent="0.3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3.2" hidden="1" x14ac:dyDescent="0.3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28.8" hidden="1" x14ac:dyDescent="0.3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43.2" x14ac:dyDescent="0.3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3.2" x14ac:dyDescent="0.3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3.2" x14ac:dyDescent="0.3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57.6" hidden="1" x14ac:dyDescent="0.3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43.2" hidden="1" x14ac:dyDescent="0.3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43.2" hidden="1" x14ac:dyDescent="0.3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3.2" hidden="1" x14ac:dyDescent="0.3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3.2" hidden="1" x14ac:dyDescent="0.3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3.2" hidden="1" x14ac:dyDescent="0.3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3.2" x14ac:dyDescent="0.3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28.8" hidden="1" x14ac:dyDescent="0.3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43.2" hidden="1" x14ac:dyDescent="0.3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43.2" hidden="1" x14ac:dyDescent="0.3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43.2" hidden="1" x14ac:dyDescent="0.3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43.2" hidden="1" x14ac:dyDescent="0.3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57.6" hidden="1" x14ac:dyDescent="0.3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3.2" hidden="1" x14ac:dyDescent="0.3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43.2" hidden="1" x14ac:dyDescent="0.3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3.2" hidden="1" x14ac:dyDescent="0.3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43.2" hidden="1" x14ac:dyDescent="0.3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43.2" x14ac:dyDescent="0.3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57.6" x14ac:dyDescent="0.3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3.2" hidden="1" x14ac:dyDescent="0.3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43.2" hidden="1" x14ac:dyDescent="0.3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43.2" hidden="1" x14ac:dyDescent="0.3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57.6" hidden="1" x14ac:dyDescent="0.3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43.2" hidden="1" x14ac:dyDescent="0.3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57.6" x14ac:dyDescent="0.3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43.2" hidden="1" x14ac:dyDescent="0.3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3.2" x14ac:dyDescent="0.3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43.2" hidden="1" x14ac:dyDescent="0.3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28.8" hidden="1" x14ac:dyDescent="0.3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43.2" x14ac:dyDescent="0.3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43.2" hidden="1" x14ac:dyDescent="0.3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57.6" hidden="1" x14ac:dyDescent="0.3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3.2" hidden="1" x14ac:dyDescent="0.3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43.2" hidden="1" x14ac:dyDescent="0.3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3.2" x14ac:dyDescent="0.3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57.6" x14ac:dyDescent="0.3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57.6" x14ac:dyDescent="0.3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28.8" hidden="1" x14ac:dyDescent="0.3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57.6" x14ac:dyDescent="0.3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43.2" hidden="1" x14ac:dyDescent="0.3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3.2" x14ac:dyDescent="0.3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3.2" hidden="1" x14ac:dyDescent="0.3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57.6" hidden="1" x14ac:dyDescent="0.3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3.2" hidden="1" x14ac:dyDescent="0.3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43.2" x14ac:dyDescent="0.3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43.2" hidden="1" x14ac:dyDescent="0.3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28.8" x14ac:dyDescent="0.3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43.2" x14ac:dyDescent="0.3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57.6" hidden="1" x14ac:dyDescent="0.3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3.2" hidden="1" x14ac:dyDescent="0.3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43.2" x14ac:dyDescent="0.3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43.2" hidden="1" x14ac:dyDescent="0.3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43.2" x14ac:dyDescent="0.3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43.2" x14ac:dyDescent="0.3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43.2" hidden="1" x14ac:dyDescent="0.3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3.2" x14ac:dyDescent="0.3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3.2" x14ac:dyDescent="0.3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hidden="1" x14ac:dyDescent="0.3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43.2" hidden="1" x14ac:dyDescent="0.3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43.2" x14ac:dyDescent="0.3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3.2" hidden="1" x14ac:dyDescent="0.3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43.2" hidden="1" x14ac:dyDescent="0.3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3.2" hidden="1" x14ac:dyDescent="0.3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3.2" x14ac:dyDescent="0.3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3.2" x14ac:dyDescent="0.3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3.2" x14ac:dyDescent="0.3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3.2" hidden="1" x14ac:dyDescent="0.3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43.2" x14ac:dyDescent="0.3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43.2" hidden="1" x14ac:dyDescent="0.3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43.2" x14ac:dyDescent="0.3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43.2" x14ac:dyDescent="0.3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43.2" hidden="1" x14ac:dyDescent="0.3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3.2" hidden="1" x14ac:dyDescent="0.3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43.2" x14ac:dyDescent="0.3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28.8" hidden="1" x14ac:dyDescent="0.3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3.2" hidden="1" x14ac:dyDescent="0.3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43.2" x14ac:dyDescent="0.3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43.2" x14ac:dyDescent="0.3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57.6" hidden="1" x14ac:dyDescent="0.3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43.2" x14ac:dyDescent="0.3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3.2" hidden="1" x14ac:dyDescent="0.3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3.2" hidden="1" x14ac:dyDescent="0.3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28.8" hidden="1" x14ac:dyDescent="0.3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43.2" hidden="1" x14ac:dyDescent="0.3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3.2" x14ac:dyDescent="0.3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43.2" hidden="1" x14ac:dyDescent="0.3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43.2" hidden="1" x14ac:dyDescent="0.3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43.2" x14ac:dyDescent="0.3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43.2" hidden="1" x14ac:dyDescent="0.3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3.2" hidden="1" x14ac:dyDescent="0.3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57.6" x14ac:dyDescent="0.3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3.2" hidden="1" x14ac:dyDescent="0.3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43.2" x14ac:dyDescent="0.3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3.2" hidden="1" x14ac:dyDescent="0.3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57.6" x14ac:dyDescent="0.3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28.8" hidden="1" x14ac:dyDescent="0.3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28.8" hidden="1" x14ac:dyDescent="0.3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43.2" hidden="1" x14ac:dyDescent="0.3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43.2" hidden="1" x14ac:dyDescent="0.3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43.2" hidden="1" x14ac:dyDescent="0.3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43.2" hidden="1" x14ac:dyDescent="0.3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43.2" x14ac:dyDescent="0.3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57.6" x14ac:dyDescent="0.3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3.2" x14ac:dyDescent="0.3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57.6" hidden="1" x14ac:dyDescent="0.3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28.8" hidden="1" x14ac:dyDescent="0.3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57.6" x14ac:dyDescent="0.3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3.2" x14ac:dyDescent="0.3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3.2" hidden="1" x14ac:dyDescent="0.3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57.6" x14ac:dyDescent="0.3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43.2" x14ac:dyDescent="0.3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57.6" hidden="1" x14ac:dyDescent="0.3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3.2" hidden="1" x14ac:dyDescent="0.3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3.2" x14ac:dyDescent="0.3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43.2" hidden="1" x14ac:dyDescent="0.3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3.2" hidden="1" x14ac:dyDescent="0.3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3.2" x14ac:dyDescent="0.3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3.2" x14ac:dyDescent="0.3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43.2" x14ac:dyDescent="0.3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28.8" hidden="1" x14ac:dyDescent="0.3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43.2" hidden="1" x14ac:dyDescent="0.3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57.6" x14ac:dyDescent="0.3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43.2" x14ac:dyDescent="0.3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43.2" x14ac:dyDescent="0.3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43.2" hidden="1" x14ac:dyDescent="0.3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43.2" hidden="1" x14ac:dyDescent="0.3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43.2" hidden="1" x14ac:dyDescent="0.3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43.2" hidden="1" x14ac:dyDescent="0.3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43.2" x14ac:dyDescent="0.3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3.2" x14ac:dyDescent="0.3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43.2" hidden="1" x14ac:dyDescent="0.3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3.2" hidden="1" x14ac:dyDescent="0.3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3.2" hidden="1" x14ac:dyDescent="0.3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57.6" hidden="1" x14ac:dyDescent="0.3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43.2" x14ac:dyDescent="0.3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43.2" hidden="1" x14ac:dyDescent="0.3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43.2" x14ac:dyDescent="0.3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3.2" hidden="1" x14ac:dyDescent="0.3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57.6" hidden="1" x14ac:dyDescent="0.3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3.2" x14ac:dyDescent="0.3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43.2" x14ac:dyDescent="0.3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43.2" x14ac:dyDescent="0.3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57.6" x14ac:dyDescent="0.3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3.2" hidden="1" x14ac:dyDescent="0.3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43.2" hidden="1" x14ac:dyDescent="0.3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3.2" hidden="1" x14ac:dyDescent="0.3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28.8" hidden="1" x14ac:dyDescent="0.3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hidden="1" x14ac:dyDescent="0.3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28.8" hidden="1" x14ac:dyDescent="0.3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3.2" hidden="1" x14ac:dyDescent="0.3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43.2" x14ac:dyDescent="0.3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28.8" x14ac:dyDescent="0.3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43.2" x14ac:dyDescent="0.3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28.8" hidden="1" x14ac:dyDescent="0.3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57.6" hidden="1" x14ac:dyDescent="0.3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43.2" x14ac:dyDescent="0.3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3.2" x14ac:dyDescent="0.3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43.2" hidden="1" x14ac:dyDescent="0.3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43.2" hidden="1" x14ac:dyDescent="0.3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43.2" hidden="1" x14ac:dyDescent="0.3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43.2" hidden="1" x14ac:dyDescent="0.3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43.2" hidden="1" x14ac:dyDescent="0.3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28.8" hidden="1" x14ac:dyDescent="0.3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3.2" hidden="1" x14ac:dyDescent="0.3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43.2" hidden="1" x14ac:dyDescent="0.3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57.6" hidden="1" x14ac:dyDescent="0.3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3.2" hidden="1" x14ac:dyDescent="0.3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57.6" hidden="1" x14ac:dyDescent="0.3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57.6" x14ac:dyDescent="0.3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43.2" hidden="1" x14ac:dyDescent="0.3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hidden="1" x14ac:dyDescent="0.3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43.2" x14ac:dyDescent="0.3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3.2" hidden="1" x14ac:dyDescent="0.3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28.8" x14ac:dyDescent="0.3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43.2" x14ac:dyDescent="0.3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43.2" hidden="1" x14ac:dyDescent="0.3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43.2" x14ac:dyDescent="0.3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43.2" hidden="1" x14ac:dyDescent="0.3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28.8" hidden="1" x14ac:dyDescent="0.3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3.2" hidden="1" x14ac:dyDescent="0.3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3.2" x14ac:dyDescent="0.3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28.8" hidden="1" x14ac:dyDescent="0.3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3.2" hidden="1" x14ac:dyDescent="0.3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hidden="1" x14ac:dyDescent="0.3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3.2" hidden="1" x14ac:dyDescent="0.3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43.2" hidden="1" x14ac:dyDescent="0.3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hidden="1" x14ac:dyDescent="0.3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3.2" hidden="1" x14ac:dyDescent="0.3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43.2" hidden="1" x14ac:dyDescent="0.3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3.2" x14ac:dyDescent="0.3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3.2" x14ac:dyDescent="0.3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43.2" hidden="1" x14ac:dyDescent="0.3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28.8" hidden="1" x14ac:dyDescent="0.3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3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3.2" hidden="1" x14ac:dyDescent="0.3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43.2" x14ac:dyDescent="0.3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43.2" hidden="1" x14ac:dyDescent="0.3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43.2" hidden="1" x14ac:dyDescent="0.3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57.6" x14ac:dyDescent="0.3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43.2" hidden="1" x14ac:dyDescent="0.3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43.2" x14ac:dyDescent="0.3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3.2" hidden="1" x14ac:dyDescent="0.3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28.8" hidden="1" x14ac:dyDescent="0.3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43.2" hidden="1" x14ac:dyDescent="0.3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57.6" hidden="1" x14ac:dyDescent="0.3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43.2" hidden="1" x14ac:dyDescent="0.3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43.2" x14ac:dyDescent="0.3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43.2" hidden="1" x14ac:dyDescent="0.3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28.8" x14ac:dyDescent="0.3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43.2" x14ac:dyDescent="0.3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57.6" hidden="1" x14ac:dyDescent="0.3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43.2" hidden="1" x14ac:dyDescent="0.3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3.2" x14ac:dyDescent="0.3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3.2" hidden="1" x14ac:dyDescent="0.3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3.2" hidden="1" x14ac:dyDescent="0.3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43.2" hidden="1" x14ac:dyDescent="0.3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43.2" hidden="1" x14ac:dyDescent="0.3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57.6" x14ac:dyDescent="0.3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3.2" hidden="1" x14ac:dyDescent="0.3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3.2" x14ac:dyDescent="0.3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43.2" hidden="1" x14ac:dyDescent="0.3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3.2" hidden="1" x14ac:dyDescent="0.3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3.2" hidden="1" x14ac:dyDescent="0.3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43.2" hidden="1" x14ac:dyDescent="0.3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43.2" hidden="1" x14ac:dyDescent="0.3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57.6" x14ac:dyDescent="0.3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28.8" x14ac:dyDescent="0.3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43.2" x14ac:dyDescent="0.3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43.2" x14ac:dyDescent="0.3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57.6" hidden="1" x14ac:dyDescent="0.3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43.2" x14ac:dyDescent="0.3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28.8" hidden="1" x14ac:dyDescent="0.3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3.2" x14ac:dyDescent="0.3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43.2" hidden="1" x14ac:dyDescent="0.3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3.2" hidden="1" x14ac:dyDescent="0.3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57.6" hidden="1" x14ac:dyDescent="0.3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57.6" hidden="1" x14ac:dyDescent="0.3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3.2" x14ac:dyDescent="0.3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3.2" hidden="1" x14ac:dyDescent="0.3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3.2" hidden="1" x14ac:dyDescent="0.3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43.2" x14ac:dyDescent="0.3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3.2" x14ac:dyDescent="0.3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57.6" x14ac:dyDescent="0.3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57.6" x14ac:dyDescent="0.3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43.2" x14ac:dyDescent="0.3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43.2" x14ac:dyDescent="0.3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43.2" x14ac:dyDescent="0.3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3.2" hidden="1" x14ac:dyDescent="0.3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3.2" x14ac:dyDescent="0.3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3.2" hidden="1" x14ac:dyDescent="0.3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43.2" hidden="1" x14ac:dyDescent="0.3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43.2" hidden="1" x14ac:dyDescent="0.3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57.6" hidden="1" x14ac:dyDescent="0.3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57.6" x14ac:dyDescent="0.3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28.8" x14ac:dyDescent="0.3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28.8" hidden="1" x14ac:dyDescent="0.3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43.2" hidden="1" x14ac:dyDescent="0.3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28.8" x14ac:dyDescent="0.3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3.2" hidden="1" x14ac:dyDescent="0.3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43.2" x14ac:dyDescent="0.3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57.6" x14ac:dyDescent="0.3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3.2" x14ac:dyDescent="0.3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hidden="1" x14ac:dyDescent="0.3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3.2" hidden="1" x14ac:dyDescent="0.3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43.2" x14ac:dyDescent="0.3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57.6" x14ac:dyDescent="0.3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3.2" x14ac:dyDescent="0.3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43.2" hidden="1" x14ac:dyDescent="0.3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43.2" x14ac:dyDescent="0.3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57.6" hidden="1" x14ac:dyDescent="0.3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43.2" hidden="1" x14ac:dyDescent="0.3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43.2" x14ac:dyDescent="0.3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57.6" x14ac:dyDescent="0.3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43.2" x14ac:dyDescent="0.3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43.2" x14ac:dyDescent="0.3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3.2" x14ac:dyDescent="0.3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28.8" hidden="1" x14ac:dyDescent="0.3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3.2" hidden="1" x14ac:dyDescent="0.3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3.2" hidden="1" x14ac:dyDescent="0.3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43.2" x14ac:dyDescent="0.3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28.8" hidden="1" x14ac:dyDescent="0.3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3.2" hidden="1" x14ac:dyDescent="0.3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28.8" hidden="1" x14ac:dyDescent="0.3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43.2" x14ac:dyDescent="0.3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43.2" x14ac:dyDescent="0.3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43.2" hidden="1" x14ac:dyDescent="0.3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28.8" hidden="1" x14ac:dyDescent="0.3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43.2" hidden="1" x14ac:dyDescent="0.3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28.8" x14ac:dyDescent="0.3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3.2" x14ac:dyDescent="0.3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3.2" x14ac:dyDescent="0.3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3.2" x14ac:dyDescent="0.3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57.6" hidden="1" x14ac:dyDescent="0.3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43.2" x14ac:dyDescent="0.3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3.2" x14ac:dyDescent="0.3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3.2" x14ac:dyDescent="0.3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43.2" x14ac:dyDescent="0.3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3.2" x14ac:dyDescent="0.3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57.6" hidden="1" x14ac:dyDescent="0.3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43.2" x14ac:dyDescent="0.3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3.2" hidden="1" x14ac:dyDescent="0.3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57.6" hidden="1" x14ac:dyDescent="0.3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43.2" hidden="1" x14ac:dyDescent="0.3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3.2" hidden="1" x14ac:dyDescent="0.3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3.2" hidden="1" x14ac:dyDescent="0.3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3.2" hidden="1" x14ac:dyDescent="0.3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43.2" hidden="1" x14ac:dyDescent="0.3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3.2" hidden="1" x14ac:dyDescent="0.3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28.8" hidden="1" x14ac:dyDescent="0.3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57.6" x14ac:dyDescent="0.3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hidden="1" x14ac:dyDescent="0.3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3.2" hidden="1" x14ac:dyDescent="0.3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43.2" hidden="1" x14ac:dyDescent="0.3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43.2" hidden="1" x14ac:dyDescent="0.3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43.2" hidden="1" x14ac:dyDescent="0.3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43.2" hidden="1" x14ac:dyDescent="0.3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28.8" x14ac:dyDescent="0.3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3.2" x14ac:dyDescent="0.3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3.2" hidden="1" x14ac:dyDescent="0.3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43.2" x14ac:dyDescent="0.3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3.2" hidden="1" x14ac:dyDescent="0.3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3.2" hidden="1" x14ac:dyDescent="0.3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43.2" hidden="1" x14ac:dyDescent="0.3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28.8" hidden="1" x14ac:dyDescent="0.3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57.6" x14ac:dyDescent="0.3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43.2" x14ac:dyDescent="0.3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28.8" hidden="1" x14ac:dyDescent="0.3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43.2" hidden="1" x14ac:dyDescent="0.3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28.8" hidden="1" x14ac:dyDescent="0.3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43.2" hidden="1" x14ac:dyDescent="0.3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3.2" hidden="1" x14ac:dyDescent="0.3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3.2" hidden="1" x14ac:dyDescent="0.3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3.2" x14ac:dyDescent="0.3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43.2" hidden="1" x14ac:dyDescent="0.3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28.8" hidden="1" x14ac:dyDescent="0.3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43.2" hidden="1" x14ac:dyDescent="0.3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3.2" x14ac:dyDescent="0.3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43.2" hidden="1" x14ac:dyDescent="0.3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3.2" x14ac:dyDescent="0.3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43.2" hidden="1" x14ac:dyDescent="0.3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28.8" x14ac:dyDescent="0.3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3.2" hidden="1" x14ac:dyDescent="0.3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57.6" x14ac:dyDescent="0.3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3.2" hidden="1" x14ac:dyDescent="0.3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3.2" hidden="1" x14ac:dyDescent="0.3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43.2" x14ac:dyDescent="0.3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43.2" x14ac:dyDescent="0.3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43.2" hidden="1" x14ac:dyDescent="0.3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3.2" x14ac:dyDescent="0.3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3.2" hidden="1" x14ac:dyDescent="0.3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43.2" x14ac:dyDescent="0.3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3.2" hidden="1" x14ac:dyDescent="0.3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3.2" hidden="1" x14ac:dyDescent="0.3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28.8" hidden="1" x14ac:dyDescent="0.3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3.2" hidden="1" x14ac:dyDescent="0.3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3.2" hidden="1" x14ac:dyDescent="0.3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28.8" hidden="1" x14ac:dyDescent="0.3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57.6" hidden="1" x14ac:dyDescent="0.3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3.2" hidden="1" x14ac:dyDescent="0.3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43.2" x14ac:dyDescent="0.3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43.2" hidden="1" x14ac:dyDescent="0.3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3.2" x14ac:dyDescent="0.3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57.6" x14ac:dyDescent="0.3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3.2" hidden="1" x14ac:dyDescent="0.3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3.2" hidden="1" x14ac:dyDescent="0.3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28.8" hidden="1" x14ac:dyDescent="0.3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43.2" x14ac:dyDescent="0.3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3.2" x14ac:dyDescent="0.3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28.8" hidden="1" x14ac:dyDescent="0.3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43.2" x14ac:dyDescent="0.3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3.2" x14ac:dyDescent="0.3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43.2" hidden="1" x14ac:dyDescent="0.3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43.2" hidden="1" x14ac:dyDescent="0.3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57.6" x14ac:dyDescent="0.3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3.2" hidden="1" x14ac:dyDescent="0.3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43.2" hidden="1" x14ac:dyDescent="0.3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43.2" x14ac:dyDescent="0.3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43.2" hidden="1" x14ac:dyDescent="0.3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43.2" x14ac:dyDescent="0.3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3.2" hidden="1" x14ac:dyDescent="0.3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3.2" hidden="1" x14ac:dyDescent="0.3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3.2" hidden="1" x14ac:dyDescent="0.3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3.2" x14ac:dyDescent="0.3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43.2" hidden="1" x14ac:dyDescent="0.3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43.2" x14ac:dyDescent="0.3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28.8" hidden="1" x14ac:dyDescent="0.3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43.2" x14ac:dyDescent="0.3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43.2" x14ac:dyDescent="0.3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3.2" hidden="1" x14ac:dyDescent="0.3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3.2" x14ac:dyDescent="0.3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43.2" x14ac:dyDescent="0.3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57.6" x14ac:dyDescent="0.3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43.2" x14ac:dyDescent="0.3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3.2" hidden="1" x14ac:dyDescent="0.3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43.2" x14ac:dyDescent="0.3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28.8" x14ac:dyDescent="0.3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3.2" x14ac:dyDescent="0.3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28.8" x14ac:dyDescent="0.3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43.2" hidden="1" x14ac:dyDescent="0.3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57.6" x14ac:dyDescent="0.3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3.2" x14ac:dyDescent="0.3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57.6" hidden="1" x14ac:dyDescent="0.3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3.2" x14ac:dyDescent="0.3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43.2" hidden="1" x14ac:dyDescent="0.3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72" x14ac:dyDescent="0.3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3.2" x14ac:dyDescent="0.3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43.2" x14ac:dyDescent="0.3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43.2" x14ac:dyDescent="0.3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43.2" x14ac:dyDescent="0.3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3.2" hidden="1" x14ac:dyDescent="0.3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43.2" hidden="1" x14ac:dyDescent="0.3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57.6" x14ac:dyDescent="0.3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43.2" x14ac:dyDescent="0.3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43.2" hidden="1" x14ac:dyDescent="0.3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43.2" x14ac:dyDescent="0.3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43.2" hidden="1" x14ac:dyDescent="0.3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43.2" hidden="1" x14ac:dyDescent="0.3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3.2" x14ac:dyDescent="0.3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3.2" x14ac:dyDescent="0.3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43.2" hidden="1" x14ac:dyDescent="0.3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43.2" x14ac:dyDescent="0.3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28.8" x14ac:dyDescent="0.3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43.2" x14ac:dyDescent="0.3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28.8" x14ac:dyDescent="0.3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43.2" hidden="1" x14ac:dyDescent="0.3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hidden="1" x14ac:dyDescent="0.3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hidden="1" x14ac:dyDescent="0.3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57.6" hidden="1" x14ac:dyDescent="0.3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43.2" x14ac:dyDescent="0.3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3.2" x14ac:dyDescent="0.3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28.8" x14ac:dyDescent="0.3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28.8" hidden="1" x14ac:dyDescent="0.3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43.2" x14ac:dyDescent="0.3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43.2" x14ac:dyDescent="0.3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43.2" hidden="1" x14ac:dyDescent="0.3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57.6" hidden="1" x14ac:dyDescent="0.3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28.8" hidden="1" x14ac:dyDescent="0.3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3.2" hidden="1" x14ac:dyDescent="0.3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28.8" hidden="1" x14ac:dyDescent="0.3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43.2" hidden="1" x14ac:dyDescent="0.3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3.2" x14ac:dyDescent="0.3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43.2" hidden="1" x14ac:dyDescent="0.3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43.2" hidden="1" x14ac:dyDescent="0.3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3.2" x14ac:dyDescent="0.3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3.2" x14ac:dyDescent="0.3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57.6" x14ac:dyDescent="0.3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28.8" hidden="1" x14ac:dyDescent="0.3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28.8" hidden="1" x14ac:dyDescent="0.3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43.2" x14ac:dyDescent="0.3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3.2" x14ac:dyDescent="0.3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28.8" hidden="1" x14ac:dyDescent="0.3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28.8" hidden="1" x14ac:dyDescent="0.3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3.2" hidden="1" x14ac:dyDescent="0.3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57.6" hidden="1" x14ac:dyDescent="0.3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43.2" hidden="1" x14ac:dyDescent="0.3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3.2" x14ac:dyDescent="0.3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3.2" hidden="1" x14ac:dyDescent="0.3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3.2" hidden="1" x14ac:dyDescent="0.3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43.2" x14ac:dyDescent="0.3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57.6" x14ac:dyDescent="0.3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86.4" hidden="1" x14ac:dyDescent="0.3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43.2" hidden="1" x14ac:dyDescent="0.3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28.8" hidden="1" x14ac:dyDescent="0.3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43.2" hidden="1" x14ac:dyDescent="0.3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43.2" hidden="1" x14ac:dyDescent="0.3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3.2" hidden="1" x14ac:dyDescent="0.3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3.2" hidden="1" x14ac:dyDescent="0.3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3.2" hidden="1" x14ac:dyDescent="0.3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28.8" hidden="1" x14ac:dyDescent="0.3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28.8" x14ac:dyDescent="0.3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43.2" hidden="1" x14ac:dyDescent="0.3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57.6" hidden="1" x14ac:dyDescent="0.3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3.2" hidden="1" x14ac:dyDescent="0.3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3.2" x14ac:dyDescent="0.3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43.2" hidden="1" x14ac:dyDescent="0.3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43.2" hidden="1" x14ac:dyDescent="0.3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>
    <filterColumn colId="17">
      <filters>
        <filter val="plays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2:F19"/>
  <sheetViews>
    <sheetView zoomScale="80" zoomScaleNormal="80"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2" spans="1:6" x14ac:dyDescent="0.3">
      <c r="A2" s="11" t="s">
        <v>8396</v>
      </c>
      <c r="B2" t="s">
        <v>8310</v>
      </c>
    </row>
    <row r="3" spans="1:6" x14ac:dyDescent="0.3">
      <c r="A3" s="11" t="s">
        <v>8398</v>
      </c>
      <c r="B3" t="s">
        <v>8361</v>
      </c>
    </row>
    <row r="5" spans="1:6" x14ac:dyDescent="0.3">
      <c r="A5" s="11" t="s">
        <v>8362</v>
      </c>
      <c r="B5" s="11" t="s">
        <v>8359</v>
      </c>
    </row>
    <row r="6" spans="1:6" x14ac:dyDescent="0.3">
      <c r="A6" s="11" t="s">
        <v>8363</v>
      </c>
      <c r="B6" t="s">
        <v>8218</v>
      </c>
      <c r="C6" t="s">
        <v>8221</v>
      </c>
      <c r="D6" t="s">
        <v>8220</v>
      </c>
      <c r="E6" t="s">
        <v>8219</v>
      </c>
      <c r="F6" t="s">
        <v>8360</v>
      </c>
    </row>
    <row r="7" spans="1:6" x14ac:dyDescent="0.3">
      <c r="A7" s="18" t="s">
        <v>8372</v>
      </c>
      <c r="B7" s="6">
        <v>56</v>
      </c>
      <c r="C7" s="6">
        <v>2</v>
      </c>
      <c r="D7" s="6">
        <v>33</v>
      </c>
      <c r="E7" s="6">
        <v>7</v>
      </c>
      <c r="F7" s="6">
        <v>98</v>
      </c>
    </row>
    <row r="8" spans="1:6" x14ac:dyDescent="0.3">
      <c r="A8" s="18" t="s">
        <v>8373</v>
      </c>
      <c r="B8" s="6">
        <v>71</v>
      </c>
      <c r="C8" s="6">
        <v>8</v>
      </c>
      <c r="D8" s="6">
        <v>39</v>
      </c>
      <c r="E8" s="6">
        <v>3</v>
      </c>
      <c r="F8" s="6">
        <v>121</v>
      </c>
    </row>
    <row r="9" spans="1:6" x14ac:dyDescent="0.3">
      <c r="A9" s="18" t="s">
        <v>8374</v>
      </c>
      <c r="B9" s="6">
        <v>56</v>
      </c>
      <c r="C9" s="6">
        <v>14</v>
      </c>
      <c r="D9" s="6">
        <v>33</v>
      </c>
      <c r="E9" s="6">
        <v>3</v>
      </c>
      <c r="F9" s="6">
        <v>106</v>
      </c>
    </row>
    <row r="10" spans="1:6" x14ac:dyDescent="0.3">
      <c r="A10" s="18" t="s">
        <v>8375</v>
      </c>
      <c r="B10" s="6">
        <v>71</v>
      </c>
      <c r="C10" s="6"/>
      <c r="D10" s="6">
        <v>40</v>
      </c>
      <c r="E10" s="6">
        <v>2</v>
      </c>
      <c r="F10" s="6">
        <v>113</v>
      </c>
    </row>
    <row r="11" spans="1:6" x14ac:dyDescent="0.3">
      <c r="A11" s="18" t="s">
        <v>8366</v>
      </c>
      <c r="B11" s="6">
        <v>111</v>
      </c>
      <c r="C11" s="6"/>
      <c r="D11" s="6">
        <v>52</v>
      </c>
      <c r="E11" s="6">
        <v>3</v>
      </c>
      <c r="F11" s="6">
        <v>166</v>
      </c>
    </row>
    <row r="12" spans="1:6" x14ac:dyDescent="0.3">
      <c r="A12" s="18" t="s">
        <v>8376</v>
      </c>
      <c r="B12" s="6">
        <v>100</v>
      </c>
      <c r="C12" s="6"/>
      <c r="D12" s="6">
        <v>49</v>
      </c>
      <c r="E12" s="6">
        <v>4</v>
      </c>
      <c r="F12" s="6">
        <v>153</v>
      </c>
    </row>
    <row r="13" spans="1:6" x14ac:dyDescent="0.3">
      <c r="A13" s="18" t="s">
        <v>8367</v>
      </c>
      <c r="B13" s="6">
        <v>87</v>
      </c>
      <c r="C13" s="6"/>
      <c r="D13" s="6">
        <v>50</v>
      </c>
      <c r="E13" s="6">
        <v>1</v>
      </c>
      <c r="F13" s="6">
        <v>138</v>
      </c>
    </row>
    <row r="14" spans="1:6" x14ac:dyDescent="0.3">
      <c r="A14" s="18" t="s">
        <v>8368</v>
      </c>
      <c r="B14" s="6">
        <v>72</v>
      </c>
      <c r="C14" s="6"/>
      <c r="D14" s="6">
        <v>47</v>
      </c>
      <c r="E14" s="6">
        <v>4</v>
      </c>
      <c r="F14" s="6">
        <v>123</v>
      </c>
    </row>
    <row r="15" spans="1:6" x14ac:dyDescent="0.3">
      <c r="A15" s="18" t="s">
        <v>8369</v>
      </c>
      <c r="B15" s="6">
        <v>59</v>
      </c>
      <c r="C15" s="6"/>
      <c r="D15" s="6">
        <v>34</v>
      </c>
      <c r="E15" s="6">
        <v>4</v>
      </c>
      <c r="F15" s="6">
        <v>97</v>
      </c>
    </row>
    <row r="16" spans="1:6" x14ac:dyDescent="0.3">
      <c r="A16" s="18" t="s">
        <v>8370</v>
      </c>
      <c r="B16" s="6">
        <v>65</v>
      </c>
      <c r="C16" s="6"/>
      <c r="D16" s="6">
        <v>50</v>
      </c>
      <c r="E16" s="6"/>
      <c r="F16" s="6">
        <v>115</v>
      </c>
    </row>
    <row r="17" spans="1:6" x14ac:dyDescent="0.3">
      <c r="A17" s="18" t="s">
        <v>8371</v>
      </c>
      <c r="B17" s="6">
        <v>54</v>
      </c>
      <c r="C17" s="6"/>
      <c r="D17" s="6">
        <v>31</v>
      </c>
      <c r="E17" s="6">
        <v>3</v>
      </c>
      <c r="F17" s="6">
        <v>88</v>
      </c>
    </row>
    <row r="18" spans="1:6" x14ac:dyDescent="0.3">
      <c r="A18" s="18" t="s">
        <v>8377</v>
      </c>
      <c r="B18" s="6">
        <v>37</v>
      </c>
      <c r="C18" s="6"/>
      <c r="D18" s="6">
        <v>35</v>
      </c>
      <c r="E18" s="6">
        <v>3</v>
      </c>
      <c r="F18" s="6">
        <v>75</v>
      </c>
    </row>
    <row r="19" spans="1:6" x14ac:dyDescent="0.3">
      <c r="A19" s="18" t="s">
        <v>8360</v>
      </c>
      <c r="B19" s="6">
        <v>839</v>
      </c>
      <c r="C19" s="6">
        <v>24</v>
      </c>
      <c r="D19" s="6">
        <v>493</v>
      </c>
      <c r="E19" s="6">
        <v>37</v>
      </c>
      <c r="F19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7B-F9A4-46A7-8766-EC9ED77FEC95}">
  <dimension ref="A1:CZ43"/>
  <sheetViews>
    <sheetView zoomScale="80" zoomScaleNormal="80" workbookViewId="0">
      <selection activeCell="B3" sqref="B3"/>
    </sheetView>
  </sheetViews>
  <sheetFormatPr defaultRowHeight="14.4" x14ac:dyDescent="0.3"/>
  <cols>
    <col min="1" max="2" width="17.33203125" style="20" bestFit="1" customWidth="1"/>
    <col min="3" max="3" width="26.88671875" style="20" bestFit="1" customWidth="1"/>
    <col min="4" max="4" width="23.21875" style="20" bestFit="1" customWidth="1"/>
    <col min="5" max="5" width="26" style="20" bestFit="1" customWidth="1"/>
    <col min="6" max="6" width="22.21875" style="20" bestFit="1" customWidth="1"/>
    <col min="7" max="7" width="18" style="20" bestFit="1" customWidth="1"/>
    <col min="8" max="8" width="21.109375" style="20" bestFit="1" customWidth="1"/>
    <col min="9" max="11" width="12" style="20" bestFit="1" customWidth="1"/>
    <col min="12" max="12" width="11" style="20" bestFit="1" customWidth="1"/>
    <col min="13" max="20" width="12" style="20" bestFit="1" customWidth="1"/>
    <col min="21" max="22" width="11" style="20" bestFit="1" customWidth="1"/>
    <col min="23" max="25" width="12" style="20" bestFit="1" customWidth="1"/>
    <col min="26" max="26" width="29.33203125" style="20" bestFit="1" customWidth="1"/>
    <col min="27" max="27" width="26.44140625" style="20" bestFit="1" customWidth="1"/>
    <col min="28" max="28" width="25.44140625" style="20" bestFit="1" customWidth="1"/>
    <col min="29" max="29" width="30.44140625" style="20" bestFit="1" customWidth="1"/>
    <col min="30" max="30" width="29.33203125" style="20" bestFit="1" customWidth="1"/>
    <col min="31" max="31" width="26.44140625" style="20" bestFit="1" customWidth="1"/>
    <col min="32" max="32" width="25.44140625" style="20" bestFit="1" customWidth="1"/>
    <col min="33" max="33" width="30.44140625" style="20" bestFit="1" customWidth="1"/>
    <col min="34" max="34" width="29.33203125" style="20" bestFit="1" customWidth="1"/>
    <col min="35" max="35" width="26.44140625" style="20" bestFit="1" customWidth="1"/>
    <col min="36" max="36" width="25.44140625" style="20" bestFit="1" customWidth="1"/>
    <col min="37" max="37" width="30.44140625" style="20" bestFit="1" customWidth="1"/>
    <col min="38" max="38" width="29.33203125" style="20" bestFit="1" customWidth="1"/>
    <col min="39" max="39" width="26.44140625" style="20" bestFit="1" customWidth="1"/>
    <col min="40" max="40" width="25.44140625" style="20" bestFit="1" customWidth="1"/>
    <col min="41" max="41" width="30.44140625" style="20" bestFit="1" customWidth="1"/>
    <col min="42" max="42" width="29.33203125" style="20" bestFit="1" customWidth="1"/>
    <col min="43" max="43" width="26.44140625" style="20" bestFit="1" customWidth="1"/>
    <col min="44" max="44" width="25.44140625" style="20" bestFit="1" customWidth="1"/>
    <col min="45" max="45" width="30.44140625" style="20" bestFit="1" customWidth="1"/>
    <col min="46" max="46" width="29.33203125" style="20" bestFit="1" customWidth="1"/>
    <col min="47" max="47" width="31.21875" style="20" bestFit="1" customWidth="1"/>
    <col min="48" max="48" width="30.21875" style="20" bestFit="1" customWidth="1"/>
    <col min="49" max="49" width="26.5546875" style="20" bestFit="1" customWidth="1"/>
    <col min="50" max="50" width="29.33203125" style="20" bestFit="1" customWidth="1"/>
    <col min="51" max="51" width="26.44140625" style="20" bestFit="1" customWidth="1"/>
    <col min="52" max="52" width="22.5546875" style="20" bestFit="1" customWidth="1"/>
    <col min="53" max="53" width="25.44140625" style="20" bestFit="1" customWidth="1"/>
    <col min="54" max="54" width="30.44140625" style="20" bestFit="1" customWidth="1"/>
    <col min="55" max="55" width="26.5546875" style="20" bestFit="1" customWidth="1"/>
    <col min="56" max="56" width="29.33203125" style="20" bestFit="1" customWidth="1"/>
    <col min="57" max="57" width="26.44140625" style="20" bestFit="1" customWidth="1"/>
    <col min="58" max="58" width="22.5546875" style="20" bestFit="1" customWidth="1"/>
    <col min="59" max="59" width="25.44140625" style="20" bestFit="1" customWidth="1"/>
    <col min="60" max="60" width="30.44140625" style="20" bestFit="1" customWidth="1"/>
    <col min="61" max="61" width="26.5546875" style="20" bestFit="1" customWidth="1"/>
    <col min="62" max="62" width="29.33203125" style="20" bestFit="1" customWidth="1"/>
    <col min="63" max="63" width="26.44140625" style="20" bestFit="1" customWidth="1"/>
    <col min="64" max="64" width="22.5546875" style="20" bestFit="1" customWidth="1"/>
    <col min="65" max="65" width="25.44140625" style="20" bestFit="1" customWidth="1"/>
    <col min="66" max="66" width="30.44140625" style="20" bestFit="1" customWidth="1"/>
    <col min="67" max="67" width="26.5546875" style="20" bestFit="1" customWidth="1"/>
    <col min="68" max="68" width="29.33203125" style="20" bestFit="1" customWidth="1"/>
    <col min="69" max="69" width="31.21875" style="20" bestFit="1" customWidth="1"/>
    <col min="70" max="70" width="27.33203125" style="20" bestFit="1" customWidth="1"/>
    <col min="71" max="71" width="30.21875" style="20" bestFit="1" customWidth="1"/>
    <col min="72" max="72" width="30.44140625" style="20" bestFit="1" customWidth="1"/>
    <col min="73" max="73" width="26.5546875" style="20" bestFit="1" customWidth="1"/>
    <col min="74" max="74" width="29.33203125" style="20" bestFit="1" customWidth="1"/>
    <col min="75" max="75" width="26.44140625" style="20" bestFit="1" customWidth="1"/>
    <col min="76" max="76" width="22.5546875" style="20" bestFit="1" customWidth="1"/>
    <col min="77" max="77" width="25.44140625" style="20" bestFit="1" customWidth="1"/>
    <col min="78" max="78" width="30.44140625" style="20" bestFit="1" customWidth="1"/>
    <col min="79" max="79" width="26.5546875" style="20" bestFit="1" customWidth="1"/>
    <col min="80" max="80" width="29.33203125" style="20" bestFit="1" customWidth="1"/>
    <col min="81" max="81" width="30.44140625" style="20" bestFit="1" customWidth="1"/>
    <col min="82" max="82" width="26.5546875" style="20" bestFit="1" customWidth="1"/>
    <col min="83" max="83" width="29.33203125" style="20" bestFit="1" customWidth="1"/>
    <col min="84" max="84" width="26.44140625" style="20" bestFit="1" customWidth="1"/>
    <col min="85" max="85" width="22.5546875" style="20" bestFit="1" customWidth="1"/>
    <col min="86" max="86" width="25.44140625" style="20" bestFit="1" customWidth="1"/>
    <col min="87" max="87" width="30.44140625" style="20" bestFit="1" customWidth="1"/>
    <col min="88" max="88" width="26.5546875" style="20" bestFit="1" customWidth="1"/>
    <col min="89" max="89" width="29.33203125" style="20" bestFit="1" customWidth="1"/>
    <col min="90" max="90" width="30.44140625" style="20" bestFit="1" customWidth="1"/>
    <col min="91" max="91" width="26.5546875" style="20" bestFit="1" customWidth="1"/>
    <col min="92" max="92" width="29.33203125" style="20" bestFit="1" customWidth="1"/>
    <col min="93" max="93" width="26.44140625" style="20" bestFit="1" customWidth="1"/>
    <col min="94" max="94" width="22.5546875" style="20" bestFit="1" customWidth="1"/>
    <col min="95" max="95" width="25.44140625" style="20" bestFit="1" customWidth="1"/>
    <col min="96" max="96" width="30.44140625" style="20" bestFit="1" customWidth="1"/>
    <col min="97" max="97" width="26.5546875" style="20" bestFit="1" customWidth="1"/>
    <col min="98" max="98" width="29.33203125" style="20" bestFit="1" customWidth="1"/>
    <col min="99" max="99" width="30.44140625" style="20" bestFit="1" customWidth="1"/>
    <col min="100" max="100" width="26.5546875" style="20" bestFit="1" customWidth="1"/>
    <col min="101" max="101" width="29.33203125" style="20" bestFit="1" customWidth="1"/>
    <col min="102" max="102" width="31.21875" style="20" bestFit="1" customWidth="1"/>
    <col min="103" max="103" width="27.33203125" style="20" bestFit="1" customWidth="1"/>
    <col min="104" max="104" width="30.21875" style="20" bestFit="1" customWidth="1"/>
    <col min="105" max="16384" width="8.88671875" style="20"/>
  </cols>
  <sheetData>
    <row r="1" spans="1:104" s="10" customFormat="1" ht="15.6" x14ac:dyDescent="0.3">
      <c r="A1" s="21" t="s">
        <v>8399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104" x14ac:dyDescent="0.3">
      <c r="A2" s="20" t="s">
        <v>8407</v>
      </c>
      <c r="B2" s="20">
        <f>COUNTIFS(Kickstarter!$R:$R,"=plays",Kickstarter!$F:$F,"=successful",Kickstarter!$D:$D,"&lt;1000",Kickstarter!$H:$H,"=USD")</f>
        <v>58</v>
      </c>
      <c r="C2" s="20">
        <f>COUNTIFS(Kickstarter!$R:$R,"=plays",Kickstarter!$F:$F,"=failed",Kickstarter!$D:$D,"&lt;1000",Kickstarter!$H:$H,"=USD")</f>
        <v>28</v>
      </c>
      <c r="D2" s="20">
        <f>COUNTIFS(Kickstarter!$R:$R,"=plays",Kickstarter!$F:$F,"=canceled",Kickstarter!$D:$D,"&lt;1000",Kickstarter!$H:$H,"=USD")</f>
        <v>0</v>
      </c>
      <c r="E2" s="20">
        <f>SUM(B2:D2)</f>
        <v>86</v>
      </c>
      <c r="F2" s="22">
        <f>B2/$E2</f>
        <v>0.67441860465116277</v>
      </c>
      <c r="G2" s="22">
        <f t="shared" ref="G2:H2" si="0">C2/$E2</f>
        <v>0.32558139534883723</v>
      </c>
      <c r="H2" s="22">
        <f t="shared" si="0"/>
        <v>0</v>
      </c>
    </row>
    <row r="3" spans="1:104" x14ac:dyDescent="0.3">
      <c r="A3" s="20" t="s">
        <v>8409</v>
      </c>
      <c r="B3" s="20">
        <f>COUNTIFS(Kickstarter!$R:$R,"=plays",Kickstarter!$F:$F,"=successful",Kickstarter!$D:$D,"&gt;=1000",Kickstarter!$D:$D,"&lt;5000",Kickstarter!$H:$H,"=USD")</f>
        <v>227</v>
      </c>
      <c r="C3" s="20">
        <f>COUNTIFS(Kickstarter!$R:$R,"=plays",Kickstarter!$F:$F,"=failed",Kickstarter!$D:$D,"&gt;=1000",Kickstarter!$D:$D,"&lt;5000",Kickstarter!$H:$H,"=USD")</f>
        <v>93</v>
      </c>
      <c r="D3" s="20">
        <f>COUNTIFS(Kickstarter!$R:$R,"=plays",Kickstarter!$F:$F,"=canceled",Kickstarter!$D:$D,"&gt;=1000",Kickstarter!$D:$D,"&lt;5000",Kickstarter!$H:$H,"=USD")</f>
        <v>0</v>
      </c>
      <c r="E3" s="20">
        <f t="shared" ref="E3:E13" si="1">SUM(B3:D3)</f>
        <v>320</v>
      </c>
      <c r="F3" s="22">
        <f t="shared" ref="F3:F13" si="2">B3/$E3</f>
        <v>0.70937499999999998</v>
      </c>
      <c r="G3" s="22">
        <f t="shared" ref="G3:G13" si="3">C3/$E3</f>
        <v>0.29062500000000002</v>
      </c>
      <c r="H3" s="22">
        <f t="shared" ref="H3:H13" si="4">D3/$E3</f>
        <v>0</v>
      </c>
    </row>
    <row r="4" spans="1:104" x14ac:dyDescent="0.3">
      <c r="A4" s="20" t="s">
        <v>8410</v>
      </c>
      <c r="B4" s="20">
        <f>COUNTIFS(Kickstarter!$R:$R,"=plays",Kickstarter!$F:$F,"=successful",Kickstarter!$D:$D,"&gt;=5000",Kickstarter!$D:$D,"&lt;10000",Kickstarter!$H:$H,"=USD")</f>
        <v>65</v>
      </c>
      <c r="C4" s="20">
        <f>COUNTIFS(Kickstarter!$R:$R,"=plays",Kickstarter!$F:$F,"=failed",Kickstarter!$D:$D,"&gt;=5000",Kickstarter!$D:$D,"&lt;10000",Kickstarter!$H:$H,"=USD")</f>
        <v>63</v>
      </c>
      <c r="D4" s="20">
        <f>COUNTIFS(Kickstarter!$R:$R,"=plays",Kickstarter!$F:$F,"=canceled",Kickstarter!$D:$D,"&gt;=5000",Kickstarter!$D:$D,"&lt;10000",Kickstarter!$H:$H,"=USD")</f>
        <v>0</v>
      </c>
      <c r="E4" s="20">
        <f t="shared" si="1"/>
        <v>128</v>
      </c>
      <c r="F4" s="22">
        <f t="shared" si="2"/>
        <v>0.5078125</v>
      </c>
      <c r="G4" s="22">
        <f t="shared" si="3"/>
        <v>0.4921875</v>
      </c>
      <c r="H4" s="22">
        <f t="shared" si="4"/>
        <v>0</v>
      </c>
    </row>
    <row r="5" spans="1:104" x14ac:dyDescent="0.3">
      <c r="A5" s="20" t="s">
        <v>8411</v>
      </c>
      <c r="B5" s="20">
        <f>COUNTIFS(Kickstarter!$R:$R,"=plays",Kickstarter!$F:$F,"=successful",Kickstarter!$D:$D,"&gt;=10000",Kickstarter!$D:$D,"&lt;15000",Kickstarter!$H:$H,"=USD")</f>
        <v>31</v>
      </c>
      <c r="C5" s="20">
        <f>COUNTIFS(Kickstarter!$R:$R,"=plays",Kickstarter!$F:$F,"=failed",Kickstarter!$D:$D,"&gt;=10000",Kickstarter!$D:$D,"&lt;15000",Kickstarter!$H:$H,"=USD")</f>
        <v>26</v>
      </c>
      <c r="D5" s="20">
        <f>COUNTIFS(Kickstarter!$R:$R,"=plays",Kickstarter!$F:$F,"=canceled",Kickstarter!$D:$D,"&gt;=10000",Kickstarter!$D:$D,"&lt;15000",Kickstarter!$H:$H,"=USD")</f>
        <v>0</v>
      </c>
      <c r="E5" s="20">
        <f t="shared" si="1"/>
        <v>57</v>
      </c>
      <c r="F5" s="22">
        <f t="shared" si="2"/>
        <v>0.54385964912280704</v>
      </c>
      <c r="G5" s="22">
        <f t="shared" si="3"/>
        <v>0.45614035087719296</v>
      </c>
      <c r="H5" s="22">
        <f t="shared" si="4"/>
        <v>0</v>
      </c>
    </row>
    <row r="6" spans="1:104" x14ac:dyDescent="0.3">
      <c r="A6" s="20" t="s">
        <v>8412</v>
      </c>
      <c r="B6" s="20">
        <f>COUNTIFS(Kickstarter!$R:$R,"=plays",Kickstarter!$F:$F,"=successful",Kickstarter!$D:$D,"&gt;=15000",Kickstarter!$D:$D,"&lt;20000",Kickstarter!$H:$H,"=USD")</f>
        <v>11</v>
      </c>
      <c r="C6" s="20">
        <f>COUNTIFS(Kickstarter!$R:$R,"=plays",Kickstarter!$F:$F,"=failed",Kickstarter!$D:$D,"&gt;=15000",Kickstarter!$D:$D,"&lt;20000",Kickstarter!$H:$H,"=USD")</f>
        <v>11</v>
      </c>
      <c r="D6" s="20">
        <f>COUNTIFS(Kickstarter!$R:$R,"=plays",Kickstarter!$F:$F,"=canceled",Kickstarter!$D:$D,"&gt;=15000",Kickstarter!$D:$D,"&lt;20000",Kickstarter!$H:$H,"=USD")</f>
        <v>0</v>
      </c>
      <c r="E6" s="20">
        <f t="shared" si="1"/>
        <v>22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4" x14ac:dyDescent="0.3">
      <c r="A7" s="20" t="s">
        <v>8413</v>
      </c>
      <c r="B7" s="20">
        <f>COUNTIFS(Kickstarter!$R:$R,"=plays",Kickstarter!$F:$F,"=successful",Kickstarter!$D:$D,"&gt;=20000",Kickstarter!$D:$D,"&lt;25000",Kickstarter!$H:$H,"=USD")</f>
        <v>9</v>
      </c>
      <c r="C7" s="20">
        <f>COUNTIFS(Kickstarter!$R:$R,"=plays",Kickstarter!$F:$F,"=failed",Kickstarter!$D:$D,"&gt;=20000",Kickstarter!$D:$D,"&lt;25000",Kickstarter!$H:$H,"=USD")</f>
        <v>9</v>
      </c>
      <c r="D7" s="20">
        <f>COUNTIFS(Kickstarter!$R:$R,"=plays",Kickstarter!$F:$F,"=canceled",Kickstarter!$D:$D,"&gt;=20000",Kickstarter!$D:$D,"&lt;25000",Kickstarter!$H:$H,"=USD")</f>
        <v>0</v>
      </c>
      <c r="E7" s="20">
        <f t="shared" si="1"/>
        <v>18</v>
      </c>
      <c r="F7" s="22">
        <f t="shared" si="2"/>
        <v>0.5</v>
      </c>
      <c r="G7" s="22">
        <f t="shared" si="3"/>
        <v>0.5</v>
      </c>
      <c r="H7" s="22">
        <f t="shared" si="4"/>
        <v>0</v>
      </c>
    </row>
    <row r="8" spans="1:104" x14ac:dyDescent="0.3">
      <c r="A8" s="20" t="s">
        <v>8414</v>
      </c>
      <c r="B8" s="20">
        <f>COUNTIFS(Kickstarter!$R:$R,"=plays",Kickstarter!$F:$F,"=successful",Kickstarter!$D:$D,"&gt;=25000",Kickstarter!$D:$D,"&lt;30000",Kickstarter!$H:$H,"=USD")</f>
        <v>1</v>
      </c>
      <c r="C8" s="20">
        <f>COUNTIFS(Kickstarter!$R:$R,"=plays",Kickstarter!$F:$F,"=failed",Kickstarter!$D:$D,"&gt;=25000",Kickstarter!$D:$D,"&lt;30000",Kickstarter!$H:$H,"=USD")</f>
        <v>2</v>
      </c>
      <c r="D8" s="20">
        <f>COUNTIFS(Kickstarter!$R:$R,"=plays",Kickstarter!$F:$F,"=canceled",Kickstarter!$D:$D,"&gt;=25000",Kickstarter!$D:$D,"&lt;30000",Kickstarter!$H:$H,"=USD")</f>
        <v>0</v>
      </c>
      <c r="E8" s="20">
        <f t="shared" si="1"/>
        <v>3</v>
      </c>
      <c r="F8" s="22">
        <f t="shared" si="2"/>
        <v>0.33333333333333331</v>
      </c>
      <c r="G8" s="22">
        <f t="shared" si="3"/>
        <v>0.66666666666666663</v>
      </c>
      <c r="H8" s="22">
        <f t="shared" si="4"/>
        <v>0</v>
      </c>
    </row>
    <row r="9" spans="1:104" x14ac:dyDescent="0.3">
      <c r="A9" s="20" t="s">
        <v>8415</v>
      </c>
      <c r="B9" s="20">
        <f>COUNTIFS(Kickstarter!$R:$R,"=plays",Kickstarter!$F:$F,"=successful",Kickstarter!$D:$D,"&gt;=30000",Kickstarter!$D:$D,"&lt;35000",Kickstarter!$H:$H,"=USD")</f>
        <v>3</v>
      </c>
      <c r="C9" s="20">
        <f>COUNTIFS(Kickstarter!$R:$R,"=plays",Kickstarter!$F:$F,"=failed",Kickstarter!$D:$D,"&gt;=30000",Kickstarter!$D:$D,"&lt;35000",Kickstarter!$H:$H,"=USD")</f>
        <v>3</v>
      </c>
      <c r="D9" s="20">
        <f>COUNTIFS(Kickstarter!$R:$R,"=plays",Kickstarter!$F:$F,"=canceled",Kickstarter!$D:$D,"&gt;=30000",Kickstarter!$D:$D,"&lt;35000",Kickstarter!$H:$H,"=USD")</f>
        <v>0</v>
      </c>
      <c r="E9" s="20">
        <f t="shared" si="1"/>
        <v>6</v>
      </c>
      <c r="F9" s="22">
        <f t="shared" si="2"/>
        <v>0.5</v>
      </c>
      <c r="G9" s="22">
        <f t="shared" si="3"/>
        <v>0.5</v>
      </c>
      <c r="H9" s="22">
        <f t="shared" si="4"/>
        <v>0</v>
      </c>
    </row>
    <row r="10" spans="1:104" x14ac:dyDescent="0.3">
      <c r="A10" s="20" t="s">
        <v>8416</v>
      </c>
      <c r="B10" s="20">
        <f>COUNTIFS(Kickstarter!$R:$R,"=plays",Kickstarter!$F:$F,"=successful",Kickstarter!$D:$D,"&gt;=35000",Kickstarter!$D:$D,"&lt;40000",Kickstarter!$H:$H,"=USD")</f>
        <v>4</v>
      </c>
      <c r="C10" s="20">
        <f>COUNTIFS(Kickstarter!$R:$R,"=plays",Kickstarter!$F:$F,"=failed",Kickstarter!$D:$D,"&gt;=35000",Kickstarter!$D:$D,"&lt;40000",Kickstarter!$H:$H,"=USD")</f>
        <v>1</v>
      </c>
      <c r="D10" s="20">
        <f>COUNTIFS(Kickstarter!$R:$R,"=plays",Kickstarter!$F:$F,"=canceled",Kickstarter!$D:$D,"&gt;=35000",Kickstarter!$D:$D,"&lt;40000",Kickstarter!$H:$H,"=USD")</f>
        <v>0</v>
      </c>
      <c r="E10" s="20">
        <f t="shared" si="1"/>
        <v>5</v>
      </c>
      <c r="F10" s="22">
        <f t="shared" si="2"/>
        <v>0.8</v>
      </c>
      <c r="G10" s="22">
        <f t="shared" si="3"/>
        <v>0.2</v>
      </c>
      <c r="H10" s="22">
        <f t="shared" si="4"/>
        <v>0</v>
      </c>
    </row>
    <row r="11" spans="1:104" x14ac:dyDescent="0.3">
      <c r="A11" s="20" t="s">
        <v>8417</v>
      </c>
      <c r="B11" s="20">
        <f>COUNTIFS(Kickstarter!$R:$R,"=plays",Kickstarter!$F:$F,"=successful",Kickstarter!$D:$D,"&gt;=40000",Kickstarter!$D:$D,"&lt;45000",Kickstarter!$H:$H,"=USD")</f>
        <v>2</v>
      </c>
      <c r="C11" s="20">
        <f>COUNTIFS(Kickstarter!$R:$R,"=plays",Kickstarter!$F:$F,"=failed",Kickstarter!$D:$D,"&gt;=40000",Kickstarter!$D:$D,"&lt;45000",Kickstarter!$H:$H,"=USD")</f>
        <v>1</v>
      </c>
      <c r="D11" s="20">
        <f>COUNTIFS(Kickstarter!$R:$R,"=plays",Kickstarter!$F:$F,"=canceled",Kickstarter!$D:$D,"&gt;=40000",Kickstarter!$D:$D,"&lt;45000",Kickstarter!$H:$H,"=USD")</f>
        <v>0</v>
      </c>
      <c r="E11" s="20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4" x14ac:dyDescent="0.3">
      <c r="A12" s="20" t="s">
        <v>8418</v>
      </c>
      <c r="B12" s="20">
        <f>COUNTIFS(Kickstarter!$R:$R,"=plays",Kickstarter!$F:$F,"=successful",Kickstarter!$D:$D,"&gt;=45000",Kickstarter!$D:$D,"&lt;50000",Kickstarter!$H:$H,"=USD")</f>
        <v>0</v>
      </c>
      <c r="C12" s="20">
        <f>COUNTIFS(Kickstarter!$R:$R,"=plays",Kickstarter!$F:$F,"=failed",Kickstarter!$D:$D,"&gt;=45000",Kickstarter!$D:$D,"&lt;50000",Kickstarter!$H:$H,"=USD")</f>
        <v>1</v>
      </c>
      <c r="D12" s="20">
        <f>COUNTIFS(Kickstarter!$R:$R,"=plays",Kickstarter!$F:$F,"=canceled",Kickstarter!$D:$D,"&gt;=45000",Kickstarter!$D:$D,"&lt;50000",Kickstarter!$H:$H,"=USD")</f>
        <v>0</v>
      </c>
      <c r="E12" s="20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4" x14ac:dyDescent="0.3">
      <c r="A13" s="20" t="s">
        <v>8408</v>
      </c>
      <c r="B13" s="20">
        <f>COUNTIFS(Kickstarter!$R:$R,"=plays",Kickstarter!$F:$F,"=successful",Kickstarter!$D:$D,"&gt;=50000",Kickstarter!$H:$H,"=USD")</f>
        <v>1</v>
      </c>
      <c r="C13" s="20">
        <f>COUNTIFS(Kickstarter!$R:$R,"=plays",Kickstarter!$F:$F,"=failed",Kickstarter!$D:$D,"&gt;=50000",Kickstarter!$H:$H,"=USD")</f>
        <v>12</v>
      </c>
      <c r="D13" s="20">
        <f>COUNTIFS(Kickstarter!$R:$R,"=plays",Kickstarter!$F:$F,"=canceled",Kickstarter!$D:$D,"&gt;=50000",Kickstarter!$H:$H,"=USD")</f>
        <v>0</v>
      </c>
      <c r="E13" s="20">
        <f t="shared" si="1"/>
        <v>13</v>
      </c>
      <c r="F13" s="22">
        <f t="shared" si="2"/>
        <v>7.6923076923076927E-2</v>
      </c>
      <c r="G13" s="22">
        <f t="shared" si="3"/>
        <v>0.92307692307692313</v>
      </c>
      <c r="H13" s="22">
        <f t="shared" si="4"/>
        <v>0</v>
      </c>
    </row>
    <row r="15" spans="1:104" x14ac:dyDescent="0.3">
      <c r="B15" s="11" t="s">
        <v>8363</v>
      </c>
      <c r="C15" t="s">
        <v>8419</v>
      </c>
      <c r="D15" t="s">
        <v>8420</v>
      </c>
      <c r="E15" t="s">
        <v>8421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</row>
    <row r="16" spans="1:104" x14ac:dyDescent="0.3">
      <c r="B16" s="12" t="s">
        <v>8407</v>
      </c>
      <c r="C16" s="23">
        <v>0.67441860465116277</v>
      </c>
      <c r="D16" s="23">
        <v>0.32558139534883723</v>
      </c>
      <c r="E16" s="23"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</row>
    <row r="17" spans="2:104" x14ac:dyDescent="0.3">
      <c r="B17" s="12" t="s">
        <v>8409</v>
      </c>
      <c r="C17" s="23">
        <v>0.70937499999999998</v>
      </c>
      <c r="D17" s="23">
        <v>0.29062500000000002</v>
      </c>
      <c r="E17" s="23"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</row>
    <row r="18" spans="2:104" x14ac:dyDescent="0.3">
      <c r="B18" s="12" t="s">
        <v>8410</v>
      </c>
      <c r="C18" s="23">
        <v>0.5078125</v>
      </c>
      <c r="D18" s="23">
        <v>0.4921875</v>
      </c>
      <c r="E18" s="23"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</row>
    <row r="19" spans="2:104" x14ac:dyDescent="0.3">
      <c r="B19" s="12" t="s">
        <v>8411</v>
      </c>
      <c r="C19" s="23">
        <v>0.54385964912280704</v>
      </c>
      <c r="D19" s="23">
        <v>0.45614035087719296</v>
      </c>
      <c r="E19" s="23"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</row>
    <row r="20" spans="2:104" x14ac:dyDescent="0.3">
      <c r="B20" s="12" t="s">
        <v>8412</v>
      </c>
      <c r="C20" s="23">
        <v>0.5</v>
      </c>
      <c r="D20" s="23">
        <v>0.5</v>
      </c>
      <c r="E20" s="23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</row>
    <row r="21" spans="2:104" x14ac:dyDescent="0.3">
      <c r="B21" s="12" t="s">
        <v>8413</v>
      </c>
      <c r="C21" s="23">
        <v>0.5</v>
      </c>
      <c r="D21" s="23">
        <v>0.5</v>
      </c>
      <c r="E21" s="23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</row>
    <row r="22" spans="2:104" x14ac:dyDescent="0.3">
      <c r="B22" s="12" t="s">
        <v>8414</v>
      </c>
      <c r="C22" s="23">
        <v>0.33333333333333331</v>
      </c>
      <c r="D22" s="23">
        <v>0.66666666666666663</v>
      </c>
      <c r="E22" s="23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</row>
    <row r="23" spans="2:104" x14ac:dyDescent="0.3">
      <c r="B23" s="12" t="s">
        <v>8415</v>
      </c>
      <c r="C23" s="23">
        <v>0.5</v>
      </c>
      <c r="D23" s="23">
        <v>0.5</v>
      </c>
      <c r="E23" s="23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</row>
    <row r="24" spans="2:104" x14ac:dyDescent="0.3">
      <c r="B24" s="12" t="s">
        <v>8416</v>
      </c>
      <c r="C24" s="23">
        <v>0.8</v>
      </c>
      <c r="D24" s="23">
        <v>0.2</v>
      </c>
      <c r="E24" s="23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</row>
    <row r="25" spans="2:104" x14ac:dyDescent="0.3">
      <c r="B25" s="12" t="s">
        <v>8417</v>
      </c>
      <c r="C25" s="23">
        <v>0.66666666666666663</v>
      </c>
      <c r="D25" s="23">
        <v>0.33333333333333331</v>
      </c>
      <c r="E25" s="23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</row>
    <row r="26" spans="2:104" x14ac:dyDescent="0.3">
      <c r="B26" s="12" t="s">
        <v>8418</v>
      </c>
      <c r="C26" s="23">
        <v>0</v>
      </c>
      <c r="D26" s="23">
        <v>1</v>
      </c>
      <c r="E26" s="23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</row>
    <row r="27" spans="2:104" x14ac:dyDescent="0.3">
      <c r="B27" s="12" t="s">
        <v>8408</v>
      </c>
      <c r="C27" s="23">
        <v>7.6923076923076927E-2</v>
      </c>
      <c r="D27" s="23">
        <v>0.92307692307692313</v>
      </c>
      <c r="E27" s="23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</row>
    <row r="28" spans="2:104" x14ac:dyDescent="0.3">
      <c r="B28" s="12" t="s">
        <v>8360</v>
      </c>
      <c r="C28" s="23">
        <v>5.8123888306970466</v>
      </c>
      <c r="D28" s="23">
        <v>6.1876111693029534</v>
      </c>
      <c r="E28" s="23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</row>
    <row r="29" spans="2:10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</row>
    <row r="30" spans="2:10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</row>
    <row r="31" spans="2:10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</row>
    <row r="32" spans="2:10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</row>
    <row r="33" spans="2:71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2:71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2:71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2:71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2:71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2:71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2:71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2:71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2:71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2:71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2:71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14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8308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">
      <c r="A6" s="12" t="s">
        <v>8332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">
      <c r="A7" s="12" t="s">
        <v>8321</v>
      </c>
      <c r="B7" s="6"/>
      <c r="C7" s="6">
        <v>96</v>
      </c>
      <c r="D7" s="6"/>
      <c r="E7" s="6">
        <v>52</v>
      </c>
      <c r="F7" s="6">
        <v>148</v>
      </c>
    </row>
    <row r="8" spans="1:6" x14ac:dyDescent="0.3">
      <c r="A8" s="12" t="s">
        <v>8341</v>
      </c>
      <c r="B8" s="6">
        <v>23</v>
      </c>
      <c r="C8" s="6"/>
      <c r="D8" s="6"/>
      <c r="E8" s="6"/>
      <c r="F8" s="6">
        <v>23</v>
      </c>
    </row>
    <row r="9" spans="1:6" x14ac:dyDescent="0.3">
      <c r="A9" s="12" t="s">
        <v>8324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">
      <c r="A10" s="12" t="s">
        <v>8329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">
      <c r="A11" s="12" t="s">
        <v>8312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">
      <c r="A12" s="12" t="s">
        <v>8315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">
      <c r="A13" s="12" t="s">
        <v>8310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">
      <c r="A14" s="12" t="s">
        <v>8360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2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8224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8314</v>
      </c>
      <c r="B6" s="6"/>
      <c r="C6" s="6">
        <v>14</v>
      </c>
      <c r="D6" s="6"/>
      <c r="E6" s="6"/>
      <c r="F6" s="6">
        <v>14</v>
      </c>
    </row>
    <row r="7" spans="1:6" x14ac:dyDescent="0.3">
      <c r="A7" s="12" t="s">
        <v>8352</v>
      </c>
      <c r="B7" s="6">
        <v>3</v>
      </c>
      <c r="C7" s="6"/>
      <c r="D7" s="6"/>
      <c r="E7" s="6"/>
      <c r="F7" s="6">
        <v>3</v>
      </c>
    </row>
    <row r="8" spans="1:6" x14ac:dyDescent="0.3">
      <c r="A8" s="12" t="s">
        <v>8339</v>
      </c>
      <c r="B8" s="6"/>
      <c r="C8" s="6">
        <v>2</v>
      </c>
      <c r="D8" s="6"/>
      <c r="E8" s="6"/>
      <c r="F8" s="6">
        <v>2</v>
      </c>
    </row>
    <row r="9" spans="1:6" x14ac:dyDescent="0.3">
      <c r="A9" s="12" t="s">
        <v>8356</v>
      </c>
      <c r="B9" s="6"/>
      <c r="C9" s="6"/>
      <c r="D9" s="6"/>
      <c r="E9" s="6">
        <v>5</v>
      </c>
      <c r="F9" s="6">
        <v>5</v>
      </c>
    </row>
    <row r="10" spans="1:6" x14ac:dyDescent="0.3">
      <c r="A10" s="12" t="s">
        <v>8337</v>
      </c>
      <c r="B10" s="6"/>
      <c r="C10" s="6"/>
      <c r="D10" s="6"/>
      <c r="E10" s="6">
        <v>8</v>
      </c>
      <c r="F10" s="6">
        <v>8</v>
      </c>
    </row>
    <row r="11" spans="1:6" x14ac:dyDescent="0.3">
      <c r="A11" s="12" t="s">
        <v>8317</v>
      </c>
      <c r="B11" s="6"/>
      <c r="C11" s="6">
        <v>16</v>
      </c>
      <c r="D11" s="6"/>
      <c r="E11" s="6"/>
      <c r="F11" s="6">
        <v>16</v>
      </c>
    </row>
    <row r="12" spans="1:6" x14ac:dyDescent="0.3">
      <c r="A12" s="12" t="s">
        <v>8343</v>
      </c>
      <c r="B12" s="6"/>
      <c r="C12" s="6"/>
      <c r="D12" s="6"/>
      <c r="E12" s="6">
        <v>6</v>
      </c>
      <c r="F12" s="6">
        <v>6</v>
      </c>
    </row>
    <row r="13" spans="1:6" x14ac:dyDescent="0.3">
      <c r="A13" s="12" t="s">
        <v>8328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3">
      <c r="A14" s="12" t="s">
        <v>8351</v>
      </c>
      <c r="B14" s="6"/>
      <c r="C14" s="6">
        <v>2</v>
      </c>
      <c r="D14" s="6"/>
      <c r="E14" s="6"/>
      <c r="F14" s="6">
        <v>2</v>
      </c>
    </row>
    <row r="15" spans="1:6" x14ac:dyDescent="0.3">
      <c r="A15" s="12" t="s">
        <v>8333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3">
      <c r="A16" s="12" t="s">
        <v>8327</v>
      </c>
      <c r="B16" s="6"/>
      <c r="C16" s="6">
        <v>3</v>
      </c>
      <c r="D16" s="6"/>
      <c r="E16" s="6"/>
      <c r="F16" s="6">
        <v>3</v>
      </c>
    </row>
    <row r="17" spans="1:6" x14ac:dyDescent="0.3">
      <c r="A17" s="12" t="s">
        <v>8326</v>
      </c>
      <c r="B17" s="6"/>
      <c r="C17" s="6"/>
      <c r="D17" s="6"/>
      <c r="E17" s="6">
        <v>19</v>
      </c>
      <c r="F17" s="6">
        <v>19</v>
      </c>
    </row>
    <row r="18" spans="1:6" x14ac:dyDescent="0.3">
      <c r="A18" s="12" t="s">
        <v>8338</v>
      </c>
      <c r="B18" s="6"/>
      <c r="C18" s="6">
        <v>6</v>
      </c>
      <c r="D18" s="6"/>
      <c r="E18" s="6"/>
      <c r="F18" s="6">
        <v>6</v>
      </c>
    </row>
    <row r="19" spans="1:6" x14ac:dyDescent="0.3">
      <c r="A19" s="12" t="s">
        <v>8353</v>
      </c>
      <c r="B19" s="6"/>
      <c r="C19" s="6"/>
      <c r="D19" s="6"/>
      <c r="E19" s="6">
        <v>2</v>
      </c>
      <c r="F19" s="6">
        <v>2</v>
      </c>
    </row>
    <row r="20" spans="1:6" x14ac:dyDescent="0.3">
      <c r="A20" s="12" t="s">
        <v>8331</v>
      </c>
      <c r="B20" s="6"/>
      <c r="C20" s="6">
        <v>7</v>
      </c>
      <c r="D20" s="6"/>
      <c r="E20" s="6"/>
      <c r="F20" s="6">
        <v>7</v>
      </c>
    </row>
    <row r="21" spans="1:6" x14ac:dyDescent="0.3">
      <c r="A21" s="12" t="s">
        <v>8318</v>
      </c>
      <c r="B21" s="6">
        <v>5</v>
      </c>
      <c r="C21" s="6">
        <v>11</v>
      </c>
      <c r="D21" s="6"/>
      <c r="E21" s="6">
        <v>10</v>
      </c>
      <c r="F21" s="6">
        <v>26</v>
      </c>
    </row>
    <row r="22" spans="1:6" x14ac:dyDescent="0.3">
      <c r="A22" s="12" t="s">
        <v>8355</v>
      </c>
      <c r="B22" s="6"/>
      <c r="C22" s="6">
        <v>3</v>
      </c>
      <c r="D22" s="6"/>
      <c r="E22" s="6"/>
      <c r="F22" s="6">
        <v>3</v>
      </c>
    </row>
    <row r="23" spans="1:6" x14ac:dyDescent="0.3">
      <c r="A23" s="12" t="s">
        <v>8346</v>
      </c>
      <c r="B23" s="6"/>
      <c r="C23" s="6"/>
      <c r="D23" s="6"/>
      <c r="E23" s="6">
        <v>6</v>
      </c>
      <c r="F23" s="6">
        <v>6</v>
      </c>
    </row>
    <row r="24" spans="1:6" x14ac:dyDescent="0.3">
      <c r="A24" s="12" t="s">
        <v>8335</v>
      </c>
      <c r="B24" s="6"/>
      <c r="C24" s="6">
        <v>5</v>
      </c>
      <c r="D24" s="6"/>
      <c r="E24" s="6"/>
      <c r="F24" s="6">
        <v>5</v>
      </c>
    </row>
    <row r="25" spans="1:6" x14ac:dyDescent="0.3">
      <c r="A25" s="12" t="s">
        <v>8330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3">
      <c r="A26" s="12" t="s">
        <v>8340</v>
      </c>
      <c r="B26" s="6"/>
      <c r="C26" s="6">
        <v>5</v>
      </c>
      <c r="D26" s="6"/>
      <c r="E26" s="6"/>
      <c r="F26" s="6">
        <v>5</v>
      </c>
    </row>
    <row r="27" spans="1:6" x14ac:dyDescent="0.3">
      <c r="A27" s="12" t="s">
        <v>8334</v>
      </c>
      <c r="B27" s="6"/>
      <c r="C27" s="6">
        <v>70</v>
      </c>
      <c r="D27" s="6">
        <v>6</v>
      </c>
      <c r="E27" s="6">
        <v>238</v>
      </c>
      <c r="F27" s="6">
        <v>314</v>
      </c>
    </row>
    <row r="28" spans="1:6" x14ac:dyDescent="0.3">
      <c r="A28" s="12" t="s">
        <v>8354</v>
      </c>
      <c r="B28" s="6"/>
      <c r="C28" s="6"/>
      <c r="D28" s="6"/>
      <c r="E28" s="6">
        <v>2</v>
      </c>
      <c r="F28" s="6">
        <v>2</v>
      </c>
    </row>
    <row r="29" spans="1:6" x14ac:dyDescent="0.3">
      <c r="A29" s="12" t="s">
        <v>8336</v>
      </c>
      <c r="B29" s="6"/>
      <c r="C29" s="6">
        <v>3</v>
      </c>
      <c r="D29" s="6"/>
      <c r="E29" s="6"/>
      <c r="F29" s="6">
        <v>3</v>
      </c>
    </row>
    <row r="30" spans="1:6" x14ac:dyDescent="0.3">
      <c r="A30" s="12" t="s">
        <v>8348</v>
      </c>
      <c r="B30" s="6"/>
      <c r="C30" s="6"/>
      <c r="D30" s="6"/>
      <c r="E30" s="6">
        <v>10</v>
      </c>
      <c r="F30" s="6">
        <v>10</v>
      </c>
    </row>
    <row r="31" spans="1:6" x14ac:dyDescent="0.3">
      <c r="A31" s="12" t="s">
        <v>8309</v>
      </c>
      <c r="B31" s="6">
        <v>2</v>
      </c>
      <c r="C31" s="6"/>
      <c r="D31" s="6"/>
      <c r="E31" s="6"/>
      <c r="F31" s="6">
        <v>2</v>
      </c>
    </row>
    <row r="32" spans="1:6" x14ac:dyDescent="0.3">
      <c r="A32" s="12" t="s">
        <v>8357</v>
      </c>
      <c r="B32" s="6"/>
      <c r="C32" s="6"/>
      <c r="D32" s="6"/>
      <c r="E32" s="6">
        <v>6</v>
      </c>
      <c r="F32" s="6">
        <v>6</v>
      </c>
    </row>
    <row r="33" spans="1:6" x14ac:dyDescent="0.3">
      <c r="A33" s="12" t="s">
        <v>8349</v>
      </c>
      <c r="B33" s="6"/>
      <c r="C33" s="6"/>
      <c r="D33" s="6">
        <v>1</v>
      </c>
      <c r="E33" s="6"/>
      <c r="F33" s="6">
        <v>1</v>
      </c>
    </row>
    <row r="34" spans="1:6" x14ac:dyDescent="0.3">
      <c r="A34" s="12" t="s">
        <v>8320</v>
      </c>
      <c r="B34" s="6"/>
      <c r="C34" s="6"/>
      <c r="D34" s="6"/>
      <c r="E34" s="6">
        <v>3</v>
      </c>
      <c r="F34" s="6">
        <v>3</v>
      </c>
    </row>
    <row r="35" spans="1:6" x14ac:dyDescent="0.3">
      <c r="A35" s="12" t="s">
        <v>8311</v>
      </c>
      <c r="B35" s="6">
        <v>1</v>
      </c>
      <c r="C35" s="6">
        <v>8</v>
      </c>
      <c r="D35" s="6"/>
      <c r="E35" s="6">
        <v>10</v>
      </c>
      <c r="F35" s="6">
        <v>19</v>
      </c>
    </row>
    <row r="36" spans="1:6" x14ac:dyDescent="0.3">
      <c r="A36" s="12" t="s">
        <v>8350</v>
      </c>
      <c r="B36" s="6"/>
      <c r="C36" s="6"/>
      <c r="D36" s="6"/>
      <c r="E36" s="6">
        <v>16</v>
      </c>
      <c r="F36" s="6">
        <v>16</v>
      </c>
    </row>
    <row r="37" spans="1:6" x14ac:dyDescent="0.3">
      <c r="A37" s="12" t="s">
        <v>8347</v>
      </c>
      <c r="B37" s="6"/>
      <c r="C37" s="6"/>
      <c r="D37" s="6"/>
      <c r="E37" s="6">
        <v>7</v>
      </c>
      <c r="F37" s="6">
        <v>7</v>
      </c>
    </row>
    <row r="38" spans="1:6" x14ac:dyDescent="0.3">
      <c r="A38" s="12" t="s">
        <v>8313</v>
      </c>
      <c r="B38" s="6"/>
      <c r="C38" s="6">
        <v>4</v>
      </c>
      <c r="D38" s="6"/>
      <c r="E38" s="6"/>
      <c r="F38" s="6">
        <v>4</v>
      </c>
    </row>
    <row r="39" spans="1:6" x14ac:dyDescent="0.3">
      <c r="A39" s="12" t="s">
        <v>8322</v>
      </c>
      <c r="B39" s="6"/>
      <c r="C39" s="6">
        <v>10</v>
      </c>
      <c r="D39" s="6"/>
      <c r="E39" s="6"/>
      <c r="F39" s="6">
        <v>10</v>
      </c>
    </row>
    <row r="40" spans="1:6" x14ac:dyDescent="0.3">
      <c r="A40" s="12" t="s">
        <v>8323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3">
      <c r="A41" s="12" t="s">
        <v>8319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3">
      <c r="A42" s="12" t="s">
        <v>8325</v>
      </c>
      <c r="B42" s="6">
        <v>1</v>
      </c>
      <c r="C42" s="6"/>
      <c r="D42" s="6"/>
      <c r="E42" s="6"/>
      <c r="F42" s="6">
        <v>1</v>
      </c>
    </row>
    <row r="43" spans="1:6" x14ac:dyDescent="0.3">
      <c r="A43" s="12" t="s">
        <v>8360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4.4" x14ac:dyDescent="0.3"/>
  <cols>
    <col min="1" max="1" width="34.6640625" style="3" bestFit="1" customWidth="1"/>
    <col min="2" max="2" width="46.44140625" style="3" customWidth="1"/>
    <col min="5" max="5" width="17" bestFit="1" customWidth="1"/>
  </cols>
  <sheetData>
    <row r="1" spans="1:6" x14ac:dyDescent="0.3">
      <c r="A1" s="2" t="s">
        <v>1</v>
      </c>
      <c r="B1" s="2" t="s">
        <v>4110</v>
      </c>
      <c r="C1" s="10" t="s">
        <v>8216</v>
      </c>
      <c r="D1" s="10" t="s">
        <v>8378</v>
      </c>
      <c r="E1" s="10" t="s">
        <v>8307</v>
      </c>
      <c r="F1" s="10" t="s">
        <v>8379</v>
      </c>
    </row>
    <row r="2" spans="1:6" ht="43.2" x14ac:dyDescent="0.3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3.2" x14ac:dyDescent="0.3">
      <c r="A3" s="1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3.2" x14ac:dyDescent="0.3">
      <c r="A4" s="1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43.2" x14ac:dyDescent="0.3">
      <c r="A5" s="1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3.2" x14ac:dyDescent="0.3">
      <c r="A6" s="1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3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4140625" defaultRowHeight="14.4" x14ac:dyDescent="0.3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3.2" x14ac:dyDescent="0.3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28.8" x14ac:dyDescent="0.3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3.2" x14ac:dyDescent="0.3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57.6" x14ac:dyDescent="0.3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28.8" x14ac:dyDescent="0.3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3.2" x14ac:dyDescent="0.3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3.2" x14ac:dyDescent="0.3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3.2" x14ac:dyDescent="0.3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3.2" x14ac:dyDescent="0.3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3.2" x14ac:dyDescent="0.3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3.2" x14ac:dyDescent="0.3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3.2" x14ac:dyDescent="0.3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3.2" x14ac:dyDescent="0.3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3.2" x14ac:dyDescent="0.3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28.8" x14ac:dyDescent="0.3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3.2" x14ac:dyDescent="0.3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28.8" x14ac:dyDescent="0.3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28.8" x14ac:dyDescent="0.3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3.2" x14ac:dyDescent="0.3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3.2" x14ac:dyDescent="0.3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3.2" x14ac:dyDescent="0.3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28.8" x14ac:dyDescent="0.3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3.2" x14ac:dyDescent="0.3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3.2" x14ac:dyDescent="0.3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28.8" x14ac:dyDescent="0.3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3.2" x14ac:dyDescent="0.3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3.2" x14ac:dyDescent="0.3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3.2" x14ac:dyDescent="0.3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3.2" x14ac:dyDescent="0.3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3.2" x14ac:dyDescent="0.3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3.2" x14ac:dyDescent="0.3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3.2" x14ac:dyDescent="0.3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28.8" x14ac:dyDescent="0.3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43.2" x14ac:dyDescent="0.3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28.8" x14ac:dyDescent="0.3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28.8" x14ac:dyDescent="0.3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57.6" x14ac:dyDescent="0.3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3.2" x14ac:dyDescent="0.3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28.8" x14ac:dyDescent="0.3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3.2" x14ac:dyDescent="0.3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3.2" x14ac:dyDescent="0.3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43.2" x14ac:dyDescent="0.3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3.2" x14ac:dyDescent="0.3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3.2" x14ac:dyDescent="0.3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3.2" x14ac:dyDescent="0.3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3.2" x14ac:dyDescent="0.3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3.2" x14ac:dyDescent="0.3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3.2" x14ac:dyDescent="0.3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3.2" x14ac:dyDescent="0.3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28.8" x14ac:dyDescent="0.3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3.2" x14ac:dyDescent="0.3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3.2" x14ac:dyDescent="0.3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43.2" x14ac:dyDescent="0.3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3.2" x14ac:dyDescent="0.3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3.2" x14ac:dyDescent="0.3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3.2" x14ac:dyDescent="0.3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28.8" x14ac:dyDescent="0.3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3.2" x14ac:dyDescent="0.3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28.8" x14ac:dyDescent="0.3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3.2" x14ac:dyDescent="0.3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3.2" x14ac:dyDescent="0.3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3.2" x14ac:dyDescent="0.3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3.2" x14ac:dyDescent="0.3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3.2" x14ac:dyDescent="0.3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43.2" x14ac:dyDescent="0.3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3.2" x14ac:dyDescent="0.3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3.2" x14ac:dyDescent="0.3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3.2" x14ac:dyDescent="0.3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3.2" x14ac:dyDescent="0.3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28.8" x14ac:dyDescent="0.3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3.2" x14ac:dyDescent="0.3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3.2" x14ac:dyDescent="0.3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28.8" x14ac:dyDescent="0.3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3.2" x14ac:dyDescent="0.3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57.6" x14ac:dyDescent="0.3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28.8" x14ac:dyDescent="0.3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28.8" x14ac:dyDescent="0.3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3.2" x14ac:dyDescent="0.3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28.8" x14ac:dyDescent="0.3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3.2" x14ac:dyDescent="0.3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3.2" x14ac:dyDescent="0.3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3.2" x14ac:dyDescent="0.3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28.8" x14ac:dyDescent="0.3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3.2" x14ac:dyDescent="0.3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3.2" x14ac:dyDescent="0.3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3.2" x14ac:dyDescent="0.3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3.2" x14ac:dyDescent="0.3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3.2" x14ac:dyDescent="0.3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3.2" x14ac:dyDescent="0.3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3.2" x14ac:dyDescent="0.3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3.2" x14ac:dyDescent="0.3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3.2" x14ac:dyDescent="0.3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3.2" x14ac:dyDescent="0.3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3.2" x14ac:dyDescent="0.3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3.2" x14ac:dyDescent="0.3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3.2" x14ac:dyDescent="0.3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3.2" x14ac:dyDescent="0.3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3.2" x14ac:dyDescent="0.3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3.2" x14ac:dyDescent="0.3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3.2" x14ac:dyDescent="0.3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3.2" x14ac:dyDescent="0.3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3.2" x14ac:dyDescent="0.3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3.2" x14ac:dyDescent="0.3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3.2" x14ac:dyDescent="0.3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3.2" x14ac:dyDescent="0.3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3.2" x14ac:dyDescent="0.3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28.8" x14ac:dyDescent="0.3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3.2" x14ac:dyDescent="0.3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3.2" x14ac:dyDescent="0.3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3.2" x14ac:dyDescent="0.3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3.2" x14ac:dyDescent="0.3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3.2" x14ac:dyDescent="0.3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43.2" x14ac:dyDescent="0.3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3.2" x14ac:dyDescent="0.3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28.8" x14ac:dyDescent="0.3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3.2" x14ac:dyDescent="0.3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3.2" x14ac:dyDescent="0.3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28.8" x14ac:dyDescent="0.3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x14ac:dyDescent="0.3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3.2" x14ac:dyDescent="0.3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3.2" x14ac:dyDescent="0.3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3.2" x14ac:dyDescent="0.3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3.2" x14ac:dyDescent="0.3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x14ac:dyDescent="0.3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28.8" x14ac:dyDescent="0.3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3.2" x14ac:dyDescent="0.3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3.2" x14ac:dyDescent="0.3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3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3.2" x14ac:dyDescent="0.3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3.2" x14ac:dyDescent="0.3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3.2" x14ac:dyDescent="0.3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3.2" x14ac:dyDescent="0.3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28.8" x14ac:dyDescent="0.3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28.8" x14ac:dyDescent="0.3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28.8" x14ac:dyDescent="0.3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3.2" x14ac:dyDescent="0.3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43.2" x14ac:dyDescent="0.3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43.2" x14ac:dyDescent="0.3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3.2" x14ac:dyDescent="0.3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3.2" x14ac:dyDescent="0.3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x14ac:dyDescent="0.3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3.2" x14ac:dyDescent="0.3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3.2" x14ac:dyDescent="0.3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3.2" x14ac:dyDescent="0.3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28.8" x14ac:dyDescent="0.3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3.2" x14ac:dyDescent="0.3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3.2" x14ac:dyDescent="0.3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28.8" x14ac:dyDescent="0.3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3.2" x14ac:dyDescent="0.3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3.2" x14ac:dyDescent="0.3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28.8" x14ac:dyDescent="0.3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3.2" x14ac:dyDescent="0.3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3.2" x14ac:dyDescent="0.3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28.8" x14ac:dyDescent="0.3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3.2" x14ac:dyDescent="0.3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57.6" x14ac:dyDescent="0.3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3.2" x14ac:dyDescent="0.3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3.2" x14ac:dyDescent="0.3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28.8" x14ac:dyDescent="0.3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3.2" x14ac:dyDescent="0.3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28.8" x14ac:dyDescent="0.3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28.8" x14ac:dyDescent="0.3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3.2" x14ac:dyDescent="0.3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3.2" x14ac:dyDescent="0.3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3.2" x14ac:dyDescent="0.3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28.8" x14ac:dyDescent="0.3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3.2" x14ac:dyDescent="0.3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3.2" x14ac:dyDescent="0.3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3.2" x14ac:dyDescent="0.3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3.2" x14ac:dyDescent="0.3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3.2" x14ac:dyDescent="0.3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3.2" x14ac:dyDescent="0.3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28.8" x14ac:dyDescent="0.3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3.2" x14ac:dyDescent="0.3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3.2" x14ac:dyDescent="0.3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28.8" x14ac:dyDescent="0.3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3.2" x14ac:dyDescent="0.3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3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43.2" x14ac:dyDescent="0.3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28.8" x14ac:dyDescent="0.3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3.2" x14ac:dyDescent="0.3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3.2" x14ac:dyDescent="0.3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28.8" x14ac:dyDescent="0.3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28.8" x14ac:dyDescent="0.3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3.2" x14ac:dyDescent="0.3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3.2" x14ac:dyDescent="0.3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3.2" x14ac:dyDescent="0.3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2" x14ac:dyDescent="0.3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3.2" x14ac:dyDescent="0.3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3.2" x14ac:dyDescent="0.3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3.2" x14ac:dyDescent="0.3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3.2" x14ac:dyDescent="0.3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28.8" x14ac:dyDescent="0.3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3.2" x14ac:dyDescent="0.3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3.2" x14ac:dyDescent="0.3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28.8" x14ac:dyDescent="0.3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3.2" x14ac:dyDescent="0.3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3.2" x14ac:dyDescent="0.3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3.2" x14ac:dyDescent="0.3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43.2" x14ac:dyDescent="0.3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28.8" x14ac:dyDescent="0.3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28.8" x14ac:dyDescent="0.3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3.2" x14ac:dyDescent="0.3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43.2" x14ac:dyDescent="0.3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3.2" x14ac:dyDescent="0.3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3.2" x14ac:dyDescent="0.3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3.2" x14ac:dyDescent="0.3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3.2" x14ac:dyDescent="0.3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3.2" x14ac:dyDescent="0.3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3.2" x14ac:dyDescent="0.3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28.8" x14ac:dyDescent="0.3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3.2" x14ac:dyDescent="0.3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3.2" x14ac:dyDescent="0.3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3.2" x14ac:dyDescent="0.3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3.2" x14ac:dyDescent="0.3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3.2" x14ac:dyDescent="0.3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3.2" x14ac:dyDescent="0.3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3.2" x14ac:dyDescent="0.3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3.2" x14ac:dyDescent="0.3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3.2" x14ac:dyDescent="0.3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3.2" x14ac:dyDescent="0.3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3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3.2" x14ac:dyDescent="0.3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28.8" x14ac:dyDescent="0.3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28.8" x14ac:dyDescent="0.3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3.2" x14ac:dyDescent="0.3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28.8" x14ac:dyDescent="0.3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3.2" x14ac:dyDescent="0.3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3.2" x14ac:dyDescent="0.3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3.2" x14ac:dyDescent="0.3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28.8" x14ac:dyDescent="0.3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3.2" x14ac:dyDescent="0.3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0.8" x14ac:dyDescent="0.3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3.2" x14ac:dyDescent="0.3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3.2" x14ac:dyDescent="0.3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28.8" x14ac:dyDescent="0.3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86.4" x14ac:dyDescent="0.3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3.2" x14ac:dyDescent="0.3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3.2" x14ac:dyDescent="0.3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3.2" x14ac:dyDescent="0.3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3.2" x14ac:dyDescent="0.3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28.8" x14ac:dyDescent="0.3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3.2" x14ac:dyDescent="0.3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28.8" x14ac:dyDescent="0.3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3.2" x14ac:dyDescent="0.3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3.2" x14ac:dyDescent="0.3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28.8" x14ac:dyDescent="0.3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3.2" x14ac:dyDescent="0.3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28.8" x14ac:dyDescent="0.3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3.2" x14ac:dyDescent="0.3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3.2" x14ac:dyDescent="0.3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3.2" x14ac:dyDescent="0.3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3.2" x14ac:dyDescent="0.3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3.2" x14ac:dyDescent="0.3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3.2" x14ac:dyDescent="0.3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3.2" x14ac:dyDescent="0.3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3.2" x14ac:dyDescent="0.3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3.2" x14ac:dyDescent="0.3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3.2" x14ac:dyDescent="0.3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3.2" x14ac:dyDescent="0.3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3.2" x14ac:dyDescent="0.3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28.8" x14ac:dyDescent="0.3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3.2" x14ac:dyDescent="0.3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3.2" x14ac:dyDescent="0.3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3.2" x14ac:dyDescent="0.3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3.2" x14ac:dyDescent="0.3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28.8" x14ac:dyDescent="0.3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3.2" x14ac:dyDescent="0.3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3.2" x14ac:dyDescent="0.3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3.2" x14ac:dyDescent="0.3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3.2" x14ac:dyDescent="0.3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3.2" x14ac:dyDescent="0.3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3.2" x14ac:dyDescent="0.3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28.8" x14ac:dyDescent="0.3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3.2" x14ac:dyDescent="0.3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3.2" x14ac:dyDescent="0.3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3.2" x14ac:dyDescent="0.3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3.2" x14ac:dyDescent="0.3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3.2" x14ac:dyDescent="0.3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3.2" x14ac:dyDescent="0.3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3.2" x14ac:dyDescent="0.3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3.2" x14ac:dyDescent="0.3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3.2" x14ac:dyDescent="0.3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28.8" x14ac:dyDescent="0.3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3.2" x14ac:dyDescent="0.3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3.2" x14ac:dyDescent="0.3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3.2" x14ac:dyDescent="0.3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3.2" x14ac:dyDescent="0.3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28.8" x14ac:dyDescent="0.3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3.2" x14ac:dyDescent="0.3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3.2" x14ac:dyDescent="0.3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3.2" x14ac:dyDescent="0.3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3.2" x14ac:dyDescent="0.3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3.2" x14ac:dyDescent="0.3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3.2" x14ac:dyDescent="0.3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3.2" x14ac:dyDescent="0.3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28.8" x14ac:dyDescent="0.3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3.2" x14ac:dyDescent="0.3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3.2" x14ac:dyDescent="0.3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3.2" x14ac:dyDescent="0.3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3.2" x14ac:dyDescent="0.3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3.2" x14ac:dyDescent="0.3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3.2" x14ac:dyDescent="0.3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3.2" x14ac:dyDescent="0.3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3.2" x14ac:dyDescent="0.3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28.8" x14ac:dyDescent="0.3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57.6" x14ac:dyDescent="0.3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3.2" x14ac:dyDescent="0.3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28.8" x14ac:dyDescent="0.3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3.2" x14ac:dyDescent="0.3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28.8" x14ac:dyDescent="0.3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28.8" x14ac:dyDescent="0.3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3.2" x14ac:dyDescent="0.3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3.2" x14ac:dyDescent="0.3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3.2" x14ac:dyDescent="0.3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3.2" x14ac:dyDescent="0.3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28.8" x14ac:dyDescent="0.3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28.8" x14ac:dyDescent="0.3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3.2" x14ac:dyDescent="0.3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3.2" x14ac:dyDescent="0.3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28.8" x14ac:dyDescent="0.3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3.2" x14ac:dyDescent="0.3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28.8" x14ac:dyDescent="0.3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x14ac:dyDescent="0.3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3.2" x14ac:dyDescent="0.3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28.8" x14ac:dyDescent="0.3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3.2" x14ac:dyDescent="0.3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3.2" x14ac:dyDescent="0.3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28.8" x14ac:dyDescent="0.3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3.2" x14ac:dyDescent="0.3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3.2" x14ac:dyDescent="0.3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28.8" x14ac:dyDescent="0.3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3.2" x14ac:dyDescent="0.3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28.8" x14ac:dyDescent="0.3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3.2" x14ac:dyDescent="0.3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28.8" x14ac:dyDescent="0.3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28.8" x14ac:dyDescent="0.3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3.2" x14ac:dyDescent="0.3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43.2" x14ac:dyDescent="0.3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3.2" x14ac:dyDescent="0.3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3.2" x14ac:dyDescent="0.3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3.2" x14ac:dyDescent="0.3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28.8" x14ac:dyDescent="0.3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3.2" x14ac:dyDescent="0.3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28.8" x14ac:dyDescent="0.3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3.2" x14ac:dyDescent="0.3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28.8" x14ac:dyDescent="0.3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3.2" x14ac:dyDescent="0.3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3.2" x14ac:dyDescent="0.3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3.2" x14ac:dyDescent="0.3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3.2" x14ac:dyDescent="0.3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3.2" x14ac:dyDescent="0.3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28.8" x14ac:dyDescent="0.3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3.2" x14ac:dyDescent="0.3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3.2" x14ac:dyDescent="0.3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43.2" x14ac:dyDescent="0.3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3.2" x14ac:dyDescent="0.3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3.2" x14ac:dyDescent="0.3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3.2" x14ac:dyDescent="0.3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3.2" x14ac:dyDescent="0.3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3.2" x14ac:dyDescent="0.3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28.8" x14ac:dyDescent="0.3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3.2" x14ac:dyDescent="0.3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3.2" x14ac:dyDescent="0.3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3.2" x14ac:dyDescent="0.3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3.2" x14ac:dyDescent="0.3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3.2" x14ac:dyDescent="0.3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3.2" x14ac:dyDescent="0.3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3.2" x14ac:dyDescent="0.3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3.2" x14ac:dyDescent="0.3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3.2" x14ac:dyDescent="0.3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3.2" x14ac:dyDescent="0.3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28.8" x14ac:dyDescent="0.3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3.2" x14ac:dyDescent="0.3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3.2" x14ac:dyDescent="0.3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3.2" x14ac:dyDescent="0.3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28.8" x14ac:dyDescent="0.3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3.2" x14ac:dyDescent="0.3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3.2" x14ac:dyDescent="0.3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3.2" x14ac:dyDescent="0.3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3.2" x14ac:dyDescent="0.3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3.2" x14ac:dyDescent="0.3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28.8" x14ac:dyDescent="0.3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28.8" x14ac:dyDescent="0.3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3.2" x14ac:dyDescent="0.3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43.2" x14ac:dyDescent="0.3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3.2" x14ac:dyDescent="0.3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3.2" x14ac:dyDescent="0.3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3.2" x14ac:dyDescent="0.3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3.2" x14ac:dyDescent="0.3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3.2" x14ac:dyDescent="0.3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3.2" x14ac:dyDescent="0.3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3.2" x14ac:dyDescent="0.3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3.2" x14ac:dyDescent="0.3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3.2" x14ac:dyDescent="0.3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3.2" x14ac:dyDescent="0.3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3.2" x14ac:dyDescent="0.3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3.2" x14ac:dyDescent="0.3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3.2" x14ac:dyDescent="0.3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3.2" x14ac:dyDescent="0.3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3.2" x14ac:dyDescent="0.3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3.2" x14ac:dyDescent="0.3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3.2" x14ac:dyDescent="0.3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3.2" x14ac:dyDescent="0.3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28.8" x14ac:dyDescent="0.3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3.2" x14ac:dyDescent="0.3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3.2" x14ac:dyDescent="0.3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28.8" x14ac:dyDescent="0.3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28.8" x14ac:dyDescent="0.3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3.2" x14ac:dyDescent="0.3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3.2" x14ac:dyDescent="0.3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28.8" x14ac:dyDescent="0.3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0.88671875" customWidth="1"/>
    <col min="3" max="3" width="34.44140625" customWidth="1"/>
    <col min="4" max="4" width="7" bestFit="1" customWidth="1"/>
    <col min="5" max="5" width="8.3320312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57.6" x14ac:dyDescent="0.3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57.6" x14ac:dyDescent="0.3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3.2" x14ac:dyDescent="0.3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43.2" x14ac:dyDescent="0.3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3.2" x14ac:dyDescent="0.3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57.6" x14ac:dyDescent="0.3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43.2" x14ac:dyDescent="0.3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57.6" x14ac:dyDescent="0.3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28.8" x14ac:dyDescent="0.3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3.2" x14ac:dyDescent="0.3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57.6" x14ac:dyDescent="0.3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57.6" x14ac:dyDescent="0.3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3.2" x14ac:dyDescent="0.3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72" x14ac:dyDescent="0.3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57.6" x14ac:dyDescent="0.3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57.6" x14ac:dyDescent="0.3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57.6" x14ac:dyDescent="0.3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3.2" x14ac:dyDescent="0.3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3.2" x14ac:dyDescent="0.3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57.6" x14ac:dyDescent="0.3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43.2" x14ac:dyDescent="0.3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57.6" x14ac:dyDescent="0.3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57.6" x14ac:dyDescent="0.3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57.6" x14ac:dyDescent="0.3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57.6" x14ac:dyDescent="0.3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57.6" x14ac:dyDescent="0.3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57.6" x14ac:dyDescent="0.3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57.6" x14ac:dyDescent="0.3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3.2" x14ac:dyDescent="0.3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3.2" x14ac:dyDescent="0.3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57.6" x14ac:dyDescent="0.3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43.2" x14ac:dyDescent="0.3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57.6" x14ac:dyDescent="0.3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57.6" x14ac:dyDescent="0.3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3.2" x14ac:dyDescent="0.3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57.6" x14ac:dyDescent="0.3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57.6" x14ac:dyDescent="0.3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57.6" x14ac:dyDescent="0.3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57.6" x14ac:dyDescent="0.3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57.6" x14ac:dyDescent="0.3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57.6" x14ac:dyDescent="0.3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57.6" x14ac:dyDescent="0.3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57.6" x14ac:dyDescent="0.3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57.6" x14ac:dyDescent="0.3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57.6" x14ac:dyDescent="0.3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57.6" x14ac:dyDescent="0.3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57.6" x14ac:dyDescent="0.3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57.6" x14ac:dyDescent="0.3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3.2" x14ac:dyDescent="0.3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57.6" x14ac:dyDescent="0.3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28.8" x14ac:dyDescent="0.3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57.6" x14ac:dyDescent="0.3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57.6" x14ac:dyDescent="0.3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57.6" x14ac:dyDescent="0.3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28.8" x14ac:dyDescent="0.3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57.6" x14ac:dyDescent="0.3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57.6" x14ac:dyDescent="0.3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57.6" x14ac:dyDescent="0.3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3.2" x14ac:dyDescent="0.3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57.6" x14ac:dyDescent="0.3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43.2" x14ac:dyDescent="0.3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3.2" x14ac:dyDescent="0.3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2" x14ac:dyDescent="0.3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43.2" x14ac:dyDescent="0.3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57.6" x14ac:dyDescent="0.3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3.2" x14ac:dyDescent="0.3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57.6" x14ac:dyDescent="0.3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28.8" x14ac:dyDescent="0.3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57.6" x14ac:dyDescent="0.3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57.6" x14ac:dyDescent="0.3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57.6" x14ac:dyDescent="0.3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28.8" x14ac:dyDescent="0.3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2" x14ac:dyDescent="0.3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57.6" x14ac:dyDescent="0.3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28.8" x14ac:dyDescent="0.3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43.2" x14ac:dyDescent="0.3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57.6" x14ac:dyDescent="0.3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43.2" x14ac:dyDescent="0.3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43.2" x14ac:dyDescent="0.3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28.8" x14ac:dyDescent="0.3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57.6" x14ac:dyDescent="0.3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57.6" x14ac:dyDescent="0.3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57.6" x14ac:dyDescent="0.3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43.2" x14ac:dyDescent="0.3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43.2" x14ac:dyDescent="0.3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57.6" x14ac:dyDescent="0.3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43.2" x14ac:dyDescent="0.3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57.6" x14ac:dyDescent="0.3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43.2" x14ac:dyDescent="0.3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57.6" x14ac:dyDescent="0.3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57.6" x14ac:dyDescent="0.3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57.6" x14ac:dyDescent="0.3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3.2" x14ac:dyDescent="0.3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57.6" x14ac:dyDescent="0.3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2" x14ac:dyDescent="0.3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57.6" x14ac:dyDescent="0.3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57.6" x14ac:dyDescent="0.3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57.6" x14ac:dyDescent="0.3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57.6" x14ac:dyDescent="0.3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57.6" x14ac:dyDescent="0.3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2" x14ac:dyDescent="0.3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57.6" x14ac:dyDescent="0.3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57.6" x14ac:dyDescent="0.3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2" x14ac:dyDescent="0.3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57.6" x14ac:dyDescent="0.3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57.6" x14ac:dyDescent="0.3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57.6" x14ac:dyDescent="0.3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57.6" x14ac:dyDescent="0.3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28.8" x14ac:dyDescent="0.3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57.6" x14ac:dyDescent="0.3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57.6" x14ac:dyDescent="0.3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57.6" x14ac:dyDescent="0.3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43.2" x14ac:dyDescent="0.3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57.6" x14ac:dyDescent="0.3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57.6" x14ac:dyDescent="0.3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57.6" x14ac:dyDescent="0.3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57.6" x14ac:dyDescent="0.3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57.6" x14ac:dyDescent="0.3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57.6" x14ac:dyDescent="0.3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43.2" x14ac:dyDescent="0.3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57.6" x14ac:dyDescent="0.3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57.6" x14ac:dyDescent="0.3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57.6" x14ac:dyDescent="0.3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57.6" x14ac:dyDescent="0.3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43.2" x14ac:dyDescent="0.3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43.2" x14ac:dyDescent="0.3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57.6" x14ac:dyDescent="0.3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57.6" x14ac:dyDescent="0.3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57.6" x14ac:dyDescent="0.3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57.6" x14ac:dyDescent="0.3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3.2" x14ac:dyDescent="0.3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57.6" x14ac:dyDescent="0.3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3.2" x14ac:dyDescent="0.3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57.6" x14ac:dyDescent="0.3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57.6" x14ac:dyDescent="0.3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57.6" x14ac:dyDescent="0.3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57.6" x14ac:dyDescent="0.3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57.6" x14ac:dyDescent="0.3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43.2" x14ac:dyDescent="0.3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57.6" x14ac:dyDescent="0.3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3.2" x14ac:dyDescent="0.3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57.6" x14ac:dyDescent="0.3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3.2" x14ac:dyDescent="0.3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57.6" x14ac:dyDescent="0.3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57.6" x14ac:dyDescent="0.3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57.6" x14ac:dyDescent="0.3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57.6" x14ac:dyDescent="0.3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57.6" x14ac:dyDescent="0.3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57.6" x14ac:dyDescent="0.3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57.6" x14ac:dyDescent="0.3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57.6" x14ac:dyDescent="0.3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57.6" x14ac:dyDescent="0.3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57.6" x14ac:dyDescent="0.3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57.6" x14ac:dyDescent="0.3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57.6" x14ac:dyDescent="0.3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57.6" x14ac:dyDescent="0.3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3.2" x14ac:dyDescent="0.3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2" x14ac:dyDescent="0.3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57.6" x14ac:dyDescent="0.3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57.6" x14ac:dyDescent="0.3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57.6" x14ac:dyDescent="0.3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57.6" x14ac:dyDescent="0.3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57.6" x14ac:dyDescent="0.3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57.6" x14ac:dyDescent="0.3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3.2" x14ac:dyDescent="0.3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57.6" x14ac:dyDescent="0.3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57.6" x14ac:dyDescent="0.3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57.6" x14ac:dyDescent="0.3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57.6" x14ac:dyDescent="0.3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57.6" x14ac:dyDescent="0.3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43.2" x14ac:dyDescent="0.3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3.2" x14ac:dyDescent="0.3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57.6" x14ac:dyDescent="0.3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57.6" x14ac:dyDescent="0.3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3.2" x14ac:dyDescent="0.3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57.6" x14ac:dyDescent="0.3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3.2" x14ac:dyDescent="0.3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57.6" x14ac:dyDescent="0.3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57.6" x14ac:dyDescent="0.3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57.6" x14ac:dyDescent="0.3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28.8" x14ac:dyDescent="0.3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43.2" x14ac:dyDescent="0.3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43.2" x14ac:dyDescent="0.3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57.6" x14ac:dyDescent="0.3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57.6" x14ac:dyDescent="0.3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57.6" x14ac:dyDescent="0.3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57.6" x14ac:dyDescent="0.3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57.6" x14ac:dyDescent="0.3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57.6" x14ac:dyDescent="0.3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57.6" x14ac:dyDescent="0.3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57.6" x14ac:dyDescent="0.3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57.6" x14ac:dyDescent="0.3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57.6" x14ac:dyDescent="0.3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57.6" x14ac:dyDescent="0.3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57.6" x14ac:dyDescent="0.3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57.6" x14ac:dyDescent="0.3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57.6" x14ac:dyDescent="0.3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3.2" x14ac:dyDescent="0.3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57.6" x14ac:dyDescent="0.3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57.6" x14ac:dyDescent="0.3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57.6" x14ac:dyDescent="0.3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28.8" x14ac:dyDescent="0.3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57.6" x14ac:dyDescent="0.3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57.6" x14ac:dyDescent="0.3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57.6" x14ac:dyDescent="0.3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57.6" x14ac:dyDescent="0.3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43.2" x14ac:dyDescent="0.3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57.6" x14ac:dyDescent="0.3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57.6" x14ac:dyDescent="0.3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57.6" x14ac:dyDescent="0.3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57.6" x14ac:dyDescent="0.3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57.6" x14ac:dyDescent="0.3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2" x14ac:dyDescent="0.3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43.2" x14ac:dyDescent="0.3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28.8" x14ac:dyDescent="0.3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57.6" x14ac:dyDescent="0.3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57.6" x14ac:dyDescent="0.3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57.6" x14ac:dyDescent="0.3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57.6" x14ac:dyDescent="0.3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43.2" x14ac:dyDescent="0.3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3.2" x14ac:dyDescent="0.3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3.2" x14ac:dyDescent="0.3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57.6" x14ac:dyDescent="0.3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28.8" x14ac:dyDescent="0.3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57.6" x14ac:dyDescent="0.3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57.6" x14ac:dyDescent="0.3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57.6" x14ac:dyDescent="0.3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57.6" x14ac:dyDescent="0.3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3.2" x14ac:dyDescent="0.3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57.6" x14ac:dyDescent="0.3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3.2" x14ac:dyDescent="0.3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57.6" x14ac:dyDescent="0.3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57.6" x14ac:dyDescent="0.3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57.6" x14ac:dyDescent="0.3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57.6" x14ac:dyDescent="0.3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57.6" x14ac:dyDescent="0.3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57.6" x14ac:dyDescent="0.3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57.6" x14ac:dyDescent="0.3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43.2" x14ac:dyDescent="0.3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28.8" x14ac:dyDescent="0.3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57.6" x14ac:dyDescent="0.3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3.2" x14ac:dyDescent="0.3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43.2" x14ac:dyDescent="0.3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43.2" x14ac:dyDescent="0.3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3.2" x14ac:dyDescent="0.3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3.2" x14ac:dyDescent="0.3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57.6" x14ac:dyDescent="0.3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57.6" x14ac:dyDescent="0.3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43.2" x14ac:dyDescent="0.3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3.2" x14ac:dyDescent="0.3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E1" sqref="E1"/>
    </sheetView>
  </sheetViews>
  <sheetFormatPr defaultRowHeight="14.4" x14ac:dyDescent="0.3"/>
  <cols>
    <col min="1" max="1" width="28.44140625" bestFit="1" customWidth="1"/>
    <col min="2" max="2" width="10.109375" bestFit="1" customWidth="1"/>
  </cols>
  <sheetData>
    <row r="1" spans="1:12" x14ac:dyDescent="0.3">
      <c r="A1" s="16" t="s">
        <v>8385</v>
      </c>
      <c r="B1" s="15"/>
      <c r="C1" s="15"/>
      <c r="E1" s="10" t="s">
        <v>8223</v>
      </c>
    </row>
    <row r="2" spans="1:12" x14ac:dyDescent="0.3">
      <c r="A2" s="16" t="s">
        <v>8384</v>
      </c>
      <c r="B2" s="15" t="s">
        <v>8382</v>
      </c>
      <c r="C2" s="15" t="s">
        <v>8383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3">
      <c r="A3" s="15" t="s">
        <v>8380</v>
      </c>
      <c r="B3" s="17">
        <f>AVERAGE('Successful U.S. Kickstarters'!D:D)</f>
        <v>5048.8786407766993</v>
      </c>
      <c r="C3" s="17">
        <f>AVERAGE('Failed U.S. Kickstarters'!D:D)</f>
        <v>10554.212</v>
      </c>
      <c r="F3" s="14" cm="1">
        <f t="array" ref="F3">AVERAGE(_xlfn._xlws.FILTER(Kickstarter!$D:$D,(Kickstarter!$F:$F=F$2)*(Kickstarter!$R:$R=$E$2)*(Kickstarter!$G:$G=$E$1),"No Results"))</f>
        <v>8328.5714285714294</v>
      </c>
      <c r="G3" s="14" cm="1">
        <f t="array" ref="G3">AVERAGE(_xlfn._xlws.FILTER(Kickstarter!$D:$D,(Kickstarter!$F:$F=G$2)*(Kickstarter!$R:$R=$E$2)*(Kickstarter!$G:$G=$E$1),"No Results"))</f>
        <v>27785.714285714286</v>
      </c>
      <c r="K3" s="14" cm="1">
        <f t="array" ref="K3">AVERAGE(_xlfn._xlws.FILTER(Kickstarter!$D:$D,(Kickstarter!$F:$F=K$2)*(Kickstarter!$R:$R=$J$2)*(Kickstarter!$G:$G=$E$1),"No Results"))</f>
        <v>18396.529411764706</v>
      </c>
      <c r="L3" s="14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3">
      <c r="A4" s="15" t="s">
        <v>8381</v>
      </c>
      <c r="B4" s="17">
        <f>MEDIAN('Successful U.S. Kickstarters'!D:D)</f>
        <v>3000</v>
      </c>
      <c r="C4" s="17">
        <f>MEDIAN('Failed U.S. Kickstarters'!D:D)</f>
        <v>5000</v>
      </c>
      <c r="F4" s="14" cm="1">
        <f t="array" ref="F4">MEDIAN(_xlfn._xlws.FILTER(Kickstarter!$D:$D,(Kickstarter!$F:$F=F$2)*(Kickstarter!$R:$R=$E$2)*(Kickstarter!$G:$G=$E$1),"No Results"))</f>
        <v>5000</v>
      </c>
      <c r="G4" s="14" cm="1">
        <f t="array" ref="G4">MEDIAN(_xlfn._xlws.FILTER(Kickstarter!$D:$D,(Kickstarter!$F:$F=G$2)*(Kickstarter!$R:$R=$E$2)*(Kickstarter!$G:$G=$E$1),"No Results"))</f>
        <v>25000</v>
      </c>
      <c r="K4" s="14" cm="1">
        <f t="array" ref="K4">MEDIAN(_xlfn._xlws.FILTER(Kickstarter!$D:$D,(Kickstarter!$F:$F=K$2)*(Kickstarter!$R:$R=$J$2)*(Kickstarter!$G:$G=$E$1),"No Results"))</f>
        <v>8500</v>
      </c>
      <c r="L4" s="14" cm="1">
        <f t="array" ref="L4">MEDIAN(_xlfn._xlws.FILTER(Kickstarter!$D:$D,(Kickstarter!$F:$F=L$2)*(Kickstarter!$R:$R=$J$2)*(Kickstarter!$G:$G=$E$1),"No Results"))</f>
        <v>25000</v>
      </c>
    </row>
    <row r="5" spans="1:12" x14ac:dyDescent="0.3">
      <c r="A5" s="15" t="s">
        <v>8386</v>
      </c>
      <c r="B5" s="17">
        <f>_xlfn.STDEV.P('Successful U.S. Kickstarters'!D:D)</f>
        <v>7748.7537726373303</v>
      </c>
      <c r="C5" s="17">
        <f>_xlfn.STDEV.P('Failed U.S. Kickstarters'!D:D)</f>
        <v>21967.731061515115</v>
      </c>
      <c r="F5" s="14" cm="1">
        <f t="array" ref="F5">_xlfn.STDEV.P(_xlfn._xlws.FILTER(Kickstarter!$D:$D,(Kickstarter!$F:$F=F$2)*(Kickstarter!$R:$R=$E$2)*(Kickstarter!$G:$G=$E$1),"No Results"))</f>
        <v>7179.676531853007</v>
      </c>
      <c r="G5" s="14" cm="1">
        <f t="array" ref="G5">_xlfn.STDEV.P(_xlfn._xlws.FILTER(Kickstarter!$D:$D,(Kickstarter!$F:$F=G$2)*(Kickstarter!$R:$R=$E$2)*(Kickstarter!$G:$G=$E$1),"No Results"))</f>
        <v>10357.389159632925</v>
      </c>
      <c r="K5" s="14" cm="1">
        <f t="array" ref="K5">_xlfn.STDEV.P(_xlfn._xlws.FILTER(Kickstarter!$D:$D,(Kickstarter!$F:$F=K$2)*(Kickstarter!$R:$R=$J$2)*(Kickstarter!$G:$G=$E$1),"No Results"))</f>
        <v>26386.210546682159</v>
      </c>
      <c r="L5" s="14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3">
      <c r="A6" s="15" t="s">
        <v>8387</v>
      </c>
      <c r="B6" s="17">
        <f>_xlfn.QUARTILE.EXC('Successful U.S. Kickstarters'!D:D,3)</f>
        <v>5000</v>
      </c>
      <c r="C6" s="17">
        <f>_xlfn.QUARTILE.EXC('Failed U.S. Kickstarters'!D:D,3)</f>
        <v>10000</v>
      </c>
      <c r="F6" s="14" cm="1">
        <f t="array" ref="F6">_xlfn.QUARTILE.EXC(_xlfn._xlws.FILTER(Kickstarter!$D:$D,(Kickstarter!$F:$F=F$2)*(Kickstarter!$R:$R=$E$2)*(Kickstarter!$G:$G=$E$1),"No Results"),3)</f>
        <v>17500</v>
      </c>
      <c r="G6" s="14" cm="1">
        <f t="array" ref="G6">_xlfn.QUARTILE.EXC(_xlfn._xlws.FILTER(Kickstarter!$D:$D,(Kickstarter!$F:$F=G$2)*(Kickstarter!$R:$R=$E$2)*(Kickstarter!$G:$G=$E$1),"No Results"),3)</f>
        <v>40000</v>
      </c>
      <c r="K6" s="14" cm="1">
        <f t="array" ref="K6">_xlfn.QUARTILE.EXC(_xlfn._xlws.FILTER(Kickstarter!$D:$D,(Kickstarter!$F:$F=K$2)*(Kickstarter!$R:$R=$J$2)*(Kickstarter!$G:$G=$E$1),"No Results"),3)</f>
        <v>25000</v>
      </c>
      <c r="L6" s="14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3">
      <c r="A7" s="15" t="s">
        <v>8388</v>
      </c>
      <c r="B7" s="17">
        <f>_xlfn.QUARTILE.EXC('Successful U.S. Kickstarters'!D:D,1)</f>
        <v>1500</v>
      </c>
      <c r="C7" s="17">
        <f>_xlfn.QUARTILE.EXC('Failed U.S. Kickstarters'!D:D,1)</f>
        <v>2000</v>
      </c>
      <c r="F7" s="14" cm="1">
        <f t="array" ref="F7">_xlfn.QUARTILE.EXC(_xlfn._xlws.FILTER(Kickstarter!$D:$D,(Kickstarter!$F:$F=F$2)*(Kickstarter!$R:$R=$E$2)*(Kickstarter!$G:$G=$E$1),"No Results"),1)</f>
        <v>1500</v>
      </c>
      <c r="G7" s="14" cm="1">
        <f t="array" ref="G7">_xlfn.QUARTILE.EXC(_xlfn._xlws.FILTER(Kickstarter!$D:$D,(Kickstarter!$F:$F=G$2)*(Kickstarter!$R:$R=$E$2)*(Kickstarter!$G:$G=$E$1),"No Results"),1)</f>
        <v>19500</v>
      </c>
      <c r="K7" s="14" cm="1">
        <f t="array" ref="K7">_xlfn.QUARTILE.EXC(_xlfn._xlws.FILTER(Kickstarter!$D:$D,(Kickstarter!$F:$F=K$2)*(Kickstarter!$R:$R=$J$2)*(Kickstarter!$G:$G=$E$1),"No Results"),1)</f>
        <v>3100</v>
      </c>
      <c r="L7" s="14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3">
      <c r="A8" s="15" t="s">
        <v>8389</v>
      </c>
      <c r="B8" s="17">
        <f>B6-B7</f>
        <v>3500</v>
      </c>
      <c r="C8" s="17">
        <f>C6-C7</f>
        <v>8000</v>
      </c>
      <c r="F8" s="14">
        <f>F6-F7</f>
        <v>16000</v>
      </c>
      <c r="G8" s="14">
        <f>G6-G7</f>
        <v>20500</v>
      </c>
      <c r="K8" s="14">
        <f>K6-K7</f>
        <v>21900</v>
      </c>
      <c r="L8" s="14">
        <f>L6-L7</f>
        <v>65000</v>
      </c>
    </row>
    <row r="9" spans="1:12" x14ac:dyDescent="0.3">
      <c r="A9" s="15"/>
      <c r="B9" s="17"/>
      <c r="C9" s="17"/>
      <c r="F9" s="14"/>
      <c r="G9" s="14"/>
      <c r="K9" s="14"/>
      <c r="L9" s="14"/>
    </row>
    <row r="10" spans="1:12" x14ac:dyDescent="0.3">
      <c r="A10" s="15"/>
      <c r="B10" s="17"/>
      <c r="C10" s="17"/>
      <c r="F10" s="14"/>
      <c r="G10" s="14"/>
      <c r="K10" s="14"/>
      <c r="L10" s="14"/>
    </row>
    <row r="11" spans="1:12" x14ac:dyDescent="0.3">
      <c r="A11" s="15" t="s">
        <v>8391</v>
      </c>
      <c r="B11" s="17">
        <f>AVERAGE('Successful U.S. Kickstarters'!E:E)</f>
        <v>5601.5458009708727</v>
      </c>
      <c r="C11" s="17">
        <f>AVERAGE('Failed U.S. Kickstarters'!E:E)</f>
        <v>558.65484000000004</v>
      </c>
      <c r="F11" s="14" cm="1">
        <f t="array" ref="F11">AVERAGE(_xlfn._xlws.FILTER(Kickstarter!$E:$E,(Kickstarter!$F:$F=F$2)*(Kickstarter!$R:$R=$E$2)*(Kickstarter!$G:$G=$E$1),"No Results"))</f>
        <v>9643.6442857142865</v>
      </c>
      <c r="G11" s="14" cm="1">
        <f t="array" ref="G11">AVERAGE(_xlfn._xlws.FILTER(Kickstarter!$E:$E,(Kickstarter!$F:$F=G$2)*(Kickstarter!$R:$R=$E$2)*(Kickstarter!$G:$G=$E$1),"No Results"))</f>
        <v>6375</v>
      </c>
      <c r="K11" s="14" cm="1">
        <f t="array" ref="K11">AVERAGE(_xlfn._xlws.FILTER(Kickstarter!$E:$E,(Kickstarter!$F:$F=K$2)*(Kickstarter!$R:$R=$J$2)*(Kickstarter!$G:$G=$E$1),"No Results"))</f>
        <v>22944.29220588235</v>
      </c>
      <c r="L11" s="14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3">
      <c r="A12" s="15" t="s">
        <v>8392</v>
      </c>
      <c r="B12" s="17">
        <f>MEDIAN('Successful U.S. Kickstarters'!E:E)</f>
        <v>3167.5</v>
      </c>
      <c r="C12" s="17">
        <f>MEDIAN('Failed U.S. Kickstarters'!E:E)</f>
        <v>103</v>
      </c>
      <c r="F12" s="14" cm="1">
        <f t="array" ref="F12">MEDIAN(_xlfn._xlws.FILTER(Kickstarter!$E:$E,(Kickstarter!$F:$F=F$2)*(Kickstarter!$R:$R=$E$2)*(Kickstarter!$G:$G=$E$1),"No Results"))</f>
        <v>5145</v>
      </c>
      <c r="G12" s="14" cm="1">
        <f t="array" ref="G12">MEDIAN(_xlfn._xlws.FILTER(Kickstarter!$E:$E,(Kickstarter!$F:$F=G$2)*(Kickstarter!$R:$R=$E$2)*(Kickstarter!$G:$G=$E$1),"No Results"))</f>
        <v>3319</v>
      </c>
      <c r="K12" s="14" cm="1">
        <f t="array" ref="K12">MEDIAN(_xlfn._xlws.FILTER(Kickstarter!$E:$E,(Kickstarter!$F:$F=K$2)*(Kickstarter!$R:$R=$J$2)*(Kickstarter!$G:$G=$E$1),"No Results"))</f>
        <v>11347</v>
      </c>
      <c r="L12" s="14" cm="1">
        <f t="array" ref="L12">MEDIAN(_xlfn._xlws.FILTER(Kickstarter!$E:$E,(Kickstarter!$F:$F=L$2)*(Kickstarter!$R:$R=$J$2)*(Kickstarter!$G:$G=$E$1),"No Results"))</f>
        <v>278</v>
      </c>
    </row>
    <row r="13" spans="1:12" x14ac:dyDescent="0.3">
      <c r="A13" s="15" t="s">
        <v>8390</v>
      </c>
      <c r="B13" s="17">
        <f>_xlfn.STDEV.P('Successful U.S. Kickstarters'!E:E)</f>
        <v>8334.5731699164626</v>
      </c>
      <c r="C13" s="17">
        <f>_xlfn.STDEV.P('Failed U.S. Kickstarters'!E:E)</f>
        <v>1330.5230280400915</v>
      </c>
      <c r="F13" s="14" cm="1">
        <f t="array" ref="F13">_xlfn.STDEV.P(_xlfn._xlws.FILTER(Kickstarter!$E:$E,(Kickstarter!$F:$F=F$2)*(Kickstarter!$R:$R=$E$2)*(Kickstarter!$G:$G=$E$1),"No Results"))</f>
        <v>7886.8288854118873</v>
      </c>
      <c r="G13" s="14" cm="1">
        <f t="array" ref="G13">_xlfn.STDEV.P(_xlfn._xlws.FILTER(Kickstarter!$E:$E,(Kickstarter!$F:$F=G$2)*(Kickstarter!$R:$R=$E$2)*(Kickstarter!$G:$G=$E$1),"No Results"))</f>
        <v>7124.3405709882072</v>
      </c>
      <c r="K13" s="14" cm="1">
        <f t="array" ref="K13">_xlfn.STDEV.P(_xlfn._xlws.FILTER(Kickstarter!$E:$E,(Kickstarter!$F:$F=K$2)*(Kickstarter!$R:$R=$J$2)*(Kickstarter!$G:$G=$E$1),"No Results"))</f>
        <v>31875.078418736794</v>
      </c>
      <c r="L13" s="14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3">
      <c r="A14" s="15" t="s">
        <v>8393</v>
      </c>
      <c r="B14" s="17">
        <f>_xlfn.QUARTILE.EXC('Successful U.S. Kickstarters'!E:E,3)</f>
        <v>5699</v>
      </c>
      <c r="C14" s="17">
        <f>_xlfn.QUARTILE.EXC('Failed U.S. Kickstarters'!E:E,3)</f>
        <v>501</v>
      </c>
      <c r="F14" s="14" cm="1">
        <f t="array" ref="F14">_xlfn.QUARTILE.EXC(_xlfn._xlws.FILTER(Kickstarter!$E:$E,(Kickstarter!$F:$F=F$2)*(Kickstarter!$R:$R=$E$2)*(Kickstarter!$G:$G=$E$1),"No Results"),3)</f>
        <v>18100</v>
      </c>
      <c r="G14" s="14" cm="1">
        <f t="array" ref="G14">_xlfn.QUARTILE.EXC(_xlfn._xlws.FILTER(Kickstarter!$E:$E,(Kickstarter!$F:$F=G$2)*(Kickstarter!$R:$R=$E$2)*(Kickstarter!$G:$G=$E$1),"No Results"),3)</f>
        <v>11032</v>
      </c>
      <c r="K14" s="14" cm="1">
        <f t="array" ref="K14">_xlfn.QUARTILE.EXC(_xlfn._xlws.FILTER(Kickstarter!$E:$E,(Kickstarter!$F:$F=K$2)*(Kickstarter!$R:$R=$J$2)*(Kickstarter!$G:$G=$E$1),"No Results"),3)</f>
        <v>29420.5</v>
      </c>
      <c r="L14" s="14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3">
      <c r="A15" s="15" t="s">
        <v>8394</v>
      </c>
      <c r="B15" s="17">
        <f>_xlfn.QUARTILE.EXC('Successful U.S. Kickstarters'!E:E,1)</f>
        <v>1716.5074999999999</v>
      </c>
      <c r="C15" s="17">
        <f>_xlfn.QUARTILE.EXC('Failed U.S. Kickstarters'!E:E,1)</f>
        <v>9.25</v>
      </c>
      <c r="F15" s="14" cm="1">
        <f t="array" ref="F15">_xlfn.QUARTILE.EXC(_xlfn._xlws.FILTER(Kickstarter!$E:$E,(Kickstarter!$F:$F=F$2)*(Kickstarter!$R:$R=$E$2)*(Kickstarter!$G:$G=$E$1),"No Results"),1)</f>
        <v>1660</v>
      </c>
      <c r="G15" s="14" cm="1">
        <f t="array" ref="G15">_xlfn.QUARTILE.EXC(_xlfn._xlws.FILTER(Kickstarter!$E:$E,(Kickstarter!$F:$F=G$2)*(Kickstarter!$R:$R=$E$2)*(Kickstarter!$G:$G=$E$1),"No Results"),1)</f>
        <v>1897</v>
      </c>
      <c r="K15" s="14" cm="1">
        <f t="array" ref="K15">_xlfn.QUARTILE.EXC(_xlfn._xlws.FILTER(Kickstarter!$E:$E,(Kickstarter!$F:$F=K$2)*(Kickstarter!$R:$R=$J$2)*(Kickstarter!$G:$G=$E$1),"No Results"),1)</f>
        <v>3631</v>
      </c>
      <c r="L15" s="14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3">
      <c r="A16" s="15" t="s">
        <v>8395</v>
      </c>
      <c r="B16" s="17">
        <f>B14-B15</f>
        <v>3982.4925000000003</v>
      </c>
      <c r="C16" s="17">
        <f>C14-C15</f>
        <v>491.75</v>
      </c>
      <c r="F16" s="14">
        <f>F14-F15</f>
        <v>16440</v>
      </c>
      <c r="G16" s="14">
        <f>G14-G15</f>
        <v>9135</v>
      </c>
      <c r="K16" s="14">
        <f>K14-K15</f>
        <v>25789.5</v>
      </c>
      <c r="L16" s="14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  <x14:dataValidation type="list" allowBlank="1" showInputMessage="1" showErrorMessage="1" xr:uid="{389C4B0E-C4A0-4881-92E1-17AF36A9B6ED}">
          <x14:formula1>
            <xm:f>Kickstarter!$G:$G</xm:f>
          </x14:formula1>
          <xm:sqref>E1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on Launch Date</vt:lpstr>
      <vt:lpstr>Outcomes Based on Goals</vt:lpstr>
      <vt:lpstr>Category Statistics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</cp:lastModifiedBy>
  <dcterms:created xsi:type="dcterms:W3CDTF">2017-04-20T15:17:24Z</dcterms:created>
  <dcterms:modified xsi:type="dcterms:W3CDTF">2020-07-20T00:01:29Z</dcterms:modified>
</cp:coreProperties>
</file>