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TSE COMET/replication package/projects dataset/results/"/>
    </mc:Choice>
  </mc:AlternateContent>
  <xr:revisionPtr revIDLastSave="0" documentId="13_ncr:1_{6FD86C86-7976-1046-A22B-D712942C7E9D}" xr6:coauthVersionLast="36" xr6:coauthVersionMax="36" xr10:uidLastSave="{00000000-0000-0000-0000-000000000000}"/>
  <bookViews>
    <workbookView xWindow="7160" yWindow="520" windowWidth="28040" windowHeight="15040" xr2:uid="{11F2499E-35E6-4249-B687-6A406D5E5CBE}"/>
  </bookViews>
  <sheets>
    <sheet name="Summary" sheetId="4" r:id="rId1"/>
    <sheet name="Metrics" sheetId="2" r:id="rId2"/>
    <sheet name="Dur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F10" i="3" l="1"/>
  <c r="F9" i="3" l="1"/>
  <c r="F8" i="3"/>
  <c r="F7" i="3"/>
  <c r="F6" i="3"/>
  <c r="F5" i="3"/>
  <c r="F4" i="3"/>
  <c r="L6" i="4" l="1"/>
  <c r="K6" i="4"/>
  <c r="J6" i="4"/>
  <c r="I6" i="4"/>
  <c r="L5" i="4"/>
  <c r="K5" i="4"/>
  <c r="J5" i="4"/>
  <c r="I5" i="4"/>
  <c r="L4" i="4"/>
  <c r="K4" i="4"/>
  <c r="J4" i="4"/>
  <c r="I4" i="4"/>
  <c r="E11" i="4"/>
  <c r="D11" i="4"/>
  <c r="E10" i="4"/>
  <c r="D10" i="4"/>
  <c r="E5" i="4"/>
  <c r="C14" i="3"/>
  <c r="A7" i="2"/>
  <c r="B7" i="2"/>
  <c r="A8" i="2"/>
  <c r="B8" i="2"/>
  <c r="A9" i="2"/>
  <c r="B9" i="2"/>
  <c r="A10" i="2"/>
  <c r="A18" i="2" s="1"/>
  <c r="B10" i="2"/>
  <c r="B18" i="2" s="1"/>
  <c r="A11" i="2"/>
  <c r="B11" i="2"/>
  <c r="A12" i="2"/>
  <c r="B12" i="2"/>
  <c r="A13" i="2"/>
  <c r="B13" i="2"/>
  <c r="A14" i="2"/>
  <c r="B14" i="2"/>
  <c r="A15" i="2"/>
  <c r="B15" i="2"/>
  <c r="A16" i="2"/>
  <c r="B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I7" i="4" s="1"/>
  <c r="Q17" i="2"/>
  <c r="J7" i="4" s="1"/>
  <c r="R17" i="2"/>
  <c r="K7" i="4" s="1"/>
  <c r="S17" i="2"/>
  <c r="L7" i="4" s="1"/>
</calcChain>
</file>

<file path=xl/sharedStrings.xml><?xml version="1.0" encoding="utf-8"?>
<sst xmlns="http://schemas.openxmlformats.org/spreadsheetml/2006/main" count="50" uniqueCount="34">
  <si>
    <t>DG</t>
  </si>
  <si>
    <t>OOI</t>
  </si>
  <si>
    <t>DM</t>
  </si>
  <si>
    <t>FU</t>
  </si>
  <si>
    <t>FP</t>
  </si>
  <si>
    <t>Precision</t>
  </si>
  <si>
    <t>Recall</t>
  </si>
  <si>
    <t>BLEU</t>
  </si>
  <si>
    <t>AVG</t>
  </si>
  <si>
    <t>Duration</t>
  </si>
  <si>
    <t>F1-score</t>
  </si>
  <si>
    <t>functional process</t>
  </si>
  <si>
    <t>Data movements</t>
  </si>
  <si>
    <t>Objects of interests</t>
  </si>
  <si>
    <t>Data groups</t>
  </si>
  <si>
    <t>Functional Processes</t>
  </si>
  <si>
    <t>Rouge</t>
  </si>
  <si>
    <t>Use cases</t>
  </si>
  <si>
    <t>Precision %</t>
  </si>
  <si>
    <t>Recall %</t>
  </si>
  <si>
    <t>F-Score %</t>
  </si>
  <si>
    <t>BLEU %</t>
  </si>
  <si>
    <t>Total CFP</t>
  </si>
  <si>
    <t>Average Duration</t>
  </si>
  <si>
    <t>&lt;50%</t>
  </si>
  <si>
    <t>TE</t>
  </si>
  <si>
    <t>Rouge f1</t>
  </si>
  <si>
    <t>VAR</t>
  </si>
  <si>
    <t>DEV STD</t>
  </si>
  <si>
    <t>MIN</t>
  </si>
  <si>
    <t>MAX</t>
  </si>
  <si>
    <t>MEAN</t>
  </si>
  <si>
    <t>TOTAL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</si>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</sst>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i/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0" borderId="1" xfId="0" applyNumberFormat="1" applyFont="1" applyBorder="1" applyAlignment="1">
      <alignment horizontal="right" vertical="center"/>
    </xf>
    <xf numFmtId="0" fontId="2" fillId="0" borderId="0" xfId="0" applyFont="1"/>
    <xf numFmtId="0" fontId="0" fillId="0" borderId="1" xfId="0" applyBorder="1"/>
    <xf numFmtId="16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4" xfId="0" applyBorder="1"/>
    <xf numFmtId="0" fontId="2" fillId="0" borderId="4" xfId="0" applyFont="1" applyBorder="1"/>
    <xf numFmtId="2" fontId="0" fillId="0" borderId="4" xfId="0" applyNumberFormat="1" applyBorder="1"/>
    <xf numFmtId="0" fontId="2" fillId="0" borderId="1" xfId="0" applyFont="1" applyBorder="1"/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/>
    <xf numFmtId="2" fontId="0" fillId="0" borderId="1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groups Precision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Metrics!$D$6</c:f>
              <c:strCache>
                <c:ptCount val="1"/>
                <c:pt idx="0">
                  <c:v>Precision</c:v>
                </c:pt>
              </c:strCache>
            </c:strRef>
          </c:tx>
          <c:val>
            <c:numRef>
              <c:f>Metrics!$D$7:$D$16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4-014F-88BC-DD3AF2510B8C}"/>
            </c:ext>
          </c:extLst>
        </c:ser>
        <c:ser>
          <c:idx val="3"/>
          <c:order val="1"/>
          <c:tx>
            <c:strRef>
              <c:f>Metrics!$D$6</c:f>
              <c:strCache>
                <c:ptCount val="1"/>
                <c:pt idx="0">
                  <c:v>Precision</c:v>
                </c:pt>
              </c:strCache>
            </c:strRef>
          </c:tx>
          <c:val>
            <c:numRef>
              <c:f>Metrics!$D$7:$D$16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4-014F-88BC-DD3AF2510B8C}"/>
            </c:ext>
          </c:extLst>
        </c:ser>
        <c:ser>
          <c:idx val="1"/>
          <c:order val="2"/>
          <c:tx>
            <c:strRef>
              <c:f>Metrics!$D$6</c:f>
              <c:strCache>
                <c:ptCount val="1"/>
                <c:pt idx="0">
                  <c:v>Precision</c:v>
                </c:pt>
              </c:strCache>
            </c:strRef>
          </c:tx>
          <c:val>
            <c:numRef>
              <c:f>Metrics!$D$7:$D$16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4-014F-88BC-DD3AF2510B8C}"/>
            </c:ext>
          </c:extLst>
        </c:ser>
        <c:ser>
          <c:idx val="0"/>
          <c:order val="3"/>
          <c:tx>
            <c:strRef>
              <c:f>Metrics!$D$6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Metrics!$D$7:$D$16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D4-014F-88BC-DD3AF2510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groups Recall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val>
            <c:numRef>
              <c:f>Metrics!$E$7:$E$16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4A-CE4F-A029-3C1A0044C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groups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 cmpd="sng" algn="ctr">
              <a:solidFill>
                <a:schemeClr val="accent6">
                  <a:shade val="76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>
                  <a:shade val="76000"/>
                </a:schemeClr>
              </a:solidFill>
              <a:ln w="6350" cap="flat" cmpd="sng" algn="ctr">
                <a:solidFill>
                  <a:schemeClr val="accent6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Metrics!$F$7:$F$16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C-ED45-9891-DD937711C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groups BLEU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19050" cap="rnd" cmpd="sng" algn="ctr">
              <a:solidFill>
                <a:schemeClr val="accent1">
                  <a:shade val="6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Metrics!$G$7:$G$16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77.59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C-C54F-BAAD-0E286D604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Objects of interest BLEU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val>
            <c:numRef>
              <c:f>Metrics!$K$7:$K$16</c:f>
              <c:numCache>
                <c:formatCode>General</c:formatCode>
                <c:ptCount val="10"/>
                <c:pt idx="0">
                  <c:v>52.94</c:v>
                </c:pt>
                <c:pt idx="1">
                  <c:v>100</c:v>
                </c:pt>
                <c:pt idx="2">
                  <c:v>100</c:v>
                </c:pt>
                <c:pt idx="3">
                  <c:v>63.64</c:v>
                </c:pt>
                <c:pt idx="4">
                  <c:v>40</c:v>
                </c:pt>
                <c:pt idx="5">
                  <c:v>100</c:v>
                </c:pt>
                <c:pt idx="6">
                  <c:v>75</c:v>
                </c:pt>
                <c:pt idx="7">
                  <c:v>100</c:v>
                </c:pt>
                <c:pt idx="8">
                  <c:v>100</c:v>
                </c:pt>
                <c:pt idx="9">
                  <c:v>57.14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B-CE44-A1CC-F70CF7887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movements BLEU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 cmpd="sng" algn="ctr">
              <a:solidFill>
                <a:schemeClr val="accent6">
                  <a:shade val="76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>
                  <a:shade val="76000"/>
                </a:schemeClr>
              </a:solidFill>
              <a:ln w="6350" cap="flat" cmpd="sng" algn="ctr">
                <a:solidFill>
                  <a:schemeClr val="accent6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Metrics!$O$7:$O$16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2-E44B-8651-182C67E14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Object of interest Precision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Metrics!$H$6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>
              <a:solidFill>
                <a:srgbClr val="4472C4"/>
              </a:solidFill>
            </a:ln>
          </c:spPr>
          <c:val>
            <c:numRef>
              <c:f>Metrics!$H$7:$H$16</c:f>
              <c:numCache>
                <c:formatCode>General</c:formatCode>
                <c:ptCount val="10"/>
                <c:pt idx="0">
                  <c:v>60</c:v>
                </c:pt>
                <c:pt idx="1">
                  <c:v>100</c:v>
                </c:pt>
                <c:pt idx="2">
                  <c:v>100</c:v>
                </c:pt>
                <c:pt idx="3">
                  <c:v>77.78</c:v>
                </c:pt>
                <c:pt idx="4">
                  <c:v>50</c:v>
                </c:pt>
                <c:pt idx="5">
                  <c:v>100</c:v>
                </c:pt>
                <c:pt idx="6">
                  <c:v>85.71</c:v>
                </c:pt>
                <c:pt idx="7">
                  <c:v>100</c:v>
                </c:pt>
                <c:pt idx="8">
                  <c:v>100</c:v>
                </c:pt>
                <c:pt idx="9">
                  <c:v>66.67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4-4B4C-A918-98963D76D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Objects of interest Recall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val>
            <c:numRef>
              <c:f>Metrics!$I$7:$I$16</c:f>
              <c:numCache>
                <c:formatCode>General</c:formatCode>
                <c:ptCount val="10"/>
                <c:pt idx="0">
                  <c:v>60</c:v>
                </c:pt>
                <c:pt idx="1">
                  <c:v>100</c:v>
                </c:pt>
                <c:pt idx="2">
                  <c:v>100</c:v>
                </c:pt>
                <c:pt idx="3">
                  <c:v>77.78</c:v>
                </c:pt>
                <c:pt idx="4">
                  <c:v>50</c:v>
                </c:pt>
                <c:pt idx="5">
                  <c:v>100</c:v>
                </c:pt>
                <c:pt idx="6">
                  <c:v>85.71</c:v>
                </c:pt>
                <c:pt idx="7">
                  <c:v>100</c:v>
                </c:pt>
                <c:pt idx="8">
                  <c:v>100</c:v>
                </c:pt>
                <c:pt idx="9">
                  <c:v>66.67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8-C947-9F9E-4914D333A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Objects of interest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 cmpd="sng" algn="ctr">
              <a:solidFill>
                <a:schemeClr val="accent6">
                  <a:shade val="76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>
                  <a:shade val="76000"/>
                </a:schemeClr>
              </a:solidFill>
              <a:ln w="6350" cap="flat" cmpd="sng" algn="ctr">
                <a:solidFill>
                  <a:schemeClr val="accent6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Metrics!$J$7:$J$16</c:f>
              <c:numCache>
                <c:formatCode>General</c:formatCode>
                <c:ptCount val="10"/>
                <c:pt idx="0">
                  <c:v>60</c:v>
                </c:pt>
                <c:pt idx="1">
                  <c:v>100</c:v>
                </c:pt>
                <c:pt idx="2">
                  <c:v>100</c:v>
                </c:pt>
                <c:pt idx="3">
                  <c:v>77.78</c:v>
                </c:pt>
                <c:pt idx="4">
                  <c:v>50</c:v>
                </c:pt>
                <c:pt idx="5">
                  <c:v>100</c:v>
                </c:pt>
                <c:pt idx="6">
                  <c:v>85.71</c:v>
                </c:pt>
                <c:pt idx="7">
                  <c:v>100</c:v>
                </c:pt>
                <c:pt idx="8">
                  <c:v>100</c:v>
                </c:pt>
                <c:pt idx="9">
                  <c:v>66.67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F-144A-B894-49F46120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movements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 cmpd="sng" algn="ctr">
              <a:solidFill>
                <a:schemeClr val="accent1">
                  <a:shade val="6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Metrics!$L$7:$L$16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9-E74C-939E-3CC03E132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</a:t>
            </a:r>
            <a:r>
              <a:rPr lang="en-US" b="1" baseline="0"/>
              <a:t> movements</a:t>
            </a:r>
            <a:r>
              <a:rPr lang="en-US" b="1"/>
              <a:t> Recall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val>
            <c:numRef>
              <c:f>Metrics!$M$7:$M$16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C-F047-BCC7-9B74BF41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movements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 cmpd="sng" algn="ctr">
              <a:solidFill>
                <a:schemeClr val="accent6">
                  <a:shade val="76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>
                  <a:shade val="76000"/>
                </a:schemeClr>
              </a:solidFill>
              <a:ln w="6350" cap="flat" cmpd="sng" algn="ctr">
                <a:solidFill>
                  <a:schemeClr val="accent6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Metrics!$N$7:$N$16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4-5346-A5EE-F2D1BA74C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577850</xdr:colOff>
      <xdr:row>3</xdr:row>
      <xdr:rowOff>152400</xdr:rowOff>
    </xdr:from>
    <xdr:to>
      <xdr:col>26</xdr:col>
      <xdr:colOff>608330</xdr:colOff>
      <xdr:row>12</xdr:row>
      <xdr:rowOff>37084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A3C4F39-FC09-854B-861D-7FC9AA62F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736600</xdr:colOff>
      <xdr:row>3</xdr:row>
      <xdr:rowOff>165100</xdr:rowOff>
    </xdr:from>
    <xdr:to>
      <xdr:col>32</xdr:col>
      <xdr:colOff>767080</xdr:colOff>
      <xdr:row>12</xdr:row>
      <xdr:rowOff>49784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A4FCD26-32C8-C44C-A7FB-9A619D6FC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584200</xdr:colOff>
      <xdr:row>12</xdr:row>
      <xdr:rowOff>141655</xdr:rowOff>
    </xdr:from>
    <xdr:to>
      <xdr:col>32</xdr:col>
      <xdr:colOff>660400</xdr:colOff>
      <xdr:row>22</xdr:row>
      <xdr:rowOff>39078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9C6ABFD-B7E9-C947-81DE-6C258007F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23</xdr:row>
      <xdr:rowOff>0</xdr:rowOff>
    </xdr:from>
    <xdr:to>
      <xdr:col>8</xdr:col>
      <xdr:colOff>30480</xdr:colOff>
      <xdr:row>32</xdr:row>
      <xdr:rowOff>100584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F1C3C9E-5B13-C44D-A1D2-1594EB7C8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158750</xdr:colOff>
      <xdr:row>23</xdr:row>
      <xdr:rowOff>12700</xdr:rowOff>
    </xdr:from>
    <xdr:to>
      <xdr:col>14</xdr:col>
      <xdr:colOff>189230</xdr:colOff>
      <xdr:row>32</xdr:row>
      <xdr:rowOff>113284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CF158CD-4C56-2E4B-8159-45B892C2A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6350</xdr:colOff>
      <xdr:row>33</xdr:row>
      <xdr:rowOff>50800</xdr:rowOff>
    </xdr:from>
    <xdr:to>
      <xdr:col>14</xdr:col>
      <xdr:colOff>171450</xdr:colOff>
      <xdr:row>42</xdr:row>
      <xdr:rowOff>151384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3F7EB288-896C-504C-B04F-1FD009EDE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595924</xdr:colOff>
      <xdr:row>24</xdr:row>
      <xdr:rowOff>0</xdr:rowOff>
    </xdr:from>
    <xdr:to>
      <xdr:col>26</xdr:col>
      <xdr:colOff>626404</xdr:colOff>
      <xdr:row>33</xdr:row>
      <xdr:rowOff>80068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2EBAC155-3B4E-E34A-B95B-6FE3B72B7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754674</xdr:colOff>
      <xdr:row>24</xdr:row>
      <xdr:rowOff>12700</xdr:rowOff>
    </xdr:from>
    <xdr:to>
      <xdr:col>32</xdr:col>
      <xdr:colOff>785154</xdr:colOff>
      <xdr:row>33</xdr:row>
      <xdr:rowOff>92768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45D688BD-EE64-4041-B4B9-A19F5AB53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602274</xdr:colOff>
      <xdr:row>33</xdr:row>
      <xdr:rowOff>204178</xdr:rowOff>
    </xdr:from>
    <xdr:to>
      <xdr:col>33</xdr:col>
      <xdr:colOff>1466</xdr:colOff>
      <xdr:row>42</xdr:row>
      <xdr:rowOff>140677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2D5D424E-0489-3F46-9B2F-DDA2F1FC9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615462</xdr:colOff>
      <xdr:row>44</xdr:row>
      <xdr:rowOff>166077</xdr:rowOff>
    </xdr:from>
    <xdr:to>
      <xdr:col>25</xdr:col>
      <xdr:colOff>537308</xdr:colOff>
      <xdr:row>54</xdr:row>
      <xdr:rowOff>60252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3266FA22-2A94-B344-AF97-0919DD6B8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744904</xdr:colOff>
      <xdr:row>44</xdr:row>
      <xdr:rowOff>178777</xdr:rowOff>
    </xdr:from>
    <xdr:to>
      <xdr:col>31</xdr:col>
      <xdr:colOff>746076</xdr:colOff>
      <xdr:row>54</xdr:row>
      <xdr:rowOff>72952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742E76F7-F674-A645-82F4-E04F0E96B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621812</xdr:colOff>
      <xdr:row>55</xdr:row>
      <xdr:rowOff>10328</xdr:rowOff>
    </xdr:from>
    <xdr:to>
      <xdr:col>31</xdr:col>
      <xdr:colOff>728296</xdr:colOff>
      <xdr:row>64</xdr:row>
      <xdr:rowOff>107841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47D6C5F9-981C-0C4C-860B-79663E264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429-8047-7D4B-A7EE-D2F885323E6A}">
  <dimension ref="C1:L11"/>
  <sheetViews>
    <sheetView tabSelected="1" workbookViewId="0">
      <selection activeCell="E6" sqref="E6"/>
    </sheetView>
  </sheetViews>
  <sheetFormatPr baseColWidth="10" defaultRowHeight="16"/>
  <sheetData>
    <row r="1" spans="3:12" ht="17" thickBot="1"/>
    <row r="2" spans="3:12" ht="17" thickBot="1">
      <c r="C2" s="21" t="s">
        <v>15</v>
      </c>
      <c r="D2" s="22"/>
      <c r="E2" s="12">
        <v>10</v>
      </c>
      <c r="I2" s="19" t="s">
        <v>16</v>
      </c>
      <c r="J2" s="23"/>
      <c r="K2" s="20"/>
      <c r="L2" s="2"/>
    </row>
    <row r="3" spans="3:12" ht="17" thickBot="1">
      <c r="C3" s="21" t="s">
        <v>17</v>
      </c>
      <c r="D3" s="22"/>
      <c r="E3" s="12">
        <v>10</v>
      </c>
      <c r="I3" s="13" t="s">
        <v>18</v>
      </c>
      <c r="J3" s="13" t="s">
        <v>19</v>
      </c>
      <c r="K3" s="13" t="s">
        <v>20</v>
      </c>
      <c r="L3" s="13" t="s">
        <v>21</v>
      </c>
    </row>
    <row r="4" spans="3:12" ht="17" thickBot="1">
      <c r="C4" s="21" t="s">
        <v>22</v>
      </c>
      <c r="D4" s="22"/>
      <c r="E4" s="12">
        <v>52</v>
      </c>
      <c r="H4" s="13" t="s">
        <v>0</v>
      </c>
      <c r="I4" s="14">
        <f>Metrics!D17</f>
        <v>98.332999999999998</v>
      </c>
      <c r="J4" s="14">
        <f>Metrics!E17</f>
        <v>98.332999999999998</v>
      </c>
      <c r="K4" s="14">
        <f>Metrics!F17</f>
        <v>98.332999999999998</v>
      </c>
      <c r="L4" s="14">
        <f>Metrics!G17</f>
        <v>97.759</v>
      </c>
    </row>
    <row r="5" spans="3:12" ht="17" thickBot="1">
      <c r="C5" s="21" t="s">
        <v>23</v>
      </c>
      <c r="D5" s="22"/>
      <c r="E5" s="14">
        <f>Duration!C14</f>
        <v>43.584000000000003</v>
      </c>
      <c r="H5" s="13" t="s">
        <v>1</v>
      </c>
      <c r="I5" s="14">
        <f>Metrics!H17</f>
        <v>84.015999999999991</v>
      </c>
      <c r="J5" s="14">
        <f>Metrics!I17</f>
        <v>84.015999999999991</v>
      </c>
      <c r="K5" s="14">
        <f>Metrics!J17</f>
        <v>84.015999999999991</v>
      </c>
      <c r="L5" s="14">
        <f>Metrics!K17</f>
        <v>78.871999999999986</v>
      </c>
    </row>
    <row r="6" spans="3:12" ht="17" thickBot="1">
      <c r="C6" s="21" t="s">
        <v>33</v>
      </c>
      <c r="D6" s="22"/>
      <c r="E6" s="14">
        <f>Duration!F10</f>
        <v>435.84000000000003</v>
      </c>
      <c r="H6" s="13" t="s">
        <v>2</v>
      </c>
      <c r="I6" s="14">
        <f>Metrics!L17</f>
        <v>98</v>
      </c>
      <c r="J6" s="14">
        <f>Metrics!M17</f>
        <v>98</v>
      </c>
      <c r="K6" s="14">
        <f>Metrics!N17</f>
        <v>98</v>
      </c>
      <c r="L6" s="14">
        <f>Metrics!O17</f>
        <v>98</v>
      </c>
    </row>
    <row r="7" spans="3:12" ht="17" thickBot="1">
      <c r="H7" s="13" t="s">
        <v>3</v>
      </c>
      <c r="I7" s="14">
        <f>Metrics!P17</f>
        <v>98</v>
      </c>
      <c r="J7" s="14">
        <f>Metrics!Q17</f>
        <v>98</v>
      </c>
      <c r="K7" s="14">
        <f>Metrics!R17</f>
        <v>98</v>
      </c>
      <c r="L7" s="14">
        <f>Metrics!S17</f>
        <v>97.143000000000001</v>
      </c>
    </row>
    <row r="8" spans="3:12" ht="17" thickBot="1">
      <c r="D8" s="19" t="s">
        <v>24</v>
      </c>
      <c r="E8" s="20"/>
      <c r="H8" s="13" t="s">
        <v>25</v>
      </c>
      <c r="I8" s="14">
        <v>100</v>
      </c>
      <c r="J8" s="14">
        <v>100</v>
      </c>
      <c r="K8" s="14">
        <v>100</v>
      </c>
      <c r="L8" s="14">
        <v>100</v>
      </c>
    </row>
    <row r="9" spans="3:12" ht="17" thickBot="1">
      <c r="D9" s="13" t="s">
        <v>26</v>
      </c>
      <c r="E9" s="13" t="s">
        <v>7</v>
      </c>
    </row>
    <row r="10" spans="3:12" ht="17" thickBot="1">
      <c r="C10" s="12" t="s">
        <v>0</v>
      </c>
      <c r="D10" s="12">
        <f>COUNTIF(Metrics!F7:F16,"&lt;50")</f>
        <v>0</v>
      </c>
      <c r="E10" s="12">
        <f>COUNTIF(Metrics!G7:G16,"&lt;50")</f>
        <v>0</v>
      </c>
    </row>
    <row r="11" spans="3:12" ht="17" thickBot="1">
      <c r="C11" s="12" t="s">
        <v>1</v>
      </c>
      <c r="D11" s="12">
        <f>COUNTIF(Metrics!J7:J16,"&lt;50")</f>
        <v>0</v>
      </c>
      <c r="E11" s="12">
        <f>COUNTIF(Metrics!K7:K16,"&lt;50")</f>
        <v>1</v>
      </c>
    </row>
  </sheetData>
  <mergeCells count="7">
    <mergeCell ref="D8:E8"/>
    <mergeCell ref="C2:D2"/>
    <mergeCell ref="I2:K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F3C3-BEE3-B74E-AA91-47D0B5129275}">
  <dimension ref="A4:S18"/>
  <sheetViews>
    <sheetView showGridLines="0" topLeftCell="H1" zoomScale="130" zoomScaleNormal="130" workbookViewId="0">
      <selection activeCell="Q39" sqref="Q39"/>
    </sheetView>
  </sheetViews>
  <sheetFormatPr baseColWidth="10" defaultRowHeight="16"/>
  <cols>
    <col min="4" max="11" width="10.83203125" customWidth="1"/>
    <col min="21" max="21" width="8.5" customWidth="1"/>
    <col min="22" max="22" width="8.6640625" customWidth="1"/>
    <col min="23" max="24" width="8.83203125" customWidth="1"/>
    <col min="25" max="25" width="9" customWidth="1"/>
    <col min="26" max="26" width="7.83203125" customWidth="1"/>
    <col min="27" max="28" width="9" customWidth="1"/>
    <col min="29" max="29" width="8.83203125" customWidth="1"/>
    <col min="30" max="30" width="8.33203125" customWidth="1"/>
    <col min="31" max="31" width="10" customWidth="1"/>
    <col min="32" max="32" width="9.5" customWidth="1"/>
    <col min="33" max="33" width="8.6640625" customWidth="1"/>
  </cols>
  <sheetData>
    <row r="4" spans="1:19" ht="17" thickBot="1"/>
    <row r="5" spans="1:19" ht="17" customHeight="1" thickBot="1">
      <c r="C5" s="11"/>
      <c r="D5" s="24" t="s">
        <v>14</v>
      </c>
      <c r="E5" s="24"/>
      <c r="F5" s="24"/>
      <c r="G5" s="24"/>
      <c r="H5" s="24" t="s">
        <v>13</v>
      </c>
      <c r="I5" s="24"/>
      <c r="J5" s="24"/>
      <c r="K5" s="24"/>
      <c r="L5" s="24" t="s">
        <v>12</v>
      </c>
      <c r="M5" s="24"/>
      <c r="N5" s="24"/>
      <c r="O5" s="24"/>
      <c r="P5" s="24" t="s">
        <v>3</v>
      </c>
      <c r="Q5" s="24"/>
      <c r="R5" s="24"/>
      <c r="S5" s="24"/>
    </row>
    <row r="6" spans="1:19" ht="25" thickBot="1">
      <c r="C6" s="10" t="s">
        <v>11</v>
      </c>
      <c r="D6" s="9" t="s">
        <v>5</v>
      </c>
      <c r="E6" s="9" t="s">
        <v>6</v>
      </c>
      <c r="F6" s="9" t="s">
        <v>10</v>
      </c>
      <c r="G6" s="9" t="s">
        <v>7</v>
      </c>
      <c r="H6" s="9" t="s">
        <v>5</v>
      </c>
      <c r="I6" s="9" t="s">
        <v>6</v>
      </c>
      <c r="J6" s="9" t="s">
        <v>10</v>
      </c>
      <c r="K6" s="9" t="s">
        <v>7</v>
      </c>
      <c r="L6" s="9" t="s">
        <v>5</v>
      </c>
      <c r="M6" s="9" t="s">
        <v>6</v>
      </c>
      <c r="N6" s="9" t="s">
        <v>10</v>
      </c>
      <c r="O6" s="9" t="s">
        <v>7</v>
      </c>
      <c r="P6" s="9" t="s">
        <v>5</v>
      </c>
      <c r="Q6" s="9" t="s">
        <v>6</v>
      </c>
      <c r="R6" s="9" t="s">
        <v>10</v>
      </c>
      <c r="S6" s="9" t="s">
        <v>7</v>
      </c>
    </row>
    <row r="7" spans="1:19" ht="17" thickBot="1">
      <c r="A7">
        <f t="shared" ref="A7:A16" si="0">IF(H7&lt;60,1,0)</f>
        <v>0</v>
      </c>
      <c r="B7">
        <f t="shared" ref="B7:B16" si="1">IF(D7&lt;60,1,0)</f>
        <v>0</v>
      </c>
      <c r="C7" s="8">
        <v>1</v>
      </c>
      <c r="D7" s="6">
        <v>100</v>
      </c>
      <c r="E7" s="6">
        <v>100</v>
      </c>
      <c r="F7" s="6">
        <v>100</v>
      </c>
      <c r="G7" s="6">
        <v>100</v>
      </c>
      <c r="H7" s="6">
        <v>60</v>
      </c>
      <c r="I7" s="6">
        <v>60</v>
      </c>
      <c r="J7" s="6">
        <v>60</v>
      </c>
      <c r="K7" s="6">
        <v>52.94</v>
      </c>
      <c r="L7" s="6">
        <v>100</v>
      </c>
      <c r="M7" s="6">
        <v>100</v>
      </c>
      <c r="N7" s="6">
        <v>100</v>
      </c>
      <c r="O7" s="6">
        <v>100</v>
      </c>
      <c r="P7" s="6">
        <v>100</v>
      </c>
      <c r="Q7" s="6">
        <v>100</v>
      </c>
      <c r="R7" s="6">
        <v>100</v>
      </c>
      <c r="S7" s="6">
        <v>100</v>
      </c>
    </row>
    <row r="8" spans="1:19" ht="17" thickBot="1">
      <c r="A8">
        <f t="shared" si="0"/>
        <v>0</v>
      </c>
      <c r="B8">
        <f t="shared" si="1"/>
        <v>0</v>
      </c>
      <c r="C8" s="8">
        <v>2</v>
      </c>
      <c r="D8" s="6">
        <v>100</v>
      </c>
      <c r="E8" s="6">
        <v>100</v>
      </c>
      <c r="F8" s="6">
        <v>100</v>
      </c>
      <c r="G8" s="6">
        <v>100</v>
      </c>
      <c r="H8" s="6">
        <v>100</v>
      </c>
      <c r="I8" s="6">
        <v>100</v>
      </c>
      <c r="J8" s="6">
        <v>100</v>
      </c>
      <c r="K8" s="6">
        <v>100</v>
      </c>
      <c r="L8" s="6">
        <v>100</v>
      </c>
      <c r="M8" s="6">
        <v>100</v>
      </c>
      <c r="N8" s="6">
        <v>100</v>
      </c>
      <c r="O8" s="6">
        <v>100</v>
      </c>
      <c r="P8" s="6">
        <v>100</v>
      </c>
      <c r="Q8" s="6">
        <v>100</v>
      </c>
      <c r="R8" s="6">
        <v>100</v>
      </c>
      <c r="S8" s="6">
        <v>100</v>
      </c>
    </row>
    <row r="9" spans="1:19" ht="17" thickBot="1">
      <c r="A9">
        <f t="shared" si="0"/>
        <v>0</v>
      </c>
      <c r="B9">
        <f t="shared" si="1"/>
        <v>0</v>
      </c>
      <c r="C9" s="8">
        <v>3</v>
      </c>
      <c r="D9" s="6">
        <v>100</v>
      </c>
      <c r="E9" s="6">
        <v>100</v>
      </c>
      <c r="F9" s="6">
        <v>100</v>
      </c>
      <c r="G9" s="6">
        <v>100</v>
      </c>
      <c r="H9" s="6">
        <v>100</v>
      </c>
      <c r="I9" s="6">
        <v>100</v>
      </c>
      <c r="J9" s="6">
        <v>100</v>
      </c>
      <c r="K9" s="6">
        <v>100</v>
      </c>
      <c r="L9" s="6">
        <v>100</v>
      </c>
      <c r="M9" s="6">
        <v>100</v>
      </c>
      <c r="N9" s="6">
        <v>100</v>
      </c>
      <c r="O9" s="6">
        <v>100</v>
      </c>
      <c r="P9" s="6">
        <v>100</v>
      </c>
      <c r="Q9" s="6">
        <v>100</v>
      </c>
      <c r="R9" s="6">
        <v>100</v>
      </c>
      <c r="S9" s="6">
        <v>100</v>
      </c>
    </row>
    <row r="10" spans="1:19" ht="17" thickBot="1">
      <c r="A10">
        <f t="shared" si="0"/>
        <v>0</v>
      </c>
      <c r="B10">
        <f t="shared" si="1"/>
        <v>0</v>
      </c>
      <c r="C10" s="8">
        <v>4</v>
      </c>
      <c r="D10" s="6">
        <v>100</v>
      </c>
      <c r="E10" s="6">
        <v>100</v>
      </c>
      <c r="F10" s="6">
        <v>100</v>
      </c>
      <c r="G10" s="6">
        <v>100</v>
      </c>
      <c r="H10" s="6">
        <v>77.78</v>
      </c>
      <c r="I10" s="6">
        <v>77.78</v>
      </c>
      <c r="J10" s="6">
        <v>77.78</v>
      </c>
      <c r="K10" s="6">
        <v>63.64</v>
      </c>
      <c r="L10" s="6">
        <v>100</v>
      </c>
      <c r="M10" s="6">
        <v>100</v>
      </c>
      <c r="N10" s="6">
        <v>100</v>
      </c>
      <c r="O10" s="6">
        <v>100</v>
      </c>
      <c r="P10" s="6">
        <v>100</v>
      </c>
      <c r="Q10" s="6">
        <v>100</v>
      </c>
      <c r="R10" s="6">
        <v>100</v>
      </c>
      <c r="S10" s="6">
        <v>100</v>
      </c>
    </row>
    <row r="11" spans="1:19" ht="17" thickBot="1">
      <c r="A11">
        <f t="shared" si="0"/>
        <v>1</v>
      </c>
      <c r="B11">
        <f t="shared" si="1"/>
        <v>0</v>
      </c>
      <c r="C11" s="8">
        <v>5</v>
      </c>
      <c r="D11" s="6">
        <v>100</v>
      </c>
      <c r="E11" s="6">
        <v>100</v>
      </c>
      <c r="F11" s="6">
        <v>100</v>
      </c>
      <c r="G11" s="6">
        <v>100</v>
      </c>
      <c r="H11" s="6">
        <v>50</v>
      </c>
      <c r="I11" s="6">
        <v>50</v>
      </c>
      <c r="J11" s="6">
        <v>50</v>
      </c>
      <c r="K11" s="6">
        <v>40</v>
      </c>
      <c r="L11" s="6">
        <v>100</v>
      </c>
      <c r="M11" s="6">
        <v>100</v>
      </c>
      <c r="N11" s="6">
        <v>100</v>
      </c>
      <c r="O11" s="6">
        <v>100</v>
      </c>
      <c r="P11" s="6">
        <v>100</v>
      </c>
      <c r="Q11" s="6">
        <v>100</v>
      </c>
      <c r="R11" s="6">
        <v>100</v>
      </c>
      <c r="S11" s="6">
        <v>100</v>
      </c>
    </row>
    <row r="12" spans="1:19" ht="17" thickBot="1">
      <c r="A12">
        <f t="shared" si="0"/>
        <v>0</v>
      </c>
      <c r="B12">
        <f t="shared" si="1"/>
        <v>0</v>
      </c>
      <c r="C12" s="8">
        <v>6</v>
      </c>
      <c r="D12" s="6">
        <v>100</v>
      </c>
      <c r="E12" s="6">
        <v>100</v>
      </c>
      <c r="F12" s="6">
        <v>100</v>
      </c>
      <c r="G12" s="6">
        <v>100</v>
      </c>
      <c r="H12" s="6">
        <v>100</v>
      </c>
      <c r="I12" s="6">
        <v>100</v>
      </c>
      <c r="J12" s="6">
        <v>100</v>
      </c>
      <c r="K12" s="6">
        <v>100</v>
      </c>
      <c r="L12" s="6">
        <v>100</v>
      </c>
      <c r="M12" s="6">
        <v>100</v>
      </c>
      <c r="N12" s="6">
        <v>100</v>
      </c>
      <c r="O12" s="6">
        <v>100</v>
      </c>
      <c r="P12" s="6">
        <v>100</v>
      </c>
      <c r="Q12" s="6">
        <v>100</v>
      </c>
      <c r="R12" s="6">
        <v>100</v>
      </c>
      <c r="S12" s="6">
        <v>100</v>
      </c>
    </row>
    <row r="13" spans="1:19" ht="17" thickBot="1">
      <c r="A13">
        <f t="shared" si="0"/>
        <v>0</v>
      </c>
      <c r="B13">
        <f t="shared" si="1"/>
        <v>0</v>
      </c>
      <c r="C13" s="8">
        <v>7</v>
      </c>
      <c r="D13" s="6">
        <v>100</v>
      </c>
      <c r="E13" s="6">
        <v>100</v>
      </c>
      <c r="F13" s="6">
        <v>100</v>
      </c>
      <c r="G13" s="6">
        <v>100</v>
      </c>
      <c r="H13" s="6">
        <v>85.71</v>
      </c>
      <c r="I13" s="6">
        <v>85.71</v>
      </c>
      <c r="J13" s="6">
        <v>85.71</v>
      </c>
      <c r="K13" s="6">
        <v>75</v>
      </c>
      <c r="L13" s="6">
        <v>100</v>
      </c>
      <c r="M13" s="6">
        <v>100</v>
      </c>
      <c r="N13" s="6">
        <v>100</v>
      </c>
      <c r="O13" s="6">
        <v>100</v>
      </c>
      <c r="P13" s="6">
        <v>100</v>
      </c>
      <c r="Q13" s="6">
        <v>100</v>
      </c>
      <c r="R13" s="6">
        <v>100</v>
      </c>
      <c r="S13" s="6">
        <v>100</v>
      </c>
    </row>
    <row r="14" spans="1:19" ht="17" thickBot="1">
      <c r="A14">
        <f t="shared" si="0"/>
        <v>0</v>
      </c>
      <c r="B14">
        <f t="shared" si="1"/>
        <v>0</v>
      </c>
      <c r="C14" s="8">
        <v>8</v>
      </c>
      <c r="D14" s="6">
        <v>100</v>
      </c>
      <c r="E14" s="6">
        <v>100</v>
      </c>
      <c r="F14" s="6">
        <v>100</v>
      </c>
      <c r="G14" s="6">
        <v>100</v>
      </c>
      <c r="H14" s="6">
        <v>100</v>
      </c>
      <c r="I14" s="6">
        <v>100</v>
      </c>
      <c r="J14" s="6">
        <v>100</v>
      </c>
      <c r="K14" s="6">
        <v>100</v>
      </c>
      <c r="L14" s="6">
        <v>100</v>
      </c>
      <c r="M14" s="6">
        <v>100</v>
      </c>
      <c r="N14" s="6">
        <v>100</v>
      </c>
      <c r="O14" s="6">
        <v>100</v>
      </c>
      <c r="P14" s="6">
        <v>100</v>
      </c>
      <c r="Q14" s="6">
        <v>100</v>
      </c>
      <c r="R14" s="6">
        <v>100</v>
      </c>
      <c r="S14" s="6">
        <v>100</v>
      </c>
    </row>
    <row r="15" spans="1:19" ht="17" thickBot="1">
      <c r="A15">
        <f t="shared" si="0"/>
        <v>0</v>
      </c>
      <c r="B15">
        <f t="shared" si="1"/>
        <v>0</v>
      </c>
      <c r="C15" s="8">
        <v>9</v>
      </c>
      <c r="D15" s="6">
        <v>100</v>
      </c>
      <c r="E15" s="6">
        <v>100</v>
      </c>
      <c r="F15" s="6">
        <v>100</v>
      </c>
      <c r="G15" s="6">
        <v>100</v>
      </c>
      <c r="H15" s="6">
        <v>100</v>
      </c>
      <c r="I15" s="6">
        <v>100</v>
      </c>
      <c r="J15" s="6">
        <v>100</v>
      </c>
      <c r="K15" s="6">
        <v>100</v>
      </c>
      <c r="L15" s="6">
        <v>100</v>
      </c>
      <c r="M15" s="6">
        <v>100</v>
      </c>
      <c r="N15" s="6">
        <v>100</v>
      </c>
      <c r="O15" s="6">
        <v>100</v>
      </c>
      <c r="P15" s="6">
        <v>100</v>
      </c>
      <c r="Q15" s="6">
        <v>100</v>
      </c>
      <c r="R15" s="6">
        <v>100</v>
      </c>
      <c r="S15" s="6">
        <v>100</v>
      </c>
    </row>
    <row r="16" spans="1:19" ht="17" thickBot="1">
      <c r="A16">
        <f t="shared" si="0"/>
        <v>0</v>
      </c>
      <c r="B16">
        <f t="shared" si="1"/>
        <v>0</v>
      </c>
      <c r="C16" s="8">
        <v>10</v>
      </c>
      <c r="D16" s="6">
        <v>83.33</v>
      </c>
      <c r="E16" s="6">
        <v>83.33</v>
      </c>
      <c r="F16" s="6">
        <v>83.33</v>
      </c>
      <c r="G16" s="6">
        <v>77.59</v>
      </c>
      <c r="H16" s="6">
        <v>66.67</v>
      </c>
      <c r="I16" s="6">
        <v>66.67</v>
      </c>
      <c r="J16" s="7">
        <v>66.67</v>
      </c>
      <c r="K16" s="6">
        <v>57.14</v>
      </c>
      <c r="L16" s="6">
        <v>80</v>
      </c>
      <c r="M16" s="6">
        <v>80</v>
      </c>
      <c r="N16" s="6">
        <v>80</v>
      </c>
      <c r="O16" s="6">
        <v>80</v>
      </c>
      <c r="P16" s="6">
        <v>80</v>
      </c>
      <c r="Q16" s="6">
        <v>80</v>
      </c>
      <c r="R16" s="6">
        <v>80</v>
      </c>
      <c r="S16" s="6">
        <v>71.430000000000007</v>
      </c>
    </row>
    <row r="17" spans="1:19" s="2" customFormat="1" ht="17" thickBot="1">
      <c r="C17" s="5"/>
      <c r="D17" s="4">
        <f t="shared" ref="D17:S17" si="2">AVERAGE(D7:D16)</f>
        <v>98.332999999999998</v>
      </c>
      <c r="E17" s="4">
        <f t="shared" si="2"/>
        <v>98.332999999999998</v>
      </c>
      <c r="F17" s="4">
        <f t="shared" si="2"/>
        <v>98.332999999999998</v>
      </c>
      <c r="G17" s="4">
        <f t="shared" si="2"/>
        <v>97.759</v>
      </c>
      <c r="H17" s="4">
        <f t="shared" si="2"/>
        <v>84.015999999999991</v>
      </c>
      <c r="I17" s="4">
        <f t="shared" si="2"/>
        <v>84.015999999999991</v>
      </c>
      <c r="J17" s="4">
        <f t="shared" si="2"/>
        <v>84.015999999999991</v>
      </c>
      <c r="K17" s="4">
        <f t="shared" si="2"/>
        <v>78.871999999999986</v>
      </c>
      <c r="L17" s="4">
        <f t="shared" si="2"/>
        <v>98</v>
      </c>
      <c r="M17" s="4">
        <f t="shared" si="2"/>
        <v>98</v>
      </c>
      <c r="N17" s="4">
        <f t="shared" si="2"/>
        <v>98</v>
      </c>
      <c r="O17" s="4">
        <f t="shared" si="2"/>
        <v>98</v>
      </c>
      <c r="P17" s="4">
        <f t="shared" si="2"/>
        <v>98</v>
      </c>
      <c r="Q17" s="4">
        <f t="shared" si="2"/>
        <v>98</v>
      </c>
      <c r="R17" s="4">
        <f t="shared" si="2"/>
        <v>98</v>
      </c>
      <c r="S17" s="4">
        <f t="shared" si="2"/>
        <v>97.143000000000001</v>
      </c>
    </row>
    <row r="18" spans="1:19">
      <c r="A18">
        <f>SUM(A7:A16)</f>
        <v>1</v>
      </c>
      <c r="B18">
        <f>SUM(B7:B16)</f>
        <v>0</v>
      </c>
    </row>
  </sheetData>
  <mergeCells count="4">
    <mergeCell ref="D5:G5"/>
    <mergeCell ref="H5:K5"/>
    <mergeCell ref="L5:O5"/>
    <mergeCell ref="P5:S5"/>
  </mergeCells>
  <conditionalFormatting sqref="D17:O17 D7:O14 D16:H16 K16:O16">
    <cfRule type="cellIs" dxfId="12" priority="13" operator="lessThan">
      <formula>60</formula>
    </cfRule>
  </conditionalFormatting>
  <conditionalFormatting sqref="D15:O15">
    <cfRule type="cellIs" dxfId="11" priority="12" operator="lessThan">
      <formula>60</formula>
    </cfRule>
  </conditionalFormatting>
  <conditionalFormatting sqref="I16">
    <cfRule type="cellIs" dxfId="10" priority="11" operator="lessThan">
      <formula>60</formula>
    </cfRule>
  </conditionalFormatting>
  <conditionalFormatting sqref="P7:R7">
    <cfRule type="cellIs" dxfId="9" priority="10" operator="lessThan">
      <formula>60</formula>
    </cfRule>
  </conditionalFormatting>
  <conditionalFormatting sqref="P8:R11">
    <cfRule type="cellIs" dxfId="8" priority="9" operator="lessThan">
      <formula>60</formula>
    </cfRule>
  </conditionalFormatting>
  <conditionalFormatting sqref="P12:R15">
    <cfRule type="cellIs" dxfId="7" priority="8" operator="lessThan">
      <formula>60</formula>
    </cfRule>
  </conditionalFormatting>
  <conditionalFormatting sqref="P16:R16">
    <cfRule type="cellIs" dxfId="6" priority="7" operator="lessThan">
      <formula>60</formula>
    </cfRule>
  </conditionalFormatting>
  <conditionalFormatting sqref="P17:R17">
    <cfRule type="cellIs" dxfId="5" priority="6" operator="lessThan">
      <formula>60</formula>
    </cfRule>
  </conditionalFormatting>
  <conditionalFormatting sqref="S7">
    <cfRule type="cellIs" dxfId="4" priority="5" operator="lessThan">
      <formula>60</formula>
    </cfRule>
  </conditionalFormatting>
  <conditionalFormatting sqref="S8:S11">
    <cfRule type="cellIs" dxfId="3" priority="4" operator="lessThan">
      <formula>60</formula>
    </cfRule>
  </conditionalFormatting>
  <conditionalFormatting sqref="S12:S15">
    <cfRule type="cellIs" dxfId="2" priority="3" operator="lessThan">
      <formula>60</formula>
    </cfRule>
  </conditionalFormatting>
  <conditionalFormatting sqref="S16">
    <cfRule type="cellIs" dxfId="1" priority="2" operator="lessThan">
      <formula>60</formula>
    </cfRule>
  </conditionalFormatting>
  <conditionalFormatting sqref="S17">
    <cfRule type="cellIs" dxfId="0" priority="1" operator="lessThan">
      <formula>60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F9B7-5231-9748-9B5C-8DD2B2BF3D28}">
  <dimension ref="B3:F14"/>
  <sheetViews>
    <sheetView workbookViewId="0">
      <selection activeCell="F10" sqref="F10"/>
    </sheetView>
  </sheetViews>
  <sheetFormatPr baseColWidth="10" defaultRowHeight="16"/>
  <sheetData>
    <row r="3" spans="2:6" s="2" customFormat="1">
      <c r="B3" s="15" t="s">
        <v>4</v>
      </c>
      <c r="C3" s="16" t="s">
        <v>9</v>
      </c>
    </row>
    <row r="4" spans="2:6">
      <c r="B4" s="3">
        <v>1</v>
      </c>
      <c r="C4" s="3">
        <v>78.180000000000007</v>
      </c>
      <c r="E4" s="17" t="s">
        <v>27</v>
      </c>
      <c r="F4" s="18">
        <f>_xlfn.VAR.P(C4:C13)</f>
        <v>193.3679039999997</v>
      </c>
    </row>
    <row r="5" spans="2:6">
      <c r="B5" s="3">
        <v>2</v>
      </c>
      <c r="C5" s="3">
        <v>35.74</v>
      </c>
      <c r="E5" s="17" t="s">
        <v>28</v>
      </c>
      <c r="F5" s="18">
        <f>_xlfn.STDEV.P(C4:C13)</f>
        <v>13.905678839955987</v>
      </c>
    </row>
    <row r="6" spans="2:6">
      <c r="B6" s="3">
        <v>3</v>
      </c>
      <c r="C6" s="3">
        <v>30.57</v>
      </c>
      <c r="E6" s="17" t="s">
        <v>29</v>
      </c>
      <c r="F6" s="18">
        <f>MIN(C4:C13)</f>
        <v>28.34</v>
      </c>
    </row>
    <row r="7" spans="2:6">
      <c r="B7" s="3">
        <v>4</v>
      </c>
      <c r="C7" s="3">
        <v>56.31</v>
      </c>
      <c r="E7" s="17" t="s">
        <v>30</v>
      </c>
      <c r="F7" s="18">
        <f>MAX(C4:C13)</f>
        <v>78.180000000000007</v>
      </c>
    </row>
    <row r="8" spans="2:6">
      <c r="B8" s="3">
        <v>5</v>
      </c>
      <c r="C8" s="3">
        <v>28.34</v>
      </c>
      <c r="E8" s="17" t="s">
        <v>8</v>
      </c>
      <c r="F8" s="18">
        <f>C14</f>
        <v>43.584000000000003</v>
      </c>
    </row>
    <row r="9" spans="2:6">
      <c r="B9" s="3">
        <v>6</v>
      </c>
      <c r="C9" s="3">
        <v>38.770000000000003</v>
      </c>
      <c r="E9" s="17" t="s">
        <v>31</v>
      </c>
      <c r="F9" s="18">
        <f>MEDIAN(C4:C13)</f>
        <v>39.125</v>
      </c>
    </row>
    <row r="10" spans="2:6">
      <c r="B10" s="3">
        <v>7</v>
      </c>
      <c r="C10" s="3">
        <v>40.08</v>
      </c>
      <c r="E10" s="17" t="s">
        <v>32</v>
      </c>
      <c r="F10" s="18">
        <f>SUM(C4:C13)</f>
        <v>435.84000000000003</v>
      </c>
    </row>
    <row r="11" spans="2:6">
      <c r="B11" s="3">
        <v>8</v>
      </c>
      <c r="C11" s="3">
        <v>49.6</v>
      </c>
    </row>
    <row r="12" spans="2:6">
      <c r="B12" s="3">
        <v>9</v>
      </c>
      <c r="C12" s="3">
        <v>38.840000000000003</v>
      </c>
    </row>
    <row r="13" spans="2:6">
      <c r="B13" s="3">
        <v>10</v>
      </c>
      <c r="C13" s="3">
        <v>39.409999999999997</v>
      </c>
    </row>
    <row r="14" spans="2:6" ht="19">
      <c r="C14" s="1">
        <f t="shared" ref="C14" si="0">AVERAGE(C4:C13)</f>
        <v>43.584000000000003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Metrics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2023-10-21T18:26:55Z</dcterms:created>
  <dcterms:modified xsi:type="dcterms:W3CDTF">2023-11-03T15:34:55Z</dcterms:modified>
</cp:coreProperties>
</file>