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Personal/drugbank/supplementary material/S.R4.4.1 2000 samples Phi/"/>
    </mc:Choice>
  </mc:AlternateContent>
  <xr:revisionPtr revIDLastSave="0" documentId="13_ncr:1_{446CB28A-DC04-F143-AF98-03A65F6D5CCE}" xr6:coauthVersionLast="36" xr6:coauthVersionMax="36" xr10:uidLastSave="{00000000-0000-0000-0000-000000000000}"/>
  <bookViews>
    <workbookView xWindow="0" yWindow="740" windowWidth="30240" windowHeight="18900" activeTab="3" xr2:uid="{97405D95-33D1-C242-8AB3-B7F17D888614}"/>
  </bookViews>
  <sheets>
    <sheet name="Fine-tuning" sheetId="2" state="hidden" r:id="rId1"/>
    <sheet name="Comparison" sheetId="10" state="hidden" r:id="rId2"/>
    <sheet name="Phi3.5-3b Iter" sheetId="3" state="hidden" r:id="rId3"/>
    <sheet name="phi3.5-3b-2k" sheetId="2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5" i="3" l="1"/>
  <c r="P145" i="3"/>
  <c r="O145" i="3"/>
  <c r="Q128" i="3"/>
  <c r="P128" i="3"/>
  <c r="O128" i="3"/>
  <c r="Q111" i="3"/>
  <c r="P111" i="3"/>
  <c r="O111" i="3"/>
  <c r="I161" i="3"/>
  <c r="H161" i="3"/>
  <c r="G161" i="3"/>
  <c r="F161" i="3"/>
  <c r="E161" i="3"/>
  <c r="D161" i="3"/>
  <c r="I160" i="3"/>
  <c r="H160" i="3"/>
  <c r="G160" i="3"/>
  <c r="F160" i="3"/>
  <c r="E160" i="3"/>
  <c r="D160" i="3"/>
  <c r="I159" i="3"/>
  <c r="H159" i="3"/>
  <c r="G159" i="3"/>
  <c r="Q159" i="3" s="1"/>
  <c r="F159" i="3"/>
  <c r="P159" i="3" s="1"/>
  <c r="E159" i="3"/>
  <c r="D159" i="3"/>
  <c r="O159" i="3" s="1"/>
  <c r="Q158" i="3"/>
  <c r="P158" i="3"/>
  <c r="O158" i="3"/>
  <c r="Q157" i="3"/>
  <c r="P157" i="3"/>
  <c r="O157" i="3"/>
  <c r="Q156" i="3"/>
  <c r="P156" i="3"/>
  <c r="O156" i="3"/>
  <c r="Q155" i="3"/>
  <c r="P155" i="3"/>
  <c r="O155" i="3"/>
  <c r="Q154" i="3"/>
  <c r="P154" i="3"/>
  <c r="O154" i="3"/>
  <c r="Q153" i="3"/>
  <c r="P153" i="3"/>
  <c r="O153" i="3"/>
  <c r="Q152" i="3"/>
  <c r="P152" i="3"/>
  <c r="O152" i="3"/>
  <c r="Q151" i="3"/>
  <c r="P151" i="3"/>
  <c r="O151" i="3"/>
  <c r="Q150" i="3"/>
  <c r="P150" i="3"/>
  <c r="O150" i="3"/>
  <c r="Q149" i="3"/>
  <c r="P149" i="3"/>
  <c r="O149" i="3"/>
  <c r="Q148" i="3"/>
  <c r="P148" i="3"/>
  <c r="O148" i="3"/>
  <c r="Q147" i="3"/>
  <c r="P147" i="3"/>
  <c r="O147" i="3"/>
  <c r="Q146" i="3"/>
  <c r="P146" i="3"/>
  <c r="O146" i="3"/>
  <c r="I144" i="3"/>
  <c r="H144" i="3"/>
  <c r="G144" i="3"/>
  <c r="F144" i="3"/>
  <c r="E144" i="3"/>
  <c r="D144" i="3"/>
  <c r="I143" i="3"/>
  <c r="H143" i="3"/>
  <c r="G143" i="3"/>
  <c r="F143" i="3"/>
  <c r="E143" i="3"/>
  <c r="D143" i="3"/>
  <c r="I142" i="3"/>
  <c r="H142" i="3"/>
  <c r="G142" i="3"/>
  <c r="Q142" i="3" s="1"/>
  <c r="F142" i="3"/>
  <c r="P142" i="3" s="1"/>
  <c r="E142" i="3"/>
  <c r="D142" i="3"/>
  <c r="O142" i="3" s="1"/>
  <c r="Q141" i="3"/>
  <c r="P141" i="3"/>
  <c r="O141" i="3"/>
  <c r="Q140" i="3"/>
  <c r="P140" i="3"/>
  <c r="O140" i="3"/>
  <c r="Q139" i="3"/>
  <c r="P139" i="3"/>
  <c r="O139" i="3"/>
  <c r="Q138" i="3"/>
  <c r="P138" i="3"/>
  <c r="O138" i="3"/>
  <c r="Q137" i="3"/>
  <c r="P137" i="3"/>
  <c r="O137" i="3"/>
  <c r="Q136" i="3"/>
  <c r="P136" i="3"/>
  <c r="O136" i="3"/>
  <c r="Q135" i="3"/>
  <c r="P135" i="3"/>
  <c r="O135" i="3"/>
  <c r="Q134" i="3"/>
  <c r="P134" i="3"/>
  <c r="O134" i="3"/>
  <c r="Q133" i="3"/>
  <c r="P133" i="3"/>
  <c r="O133" i="3"/>
  <c r="Q132" i="3"/>
  <c r="P132" i="3"/>
  <c r="O132" i="3"/>
  <c r="Q131" i="3"/>
  <c r="P131" i="3"/>
  <c r="O131" i="3"/>
  <c r="Q130" i="3"/>
  <c r="P130" i="3"/>
  <c r="O130" i="3"/>
  <c r="Q129" i="3"/>
  <c r="P129" i="3"/>
  <c r="O129" i="3"/>
  <c r="I127" i="3"/>
  <c r="H127" i="3"/>
  <c r="G127" i="3"/>
  <c r="F127" i="3"/>
  <c r="E127" i="3"/>
  <c r="D127" i="3"/>
  <c r="I126" i="3"/>
  <c r="H126" i="3"/>
  <c r="G126" i="3"/>
  <c r="F126" i="3"/>
  <c r="E126" i="3"/>
  <c r="D126" i="3"/>
  <c r="P125" i="3"/>
  <c r="I125" i="3"/>
  <c r="H125" i="3"/>
  <c r="G125" i="3"/>
  <c r="Q125" i="3" s="1"/>
  <c r="F125" i="3"/>
  <c r="E125" i="3"/>
  <c r="D125" i="3"/>
  <c r="O125" i="3" s="1"/>
  <c r="Q124" i="3"/>
  <c r="P124" i="3"/>
  <c r="O124" i="3"/>
  <c r="Q123" i="3"/>
  <c r="P123" i="3"/>
  <c r="O123" i="3"/>
  <c r="Q122" i="3"/>
  <c r="P122" i="3"/>
  <c r="O122" i="3"/>
  <c r="Q121" i="3"/>
  <c r="P121" i="3"/>
  <c r="O121" i="3"/>
  <c r="Q120" i="3"/>
  <c r="P120" i="3"/>
  <c r="O120" i="3"/>
  <c r="Q119" i="3"/>
  <c r="P119" i="3"/>
  <c r="O119" i="3"/>
  <c r="Q118" i="3"/>
  <c r="P118" i="3"/>
  <c r="O118" i="3"/>
  <c r="Q117" i="3"/>
  <c r="P117" i="3"/>
  <c r="O117" i="3"/>
  <c r="Q116" i="3"/>
  <c r="P116" i="3"/>
  <c r="O116" i="3"/>
  <c r="Q115" i="3"/>
  <c r="P115" i="3"/>
  <c r="O115" i="3"/>
  <c r="Q114" i="3"/>
  <c r="P114" i="3"/>
  <c r="O114" i="3"/>
  <c r="Q113" i="3"/>
  <c r="P113" i="3"/>
  <c r="O113" i="3"/>
  <c r="Q112" i="3"/>
  <c r="P112" i="3"/>
  <c r="O112" i="3"/>
  <c r="R22" i="3" l="1"/>
  <c r="R21" i="3"/>
  <c r="Q22" i="3"/>
  <c r="Q21" i="3"/>
  <c r="P22" i="3"/>
  <c r="P21" i="3"/>
  <c r="O22" i="3"/>
  <c r="O21" i="3"/>
  <c r="P17" i="20" l="1"/>
  <c r="O17" i="20"/>
  <c r="N17" i="20"/>
  <c r="M17" i="20"/>
  <c r="P16" i="20"/>
  <c r="O16" i="20"/>
  <c r="N16" i="20"/>
  <c r="M16" i="20"/>
  <c r="P15" i="20"/>
  <c r="O15" i="20"/>
  <c r="N15" i="20"/>
  <c r="M15" i="20"/>
  <c r="P14" i="20"/>
  <c r="O14" i="20"/>
  <c r="N14" i="20"/>
  <c r="M14" i="20"/>
  <c r="P13" i="20"/>
  <c r="O13" i="20"/>
  <c r="N13" i="20"/>
  <c r="M13" i="20"/>
  <c r="P12" i="20"/>
  <c r="O12" i="20"/>
  <c r="N12" i="20"/>
  <c r="M12" i="20"/>
  <c r="P11" i="20"/>
  <c r="O11" i="20"/>
  <c r="N11" i="20"/>
  <c r="M11" i="20"/>
  <c r="P10" i="20"/>
  <c r="O10" i="20"/>
  <c r="N10" i="20"/>
  <c r="M10" i="20"/>
  <c r="P9" i="20"/>
  <c r="O9" i="20"/>
  <c r="N9" i="20"/>
  <c r="M9" i="20"/>
  <c r="P5" i="20"/>
  <c r="O5" i="20"/>
  <c r="N5" i="20"/>
  <c r="M5" i="20"/>
  <c r="P8" i="20"/>
  <c r="O8" i="20"/>
  <c r="N8" i="20"/>
  <c r="M8" i="20"/>
  <c r="P7" i="20"/>
  <c r="O7" i="20"/>
  <c r="N7" i="20"/>
  <c r="M7" i="20"/>
  <c r="P6" i="20"/>
  <c r="O6" i="20"/>
  <c r="N6" i="20"/>
  <c r="M6" i="20"/>
  <c r="I20" i="20"/>
  <c r="H20" i="20"/>
  <c r="G20" i="20"/>
  <c r="F20" i="20"/>
  <c r="E20" i="20"/>
  <c r="D20" i="20"/>
  <c r="I19" i="20"/>
  <c r="H19" i="20"/>
  <c r="G19" i="20"/>
  <c r="P19" i="20" s="1"/>
  <c r="F19" i="20"/>
  <c r="O19" i="20" s="1"/>
  <c r="E19" i="20"/>
  <c r="N19" i="20" s="1"/>
  <c r="D19" i="20"/>
  <c r="M19" i="20" s="1"/>
  <c r="I18" i="20"/>
  <c r="H18" i="20"/>
  <c r="G18" i="20"/>
  <c r="P18" i="20" s="1"/>
  <c r="F18" i="20"/>
  <c r="O18" i="20" s="1"/>
  <c r="E18" i="20"/>
  <c r="N18" i="20" s="1"/>
  <c r="D18" i="20"/>
  <c r="M18" i="20" s="1"/>
  <c r="R7" i="2" l="1"/>
  <c r="O7" i="2"/>
  <c r="G104" i="3" l="1"/>
  <c r="F104" i="3"/>
  <c r="E104" i="3"/>
  <c r="D93" i="3"/>
  <c r="D104" i="3" s="1"/>
  <c r="T57" i="10" l="1"/>
  <c r="T19" i="10"/>
  <c r="T38" i="10"/>
  <c r="T56" i="10"/>
  <c r="T18" i="10"/>
  <c r="T37" i="10"/>
  <c r="T55" i="10"/>
  <c r="T17" i="10"/>
  <c r="T36" i="10"/>
  <c r="T54" i="10"/>
  <c r="T16" i="10"/>
  <c r="T35" i="10"/>
  <c r="T53" i="10"/>
  <c r="T15" i="10"/>
  <c r="T34" i="10"/>
  <c r="T52" i="10"/>
  <c r="T14" i="10"/>
  <c r="T33" i="10"/>
  <c r="T51" i="10"/>
  <c r="T13" i="10"/>
  <c r="T32" i="10"/>
  <c r="T50" i="10"/>
  <c r="T12" i="10"/>
  <c r="T31" i="10"/>
  <c r="T49" i="10"/>
  <c r="T11" i="10"/>
  <c r="T30" i="10"/>
  <c r="T48" i="10"/>
  <c r="T10" i="10"/>
  <c r="T29" i="10"/>
  <c r="T47" i="10"/>
  <c r="T9" i="10"/>
  <c r="T28" i="10"/>
  <c r="T46" i="10"/>
  <c r="T8" i="10"/>
  <c r="T27" i="10"/>
  <c r="S57" i="10"/>
  <c r="S19" i="10"/>
  <c r="S38" i="10"/>
  <c r="S56" i="10"/>
  <c r="S18" i="10"/>
  <c r="S37" i="10"/>
  <c r="S55" i="10"/>
  <c r="S17" i="10"/>
  <c r="S36" i="10"/>
  <c r="S54" i="10"/>
  <c r="S16" i="10"/>
  <c r="S35" i="10"/>
  <c r="S53" i="10"/>
  <c r="S15" i="10"/>
  <c r="S34" i="10"/>
  <c r="S52" i="10"/>
  <c r="S14" i="10"/>
  <c r="S33" i="10"/>
  <c r="S51" i="10"/>
  <c r="S13" i="10"/>
  <c r="S32" i="10"/>
  <c r="S50" i="10"/>
  <c r="S12" i="10"/>
  <c r="S31" i="10"/>
  <c r="S49" i="10"/>
  <c r="S11" i="10"/>
  <c r="S30" i="10"/>
  <c r="S48" i="10"/>
  <c r="S10" i="10"/>
  <c r="S29" i="10"/>
  <c r="S47" i="10"/>
  <c r="S9" i="10"/>
  <c r="S28" i="10"/>
  <c r="S46" i="10"/>
  <c r="S8" i="10"/>
  <c r="S27" i="10"/>
  <c r="S45" i="10"/>
  <c r="S7" i="10"/>
  <c r="S26" i="10"/>
  <c r="T45" i="10" l="1"/>
  <c r="T26" i="10"/>
  <c r="T7" i="10"/>
  <c r="R57" i="10"/>
  <c r="R19" i="10"/>
  <c r="R38" i="10"/>
  <c r="R56" i="10"/>
  <c r="R18" i="10"/>
  <c r="R37" i="10"/>
  <c r="R55" i="10"/>
  <c r="R17" i="10"/>
  <c r="R36" i="10"/>
  <c r="R54" i="10"/>
  <c r="R16" i="10"/>
  <c r="R35" i="10"/>
  <c r="R53" i="10"/>
  <c r="R15" i="10"/>
  <c r="R34" i="10"/>
  <c r="R52" i="10"/>
  <c r="R14" i="10"/>
  <c r="R33" i="10"/>
  <c r="R51" i="10"/>
  <c r="R13" i="10"/>
  <c r="R32" i="10"/>
  <c r="R50" i="10"/>
  <c r="R12" i="10"/>
  <c r="R31" i="10"/>
  <c r="R49" i="10"/>
  <c r="R11" i="10"/>
  <c r="R30" i="10"/>
  <c r="R48" i="10"/>
  <c r="R10" i="10"/>
  <c r="R29" i="10"/>
  <c r="R47" i="10"/>
  <c r="R9" i="10"/>
  <c r="R28" i="10"/>
  <c r="R46" i="10"/>
  <c r="R8" i="10"/>
  <c r="R7" i="10"/>
  <c r="R26" i="10"/>
  <c r="R27" i="10" l="1"/>
  <c r="R45" i="10"/>
  <c r="Q57" i="10"/>
  <c r="Q19" i="10"/>
  <c r="Q38" i="10"/>
  <c r="Q56" i="10"/>
  <c r="Q18" i="10"/>
  <c r="Q37" i="10"/>
  <c r="Q55" i="10"/>
  <c r="Q17" i="10"/>
  <c r="Q36" i="10"/>
  <c r="Q54" i="10"/>
  <c r="Q16" i="10"/>
  <c r="Q35" i="10"/>
  <c r="Q53" i="10"/>
  <c r="Q15" i="10"/>
  <c r="Q34" i="10"/>
  <c r="Q52" i="10"/>
  <c r="Q14" i="10"/>
  <c r="Q33" i="10"/>
  <c r="Q51" i="10"/>
  <c r="Q13" i="10"/>
  <c r="Q32" i="10"/>
  <c r="Q50" i="10"/>
  <c r="Q12" i="10"/>
  <c r="Q31" i="10"/>
  <c r="Q49" i="10"/>
  <c r="Q11" i="10"/>
  <c r="Q30" i="10"/>
  <c r="Q48" i="10"/>
  <c r="Q10" i="10"/>
  <c r="Q29" i="10"/>
  <c r="Q47" i="10"/>
  <c r="Q9" i="10"/>
  <c r="Q28" i="10"/>
  <c r="Q46" i="10"/>
  <c r="Q8" i="10"/>
  <c r="Q27" i="10"/>
  <c r="Q45" i="10"/>
  <c r="Q7" i="10"/>
  <c r="Q26" i="10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R17" i="3"/>
  <c r="P57" i="10" s="1"/>
  <c r="R16" i="3"/>
  <c r="P56" i="10" s="1"/>
  <c r="R15" i="3"/>
  <c r="P55" i="10" s="1"/>
  <c r="R14" i="3"/>
  <c r="P54" i="10" s="1"/>
  <c r="R13" i="3"/>
  <c r="P53" i="10" s="1"/>
  <c r="R12" i="3"/>
  <c r="P52" i="10" s="1"/>
  <c r="R11" i="3"/>
  <c r="P51" i="10" s="1"/>
  <c r="R10" i="3"/>
  <c r="P50" i="10" s="1"/>
  <c r="R9" i="3"/>
  <c r="P49" i="10" s="1"/>
  <c r="R8" i="3"/>
  <c r="P48" i="10" s="1"/>
  <c r="R7" i="3"/>
  <c r="P47" i="10" s="1"/>
  <c r="R6" i="3"/>
  <c r="P46" i="10" s="1"/>
  <c r="R5" i="3"/>
  <c r="P45" i="10" s="1"/>
  <c r="Q17" i="3"/>
  <c r="P19" i="10" s="1"/>
  <c r="Q16" i="3"/>
  <c r="P18" i="10" s="1"/>
  <c r="Q15" i="3"/>
  <c r="P17" i="10" s="1"/>
  <c r="Q14" i="3"/>
  <c r="P16" i="10" s="1"/>
  <c r="Q13" i="3"/>
  <c r="P15" i="10" s="1"/>
  <c r="Q12" i="3"/>
  <c r="P14" i="10" s="1"/>
  <c r="Q11" i="3"/>
  <c r="P13" i="10" s="1"/>
  <c r="Q10" i="3"/>
  <c r="P12" i="10" s="1"/>
  <c r="Q9" i="3"/>
  <c r="P11" i="10" s="1"/>
  <c r="Q8" i="3"/>
  <c r="P10" i="10" s="1"/>
  <c r="Q7" i="3"/>
  <c r="P9" i="10" s="1"/>
  <c r="Q6" i="3"/>
  <c r="P8" i="10" s="1"/>
  <c r="Q5" i="3"/>
  <c r="P7" i="10" s="1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O17" i="3"/>
  <c r="P38" i="10" s="1"/>
  <c r="O16" i="3"/>
  <c r="P37" i="10" s="1"/>
  <c r="O15" i="3"/>
  <c r="P36" i="10" s="1"/>
  <c r="O14" i="3"/>
  <c r="P35" i="10" s="1"/>
  <c r="O13" i="3"/>
  <c r="P34" i="10" s="1"/>
  <c r="O12" i="3"/>
  <c r="P33" i="10" s="1"/>
  <c r="O11" i="3"/>
  <c r="P32" i="10" s="1"/>
  <c r="O10" i="3"/>
  <c r="P31" i="10" s="1"/>
  <c r="O9" i="3"/>
  <c r="P30" i="10" s="1"/>
  <c r="O8" i="3"/>
  <c r="P29" i="10" s="1"/>
  <c r="O7" i="3"/>
  <c r="P28" i="10" s="1"/>
  <c r="O6" i="3"/>
  <c r="P27" i="10" s="1"/>
  <c r="O5" i="3"/>
  <c r="P26" i="10" s="1"/>
  <c r="I35" i="3"/>
  <c r="H35" i="3"/>
  <c r="G35" i="3"/>
  <c r="F35" i="3"/>
  <c r="E35" i="3"/>
  <c r="D35" i="3"/>
  <c r="S18" i="3" l="1"/>
  <c r="T20" i="3"/>
  <c r="R19" i="3"/>
  <c r="P18" i="3"/>
  <c r="Q20" i="3"/>
  <c r="T19" i="3"/>
  <c r="R18" i="3"/>
  <c r="S19" i="3"/>
  <c r="T18" i="3"/>
  <c r="S20" i="3"/>
  <c r="R20" i="3"/>
  <c r="Q19" i="3"/>
  <c r="Q18" i="3"/>
  <c r="P20" i="3"/>
  <c r="P19" i="3"/>
  <c r="O19" i="3"/>
  <c r="O18" i="3"/>
  <c r="O20" i="3"/>
  <c r="O57" i="10" l="1"/>
  <c r="O56" i="10"/>
  <c r="O55" i="10"/>
  <c r="O54" i="10"/>
  <c r="O53" i="10"/>
  <c r="O52" i="10"/>
  <c r="O51" i="10"/>
  <c r="O50" i="10"/>
  <c r="O49" i="10"/>
  <c r="O48" i="10"/>
  <c r="O47" i="10"/>
  <c r="O46" i="10"/>
  <c r="O45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I46" i="10"/>
  <c r="H46" i="10"/>
  <c r="G46" i="10"/>
  <c r="F46" i="10"/>
  <c r="E46" i="10"/>
  <c r="D46" i="10"/>
  <c r="I34" i="10"/>
  <c r="H34" i="10"/>
  <c r="G34" i="10"/>
  <c r="F34" i="10"/>
  <c r="E34" i="10"/>
  <c r="D34" i="10"/>
  <c r="I33" i="10"/>
  <c r="E33" i="10"/>
  <c r="D33" i="10"/>
  <c r="I32" i="10"/>
  <c r="H32" i="10"/>
  <c r="G32" i="10"/>
  <c r="F32" i="10"/>
  <c r="E32" i="10"/>
  <c r="D32" i="10"/>
  <c r="F33" i="10" l="1"/>
  <c r="T21" i="10" s="1"/>
  <c r="G33" i="10"/>
  <c r="T59" i="10" s="1"/>
  <c r="H33" i="10"/>
  <c r="T40" i="10" s="1"/>
  <c r="P58" i="10"/>
  <c r="P39" i="10"/>
  <c r="S58" i="10"/>
  <c r="R58" i="10"/>
  <c r="Q58" i="10"/>
  <c r="R39" i="10"/>
  <c r="S39" i="10"/>
  <c r="Q39" i="10"/>
  <c r="O58" i="10"/>
  <c r="T58" i="10"/>
  <c r="T39" i="10"/>
  <c r="O39" i="10"/>
  <c r="T20" i="10"/>
  <c r="N20" i="10" l="1"/>
  <c r="I40" i="10"/>
  <c r="H40" i="10"/>
  <c r="G40" i="10"/>
  <c r="F40" i="10"/>
  <c r="E40" i="10"/>
  <c r="I45" i="10"/>
  <c r="H45" i="10"/>
  <c r="G45" i="10"/>
  <c r="F45" i="10"/>
  <c r="E45" i="10"/>
  <c r="D45" i="10"/>
  <c r="I44" i="10"/>
  <c r="H44" i="10"/>
  <c r="G44" i="10"/>
  <c r="F44" i="10"/>
  <c r="E44" i="10"/>
  <c r="D44" i="10"/>
  <c r="I43" i="10"/>
  <c r="H43" i="10"/>
  <c r="G43" i="10"/>
  <c r="F43" i="10"/>
  <c r="E43" i="10"/>
  <c r="D43" i="10"/>
  <c r="I42" i="10"/>
  <c r="H42" i="10"/>
  <c r="G42" i="10"/>
  <c r="F42" i="10"/>
  <c r="E42" i="10"/>
  <c r="D42" i="10"/>
  <c r="C45" i="10"/>
  <c r="C44" i="10"/>
  <c r="C43" i="10"/>
  <c r="C42" i="10"/>
  <c r="I41" i="10"/>
  <c r="H41" i="10"/>
  <c r="G41" i="10"/>
  <c r="F41" i="10"/>
  <c r="E41" i="10"/>
  <c r="D41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S6" i="10"/>
  <c r="R6" i="10"/>
  <c r="Q6" i="10"/>
  <c r="P6" i="10"/>
  <c r="O20" i="10" l="1"/>
  <c r="S20" i="10"/>
  <c r="R20" i="10"/>
  <c r="Q20" i="10"/>
  <c r="P20" i="10"/>
  <c r="H8" i="10" l="1"/>
  <c r="O40" i="10" s="1"/>
  <c r="G8" i="10"/>
  <c r="O59" i="10" s="1"/>
  <c r="F8" i="10"/>
  <c r="E8" i="10"/>
  <c r="D8" i="10"/>
  <c r="O21" i="10" s="1"/>
  <c r="H9" i="10"/>
  <c r="G9" i="10"/>
  <c r="F9" i="10"/>
  <c r="E9" i="10"/>
  <c r="D9" i="10"/>
  <c r="H7" i="10"/>
  <c r="G7" i="10"/>
  <c r="F7" i="10"/>
  <c r="E7" i="10"/>
  <c r="D7" i="10"/>
  <c r="I29" i="10"/>
  <c r="H29" i="10"/>
  <c r="G29" i="10"/>
  <c r="F29" i="10"/>
  <c r="E29" i="10"/>
  <c r="D29" i="10"/>
  <c r="I28" i="10"/>
  <c r="E28" i="10"/>
  <c r="D28" i="10"/>
  <c r="I27" i="10"/>
  <c r="H27" i="10"/>
  <c r="G27" i="10"/>
  <c r="F27" i="10"/>
  <c r="E27" i="10"/>
  <c r="D27" i="10"/>
  <c r="I24" i="10"/>
  <c r="H24" i="10"/>
  <c r="G24" i="10"/>
  <c r="F24" i="10"/>
  <c r="E24" i="10"/>
  <c r="D24" i="10"/>
  <c r="I23" i="10"/>
  <c r="E23" i="10"/>
  <c r="D23" i="10"/>
  <c r="I22" i="10"/>
  <c r="H22" i="10"/>
  <c r="G22" i="10"/>
  <c r="F22" i="10"/>
  <c r="E22" i="10"/>
  <c r="D22" i="10"/>
  <c r="I19" i="10"/>
  <c r="H19" i="10"/>
  <c r="G19" i="10"/>
  <c r="F19" i="10"/>
  <c r="E19" i="10"/>
  <c r="D19" i="10"/>
  <c r="I18" i="10"/>
  <c r="H18" i="10"/>
  <c r="Q40" i="10" s="1"/>
  <c r="G18" i="10"/>
  <c r="Q59" i="10" s="1"/>
  <c r="F18" i="10"/>
  <c r="Q21" i="10" s="1"/>
  <c r="E18" i="10"/>
  <c r="D18" i="10"/>
  <c r="I17" i="10"/>
  <c r="H17" i="10"/>
  <c r="G17" i="10"/>
  <c r="F17" i="10"/>
  <c r="E17" i="10"/>
  <c r="D17" i="10"/>
  <c r="I83" i="3"/>
  <c r="H83" i="3"/>
  <c r="G83" i="3"/>
  <c r="F83" i="3"/>
  <c r="E83" i="3"/>
  <c r="D83" i="3"/>
  <c r="I84" i="3"/>
  <c r="H84" i="3"/>
  <c r="G84" i="3"/>
  <c r="F84" i="3"/>
  <c r="E84" i="3"/>
  <c r="D84" i="3"/>
  <c r="I82" i="3"/>
  <c r="H82" i="3"/>
  <c r="G82" i="3"/>
  <c r="F82" i="3"/>
  <c r="E82" i="3"/>
  <c r="D82" i="3"/>
  <c r="I67" i="3"/>
  <c r="H67" i="3"/>
  <c r="G67" i="3"/>
  <c r="F67" i="3"/>
  <c r="E67" i="3"/>
  <c r="D67" i="3"/>
  <c r="I68" i="3"/>
  <c r="H68" i="3"/>
  <c r="G68" i="3"/>
  <c r="F68" i="3"/>
  <c r="E68" i="3"/>
  <c r="D68" i="3"/>
  <c r="I66" i="3"/>
  <c r="H66" i="3"/>
  <c r="G66" i="3"/>
  <c r="F66" i="3"/>
  <c r="E66" i="3"/>
  <c r="D66" i="3"/>
  <c r="I51" i="3"/>
  <c r="H51" i="3"/>
  <c r="G51" i="3"/>
  <c r="F51" i="3"/>
  <c r="E51" i="3"/>
  <c r="D51" i="3"/>
  <c r="I19" i="3"/>
  <c r="H19" i="3"/>
  <c r="G19" i="3"/>
  <c r="F19" i="3"/>
  <c r="E19" i="3"/>
  <c r="D19" i="3"/>
  <c r="I52" i="3"/>
  <c r="H52" i="3"/>
  <c r="G52" i="3"/>
  <c r="F52" i="3"/>
  <c r="E52" i="3"/>
  <c r="D52" i="3"/>
  <c r="I50" i="3"/>
  <c r="H50" i="3"/>
  <c r="G50" i="3"/>
  <c r="F50" i="3"/>
  <c r="E50" i="3"/>
  <c r="D50" i="3"/>
  <c r="I36" i="3"/>
  <c r="H36" i="3"/>
  <c r="G36" i="3"/>
  <c r="F36" i="3"/>
  <c r="E36" i="3"/>
  <c r="D36" i="3"/>
  <c r="I34" i="3"/>
  <c r="H34" i="3"/>
  <c r="G34" i="3"/>
  <c r="F34" i="3"/>
  <c r="E34" i="3"/>
  <c r="D34" i="3"/>
  <c r="I20" i="3"/>
  <c r="H20" i="3"/>
  <c r="G20" i="3"/>
  <c r="F20" i="3"/>
  <c r="E20" i="3"/>
  <c r="D20" i="3"/>
  <c r="I18" i="3"/>
  <c r="H18" i="3"/>
  <c r="G18" i="3"/>
  <c r="F18" i="3"/>
  <c r="E18" i="3"/>
  <c r="D18" i="3"/>
  <c r="I7" i="10"/>
  <c r="I8" i="10"/>
  <c r="I9" i="10"/>
  <c r="F28" i="10" l="1"/>
  <c r="G28" i="10"/>
  <c r="H28" i="10"/>
  <c r="S40" i="10" s="1"/>
  <c r="F23" i="10"/>
  <c r="R21" i="10" s="1"/>
  <c r="H23" i="10"/>
  <c r="R40" i="10" s="1"/>
  <c r="G23" i="10"/>
  <c r="R59" i="10" s="1"/>
  <c r="E86" i="3"/>
  <c r="E13" i="10" s="1"/>
  <c r="D86" i="3"/>
  <c r="D13" i="10" s="1"/>
  <c r="E85" i="3"/>
  <c r="E12" i="10" s="1"/>
  <c r="G86" i="3"/>
  <c r="G13" i="10" s="1"/>
  <c r="P59" i="10" s="1"/>
  <c r="H87" i="3"/>
  <c r="H14" i="10" s="1"/>
  <c r="D85" i="3"/>
  <c r="D12" i="10" s="1"/>
  <c r="F85" i="3"/>
  <c r="F12" i="10" s="1"/>
  <c r="H86" i="3"/>
  <c r="H13" i="10" s="1"/>
  <c r="P40" i="10" s="1"/>
  <c r="G85" i="3"/>
  <c r="G12" i="10" s="1"/>
  <c r="I86" i="3"/>
  <c r="I13" i="10" s="1"/>
  <c r="F86" i="3"/>
  <c r="F13" i="10" s="1"/>
  <c r="P21" i="10" s="1"/>
  <c r="H85" i="3"/>
  <c r="H12" i="10" s="1"/>
  <c r="I85" i="3"/>
  <c r="I12" i="10" s="1"/>
  <c r="I87" i="3"/>
  <c r="I14" i="10" s="1"/>
  <c r="D87" i="3"/>
  <c r="D14" i="10" s="1"/>
  <c r="E87" i="3"/>
  <c r="E14" i="10" s="1"/>
  <c r="F87" i="3"/>
  <c r="F14" i="10" s="1"/>
  <c r="G87" i="3"/>
  <c r="G14" i="10" s="1"/>
  <c r="S59" i="10" l="1"/>
  <c r="S21" i="10"/>
</calcChain>
</file>

<file path=xl/sharedStrings.xml><?xml version="1.0" encoding="utf-8"?>
<sst xmlns="http://schemas.openxmlformats.org/spreadsheetml/2006/main" count="538" uniqueCount="127">
  <si>
    <t>Model</t>
  </si>
  <si>
    <t>Accuracy</t>
  </si>
  <si>
    <t>Precision</t>
  </si>
  <si>
    <t>Sensitivity</t>
  </si>
  <si>
    <t>F1-score</t>
  </si>
  <si>
    <t>ROC AUC</t>
  </si>
  <si>
    <t>MCC</t>
  </si>
  <si>
    <t>GPT-4o</t>
  </si>
  <si>
    <t>gemma2-9b</t>
  </si>
  <si>
    <t>Epochs</t>
  </si>
  <si>
    <t>phi 3.5 2B</t>
  </si>
  <si>
    <t>Train. Loss</t>
  </si>
  <si>
    <t>Val. Loss</t>
  </si>
  <si>
    <t>qwen2.5-3b</t>
  </si>
  <si>
    <t>External ds</t>
  </si>
  <si>
    <t>ds_ddicorpus2013-ddis-inchi-and</t>
  </si>
  <si>
    <t>ds_ddicorpus2011-ddis-inchi-and</t>
  </si>
  <si>
    <t>ds_frenchDB-ddis</t>
  </si>
  <si>
    <t>ds_hep-ddis</t>
  </si>
  <si>
    <t>ds_hiv-ddis</t>
  </si>
  <si>
    <t>ds_crediblemeds-ddis</t>
  </si>
  <si>
    <t>Drug pairs</t>
  </si>
  <si>
    <t>ds_kegg-ddis</t>
  </si>
  <si>
    <t>ds_ndfrt-mapped-ddis-inchi-and</t>
  </si>
  <si>
    <t>ds_nlmcorpus-ddis-inchi-and</t>
  </si>
  <si>
    <t>ds_oncnoninteruptive-ddis</t>
  </si>
  <si>
    <t>ds_oscar-ddis</t>
  </si>
  <si>
    <t>ds_pkcorpus-ddis-inchi-and</t>
  </si>
  <si>
    <t>ds_worldvista-ddis-inchi-and</t>
  </si>
  <si>
    <t>AVG</t>
  </si>
  <si>
    <t>STD. DEV</t>
  </si>
  <si>
    <t>WEIGHTED AVG</t>
  </si>
  <si>
    <t>Iteration</t>
  </si>
  <si>
    <t>I</t>
  </si>
  <si>
    <t>II</t>
  </si>
  <si>
    <t>[[26  6]
 [ 2 30]]</t>
  </si>
  <si>
    <t>[[62 12]
 [ 0 74]]</t>
  </si>
  <si>
    <t>[[3644  653]
 [ 120 4177]]</t>
  </si>
  <si>
    <t>[[1079  192]
 [   0 1271]]</t>
  </si>
  <si>
    <t>[[4824  827]
 [   0 5651]]</t>
  </si>
  <si>
    <t>[[5659  972]
 [  63 6568]]</t>
  </si>
  <si>
    <t>[[6 3]
 [1 8]]</t>
  </si>
  <si>
    <t>[[109  10]
 [  0 119]]</t>
  </si>
  <si>
    <t>[[1768  284]
 [ 120 1932]]</t>
  </si>
  <si>
    <t>[[244  47]
 [  0 291]]</t>
  </si>
  <si>
    <t>[[0 2]
 [0 2]]</t>
  </si>
  <si>
    <t>[[1304  209]
 [  21 1492]]</t>
  </si>
  <si>
    <t>III</t>
  </si>
  <si>
    <t>[[5 0]
 [0 5]]</t>
  </si>
  <si>
    <t>IV</t>
  </si>
  <si>
    <t>V</t>
  </si>
  <si>
    <t>Conf. Matrix</t>
  </si>
  <si>
    <t>[[7 2]
 [1 8]]</t>
  </si>
  <si>
    <t>L2 (complete)</t>
  </si>
  <si>
    <t>Phi3.5-3b</t>
  </si>
  <si>
    <t>Gemma2-9b</t>
  </si>
  <si>
    <t>Fine-tuned models performance on the validation set (1090 samples)</t>
  </si>
  <si>
    <t>Dataset</t>
  </si>
  <si>
    <t>L2</t>
  </si>
  <si>
    <t>L2 (paper)</t>
  </si>
  <si>
    <t>L2 (full trained)</t>
  </si>
  <si>
    <t>deepseek-r1-distill-qwen-1.5b</t>
  </si>
  <si>
    <t>L2 (paper - no direct comparision)</t>
  </si>
  <si>
    <t>deepseek-r1-distill-qwen-1.5b (4e)</t>
  </si>
  <si>
    <t>deepseek-r1-distill
qwen-1.5b (4e)</t>
  </si>
  <si>
    <t>Fleiss' Kappa</t>
  </si>
  <si>
    <t>TOTAL AVG STD. DEV</t>
  </si>
  <si>
    <t>TOTAL AVG</t>
  </si>
  <si>
    <t>TOTAL WEIGHTED AVG</t>
  </si>
  <si>
    <t>AVG RESULTS</t>
  </si>
  <si>
    <t>Validation set performance (1090 drug pairs, 5 runs for LLMs)</t>
  </si>
  <si>
    <t>Validation and External Datasets performance</t>
  </si>
  <si>
    <t>Fine-tuned models vs L2 (external dataset analysis, 5 runs for LLMs)</t>
  </si>
  <si>
    <t>LoRA</t>
  </si>
  <si>
    <t>Full</t>
  </si>
  <si>
    <t>Unknown</t>
  </si>
  <si>
    <t>Fine-tuning type</t>
  </si>
  <si>
    <t>Fine-tuned models vs L2 (average performance)</t>
  </si>
  <si>
    <t>STD.DEV.</t>
  </si>
  <si>
    <t>x</t>
  </si>
  <si>
    <t>Fleiss' k</t>
  </si>
  <si>
    <t>Epoche</t>
  </si>
  <si>
    <t>[[27  5]
 [ 2 30]]
 [ 2 30]]</t>
  </si>
  <si>
    <t>[[63 11]
 [ 4 70]]</t>
  </si>
  <si>
    <t>[[3635  662]
 [  12 4285]]</t>
  </si>
  <si>
    <t>Deltas</t>
  </si>
  <si>
    <t>[[1087  184]
 [   6 1265]]</t>
  </si>
  <si>
    <t>[[4782  869]
 [  26 5625]]</t>
  </si>
  <si>
    <t>[[5632  999]
 [  54 6577]]</t>
  </si>
  <si>
    <t>[[108  11]
 [  5 114]]</t>
  </si>
  <si>
    <t>[[1773  279]
 [  86 1966]]</t>
  </si>
  <si>
    <t>[[1303  210]
 [   4 1509]]</t>
  </si>
  <si>
    <t>CI = μ ± (t_value × SE)</t>
  </si>
  <si>
    <t>validation</t>
  </si>
  <si>
    <t>Validation</t>
  </si>
  <si>
    <t>Noise</t>
  </si>
  <si>
    <t>[[467  73]
 [ 27 523]]</t>
  </si>
  <si>
    <t>[[3605  650]
 [ 159 4180]]</t>
  </si>
  <si>
    <t>[[1069  190]
 [  10 1273]]</t>
  </si>
  <si>
    <t>[[4775  820]
 [  49 5658]]</t>
  </si>
  <si>
    <t>[[5602  963]
 [ 120 6577]]</t>
  </si>
  <si>
    <t>[[108  10]
 [  1 119]]</t>
  </si>
  <si>
    <t>[[243  46]
 [  1 292]]</t>
  </si>
  <si>
    <t>[[1752  280]
 [ 136 1936]]</t>
  </si>
  <si>
    <t>[[1291  207]
 [  34 1494]]</t>
  </si>
  <si>
    <t>[[451  67]
 [ 43 529]]</t>
  </si>
  <si>
    <t>[[25  6]
 [ 3 30]]</t>
  </si>
  <si>
    <t>[[60 11]
 [ 2 75]]</t>
  </si>
  <si>
    <t>[[3465  618]
 [ 299 4212]]</t>
  </si>
  <si>
    <t>[[1025  183]
 [  54 1280]]</t>
  </si>
  <si>
    <t>[[4581  788]
 [ 243 5690]]</t>
  </si>
  <si>
    <t>[[5378  922]
 [ 344 6618]]</t>
  </si>
  <si>
    <t>[[104  10]
 [  5 119]]</t>
  </si>
  <si>
    <t>[[235  42]
 [  9 296]]</t>
  </si>
  <si>
    <t>[[1677  273]
 [ 211 1943]]</t>
  </si>
  <si>
    <t>[[1242  196]
 [  83 1505]]</t>
  </si>
  <si>
    <t>[[425  66]
 [ 69 530]]</t>
  </si>
  <si>
    <t>[[23  6]
 [ 5 30]]</t>
  </si>
  <si>
    <t>[[57 10]
 [ 5 76]]</t>
  </si>
  <si>
    <t>[[3283  585]
 [ 481 4245]]</t>
  </si>
  <si>
    <t>[[ 970  174]
 [ 109 1289]]</t>
  </si>
  <si>
    <t>[[4338  748]
 [ 486 5730]]</t>
  </si>
  <si>
    <t>[[5092  876]
 [ 630 6664]]</t>
  </si>
  <si>
    <t>[[ 98  10]
 [ 11 119]]</t>
  </si>
  <si>
    <t>[[221  41]
 [ 23 297]]</t>
  </si>
  <si>
    <t>[[1590  257]
 [ 298 1959]]</t>
  </si>
  <si>
    <t>[[1178  184]
 [ 147 1517]]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</si>
</sst>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164" fontId="2" fillId="0" borderId="1" xfId="0" applyNumberFormat="1" applyFont="1" applyBorder="1"/>
    <xf numFmtId="164" fontId="0" fillId="0" borderId="1" xfId="0" applyNumberFormat="1" applyFill="1" applyBorder="1"/>
    <xf numFmtId="164" fontId="0" fillId="0" borderId="1" xfId="0" applyNumberFormat="1" applyFont="1" applyBorder="1"/>
    <xf numFmtId="0" fontId="1" fillId="0" borderId="0" xfId="0" applyFont="1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64" fontId="0" fillId="0" borderId="0" xfId="0" applyNumberFormat="1"/>
    <xf numFmtId="0" fontId="1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Border="1"/>
    <xf numFmtId="2" fontId="0" fillId="0" borderId="0" xfId="0" applyNumberFormat="1"/>
    <xf numFmtId="0" fontId="0" fillId="0" borderId="1" xfId="0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1" fillId="5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vertical="center"/>
    </xf>
    <xf numFmtId="0" fontId="1" fillId="5" borderId="3" xfId="0" applyFont="1" applyFill="1" applyBorder="1" applyAlignment="1">
      <alignment horizontal="right"/>
    </xf>
    <xf numFmtId="165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165" fontId="2" fillId="4" borderId="1" xfId="0" applyNumberFormat="1" applyFont="1" applyFill="1" applyBorder="1"/>
    <xf numFmtId="165" fontId="0" fillId="0" borderId="1" xfId="0" applyNumberFormat="1" applyFont="1" applyFill="1" applyBorder="1"/>
    <xf numFmtId="9" fontId="0" fillId="0" borderId="0" xfId="1" applyFo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Font="1" applyFill="1" applyBorder="1"/>
    <xf numFmtId="0" fontId="1" fillId="5" borderId="1" xfId="0" applyFont="1" applyFill="1" applyBorder="1" applyAlignment="1">
      <alignment horizontal="center" wrapText="1"/>
    </xf>
    <xf numFmtId="165" fontId="1" fillId="4" borderId="1" xfId="0" applyNumberFormat="1" applyFont="1" applyFill="1" applyBorder="1"/>
    <xf numFmtId="165" fontId="9" fillId="0" borderId="1" xfId="0" applyNumberFormat="1" applyFont="1" applyBorder="1"/>
    <xf numFmtId="0" fontId="1" fillId="0" borderId="0" xfId="0" applyFon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" fillId="0" borderId="1" xfId="0" applyFont="1" applyBorder="1" applyAlignment="1">
      <alignment horizontal="center"/>
    </xf>
    <xf numFmtId="10" fontId="0" fillId="0" borderId="0" xfId="1" applyNumberFormat="1" applyFont="1"/>
    <xf numFmtId="0" fontId="10" fillId="0" borderId="1" xfId="0" applyFont="1" applyBorder="1"/>
    <xf numFmtId="0" fontId="10" fillId="0" borderId="2" xfId="0" applyFont="1" applyBorder="1"/>
    <xf numFmtId="164" fontId="2" fillId="0" borderId="9" xfId="0" applyNumberFormat="1" applyFont="1" applyFill="1" applyBorder="1"/>
    <xf numFmtId="164" fontId="0" fillId="0" borderId="9" xfId="0" applyNumberFormat="1" applyFill="1" applyBorder="1"/>
    <xf numFmtId="165" fontId="0" fillId="0" borderId="8" xfId="0" applyNumberFormat="1" applyBorder="1"/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top" wrapText="1"/>
    </xf>
    <xf numFmtId="165" fontId="0" fillId="0" borderId="0" xfId="0" applyNumberFormat="1"/>
    <xf numFmtId="0" fontId="1" fillId="0" borderId="1" xfId="0" applyFont="1" applyFill="1" applyBorder="1" applyAlignment="1">
      <alignment horizontal="left" vertical="top"/>
    </xf>
    <xf numFmtId="165" fontId="1" fillId="0" borderId="1" xfId="0" applyNumberFormat="1" applyFont="1" applyBorder="1" applyAlignment="1">
      <alignment vertical="top"/>
    </xf>
    <xf numFmtId="0" fontId="6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9" xfId="0" applyNumberFormat="1" applyBorder="1" applyAlignment="1">
      <alignment horizontal="left" vertical="top"/>
    </xf>
    <xf numFmtId="9" fontId="0" fillId="0" borderId="2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2">
    <cellStyle name="Normale" xfId="0" builtinId="0"/>
    <cellStyle name="Percentuale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F665-5D7F-B847-BBED-507F21FCAA2D}">
  <dimension ref="B2:R15"/>
  <sheetViews>
    <sheetView topLeftCell="B1" workbookViewId="0">
      <selection activeCell="H5" sqref="H5"/>
    </sheetView>
  </sheetViews>
  <sheetFormatPr baseColWidth="10" defaultRowHeight="16" x14ac:dyDescent="0.2"/>
  <cols>
    <col min="2" max="2" width="14.6640625" bestFit="1" customWidth="1"/>
    <col min="3" max="3" width="26.1640625" bestFit="1" customWidth="1"/>
    <col min="4" max="4" width="6.83203125" bestFit="1" customWidth="1"/>
    <col min="5" max="6" width="8.6640625" bestFit="1" customWidth="1"/>
    <col min="7" max="7" width="10" bestFit="1" customWidth="1"/>
    <col min="8" max="10" width="8.6640625" bestFit="1" customWidth="1"/>
    <col min="11" max="11" width="9.83203125" bestFit="1" customWidth="1"/>
    <col min="12" max="12" width="8.33203125" bestFit="1" customWidth="1"/>
    <col min="13" max="13" width="7.83203125" customWidth="1"/>
  </cols>
  <sheetData>
    <row r="2" spans="2:18" ht="21" x14ac:dyDescent="0.25">
      <c r="C2" s="55" t="s">
        <v>56</v>
      </c>
      <c r="D2" s="55"/>
      <c r="E2" s="55"/>
      <c r="F2" s="55"/>
      <c r="G2" s="55"/>
      <c r="H2" s="55"/>
      <c r="I2" s="55"/>
      <c r="J2" s="55"/>
      <c r="K2" s="55"/>
      <c r="L2" s="55"/>
    </row>
    <row r="4" spans="2:18" x14ac:dyDescent="0.2">
      <c r="B4" s="6" t="s">
        <v>76</v>
      </c>
      <c r="C4" s="6" t="s">
        <v>0</v>
      </c>
      <c r="D4" s="6" t="s">
        <v>9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11</v>
      </c>
      <c r="L4" s="5" t="s">
        <v>12</v>
      </c>
      <c r="M4" s="5" t="s">
        <v>80</v>
      </c>
    </row>
    <row r="5" spans="2:18" x14ac:dyDescent="0.2">
      <c r="B5" s="43" t="s">
        <v>75</v>
      </c>
      <c r="C5" s="2" t="s">
        <v>7</v>
      </c>
      <c r="D5" s="2">
        <v>3</v>
      </c>
      <c r="E5" s="10">
        <v>0.92568807339449499</v>
      </c>
      <c r="F5" s="12">
        <v>0.92181818181818098</v>
      </c>
      <c r="G5" s="12">
        <v>0.93027522935779805</v>
      </c>
      <c r="H5" s="10">
        <v>0.92602739726027306</v>
      </c>
      <c r="I5" s="10">
        <v>0.92568807339449499</v>
      </c>
      <c r="J5" s="10">
        <v>0.85141197836438498</v>
      </c>
      <c r="K5" s="3">
        <v>0</v>
      </c>
      <c r="L5" s="3">
        <v>0.1226</v>
      </c>
      <c r="M5" s="47">
        <v>1</v>
      </c>
    </row>
    <row r="6" spans="2:18" x14ac:dyDescent="0.2">
      <c r="B6" s="59" t="s">
        <v>73</v>
      </c>
      <c r="C6" s="57" t="s">
        <v>10</v>
      </c>
      <c r="D6" s="9">
        <v>1</v>
      </c>
      <c r="E6" s="4">
        <v>0.79908256880733897</v>
      </c>
      <c r="F6" s="4">
        <v>0.72086720867208598</v>
      </c>
      <c r="G6" s="10">
        <v>0.97614678899082497</v>
      </c>
      <c r="H6" s="4">
        <v>0.82930631332813698</v>
      </c>
      <c r="I6" s="4">
        <v>0.79908256880733897</v>
      </c>
      <c r="J6" s="4">
        <v>0.63961418603104803</v>
      </c>
      <c r="K6" s="14">
        <v>0.41099999999999998</v>
      </c>
      <c r="L6" s="14">
        <v>0.51100000000000001</v>
      </c>
    </row>
    <row r="7" spans="2:18" x14ac:dyDescent="0.2">
      <c r="B7" s="59"/>
      <c r="C7" s="57"/>
      <c r="D7" s="9">
        <v>3</v>
      </c>
      <c r="E7" s="4">
        <v>0.91284403669724701</v>
      </c>
      <c r="F7" s="11">
        <v>0.87751677852348997</v>
      </c>
      <c r="G7" s="12">
        <v>0.959633027522935</v>
      </c>
      <c r="H7" s="11">
        <v>0.91673970201577504</v>
      </c>
      <c r="I7" s="11">
        <v>0.91284403669724701</v>
      </c>
      <c r="J7" s="11">
        <v>0.82932719996238502</v>
      </c>
      <c r="K7" s="15">
        <v>0.156</v>
      </c>
      <c r="L7" s="14">
        <v>0.496</v>
      </c>
      <c r="M7" s="48">
        <v>1</v>
      </c>
      <c r="O7">
        <f>2000/8</f>
        <v>250</v>
      </c>
      <c r="Q7" t="s">
        <v>81</v>
      </c>
      <c r="R7">
        <f>1000/O7</f>
        <v>4</v>
      </c>
    </row>
    <row r="8" spans="2:18" x14ac:dyDescent="0.2">
      <c r="B8" s="59"/>
      <c r="C8" s="17" t="s">
        <v>13</v>
      </c>
      <c r="D8" s="9">
        <v>3</v>
      </c>
      <c r="E8" s="4">
        <v>0.87798165137614603</v>
      </c>
      <c r="F8" s="4">
        <v>0.81987577639751497</v>
      </c>
      <c r="G8" s="4">
        <v>0.96880733944954101</v>
      </c>
      <c r="H8" s="4">
        <v>0.888141295206055</v>
      </c>
      <c r="I8" s="4">
        <v>0.87798165137614603</v>
      </c>
      <c r="J8" s="4">
        <v>0.76875305205789202</v>
      </c>
      <c r="K8" s="3">
        <v>0.20599999999999999</v>
      </c>
      <c r="L8" s="3">
        <v>0.52700000000000002</v>
      </c>
      <c r="M8" s="48">
        <v>1</v>
      </c>
    </row>
    <row r="9" spans="2:18" x14ac:dyDescent="0.2">
      <c r="B9" s="59"/>
      <c r="C9" s="25" t="s">
        <v>8</v>
      </c>
      <c r="D9" s="9">
        <v>5</v>
      </c>
      <c r="E9" s="4">
        <v>0.83211009174311901</v>
      </c>
      <c r="F9" s="10">
        <v>0.92289719626168198</v>
      </c>
      <c r="G9" s="4">
        <v>0.72477064220183396</v>
      </c>
      <c r="H9" s="4">
        <v>0.81192189105858104</v>
      </c>
      <c r="I9" s="4">
        <v>0.83211009174311901</v>
      </c>
      <c r="J9" s="4">
        <v>0.68007637976656798</v>
      </c>
      <c r="K9" s="4">
        <v>0.371</v>
      </c>
      <c r="L9" s="4">
        <v>0.374</v>
      </c>
      <c r="M9" s="48">
        <v>1</v>
      </c>
    </row>
    <row r="10" spans="2:18" x14ac:dyDescent="0.2">
      <c r="B10" s="59"/>
      <c r="C10" s="58" t="s">
        <v>61</v>
      </c>
      <c r="D10" s="9">
        <v>3</v>
      </c>
      <c r="E10" s="11">
        <v>0.89541284403669696</v>
      </c>
      <c r="F10" s="34">
        <v>0.907372400756143</v>
      </c>
      <c r="G10" s="11">
        <v>0.88073394495412805</v>
      </c>
      <c r="H10" s="11">
        <v>0.89385474860335101</v>
      </c>
      <c r="I10" s="11">
        <v>0.89541284403669696</v>
      </c>
      <c r="J10" s="11">
        <v>0.791166707073229</v>
      </c>
      <c r="K10" s="11">
        <v>0.41399999999999998</v>
      </c>
      <c r="L10" s="11">
        <v>0.75</v>
      </c>
    </row>
    <row r="11" spans="2:18" x14ac:dyDescent="0.2">
      <c r="B11" s="59"/>
      <c r="C11" s="58"/>
      <c r="D11" s="9">
        <v>4</v>
      </c>
      <c r="E11" s="11">
        <v>0.89541284403669696</v>
      </c>
      <c r="F11" s="34">
        <v>0.87740805604203098</v>
      </c>
      <c r="G11" s="11">
        <v>0.919266055045871</v>
      </c>
      <c r="H11" s="11">
        <v>0.89784946236559104</v>
      </c>
      <c r="I11" s="11">
        <v>0.89541284403669696</v>
      </c>
      <c r="J11" s="11">
        <v>0.79172714825236901</v>
      </c>
      <c r="K11" s="11">
        <v>0.47599999999999998</v>
      </c>
      <c r="L11" s="11">
        <v>0.746</v>
      </c>
      <c r="M11" s="48">
        <v>1</v>
      </c>
    </row>
    <row r="12" spans="2:18" x14ac:dyDescent="0.2">
      <c r="B12" s="59"/>
      <c r="C12" s="58"/>
      <c r="D12" s="9">
        <v>5</v>
      </c>
      <c r="E12" s="11">
        <v>0.86146788990825596</v>
      </c>
      <c r="F12" s="11">
        <v>0.90702479338842901</v>
      </c>
      <c r="G12" s="11">
        <v>0.80550458715596296</v>
      </c>
      <c r="H12" s="11">
        <v>0.85325558794946499</v>
      </c>
      <c r="I12" s="11">
        <v>0.86146788990825696</v>
      </c>
      <c r="J12" s="11">
        <v>0.72750708795168295</v>
      </c>
      <c r="K12" s="11">
        <v>0.52100000000000002</v>
      </c>
      <c r="L12" s="11">
        <v>0.84399999999999997</v>
      </c>
    </row>
    <row r="13" spans="2:18" x14ac:dyDescent="0.2">
      <c r="B13" s="59" t="s">
        <v>74</v>
      </c>
      <c r="C13" s="60" t="s">
        <v>10</v>
      </c>
      <c r="D13" s="9">
        <v>2</v>
      </c>
      <c r="E13" s="11"/>
      <c r="F13" s="11"/>
      <c r="G13" s="11"/>
      <c r="H13" s="11"/>
      <c r="I13" s="11"/>
      <c r="J13" s="11"/>
      <c r="K13" s="11"/>
      <c r="L13" s="11"/>
    </row>
    <row r="14" spans="2:18" x14ac:dyDescent="0.2">
      <c r="B14" s="59"/>
      <c r="C14" s="61"/>
      <c r="D14" s="9">
        <v>3</v>
      </c>
      <c r="E14" s="3"/>
      <c r="F14" s="11"/>
      <c r="G14" s="3"/>
      <c r="H14" s="11"/>
      <c r="I14" s="11"/>
      <c r="J14" s="11"/>
      <c r="K14" s="3"/>
      <c r="L14" s="3"/>
    </row>
    <row r="15" spans="2:18" x14ac:dyDescent="0.2">
      <c r="D15" s="13"/>
      <c r="E15" s="16"/>
      <c r="F15" s="16"/>
      <c r="G15" s="16"/>
      <c r="H15" s="16"/>
      <c r="I15" s="16"/>
      <c r="J15" s="16"/>
      <c r="K15" s="16"/>
      <c r="L15" s="16"/>
    </row>
  </sheetData>
  <mergeCells count="6">
    <mergeCell ref="C2:L2"/>
    <mergeCell ref="C6:C7"/>
    <mergeCell ref="C10:C12"/>
    <mergeCell ref="B6:B12"/>
    <mergeCell ref="C13:C14"/>
    <mergeCell ref="B13:B1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C07E-25E0-7C48-B7B8-A95B7A2805F8}">
  <dimension ref="C1:U67"/>
  <sheetViews>
    <sheetView topLeftCell="A36" workbookViewId="0">
      <selection activeCell="D29" sqref="D29"/>
    </sheetView>
  </sheetViews>
  <sheetFormatPr baseColWidth="10" defaultRowHeight="16" x14ac:dyDescent="0.2"/>
  <cols>
    <col min="3" max="3" width="29.33203125" style="1" bestFit="1" customWidth="1"/>
    <col min="11" max="11" width="11.1640625" bestFit="1" customWidth="1"/>
    <col min="13" max="13" width="28.5" bestFit="1" customWidth="1"/>
    <col min="14" max="14" width="11.33203125" customWidth="1"/>
    <col min="20" max="20" width="16.6640625" bestFit="1" customWidth="1"/>
    <col min="21" max="21" width="9.6640625" bestFit="1" customWidth="1"/>
  </cols>
  <sheetData>
    <row r="1" spans="3:21" ht="24" x14ac:dyDescent="0.3">
      <c r="C1" s="63" t="s">
        <v>71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3" spans="3:21" ht="21" x14ac:dyDescent="0.25">
      <c r="C3" s="55" t="s">
        <v>77</v>
      </c>
      <c r="D3" s="55"/>
      <c r="E3" s="55"/>
      <c r="F3" s="55"/>
      <c r="G3" s="55"/>
      <c r="H3" s="55"/>
      <c r="I3" s="55"/>
      <c r="M3" s="55" t="s">
        <v>72</v>
      </c>
      <c r="N3" s="55"/>
      <c r="O3" s="55"/>
      <c r="P3" s="55"/>
      <c r="Q3" s="55"/>
      <c r="R3" s="55"/>
      <c r="S3" s="55"/>
      <c r="T3" s="55"/>
      <c r="U3" s="55"/>
    </row>
    <row r="5" spans="3:21" ht="21" x14ac:dyDescent="0.25">
      <c r="D5" s="65" t="s">
        <v>53</v>
      </c>
      <c r="E5" s="65"/>
      <c r="F5" s="65"/>
      <c r="G5" s="65"/>
      <c r="H5" s="65"/>
      <c r="I5" s="65"/>
      <c r="O5" s="62" t="s">
        <v>3</v>
      </c>
      <c r="P5" s="62"/>
      <c r="Q5" s="62"/>
      <c r="R5" s="62"/>
      <c r="S5" s="62"/>
      <c r="T5" s="62"/>
    </row>
    <row r="6" spans="3:21" ht="34" x14ac:dyDescent="0.2">
      <c r="D6" s="26" t="s">
        <v>1</v>
      </c>
      <c r="E6" s="26" t="s">
        <v>2</v>
      </c>
      <c r="F6" s="26" t="s">
        <v>3</v>
      </c>
      <c r="G6" s="26" t="s">
        <v>4</v>
      </c>
      <c r="H6" s="26" t="s">
        <v>5</v>
      </c>
      <c r="I6" s="26" t="s">
        <v>6</v>
      </c>
      <c r="M6" s="26" t="s">
        <v>57</v>
      </c>
      <c r="N6" s="26" t="s">
        <v>59</v>
      </c>
      <c r="O6" s="5" t="s">
        <v>58</v>
      </c>
      <c r="P6" s="5" t="str">
        <f>D10</f>
        <v>Phi3.5-3b</v>
      </c>
      <c r="Q6" s="5" t="str">
        <f>D15</f>
        <v>qwen2.5-3b</v>
      </c>
      <c r="R6" s="5" t="str">
        <f>D20</f>
        <v>Gemma2-9b</v>
      </c>
      <c r="S6" s="5" t="str">
        <f>D25</f>
        <v>GPT-4o</v>
      </c>
      <c r="T6" s="35" t="s">
        <v>64</v>
      </c>
      <c r="U6" s="5" t="s">
        <v>21</v>
      </c>
    </row>
    <row r="7" spans="3:21" x14ac:dyDescent="0.2">
      <c r="C7" s="2" t="s">
        <v>29</v>
      </c>
      <c r="D7" s="29" t="e">
        <f>#REF!</f>
        <v>#REF!</v>
      </c>
      <c r="E7" s="15" t="e">
        <f>#REF!</f>
        <v>#REF!</v>
      </c>
      <c r="F7" s="15" t="e">
        <f>#REF!</f>
        <v>#REF!</v>
      </c>
      <c r="G7" s="29" t="e">
        <f>#REF!</f>
        <v>#REF!</v>
      </c>
      <c r="H7" s="29" t="e">
        <f>#REF!</f>
        <v>#REF!</v>
      </c>
      <c r="I7" s="29" t="e">
        <f>#REF!</f>
        <v>#REF!</v>
      </c>
      <c r="M7" s="3" t="s">
        <v>20</v>
      </c>
      <c r="N7" s="14">
        <v>0.8</v>
      </c>
      <c r="O7" s="29" t="e">
        <f>#REF!</f>
        <v>#REF!</v>
      </c>
      <c r="P7" s="29">
        <f>'Phi3.5-3b Iter'!Q5</f>
        <v>1</v>
      </c>
      <c r="Q7" s="29" t="e">
        <f>#REF!</f>
        <v>#REF!</v>
      </c>
      <c r="R7" s="15" t="e">
        <f>#REF!</f>
        <v>#REF!</v>
      </c>
      <c r="S7" s="29" t="e">
        <f>#REF!</f>
        <v>#REF!</v>
      </c>
      <c r="T7" s="29" t="e">
        <f>#REF!</f>
        <v>#REF!</v>
      </c>
      <c r="U7" s="3">
        <v>10</v>
      </c>
    </row>
    <row r="8" spans="3:21" x14ac:dyDescent="0.2">
      <c r="C8" s="2" t="s">
        <v>31</v>
      </c>
      <c r="D8" s="15" t="e">
        <f>#REF!</f>
        <v>#REF!</v>
      </c>
      <c r="E8" s="15" t="e">
        <f>#REF!</f>
        <v>#REF!</v>
      </c>
      <c r="F8" s="15" t="e">
        <f>#REF!</f>
        <v>#REF!</v>
      </c>
      <c r="G8" s="15" t="e">
        <f>#REF!</f>
        <v>#REF!</v>
      </c>
      <c r="H8" s="15" t="e">
        <f>#REF!</f>
        <v>#REF!</v>
      </c>
      <c r="I8" s="15" t="e">
        <f>#REF!</f>
        <v>#REF!</v>
      </c>
      <c r="M8" s="3" t="s">
        <v>16</v>
      </c>
      <c r="N8" s="29">
        <v>1</v>
      </c>
      <c r="O8" s="15" t="e">
        <f>#REF!</f>
        <v>#REF!</v>
      </c>
      <c r="P8" s="15">
        <f>'Phi3.5-3b Iter'!Q6</f>
        <v>0.9375</v>
      </c>
      <c r="Q8" s="15" t="e">
        <f>#REF!</f>
        <v>#REF!</v>
      </c>
      <c r="R8" s="15" t="e">
        <f>#REF!</f>
        <v>#REF!</v>
      </c>
      <c r="S8" s="15" t="e">
        <f>#REF!</f>
        <v>#REF!</v>
      </c>
      <c r="T8" s="15" t="e">
        <f>#REF!</f>
        <v>#REF!</v>
      </c>
      <c r="U8" s="3">
        <v>64</v>
      </c>
    </row>
    <row r="9" spans="3:21" x14ac:dyDescent="0.2">
      <c r="C9" s="2" t="s">
        <v>30</v>
      </c>
      <c r="D9" s="29" t="e">
        <f>#REF!</f>
        <v>#REF!</v>
      </c>
      <c r="E9" s="29" t="e">
        <f>#REF!</f>
        <v>#REF!</v>
      </c>
      <c r="F9" s="15" t="e">
        <f>#REF!</f>
        <v>#REF!</v>
      </c>
      <c r="G9" s="29" t="e">
        <f>#REF!</f>
        <v>#REF!</v>
      </c>
      <c r="H9" s="29" t="e">
        <f>#REF!</f>
        <v>#REF!</v>
      </c>
      <c r="I9" s="29" t="e">
        <f>#REF!</f>
        <v>#REF!</v>
      </c>
      <c r="M9" s="3" t="s">
        <v>15</v>
      </c>
      <c r="N9" s="14">
        <v>0.77400000000000002</v>
      </c>
      <c r="O9" s="15" t="e">
        <f>#REF!</f>
        <v>#REF!</v>
      </c>
      <c r="P9" s="29">
        <f>'Phi3.5-3b Iter'!Q7</f>
        <v>1</v>
      </c>
      <c r="Q9" s="15" t="e">
        <f>#REF!</f>
        <v>#REF!</v>
      </c>
      <c r="R9" s="15" t="e">
        <f>#REF!</f>
        <v>#REF!</v>
      </c>
      <c r="S9" s="15" t="e">
        <f>#REF!</f>
        <v>#REF!</v>
      </c>
      <c r="T9" s="15" t="e">
        <f>#REF!</f>
        <v>#REF!</v>
      </c>
      <c r="U9" s="3">
        <v>148</v>
      </c>
    </row>
    <row r="10" spans="3:21" ht="19" x14ac:dyDescent="0.25">
      <c r="D10" s="64" t="s">
        <v>54</v>
      </c>
      <c r="E10" s="64"/>
      <c r="F10" s="64"/>
      <c r="G10" s="64"/>
      <c r="H10" s="64"/>
      <c r="I10" s="64"/>
      <c r="M10" s="3" t="s">
        <v>17</v>
      </c>
      <c r="N10" s="14">
        <v>0.88300000000000001</v>
      </c>
      <c r="O10" s="15" t="e">
        <f>#REF!</f>
        <v>#REF!</v>
      </c>
      <c r="P10" s="15">
        <f>'Phi3.5-3b Iter'!Q8</f>
        <v>0.97207353967884502</v>
      </c>
      <c r="Q10" s="29" t="e">
        <f>#REF!</f>
        <v>#REF!</v>
      </c>
      <c r="R10" s="15" t="e">
        <f>#REF!</f>
        <v>#REF!</v>
      </c>
      <c r="S10" s="15" t="e">
        <f>#REF!</f>
        <v>#REF!</v>
      </c>
      <c r="T10" s="15" t="e">
        <f>#REF!</f>
        <v>#REF!</v>
      </c>
      <c r="U10" s="3">
        <v>8594</v>
      </c>
    </row>
    <row r="11" spans="3:21" x14ac:dyDescent="0.2">
      <c r="D11" s="26" t="s">
        <v>1</v>
      </c>
      <c r="E11" s="26" t="s">
        <v>2</v>
      </c>
      <c r="F11" s="26" t="s">
        <v>3</v>
      </c>
      <c r="G11" s="26" t="s">
        <v>4</v>
      </c>
      <c r="H11" s="26" t="s">
        <v>5</v>
      </c>
      <c r="I11" s="26" t="s">
        <v>6</v>
      </c>
      <c r="M11" s="3" t="s">
        <v>18</v>
      </c>
      <c r="N11" s="14">
        <v>0.97399999999999998</v>
      </c>
      <c r="O11" s="15" t="e">
        <f>#REF!</f>
        <v>#REF!</v>
      </c>
      <c r="P11" s="29">
        <f>'Phi3.5-3b Iter'!Q9</f>
        <v>1</v>
      </c>
      <c r="Q11" s="29" t="e">
        <f>#REF!</f>
        <v>#REF!</v>
      </c>
      <c r="R11" s="15" t="e">
        <f>#REF!</f>
        <v>#REF!</v>
      </c>
      <c r="S11" s="15" t="e">
        <f>#REF!</f>
        <v>#REF!</v>
      </c>
      <c r="T11" s="15" t="e">
        <f>#REF!</f>
        <v>#REF!</v>
      </c>
      <c r="U11" s="3">
        <v>2542</v>
      </c>
    </row>
    <row r="12" spans="3:21" x14ac:dyDescent="0.2">
      <c r="C12" s="2" t="s">
        <v>29</v>
      </c>
      <c r="D12" s="15">
        <f>'Phi3.5-3b Iter'!D85</f>
        <v>0.88136787920806658</v>
      </c>
      <c r="E12" s="15">
        <f>'Phi3.5-3b Iter'!E85</f>
        <v>0.84080473847694903</v>
      </c>
      <c r="F12" s="29">
        <f>'Phi3.5-3b Iter'!F85</f>
        <v>0.9782001813676503</v>
      </c>
      <c r="G12" s="15">
        <f>'Phi3.5-3b Iter'!G85</f>
        <v>0.8997395919950183</v>
      </c>
      <c r="H12" s="15">
        <f>'Phi3.5-3b Iter'!H85</f>
        <v>0.88136787920806658</v>
      </c>
      <c r="I12" s="15">
        <f>'Phi3.5-3b Iter'!I85</f>
        <v>0.76955063296902348</v>
      </c>
      <c r="M12" s="3" t="s">
        <v>19</v>
      </c>
      <c r="N12" s="14">
        <v>0.9</v>
      </c>
      <c r="O12" s="15" t="e">
        <f>#REF!</f>
        <v>#REF!</v>
      </c>
      <c r="P12" s="29">
        <f>'Phi3.5-3b Iter'!Q10</f>
        <v>1</v>
      </c>
      <c r="Q12" s="29" t="e">
        <f>#REF!</f>
        <v>#REF!</v>
      </c>
      <c r="R12" s="15" t="e">
        <f>#REF!</f>
        <v>#REF!</v>
      </c>
      <c r="S12" s="15" t="e">
        <f>#REF!</f>
        <v>#REF!</v>
      </c>
      <c r="T12" s="15" t="e">
        <f>#REF!</f>
        <v>#REF!</v>
      </c>
      <c r="U12" s="3">
        <v>11302</v>
      </c>
    </row>
    <row r="13" spans="3:21" x14ac:dyDescent="0.2">
      <c r="C13" s="2" t="s">
        <v>31</v>
      </c>
      <c r="D13" s="15">
        <f>'Phi3.5-3b Iter'!D86</f>
        <v>0.91926003554016478</v>
      </c>
      <c r="E13" s="15">
        <f>'Phi3.5-3b Iter'!E86</f>
        <v>0.87052128449378507</v>
      </c>
      <c r="F13" s="29">
        <f>'Phi3.5-3b Iter'!F86</f>
        <v>0.98510046931243411</v>
      </c>
      <c r="G13" s="15">
        <f>'Phi3.5-3b Iter'!G86</f>
        <v>0.92419768846587869</v>
      </c>
      <c r="H13" s="15">
        <f>'Phi3.5-3b Iter'!H86</f>
        <v>0.91926003554016478</v>
      </c>
      <c r="I13" s="15">
        <f>'Phi3.5-3b Iter'!I86</f>
        <v>0.84607829661627354</v>
      </c>
      <c r="K13" s="31"/>
      <c r="L13" s="31"/>
      <c r="M13" s="3" t="s">
        <v>22</v>
      </c>
      <c r="N13" s="14">
        <v>0.94969999999999999</v>
      </c>
      <c r="O13" s="15" t="e">
        <f>#REF!</f>
        <v>#REF!</v>
      </c>
      <c r="P13" s="29">
        <f>'Phi3.5-3b Iter'!Q11</f>
        <v>0.99049917056250902</v>
      </c>
      <c r="Q13" s="15" t="e">
        <f>#REF!</f>
        <v>#REF!</v>
      </c>
      <c r="R13" s="15" t="e">
        <f>#REF!</f>
        <v>#REF!</v>
      </c>
      <c r="S13" s="15" t="e">
        <f>#REF!</f>
        <v>#REF!</v>
      </c>
      <c r="T13" s="15" t="e">
        <f>#REF!</f>
        <v>#REF!</v>
      </c>
      <c r="U13" s="3">
        <v>13262</v>
      </c>
    </row>
    <row r="14" spans="3:21" x14ac:dyDescent="0.2">
      <c r="C14" s="2" t="s">
        <v>30</v>
      </c>
      <c r="D14" s="15">
        <f>'Phi3.5-3b Iter'!D87</f>
        <v>0.12504006991421926</v>
      </c>
      <c r="E14" s="15">
        <f>'Phi3.5-3b Iter'!E87</f>
        <v>0.11812821793527292</v>
      </c>
      <c r="F14" s="30">
        <f>'Phi3.5-3b Iter'!F87</f>
        <v>3.482882757905556E-2</v>
      </c>
      <c r="G14" s="15">
        <f>'Phi3.5-3b Iter'!G87</f>
        <v>8.330549263655912E-2</v>
      </c>
      <c r="H14" s="15">
        <f>'Phi3.5-3b Iter'!H87</f>
        <v>0.12504006991421809</v>
      </c>
      <c r="I14" s="15">
        <f>'Phi3.5-3b Iter'!I87</f>
        <v>0.25096481497919465</v>
      </c>
      <c r="M14" s="3" t="s">
        <v>23</v>
      </c>
      <c r="N14" s="14">
        <v>0.97</v>
      </c>
      <c r="O14" s="15" t="e">
        <f>#REF!</f>
        <v>#REF!</v>
      </c>
      <c r="P14" s="29">
        <f>'Phi3.5-3b Iter'!Q12</f>
        <v>1</v>
      </c>
      <c r="Q14" s="15" t="e">
        <f>#REF!</f>
        <v>#REF!</v>
      </c>
      <c r="R14" s="15" t="e">
        <f>#REF!</f>
        <v>#REF!</v>
      </c>
      <c r="S14" s="29" t="e">
        <f>#REF!</f>
        <v>#REF!</v>
      </c>
      <c r="T14" s="15" t="e">
        <f>#REF!</f>
        <v>#REF!</v>
      </c>
      <c r="U14" s="3">
        <v>238</v>
      </c>
    </row>
    <row r="15" spans="3:21" ht="19" x14ac:dyDescent="0.25">
      <c r="D15" s="64" t="s">
        <v>13</v>
      </c>
      <c r="E15" s="64"/>
      <c r="F15" s="64"/>
      <c r="G15" s="64"/>
      <c r="H15" s="64"/>
      <c r="I15" s="64"/>
      <c r="M15" s="3" t="s">
        <v>24</v>
      </c>
      <c r="N15" s="14">
        <v>0.8</v>
      </c>
      <c r="O15" s="29" t="e">
        <f>#REF!</f>
        <v>#REF!</v>
      </c>
      <c r="P15" s="29">
        <f>'Phi3.5-3b Iter'!Q13</f>
        <v>0.88888888888888784</v>
      </c>
      <c r="Q15" s="29" t="e">
        <f>#REF!</f>
        <v>#REF!</v>
      </c>
      <c r="R15" s="29" t="e">
        <f>#REF!</f>
        <v>#REF!</v>
      </c>
      <c r="S15" s="29" t="e">
        <f>#REF!</f>
        <v>#REF!</v>
      </c>
      <c r="T15" s="15" t="e">
        <f>#REF!</f>
        <v>#REF!</v>
      </c>
      <c r="U15" s="3">
        <v>18</v>
      </c>
    </row>
    <row r="16" spans="3:21" x14ac:dyDescent="0.2">
      <c r="D16" s="26" t="s">
        <v>1</v>
      </c>
      <c r="E16" s="26" t="s">
        <v>2</v>
      </c>
      <c r="F16" s="26" t="s">
        <v>3</v>
      </c>
      <c r="G16" s="26" t="s">
        <v>4</v>
      </c>
      <c r="H16" s="26" t="s">
        <v>5</v>
      </c>
      <c r="I16" s="26" t="s">
        <v>6</v>
      </c>
      <c r="M16" s="3" t="s">
        <v>25</v>
      </c>
      <c r="N16" s="14">
        <v>0.875</v>
      </c>
      <c r="O16" s="15" t="e">
        <f>#REF!</f>
        <v>#REF!</v>
      </c>
      <c r="P16" s="29">
        <f>'Phi3.5-3b Iter'!Q14</f>
        <v>1</v>
      </c>
      <c r="Q16" s="29" t="e">
        <f>#REF!</f>
        <v>#REF!</v>
      </c>
      <c r="R16" s="15" t="e">
        <f>#REF!</f>
        <v>#REF!</v>
      </c>
      <c r="S16" s="15" t="e">
        <f>#REF!</f>
        <v>#REF!</v>
      </c>
      <c r="T16" s="15" t="e">
        <f>#REF!</f>
        <v>#REF!</v>
      </c>
      <c r="U16" s="3">
        <v>582</v>
      </c>
    </row>
    <row r="17" spans="3:21" x14ac:dyDescent="0.2">
      <c r="C17" s="2" t="s">
        <v>29</v>
      </c>
      <c r="D17" s="15" t="e">
        <f>#REF!</f>
        <v>#REF!</v>
      </c>
      <c r="E17" s="15" t="e">
        <f>#REF!</f>
        <v>#REF!</v>
      </c>
      <c r="F17" s="15" t="e">
        <f>#REF!</f>
        <v>#REF!</v>
      </c>
      <c r="G17" s="15" t="e">
        <f>#REF!</f>
        <v>#REF!</v>
      </c>
      <c r="H17" s="15" t="e">
        <f>#REF!</f>
        <v>#REF!</v>
      </c>
      <c r="I17" s="15" t="e">
        <f>#REF!</f>
        <v>#REF!</v>
      </c>
      <c r="M17" s="3" t="s">
        <v>26</v>
      </c>
      <c r="N17" s="14">
        <v>0.8992</v>
      </c>
      <c r="O17" s="15" t="e">
        <f>#REF!</f>
        <v>#REF!</v>
      </c>
      <c r="P17" s="29">
        <f>'Phi3.5-3b Iter'!Q15</f>
        <v>0.94152046783625709</v>
      </c>
      <c r="Q17" s="15" t="e">
        <f>#REF!</f>
        <v>#REF!</v>
      </c>
      <c r="R17" s="15" t="e">
        <f>#REF!</f>
        <v>#REF!</v>
      </c>
      <c r="S17" s="15" t="e">
        <f>#REF!</f>
        <v>#REF!</v>
      </c>
      <c r="T17" s="15" t="e">
        <f>#REF!</f>
        <v>#REF!</v>
      </c>
      <c r="U17" s="3">
        <v>4104</v>
      </c>
    </row>
    <row r="18" spans="3:21" x14ac:dyDescent="0.2">
      <c r="C18" s="2" t="s">
        <v>31</v>
      </c>
      <c r="D18" s="15" t="e">
        <f>#REF!</f>
        <v>#REF!</v>
      </c>
      <c r="E18" s="15" t="e">
        <f>#REF!</f>
        <v>#REF!</v>
      </c>
      <c r="F18" s="29" t="e">
        <f>#REF!</f>
        <v>#REF!</v>
      </c>
      <c r="G18" s="15" t="e">
        <f>#REF!</f>
        <v>#REF!</v>
      </c>
      <c r="H18" s="15" t="e">
        <f>#REF!</f>
        <v>#REF!</v>
      </c>
      <c r="I18" s="15" t="e">
        <f>#REF!</f>
        <v>#REF!</v>
      </c>
      <c r="M18" s="3" t="s">
        <v>27</v>
      </c>
      <c r="N18" s="29">
        <v>1</v>
      </c>
      <c r="O18" s="29" t="e">
        <f>#REF!</f>
        <v>#REF!</v>
      </c>
      <c r="P18" s="29">
        <f>'Phi3.5-3b Iter'!Q16</f>
        <v>1</v>
      </c>
      <c r="Q18" s="29" t="e">
        <f>#REF!</f>
        <v>#REF!</v>
      </c>
      <c r="R18" s="29" t="e">
        <f>#REF!</f>
        <v>#REF!</v>
      </c>
      <c r="S18" s="29" t="e">
        <f>#REF!</f>
        <v>#REF!</v>
      </c>
      <c r="T18" s="15" t="e">
        <f>#REF!</f>
        <v>#REF!</v>
      </c>
      <c r="U18" s="3">
        <v>4</v>
      </c>
    </row>
    <row r="19" spans="3:21" x14ac:dyDescent="0.2">
      <c r="C19" s="2" t="s">
        <v>30</v>
      </c>
      <c r="D19" s="15" t="e">
        <f>#REF!</f>
        <v>#REF!</v>
      </c>
      <c r="E19" s="15" t="e">
        <f>#REF!</f>
        <v>#REF!</v>
      </c>
      <c r="F19" s="29" t="e">
        <f>#REF!</f>
        <v>#REF!</v>
      </c>
      <c r="G19" s="15" t="e">
        <f>#REF!</f>
        <v>#REF!</v>
      </c>
      <c r="H19" s="15" t="e">
        <f>#REF!</f>
        <v>#REF!</v>
      </c>
      <c r="I19" s="15" t="e">
        <f>#REF!</f>
        <v>#REF!</v>
      </c>
      <c r="M19" s="3" t="s">
        <v>28</v>
      </c>
      <c r="N19" s="15">
        <v>0.92349999999999999</v>
      </c>
      <c r="O19" s="15" t="e">
        <f>#REF!</f>
        <v>#REF!</v>
      </c>
      <c r="P19" s="29">
        <f>'Phi3.5-3b Iter'!Q17</f>
        <v>0.98612029081295405</v>
      </c>
      <c r="Q19" s="15" t="e">
        <f>#REF!</f>
        <v>#REF!</v>
      </c>
      <c r="R19" s="15" t="e">
        <f>#REF!</f>
        <v>#REF!</v>
      </c>
      <c r="S19" s="15" t="e">
        <f>#REF!</f>
        <v>#REF!</v>
      </c>
      <c r="T19" s="15" t="e">
        <f>#REF!</f>
        <v>#REF!</v>
      </c>
      <c r="U19" s="3">
        <v>3026</v>
      </c>
    </row>
    <row r="20" spans="3:21" ht="19" x14ac:dyDescent="0.25">
      <c r="D20" s="64" t="s">
        <v>55</v>
      </c>
      <c r="E20" s="64"/>
      <c r="F20" s="64"/>
      <c r="G20" s="64"/>
      <c r="H20" s="64"/>
      <c r="I20" s="64"/>
      <c r="M20" s="18" t="s">
        <v>29</v>
      </c>
      <c r="N20" s="19">
        <f t="shared" ref="N20:T20" si="0">AVERAGE(N7:N19)</f>
        <v>0.90372307692307707</v>
      </c>
      <c r="O20" s="19" t="e">
        <f t="shared" si="0"/>
        <v>#REF!</v>
      </c>
      <c r="P20" s="36">
        <f t="shared" si="0"/>
        <v>0.9782001813676503</v>
      </c>
      <c r="Q20" s="19" t="e">
        <f t="shared" si="0"/>
        <v>#REF!</v>
      </c>
      <c r="R20" s="37" t="e">
        <f t="shared" si="0"/>
        <v>#REF!</v>
      </c>
      <c r="S20" s="19" t="e">
        <f t="shared" si="0"/>
        <v>#REF!</v>
      </c>
      <c r="T20" s="19" t="e">
        <f t="shared" si="0"/>
        <v>#REF!</v>
      </c>
    </row>
    <row r="21" spans="3:21" x14ac:dyDescent="0.2">
      <c r="D21" s="26" t="s">
        <v>1</v>
      </c>
      <c r="E21" s="26" t="s">
        <v>2</v>
      </c>
      <c r="F21" s="26" t="s">
        <v>3</v>
      </c>
      <c r="G21" s="26" t="s">
        <v>4</v>
      </c>
      <c r="H21" s="26" t="s">
        <v>5</v>
      </c>
      <c r="I21" s="26" t="s">
        <v>6</v>
      </c>
      <c r="M21" s="18" t="s">
        <v>31</v>
      </c>
      <c r="N21" s="15"/>
      <c r="O21" s="19" t="e">
        <f>D8</f>
        <v>#REF!</v>
      </c>
      <c r="P21" s="36">
        <f>F13</f>
        <v>0.98510046931243411</v>
      </c>
      <c r="Q21" s="19" t="e">
        <f>F18</f>
        <v>#REF!</v>
      </c>
      <c r="R21" s="37" t="e">
        <f>F23</f>
        <v>#REF!</v>
      </c>
      <c r="S21" s="19" t="e">
        <f>F28</f>
        <v>#REF!</v>
      </c>
      <c r="T21" s="19" t="e">
        <f>F33</f>
        <v>#REF!</v>
      </c>
    </row>
    <row r="22" spans="3:21" x14ac:dyDescent="0.2">
      <c r="C22" s="2" t="s">
        <v>29</v>
      </c>
      <c r="D22" s="15" t="e">
        <f>#REF!</f>
        <v>#REF!</v>
      </c>
      <c r="E22" s="29" t="e">
        <f>#REF!</f>
        <v>#REF!</v>
      </c>
      <c r="F22" s="15" t="e">
        <f>#REF!</f>
        <v>#REF!</v>
      </c>
      <c r="G22" s="15" t="e">
        <f>#REF!</f>
        <v>#REF!</v>
      </c>
      <c r="H22" s="15" t="e">
        <f>#REF!</f>
        <v>#REF!</v>
      </c>
      <c r="I22" s="15" t="e">
        <f>#REF!</f>
        <v>#REF!</v>
      </c>
    </row>
    <row r="23" spans="3:21" x14ac:dyDescent="0.2">
      <c r="C23" s="2" t="s">
        <v>31</v>
      </c>
      <c r="D23" s="15" t="e">
        <f>#REF!</f>
        <v>#REF!</v>
      </c>
      <c r="E23" s="29" t="e">
        <f>#REF!</f>
        <v>#REF!</v>
      </c>
      <c r="F23" s="15" t="e">
        <f>#REF!</f>
        <v>#REF!</v>
      </c>
      <c r="G23" s="15" t="e">
        <f>#REF!</f>
        <v>#REF!</v>
      </c>
      <c r="H23" s="15" t="e">
        <f>#REF!</f>
        <v>#REF!</v>
      </c>
      <c r="I23" s="15" t="e">
        <f>#REF!</f>
        <v>#REF!</v>
      </c>
      <c r="K23" s="44"/>
    </row>
    <row r="24" spans="3:21" ht="21" x14ac:dyDescent="0.25">
      <c r="C24" s="2" t="s">
        <v>30</v>
      </c>
      <c r="D24" s="15" t="e">
        <f>#REF!</f>
        <v>#REF!</v>
      </c>
      <c r="E24" s="15" t="e">
        <f>#REF!</f>
        <v>#REF!</v>
      </c>
      <c r="F24" s="15" t="e">
        <f>#REF!</f>
        <v>#REF!</v>
      </c>
      <c r="G24" s="15" t="e">
        <f>#REF!</f>
        <v>#REF!</v>
      </c>
      <c r="H24" s="15" t="e">
        <f>#REF!</f>
        <v>#REF!</v>
      </c>
      <c r="I24" s="15" t="e">
        <f>#REF!</f>
        <v>#REF!</v>
      </c>
      <c r="O24" s="62" t="s">
        <v>1</v>
      </c>
      <c r="P24" s="62"/>
      <c r="Q24" s="62"/>
      <c r="R24" s="62"/>
      <c r="S24" s="62"/>
      <c r="T24" s="62"/>
    </row>
    <row r="25" spans="3:21" ht="35" x14ac:dyDescent="0.25">
      <c r="D25" s="64" t="s">
        <v>7</v>
      </c>
      <c r="E25" s="64"/>
      <c r="F25" s="64"/>
      <c r="G25" s="64"/>
      <c r="H25" s="64"/>
      <c r="I25" s="64"/>
      <c r="M25" s="26" t="s">
        <v>57</v>
      </c>
      <c r="N25" s="26" t="s">
        <v>59</v>
      </c>
      <c r="O25" s="5" t="s">
        <v>58</v>
      </c>
      <c r="P25" s="5" t="s">
        <v>54</v>
      </c>
      <c r="Q25" s="5" t="s">
        <v>13</v>
      </c>
      <c r="R25" s="5" t="s">
        <v>55</v>
      </c>
      <c r="S25" s="5" t="s">
        <v>7</v>
      </c>
      <c r="T25" s="35" t="s">
        <v>64</v>
      </c>
      <c r="U25" s="5" t="s">
        <v>21</v>
      </c>
    </row>
    <row r="26" spans="3:21" x14ac:dyDescent="0.2">
      <c r="D26" s="26" t="s">
        <v>1</v>
      </c>
      <c r="E26" s="26" t="s">
        <v>2</v>
      </c>
      <c r="F26" s="26" t="s">
        <v>3</v>
      </c>
      <c r="G26" s="26" t="s">
        <v>4</v>
      </c>
      <c r="H26" s="26" t="s">
        <v>5</v>
      </c>
      <c r="I26" s="26" t="s">
        <v>6</v>
      </c>
      <c r="M26" s="3" t="s">
        <v>20</v>
      </c>
      <c r="N26" s="14"/>
      <c r="O26" s="29" t="e">
        <f>#REF!</f>
        <v>#REF!</v>
      </c>
      <c r="P26" s="29">
        <f>'Phi3.5-3b Iter'!O5</f>
        <v>1</v>
      </c>
      <c r="Q26" s="15" t="e">
        <f>#REF!</f>
        <v>#REF!</v>
      </c>
      <c r="R26" s="15" t="e">
        <f>#REF!</f>
        <v>#REF!</v>
      </c>
      <c r="S26" s="29" t="e">
        <f>#REF!</f>
        <v>#REF!</v>
      </c>
      <c r="T26" s="29" t="e">
        <f>#REF!</f>
        <v>#REF!</v>
      </c>
      <c r="U26" s="3">
        <v>10</v>
      </c>
    </row>
    <row r="27" spans="3:21" x14ac:dyDescent="0.2">
      <c r="C27" s="2" t="s">
        <v>29</v>
      </c>
      <c r="D27" s="15" t="e">
        <f>#REF!</f>
        <v>#REF!</v>
      </c>
      <c r="E27" s="15" t="e">
        <f>#REF!</f>
        <v>#REF!</v>
      </c>
      <c r="F27" s="15" t="e">
        <f>#REF!</f>
        <v>#REF!</v>
      </c>
      <c r="G27" s="15" t="e">
        <f>#REF!</f>
        <v>#REF!</v>
      </c>
      <c r="H27" s="15" t="e">
        <f>#REF!</f>
        <v>#REF!</v>
      </c>
      <c r="I27" s="15" t="e">
        <f>#REF!</f>
        <v>#REF!</v>
      </c>
      <c r="M27" s="3" t="s">
        <v>16</v>
      </c>
      <c r="N27" s="14"/>
      <c r="O27" s="15" t="e">
        <f>#REF!</f>
        <v>#REF!</v>
      </c>
      <c r="P27" s="15">
        <f>'Phi3.5-3b Iter'!O6</f>
        <v>0.875</v>
      </c>
      <c r="Q27" s="15" t="e">
        <f>#REF!</f>
        <v>#REF!</v>
      </c>
      <c r="R27" s="29" t="e">
        <f>#REF!</f>
        <v>#REF!</v>
      </c>
      <c r="S27" s="15" t="e">
        <f>#REF!</f>
        <v>#REF!</v>
      </c>
      <c r="T27" s="15" t="e">
        <f>#REF!</f>
        <v>#REF!</v>
      </c>
      <c r="U27" s="3">
        <v>64</v>
      </c>
    </row>
    <row r="28" spans="3:21" x14ac:dyDescent="0.2">
      <c r="C28" s="2" t="s">
        <v>31</v>
      </c>
      <c r="D28" s="29" t="e">
        <f>#REF!</f>
        <v>#REF!</v>
      </c>
      <c r="E28" s="30" t="e">
        <f>#REF!</f>
        <v>#REF!</v>
      </c>
      <c r="F28" s="15" t="e">
        <f>#REF!</f>
        <v>#REF!</v>
      </c>
      <c r="G28" s="29" t="e">
        <f>#REF!</f>
        <v>#REF!</v>
      </c>
      <c r="H28" s="29" t="e">
        <f>#REF!</f>
        <v>#REF!</v>
      </c>
      <c r="I28" s="29" t="e">
        <f>#REF!</f>
        <v>#REF!</v>
      </c>
      <c r="K28" s="31"/>
      <c r="L28" s="31"/>
      <c r="M28" s="3" t="s">
        <v>15</v>
      </c>
      <c r="N28" s="14"/>
      <c r="O28" s="15" t="e">
        <f>#REF!</f>
        <v>#REF!</v>
      </c>
      <c r="P28" s="29">
        <f>'Phi3.5-3b Iter'!O7</f>
        <v>0.91891891891891897</v>
      </c>
      <c r="Q28" s="15" t="e">
        <f>#REF!</f>
        <v>#REF!</v>
      </c>
      <c r="R28" s="15" t="e">
        <f>#REF!</f>
        <v>#REF!</v>
      </c>
      <c r="S28" s="15" t="e">
        <f>#REF!</f>
        <v>#REF!</v>
      </c>
      <c r="T28" s="15" t="e">
        <f>#REF!</f>
        <v>#REF!</v>
      </c>
      <c r="U28" s="3">
        <v>148</v>
      </c>
    </row>
    <row r="29" spans="3:21" x14ac:dyDescent="0.2">
      <c r="C29" s="2" t="s">
        <v>30</v>
      </c>
      <c r="D29" s="15" t="e">
        <f>#REF!</f>
        <v>#REF!</v>
      </c>
      <c r="E29" s="15" t="e">
        <f>#REF!</f>
        <v>#REF!</v>
      </c>
      <c r="F29" s="15" t="e">
        <f>#REF!</f>
        <v>#REF!</v>
      </c>
      <c r="G29" s="15" t="e">
        <f>#REF!</f>
        <v>#REF!</v>
      </c>
      <c r="H29" s="15" t="e">
        <f>#REF!</f>
        <v>#REF!</v>
      </c>
      <c r="I29" s="15" t="e">
        <f>#REF!</f>
        <v>#REF!</v>
      </c>
      <c r="M29" s="3" t="s">
        <v>17</v>
      </c>
      <c r="N29" s="14"/>
      <c r="O29" s="15" t="e">
        <f>#REF!</f>
        <v>#REF!</v>
      </c>
      <c r="P29" s="15">
        <f>'Phi3.5-3b Iter'!O8</f>
        <v>0.91005352571561493</v>
      </c>
      <c r="Q29" s="15" t="e">
        <f>#REF!</f>
        <v>#REF!</v>
      </c>
      <c r="R29" s="15" t="e">
        <f>#REF!</f>
        <v>#REF!</v>
      </c>
      <c r="S29" s="29" t="e">
        <f>#REF!</f>
        <v>#REF!</v>
      </c>
      <c r="T29" s="15" t="e">
        <f>#REF!</f>
        <v>#REF!</v>
      </c>
      <c r="U29" s="3">
        <v>8594</v>
      </c>
    </row>
    <row r="30" spans="3:21" ht="19" x14ac:dyDescent="0.25">
      <c r="C30" s="64" t="s">
        <v>63</v>
      </c>
      <c r="D30" s="64"/>
      <c r="E30" s="64"/>
      <c r="F30" s="64"/>
      <c r="G30" s="64"/>
      <c r="H30" s="64"/>
      <c r="I30" s="64"/>
      <c r="M30" s="3" t="s">
        <v>18</v>
      </c>
      <c r="N30" s="14"/>
      <c r="O30" s="15" t="e">
        <f>#REF!</f>
        <v>#REF!</v>
      </c>
      <c r="P30" s="15">
        <f>'Phi3.5-3b Iter'!O9</f>
        <v>0.92446892210857501</v>
      </c>
      <c r="Q30" s="15" t="e">
        <f>#REF!</f>
        <v>#REF!</v>
      </c>
      <c r="R30" s="15" t="e">
        <f>#REF!</f>
        <v>#REF!</v>
      </c>
      <c r="S30" s="15" t="e">
        <f>#REF!</f>
        <v>#REF!</v>
      </c>
      <c r="T30" s="15" t="e">
        <f>#REF!</f>
        <v>#REF!</v>
      </c>
      <c r="U30" s="3">
        <v>2542</v>
      </c>
    </row>
    <row r="31" spans="3:21" x14ac:dyDescent="0.2">
      <c r="D31" s="5" t="s">
        <v>1</v>
      </c>
      <c r="E31" s="5" t="s">
        <v>2</v>
      </c>
      <c r="F31" s="5" t="s">
        <v>3</v>
      </c>
      <c r="G31" s="5" t="s">
        <v>4</v>
      </c>
      <c r="H31" s="5" t="s">
        <v>5</v>
      </c>
      <c r="I31" s="5" t="s">
        <v>6</v>
      </c>
      <c r="M31" s="3" t="s">
        <v>19</v>
      </c>
      <c r="N31" s="14"/>
      <c r="O31" s="15" t="e">
        <f>#REF!</f>
        <v>#REF!</v>
      </c>
      <c r="P31" s="15">
        <f>'Phi3.5-3b Iter'!O10</f>
        <v>0.92682711024597386</v>
      </c>
      <c r="Q31" s="15" t="e">
        <f>#REF!</f>
        <v>#REF!</v>
      </c>
      <c r="R31" s="15" t="e">
        <f>#REF!</f>
        <v>#REF!</v>
      </c>
      <c r="S31" s="29" t="e">
        <f>#REF!</f>
        <v>#REF!</v>
      </c>
      <c r="T31" s="15" t="e">
        <f>#REF!</f>
        <v>#REF!</v>
      </c>
      <c r="U31" s="3">
        <v>11302</v>
      </c>
    </row>
    <row r="32" spans="3:21" x14ac:dyDescent="0.2">
      <c r="C32" s="2" t="s">
        <v>29</v>
      </c>
      <c r="D32" s="15" t="e">
        <f>#REF!</f>
        <v>#REF!</v>
      </c>
      <c r="E32" s="15" t="e">
        <f>#REF!</f>
        <v>#REF!</v>
      </c>
      <c r="F32" s="15" t="e">
        <f>#REF!</f>
        <v>#REF!</v>
      </c>
      <c r="G32" s="15" t="e">
        <f>#REF!</f>
        <v>#REF!</v>
      </c>
      <c r="H32" s="15" t="e">
        <f>#REF!</f>
        <v>#REF!</v>
      </c>
      <c r="I32" s="15" t="e">
        <f>#REF!</f>
        <v>#REF!</v>
      </c>
      <c r="M32" s="3" t="s">
        <v>22</v>
      </c>
      <c r="N32" s="14"/>
      <c r="O32" s="15" t="e">
        <f>#REF!</f>
        <v>#REF!</v>
      </c>
      <c r="P32" s="15">
        <f>'Phi3.5-3b Iter'!O11</f>
        <v>0.92195747247775583</v>
      </c>
      <c r="Q32" s="15" t="e">
        <f>#REF!</f>
        <v>#REF!</v>
      </c>
      <c r="R32" s="15" t="e">
        <f>#REF!</f>
        <v>#REF!</v>
      </c>
      <c r="S32" s="29" t="e">
        <f>#REF!</f>
        <v>#REF!</v>
      </c>
      <c r="T32" s="15" t="e">
        <f>#REF!</f>
        <v>#REF!</v>
      </c>
      <c r="U32" s="3">
        <v>13262</v>
      </c>
    </row>
    <row r="33" spans="3:21" x14ac:dyDescent="0.2">
      <c r="C33" s="2" t="s">
        <v>31</v>
      </c>
      <c r="D33" s="15" t="e">
        <f>#REF!</f>
        <v>#REF!</v>
      </c>
      <c r="E33" s="15" t="e">
        <f>#REF!</f>
        <v>#REF!</v>
      </c>
      <c r="F33" s="15" t="e">
        <f>#REF!</f>
        <v>#REF!</v>
      </c>
      <c r="G33" s="15" t="e">
        <f>#REF!</f>
        <v>#REF!</v>
      </c>
      <c r="H33" s="15" t="e">
        <f>#REF!</f>
        <v>#REF!</v>
      </c>
      <c r="I33" s="15" t="e">
        <f>#REF!</f>
        <v>#REF!</v>
      </c>
      <c r="M33" s="3" t="s">
        <v>23</v>
      </c>
      <c r="N33" s="14"/>
      <c r="O33" s="15" t="e">
        <f>#REF!</f>
        <v>#REF!</v>
      </c>
      <c r="P33" s="15">
        <f>'Phi3.5-3b Iter'!O12</f>
        <v>0.95798319327731085</v>
      </c>
      <c r="Q33" s="15" t="e">
        <f>#REF!</f>
        <v>#REF!</v>
      </c>
      <c r="R33" s="15" t="e">
        <f>#REF!</f>
        <v>#REF!</v>
      </c>
      <c r="S33" s="29" t="e">
        <f>#REF!</f>
        <v>#REF!</v>
      </c>
      <c r="T33" s="15" t="e">
        <f>#REF!</f>
        <v>#REF!</v>
      </c>
      <c r="U33" s="3">
        <v>238</v>
      </c>
    </row>
    <row r="34" spans="3:21" x14ac:dyDescent="0.2">
      <c r="C34" s="2" t="s">
        <v>30</v>
      </c>
      <c r="D34" s="15" t="e">
        <f>#REF!</f>
        <v>#REF!</v>
      </c>
      <c r="E34" s="15" t="e">
        <f>#REF!</f>
        <v>#REF!</v>
      </c>
      <c r="F34" s="15" t="e">
        <f>#REF!</f>
        <v>#REF!</v>
      </c>
      <c r="G34" s="15" t="e">
        <f>#REF!</f>
        <v>#REF!</v>
      </c>
      <c r="H34" s="15" t="e">
        <f>#REF!</f>
        <v>#REF!</v>
      </c>
      <c r="I34" s="15" t="e">
        <f>#REF!</f>
        <v>#REF!</v>
      </c>
      <c r="M34" s="3" t="s">
        <v>24</v>
      </c>
      <c r="N34" s="14"/>
      <c r="O34" s="15" t="e">
        <f>#REF!</f>
        <v>#REF!</v>
      </c>
      <c r="P34" s="15">
        <f>'Phi3.5-3b Iter'!O13</f>
        <v>0.77777777777777701</v>
      </c>
      <c r="Q34" s="15" t="e">
        <f>#REF!</f>
        <v>#REF!</v>
      </c>
      <c r="R34" s="29" t="e">
        <f>#REF!</f>
        <v>#REF!</v>
      </c>
      <c r="S34" s="15" t="e">
        <f>#REF!</f>
        <v>#REF!</v>
      </c>
      <c r="T34" s="15" t="e">
        <f>#REF!</f>
        <v>#REF!</v>
      </c>
      <c r="U34" s="3">
        <v>18</v>
      </c>
    </row>
    <row r="35" spans="3:21" x14ac:dyDescent="0.2">
      <c r="M35" s="3" t="s">
        <v>25</v>
      </c>
      <c r="N35" s="14"/>
      <c r="O35" s="15" t="e">
        <f>#REF!</f>
        <v>#REF!</v>
      </c>
      <c r="P35" s="15">
        <f>'Phi3.5-3b Iter'!O14</f>
        <v>0.91924398625429515</v>
      </c>
      <c r="Q35" s="15" t="e">
        <f>#REF!</f>
        <v>#REF!</v>
      </c>
      <c r="R35" s="15" t="e">
        <f>#REF!</f>
        <v>#REF!</v>
      </c>
      <c r="S35" s="29" t="e">
        <f>#REF!</f>
        <v>#REF!</v>
      </c>
      <c r="T35" s="15" t="e">
        <f>#REF!</f>
        <v>#REF!</v>
      </c>
      <c r="U35" s="3">
        <v>582</v>
      </c>
    </row>
    <row r="36" spans="3:21" ht="24" x14ac:dyDescent="0.3">
      <c r="C36" s="66" t="s">
        <v>70</v>
      </c>
      <c r="D36" s="67"/>
      <c r="E36" s="67"/>
      <c r="F36" s="67"/>
      <c r="G36" s="67"/>
      <c r="H36" s="67"/>
      <c r="I36" s="68"/>
      <c r="M36" s="3" t="s">
        <v>26</v>
      </c>
      <c r="N36" s="14"/>
      <c r="O36" s="15" t="e">
        <f>#REF!</f>
        <v>#REF!</v>
      </c>
      <c r="P36" s="15">
        <f>'Phi3.5-3b Iter'!O15</f>
        <v>0.90155945419103301</v>
      </c>
      <c r="Q36" s="15" t="e">
        <f>#REF!</f>
        <v>#REF!</v>
      </c>
      <c r="R36" s="15" t="e">
        <f>#REF!</f>
        <v>#REF!</v>
      </c>
      <c r="S36" s="29" t="e">
        <f>#REF!</f>
        <v>#REF!</v>
      </c>
      <c r="T36" s="15" t="e">
        <f>#REF!</f>
        <v>#REF!</v>
      </c>
      <c r="U36" s="3">
        <v>4104</v>
      </c>
    </row>
    <row r="37" spans="3:21" x14ac:dyDescent="0.2">
      <c r="M37" s="3" t="s">
        <v>27</v>
      </c>
      <c r="N37" s="14"/>
      <c r="O37" s="29" t="e">
        <f>#REF!</f>
        <v>#REF!</v>
      </c>
      <c r="P37" s="15">
        <f>'Phi3.5-3b Iter'!O16</f>
        <v>0.5</v>
      </c>
      <c r="Q37" s="15" t="e">
        <f>#REF!</f>
        <v>#REF!</v>
      </c>
      <c r="R37" s="15" t="e">
        <f>#REF!</f>
        <v>#REF!</v>
      </c>
      <c r="S37" s="15" t="e">
        <f>#REF!</f>
        <v>#REF!</v>
      </c>
      <c r="T37" s="15" t="e">
        <f>#REF!</f>
        <v>#REF!</v>
      </c>
      <c r="U37" s="3">
        <v>4</v>
      </c>
    </row>
    <row r="38" spans="3:21" x14ac:dyDescent="0.2">
      <c r="M38" s="3" t="s">
        <v>28</v>
      </c>
      <c r="N38" s="15"/>
      <c r="O38" s="15" t="e">
        <f>#REF!</f>
        <v>#REF!</v>
      </c>
      <c r="P38" s="15">
        <f>'Phi3.5-3b Iter'!O17</f>
        <v>0.92399206873760709</v>
      </c>
      <c r="Q38" s="15" t="e">
        <f>#REF!</f>
        <v>#REF!</v>
      </c>
      <c r="R38" s="15" t="e">
        <f>#REF!</f>
        <v>#REF!</v>
      </c>
      <c r="S38" s="15" t="e">
        <f>#REF!</f>
        <v>#REF!</v>
      </c>
      <c r="T38" s="15" t="e">
        <f>#REF!</f>
        <v>#REF!</v>
      </c>
      <c r="U38" s="3">
        <v>3026</v>
      </c>
    </row>
    <row r="39" spans="3:21" x14ac:dyDescent="0.2">
      <c r="D39" s="26" t="s">
        <v>1</v>
      </c>
      <c r="E39" s="26" t="s">
        <v>2</v>
      </c>
      <c r="F39" s="26" t="s">
        <v>3</v>
      </c>
      <c r="G39" s="26" t="s">
        <v>4</v>
      </c>
      <c r="H39" s="26" t="s">
        <v>5</v>
      </c>
      <c r="I39" s="26" t="s">
        <v>6</v>
      </c>
      <c r="M39" s="18" t="s">
        <v>29</v>
      </c>
      <c r="N39" s="14"/>
      <c r="O39" s="36" t="e">
        <f t="shared" ref="O39:T39" si="1">AVERAGE(O26:O38)</f>
        <v>#REF!</v>
      </c>
      <c r="P39" s="19">
        <f t="shared" si="1"/>
        <v>0.88136787920806647</v>
      </c>
      <c r="Q39" s="19" t="e">
        <f t="shared" si="1"/>
        <v>#REF!</v>
      </c>
      <c r="R39" s="37" t="e">
        <f t="shared" si="1"/>
        <v>#REF!</v>
      </c>
      <c r="S39" s="19" t="e">
        <f t="shared" si="1"/>
        <v>#REF!</v>
      </c>
      <c r="T39" s="19" t="e">
        <f t="shared" si="1"/>
        <v>#REF!</v>
      </c>
    </row>
    <row r="40" spans="3:21" x14ac:dyDescent="0.2">
      <c r="C40" s="2" t="s">
        <v>62</v>
      </c>
      <c r="D40" s="29">
        <v>0.94789999999999996</v>
      </c>
      <c r="E40" s="29">
        <f>(0.9411+0.9549)/2</f>
        <v>0.94799999999999995</v>
      </c>
      <c r="F40" s="15">
        <f>(0.9556+0.9402)/2</f>
        <v>0.94789999999999996</v>
      </c>
      <c r="G40" s="29">
        <f>0.9884</f>
        <v>0.98839999999999995</v>
      </c>
      <c r="H40" s="29">
        <f>0.9884</f>
        <v>0.98839999999999995</v>
      </c>
      <c r="I40" s="29">
        <f>(0.9009+0.9007)/2</f>
        <v>0.90080000000000005</v>
      </c>
      <c r="M40" s="18" t="s">
        <v>31</v>
      </c>
      <c r="N40" s="3"/>
      <c r="O40" s="19" t="e">
        <f>H8</f>
        <v>#REF!</v>
      </c>
      <c r="P40" s="19">
        <f>H13</f>
        <v>0.91926003554016478</v>
      </c>
      <c r="Q40" s="19" t="e">
        <f>H18</f>
        <v>#REF!</v>
      </c>
      <c r="R40" s="37" t="e">
        <f>H23</f>
        <v>#REF!</v>
      </c>
      <c r="S40" s="36" t="e">
        <f>H28</f>
        <v>#REF!</v>
      </c>
      <c r="T40" s="19" t="e">
        <f>H33</f>
        <v>#REF!</v>
      </c>
    </row>
    <row r="41" spans="3:21" x14ac:dyDescent="0.2">
      <c r="C41" s="2" t="s">
        <v>60</v>
      </c>
      <c r="D41" s="15" t="e">
        <f>#REF!</f>
        <v>#REF!</v>
      </c>
      <c r="E41" s="15" t="e">
        <f>#REF!</f>
        <v>#REF!</v>
      </c>
      <c r="F41" s="29" t="e">
        <f>#REF!</f>
        <v>#REF!</v>
      </c>
      <c r="G41" s="15" t="e">
        <f>#REF!</f>
        <v>#REF!</v>
      </c>
      <c r="H41" s="15" t="e">
        <f>#REF!</f>
        <v>#REF!</v>
      </c>
      <c r="I41" s="15" t="e">
        <f>#REF!</f>
        <v>#REF!</v>
      </c>
    </row>
    <row r="42" spans="3:21" x14ac:dyDescent="0.2">
      <c r="C42" s="2" t="str">
        <f>D10</f>
        <v>Phi3.5-3b</v>
      </c>
      <c r="D42" s="15">
        <f>'Fine-tuning'!E7</f>
        <v>0.91284403669724701</v>
      </c>
      <c r="E42" s="15">
        <f>'Fine-tuning'!F7</f>
        <v>0.87751677852348997</v>
      </c>
      <c r="F42" s="15">
        <f>'Fine-tuning'!G7</f>
        <v>0.959633027522935</v>
      </c>
      <c r="G42" s="15">
        <f>'Fine-tuning'!H7</f>
        <v>0.91673970201577504</v>
      </c>
      <c r="H42" s="15">
        <f>'Fine-tuning'!I7</f>
        <v>0.91284403669724701</v>
      </c>
      <c r="I42" s="15">
        <f>'Fine-tuning'!J7</f>
        <v>0.82932719996238502</v>
      </c>
    </row>
    <row r="43" spans="3:21" ht="21" x14ac:dyDescent="0.25">
      <c r="C43" s="2" t="str">
        <f>D15</f>
        <v>qwen2.5-3b</v>
      </c>
      <c r="D43" s="15">
        <f>'Fine-tuning'!E8</f>
        <v>0.87798165137614603</v>
      </c>
      <c r="E43" s="15">
        <f>'Fine-tuning'!F8</f>
        <v>0.81987577639751497</v>
      </c>
      <c r="F43" s="29">
        <f>'Fine-tuning'!G8</f>
        <v>0.96880733944954101</v>
      </c>
      <c r="G43" s="15">
        <f>'Fine-tuning'!H8</f>
        <v>0.888141295206055</v>
      </c>
      <c r="H43" s="15">
        <f>'Fine-tuning'!I8</f>
        <v>0.87798165137614603</v>
      </c>
      <c r="I43" s="15">
        <f>'Fine-tuning'!J8</f>
        <v>0.76875305205789202</v>
      </c>
      <c r="O43" s="62" t="s">
        <v>4</v>
      </c>
      <c r="P43" s="62"/>
      <c r="Q43" s="62"/>
      <c r="R43" s="62"/>
      <c r="S43" s="62"/>
      <c r="T43" s="62"/>
    </row>
    <row r="44" spans="3:21" ht="34" x14ac:dyDescent="0.2">
      <c r="C44" s="2" t="str">
        <f>D20</f>
        <v>Gemma2-9b</v>
      </c>
      <c r="D44" s="15">
        <f>'Fine-tuning'!E9</f>
        <v>0.83211009174311901</v>
      </c>
      <c r="E44" s="15">
        <f>'Fine-tuning'!F9</f>
        <v>0.92289719626168198</v>
      </c>
      <c r="F44" s="15">
        <f>'Fine-tuning'!G9</f>
        <v>0.72477064220183396</v>
      </c>
      <c r="G44" s="15">
        <f>'Fine-tuning'!H9</f>
        <v>0.81192189105858104</v>
      </c>
      <c r="H44" s="15">
        <f>'Fine-tuning'!I9</f>
        <v>0.83211009174311901</v>
      </c>
      <c r="I44" s="15">
        <f>'Fine-tuning'!J9</f>
        <v>0.68007637976656798</v>
      </c>
      <c r="M44" s="26" t="s">
        <v>57</v>
      </c>
      <c r="N44" s="26" t="s">
        <v>59</v>
      </c>
      <c r="O44" s="5" t="s">
        <v>58</v>
      </c>
      <c r="P44" s="5" t="s">
        <v>54</v>
      </c>
      <c r="Q44" s="5" t="s">
        <v>13</v>
      </c>
      <c r="R44" s="5" t="s">
        <v>55</v>
      </c>
      <c r="S44" s="5" t="s">
        <v>7</v>
      </c>
      <c r="T44" s="35" t="s">
        <v>64</v>
      </c>
      <c r="U44" s="5" t="s">
        <v>21</v>
      </c>
    </row>
    <row r="45" spans="3:21" x14ac:dyDescent="0.2">
      <c r="C45" s="2" t="str">
        <f>D25</f>
        <v>GPT-4o</v>
      </c>
      <c r="D45" s="15">
        <f>'Fine-tuning'!E5</f>
        <v>0.92568807339449499</v>
      </c>
      <c r="E45" s="15">
        <f>'Fine-tuning'!F5</f>
        <v>0.92181818181818098</v>
      </c>
      <c r="F45" s="15">
        <f>'Fine-tuning'!G5</f>
        <v>0.93027522935779805</v>
      </c>
      <c r="G45" s="15">
        <f>'Fine-tuning'!H5</f>
        <v>0.92602739726027306</v>
      </c>
      <c r="H45" s="15">
        <f>'Fine-tuning'!I5</f>
        <v>0.92568807339449499</v>
      </c>
      <c r="I45" s="15">
        <f>'Fine-tuning'!J5</f>
        <v>0.85141197836438498</v>
      </c>
      <c r="M45" s="3" t="s">
        <v>20</v>
      </c>
      <c r="N45" s="14"/>
      <c r="O45" s="29" t="e">
        <f>#REF!</f>
        <v>#REF!</v>
      </c>
      <c r="P45" s="29">
        <f>'Phi3.5-3b Iter'!R5</f>
        <v>1</v>
      </c>
      <c r="Q45" s="15" t="e">
        <f>#REF!</f>
        <v>#REF!</v>
      </c>
      <c r="R45" s="15" t="e">
        <f>#REF!</f>
        <v>#REF!</v>
      </c>
      <c r="S45" s="29" t="e">
        <f>#REF!</f>
        <v>#REF!</v>
      </c>
      <c r="T45" s="29" t="e">
        <f>#REF!</f>
        <v>#REF!</v>
      </c>
      <c r="U45" s="3">
        <v>10</v>
      </c>
    </row>
    <row r="46" spans="3:21" x14ac:dyDescent="0.2">
      <c r="C46" s="2" t="s">
        <v>63</v>
      </c>
      <c r="D46" s="15">
        <f>'Fine-tuning'!E11</f>
        <v>0.89541284403669696</v>
      </c>
      <c r="E46" s="15">
        <f>'Fine-tuning'!F11</f>
        <v>0.87740805604203098</v>
      </c>
      <c r="F46" s="15">
        <f>'Fine-tuning'!G11</f>
        <v>0.919266055045871</v>
      </c>
      <c r="G46" s="15">
        <f>'Fine-tuning'!H11</f>
        <v>0.89784946236559104</v>
      </c>
      <c r="H46" s="15">
        <f>'Fine-tuning'!I11</f>
        <v>0.89541284403669696</v>
      </c>
      <c r="I46" s="15">
        <f>'Fine-tuning'!J11</f>
        <v>0.79172714825236901</v>
      </c>
      <c r="M46" s="3" t="s">
        <v>16</v>
      </c>
      <c r="N46" s="14"/>
      <c r="O46" s="15" t="e">
        <f>#REF!</f>
        <v>#REF!</v>
      </c>
      <c r="P46" s="15">
        <f>'Phi3.5-3b Iter'!R6</f>
        <v>0.8823529411764699</v>
      </c>
      <c r="Q46" s="15" t="e">
        <f>#REF!</f>
        <v>#REF!</v>
      </c>
      <c r="R46" s="29" t="e">
        <f>#REF!</f>
        <v>#REF!</v>
      </c>
      <c r="S46" s="15" t="e">
        <f>#REF!</f>
        <v>#REF!</v>
      </c>
      <c r="T46" s="15" t="e">
        <f>#REF!</f>
        <v>#REF!</v>
      </c>
      <c r="U46" s="3">
        <v>64</v>
      </c>
    </row>
    <row r="47" spans="3:21" x14ac:dyDescent="0.2">
      <c r="M47" s="3" t="s">
        <v>15</v>
      </c>
      <c r="N47" s="14"/>
      <c r="O47" s="15" t="e">
        <f>#REF!</f>
        <v>#REF!</v>
      </c>
      <c r="P47" s="29">
        <f>'Phi3.5-3b Iter'!R7</f>
        <v>0.92500000000000004</v>
      </c>
      <c r="Q47" s="15" t="e">
        <f>#REF!</f>
        <v>#REF!</v>
      </c>
      <c r="R47" s="15" t="e">
        <f>#REF!</f>
        <v>#REF!</v>
      </c>
      <c r="S47" s="15" t="e">
        <f>#REF!</f>
        <v>#REF!</v>
      </c>
      <c r="T47" s="15" t="e">
        <f>#REF!</f>
        <v>#REF!</v>
      </c>
      <c r="U47" s="3">
        <v>148</v>
      </c>
    </row>
    <row r="48" spans="3:21" x14ac:dyDescent="0.2">
      <c r="M48" s="3" t="s">
        <v>17</v>
      </c>
      <c r="N48" s="14"/>
      <c r="O48" s="15" t="e">
        <f>#REF!</f>
        <v>#REF!</v>
      </c>
      <c r="P48" s="15">
        <f>'Phi3.5-3b Iter'!R8</f>
        <v>0.915306234250027</v>
      </c>
      <c r="Q48" s="15" t="e">
        <f>#REF!</f>
        <v>#REF!</v>
      </c>
      <c r="R48" s="15" t="e">
        <f>#REF!</f>
        <v>#REF!</v>
      </c>
      <c r="S48" s="29" t="e">
        <f>#REF!</f>
        <v>#REF!</v>
      </c>
      <c r="T48" s="15" t="e">
        <f>#REF!</f>
        <v>#REF!</v>
      </c>
      <c r="U48" s="3">
        <v>8594</v>
      </c>
    </row>
    <row r="49" spans="3:21" x14ac:dyDescent="0.2">
      <c r="M49" s="3" t="s">
        <v>18</v>
      </c>
      <c r="N49" s="14"/>
      <c r="O49" s="15" t="e">
        <f>#REF!</f>
        <v>#REF!</v>
      </c>
      <c r="P49" s="15">
        <f>'Phi3.5-3b Iter'!R9</f>
        <v>0.92977322604242796</v>
      </c>
      <c r="Q49" s="15" t="e">
        <f>#REF!</f>
        <v>#REF!</v>
      </c>
      <c r="R49" s="15" t="e">
        <f>#REF!</f>
        <v>#REF!</v>
      </c>
      <c r="S49" s="15" t="e">
        <f>#REF!</f>
        <v>#REF!</v>
      </c>
      <c r="T49" s="15" t="e">
        <f>#REF!</f>
        <v>#REF!</v>
      </c>
      <c r="U49" s="3">
        <v>2542</v>
      </c>
    </row>
    <row r="50" spans="3:21" x14ac:dyDescent="0.2">
      <c r="M50" s="3" t="s">
        <v>19</v>
      </c>
      <c r="N50" s="14"/>
      <c r="O50" s="15" t="e">
        <f>#REF!</f>
        <v>#REF!</v>
      </c>
      <c r="P50" s="15">
        <f>'Phi3.5-3b Iter'!R10</f>
        <v>0.93181630802209503</v>
      </c>
      <c r="Q50" s="15" t="e">
        <f>#REF!</f>
        <v>#REF!</v>
      </c>
      <c r="R50" s="15" t="e">
        <f>#REF!</f>
        <v>#REF!</v>
      </c>
      <c r="S50" s="29" t="e">
        <f>#REF!</f>
        <v>#REF!</v>
      </c>
      <c r="T50" s="15" t="e">
        <f>#REF!</f>
        <v>#REF!</v>
      </c>
      <c r="U50" s="3">
        <v>11302</v>
      </c>
    </row>
    <row r="51" spans="3:21" x14ac:dyDescent="0.2">
      <c r="M51" s="3" t="s">
        <v>22</v>
      </c>
      <c r="N51" s="14"/>
      <c r="O51" s="15" t="e">
        <f>#REF!</f>
        <v>#REF!</v>
      </c>
      <c r="P51" s="15">
        <f>'Phi3.5-3b Iter'!R11</f>
        <v>0.9269635170418461</v>
      </c>
      <c r="Q51" s="15" t="e">
        <f>#REF!</f>
        <v>#REF!</v>
      </c>
      <c r="R51" s="15" t="e">
        <f>#REF!</f>
        <v>#REF!</v>
      </c>
      <c r="S51" s="29" t="e">
        <f>#REF!</f>
        <v>#REF!</v>
      </c>
      <c r="T51" s="15" t="e">
        <f>#REF!</f>
        <v>#REF!</v>
      </c>
      <c r="U51" s="3">
        <v>13262</v>
      </c>
    </row>
    <row r="52" spans="3:21" x14ac:dyDescent="0.2">
      <c r="M52" s="3" t="s">
        <v>23</v>
      </c>
      <c r="N52" s="14"/>
      <c r="O52" s="15" t="e">
        <f>#REF!</f>
        <v>#REF!</v>
      </c>
      <c r="P52" s="15">
        <f>'Phi3.5-3b Iter'!R12</f>
        <v>0.95967741935483786</v>
      </c>
      <c r="Q52" s="15" t="e">
        <f>#REF!</f>
        <v>#REF!</v>
      </c>
      <c r="R52" s="15" t="e">
        <f>#REF!</f>
        <v>#REF!</v>
      </c>
      <c r="S52" s="29" t="e">
        <f>#REF!</f>
        <v>#REF!</v>
      </c>
      <c r="T52" s="15" t="e">
        <f>#REF!</f>
        <v>#REF!</v>
      </c>
      <c r="U52" s="3">
        <v>238</v>
      </c>
    </row>
    <row r="53" spans="3:21" x14ac:dyDescent="0.2">
      <c r="M53" s="3" t="s">
        <v>24</v>
      </c>
      <c r="N53" s="14"/>
      <c r="O53" s="15" t="e">
        <f>#REF!</f>
        <v>#REF!</v>
      </c>
      <c r="P53" s="15">
        <f>'Phi3.5-3b Iter'!R13</f>
        <v>0.8</v>
      </c>
      <c r="Q53" s="15" t="e">
        <f>#REF!</f>
        <v>#REF!</v>
      </c>
      <c r="R53" s="29" t="e">
        <f>#REF!</f>
        <v>#REF!</v>
      </c>
      <c r="S53" s="15" t="e">
        <f>#REF!</f>
        <v>#REF!</v>
      </c>
      <c r="T53" s="15" t="e">
        <f>#REF!</f>
        <v>#REF!</v>
      </c>
      <c r="U53" s="3">
        <v>18</v>
      </c>
    </row>
    <row r="54" spans="3:21" x14ac:dyDescent="0.2">
      <c r="C54" s="38"/>
      <c r="D54" s="39"/>
      <c r="E54" s="39"/>
      <c r="F54" s="39"/>
      <c r="G54" s="39"/>
      <c r="H54" s="39"/>
      <c r="I54" s="39"/>
      <c r="M54" s="3" t="s">
        <v>25</v>
      </c>
      <c r="N54" s="14"/>
      <c r="O54" s="15" t="e">
        <f>#REF!</f>
        <v>#REF!</v>
      </c>
      <c r="P54" s="15">
        <f>'Phi3.5-3b Iter'!R14</f>
        <v>0.92527821939586585</v>
      </c>
      <c r="Q54" s="15" t="e">
        <f>#REF!</f>
        <v>#REF!</v>
      </c>
      <c r="R54" s="15" t="e">
        <f>#REF!</f>
        <v>#REF!</v>
      </c>
      <c r="S54" s="29" t="e">
        <f>#REF!</f>
        <v>#REF!</v>
      </c>
      <c r="T54" s="15" t="e">
        <f>#REF!</f>
        <v>#REF!</v>
      </c>
      <c r="U54" s="3">
        <v>582</v>
      </c>
    </row>
    <row r="55" spans="3:21" x14ac:dyDescent="0.2">
      <c r="C55" s="38"/>
      <c r="D55" s="40"/>
      <c r="E55" s="40"/>
      <c r="F55" s="41"/>
      <c r="G55" s="40"/>
      <c r="H55" s="40"/>
      <c r="I55" s="42"/>
      <c r="M55" s="3" t="s">
        <v>26</v>
      </c>
      <c r="N55" s="14"/>
      <c r="O55" s="15" t="e">
        <f>#REF!</f>
        <v>#REF!</v>
      </c>
      <c r="P55" s="15">
        <f>'Phi3.5-3b Iter'!R15</f>
        <v>0.90534208059981203</v>
      </c>
      <c r="Q55" s="15" t="e">
        <f>#REF!</f>
        <v>#REF!</v>
      </c>
      <c r="R55" s="15" t="e">
        <f>#REF!</f>
        <v>#REF!</v>
      </c>
      <c r="S55" s="29" t="e">
        <f>#REF!</f>
        <v>#REF!</v>
      </c>
      <c r="T55" s="15" t="e">
        <f>#REF!</f>
        <v>#REF!</v>
      </c>
      <c r="U55" s="3">
        <v>4104</v>
      </c>
    </row>
    <row r="56" spans="3:21" x14ac:dyDescent="0.2">
      <c r="C56" s="38"/>
      <c r="D56" s="40"/>
      <c r="E56" s="40"/>
      <c r="F56" s="42"/>
      <c r="G56" s="40"/>
      <c r="H56" s="40"/>
      <c r="I56" s="40"/>
      <c r="M56" s="3" t="s">
        <v>27</v>
      </c>
      <c r="N56" s="14"/>
      <c r="O56" s="29" t="e">
        <f>#REF!</f>
        <v>#REF!</v>
      </c>
      <c r="P56" s="15">
        <f>'Phi3.5-3b Iter'!R16</f>
        <v>0.66666666666666596</v>
      </c>
      <c r="Q56" s="15" t="e">
        <f>#REF!</f>
        <v>#REF!</v>
      </c>
      <c r="R56" s="15" t="e">
        <f>#REF!</f>
        <v>#REF!</v>
      </c>
      <c r="S56" s="15" t="e">
        <f>#REF!</f>
        <v>#REF!</v>
      </c>
      <c r="T56" s="15" t="e">
        <f>#REF!</f>
        <v>#REF!</v>
      </c>
      <c r="U56" s="3">
        <v>4</v>
      </c>
    </row>
    <row r="57" spans="3:21" x14ac:dyDescent="0.2">
      <c r="C57" s="38"/>
      <c r="D57" s="40"/>
      <c r="E57" s="42"/>
      <c r="F57" s="40"/>
      <c r="G57" s="40"/>
      <c r="H57" s="40"/>
      <c r="I57" s="40"/>
      <c r="M57" s="3" t="s">
        <v>28</v>
      </c>
      <c r="N57" s="15"/>
      <c r="O57" s="15" t="e">
        <f>#REF!</f>
        <v>#REF!</v>
      </c>
      <c r="P57" s="15">
        <f>'Phi3.5-3b Iter'!R17</f>
        <v>0.92843808338518896</v>
      </c>
      <c r="Q57" s="15" t="e">
        <f>#REF!</f>
        <v>#REF!</v>
      </c>
      <c r="R57" s="15" t="e">
        <f>#REF!</f>
        <v>#REF!</v>
      </c>
      <c r="S57" s="15" t="e">
        <f>#REF!</f>
        <v>#REF!</v>
      </c>
      <c r="T57" s="15" t="e">
        <f>#REF!</f>
        <v>#REF!</v>
      </c>
      <c r="U57" s="3">
        <v>3026</v>
      </c>
    </row>
    <row r="58" spans="3:21" x14ac:dyDescent="0.2">
      <c r="C58" s="38"/>
      <c r="D58" s="42"/>
      <c r="E58" s="40"/>
      <c r="F58" s="40"/>
      <c r="G58" s="42"/>
      <c r="H58" s="42"/>
      <c r="I58" s="40"/>
      <c r="M58" s="18" t="s">
        <v>29</v>
      </c>
      <c r="N58" s="14"/>
      <c r="O58" s="36" t="e">
        <f t="shared" ref="O58:T58" si="2">AVERAGE(O45:O57)</f>
        <v>#REF!</v>
      </c>
      <c r="P58" s="19">
        <f t="shared" si="2"/>
        <v>0.89973959199501818</v>
      </c>
      <c r="Q58" s="19" t="e">
        <f t="shared" si="2"/>
        <v>#REF!</v>
      </c>
      <c r="R58" s="37" t="e">
        <f t="shared" si="2"/>
        <v>#REF!</v>
      </c>
      <c r="S58" s="19" t="e">
        <f t="shared" si="2"/>
        <v>#REF!</v>
      </c>
      <c r="T58" s="19" t="e">
        <f t="shared" si="2"/>
        <v>#REF!</v>
      </c>
    </row>
    <row r="59" spans="3:21" x14ac:dyDescent="0.2">
      <c r="C59" s="38"/>
      <c r="D59" s="40"/>
      <c r="E59" s="40"/>
      <c r="F59" s="40"/>
      <c r="G59" s="40"/>
      <c r="H59" s="40"/>
      <c r="I59" s="40"/>
      <c r="M59" s="18" t="s">
        <v>31</v>
      </c>
      <c r="N59" s="3"/>
      <c r="O59" s="19" t="e">
        <f>G8</f>
        <v>#REF!</v>
      </c>
      <c r="P59" s="19">
        <f>G13</f>
        <v>0.92419768846587869</v>
      </c>
      <c r="Q59" s="19" t="e">
        <f>G18</f>
        <v>#REF!</v>
      </c>
      <c r="R59" s="37" t="e">
        <f>G23</f>
        <v>#REF!</v>
      </c>
      <c r="S59" s="36" t="e">
        <f>G28</f>
        <v>#REF!</v>
      </c>
      <c r="T59" s="19" t="e">
        <f>G33</f>
        <v>#REF!</v>
      </c>
    </row>
    <row r="60" spans="3:21" x14ac:dyDescent="0.2">
      <c r="C60" s="38"/>
      <c r="D60" s="40"/>
      <c r="E60" s="40"/>
      <c r="F60" s="40"/>
      <c r="G60" s="40"/>
      <c r="H60" s="40"/>
      <c r="I60" s="40"/>
    </row>
    <row r="61" spans="3:21" x14ac:dyDescent="0.2">
      <c r="C61" s="38"/>
      <c r="D61" s="40"/>
      <c r="E61" s="40"/>
      <c r="F61" s="40"/>
      <c r="G61" s="40"/>
      <c r="H61" s="40"/>
      <c r="I61" s="40"/>
    </row>
    <row r="62" spans="3:21" x14ac:dyDescent="0.2">
      <c r="C62" s="38"/>
      <c r="D62" s="39"/>
      <c r="E62" s="39"/>
      <c r="F62" s="39"/>
      <c r="G62" s="39"/>
      <c r="H62" s="39"/>
      <c r="I62" s="39"/>
    </row>
    <row r="63" spans="3:21" x14ac:dyDescent="0.2">
      <c r="C63" s="38"/>
      <c r="D63" s="39"/>
      <c r="E63" s="39"/>
      <c r="F63" s="39"/>
      <c r="G63" s="39"/>
      <c r="H63" s="39"/>
      <c r="I63" s="39"/>
    </row>
    <row r="67" spans="20:20" x14ac:dyDescent="0.2">
      <c r="T67" s="20"/>
    </row>
  </sheetData>
  <mergeCells count="13">
    <mergeCell ref="O43:T43"/>
    <mergeCell ref="C1:U1"/>
    <mergeCell ref="M3:U3"/>
    <mergeCell ref="D25:I25"/>
    <mergeCell ref="C3:I3"/>
    <mergeCell ref="D5:I5"/>
    <mergeCell ref="D10:I10"/>
    <mergeCell ref="D15:I15"/>
    <mergeCell ref="D20:I20"/>
    <mergeCell ref="O5:T5"/>
    <mergeCell ref="O24:T24"/>
    <mergeCell ref="C36:I36"/>
    <mergeCell ref="C30:I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1992-E52F-6243-8A95-6E783028EE31}">
  <dimension ref="B1:U161"/>
  <sheetViews>
    <sheetView topLeftCell="I13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4" max="4" width="17.5" bestFit="1" customWidth="1"/>
    <col min="5" max="5" width="10.83203125" customWidth="1"/>
    <col min="8" max="10" width="10.83203125" customWidth="1"/>
    <col min="11" max="11" width="13.83203125" style="8" customWidth="1"/>
    <col min="14" max="14" width="28.5" bestFit="1" customWidth="1"/>
  </cols>
  <sheetData>
    <row r="1" spans="2:21" x14ac:dyDescent="0.2">
      <c r="B1" s="7" t="s">
        <v>65</v>
      </c>
      <c r="C1" s="15">
        <v>1</v>
      </c>
    </row>
    <row r="2" spans="2:21" ht="21" x14ac:dyDescent="0.25">
      <c r="N2" s="55" t="s">
        <v>69</v>
      </c>
      <c r="O2" s="55"/>
      <c r="P2" s="55"/>
      <c r="Q2" s="55"/>
      <c r="R2" s="55"/>
      <c r="S2" s="55"/>
      <c r="T2" s="55"/>
      <c r="U2" s="55"/>
    </row>
    <row r="4" spans="2:21" x14ac:dyDescent="0.2">
      <c r="B4" s="6" t="s">
        <v>32</v>
      </c>
      <c r="C4" s="6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21</v>
      </c>
      <c r="K4" s="7" t="s">
        <v>51</v>
      </c>
      <c r="N4" s="6" t="s">
        <v>14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21</v>
      </c>
    </row>
    <row r="5" spans="2:21" ht="34" x14ac:dyDescent="0.2">
      <c r="B5" s="69" t="s">
        <v>33</v>
      </c>
      <c r="C5" s="3" t="s">
        <v>20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3">
        <v>10</v>
      </c>
      <c r="K5" s="32" t="s">
        <v>48</v>
      </c>
      <c r="M5" t="s">
        <v>79</v>
      </c>
      <c r="N5" s="3" t="s">
        <v>20</v>
      </c>
      <c r="O5" s="15">
        <f t="shared" ref="O5:T5" si="0">AVERAGE(D5,D21,D37,D53,D69)</f>
        <v>1</v>
      </c>
      <c r="P5" s="15">
        <f t="shared" si="0"/>
        <v>1</v>
      </c>
      <c r="Q5" s="15">
        <f t="shared" si="0"/>
        <v>1</v>
      </c>
      <c r="R5" s="15">
        <f t="shared" si="0"/>
        <v>1</v>
      </c>
      <c r="S5" s="15">
        <f t="shared" si="0"/>
        <v>1</v>
      </c>
      <c r="T5" s="15">
        <f t="shared" si="0"/>
        <v>1</v>
      </c>
      <c r="U5" s="3">
        <v>10</v>
      </c>
    </row>
    <row r="6" spans="2:21" ht="34" x14ac:dyDescent="0.2">
      <c r="B6" s="69"/>
      <c r="C6" s="3" t="s">
        <v>16</v>
      </c>
      <c r="D6" s="15">
        <v>0.875</v>
      </c>
      <c r="E6" s="15">
        <v>0.83333333333333304</v>
      </c>
      <c r="F6" s="15">
        <v>0.9375</v>
      </c>
      <c r="G6" s="15">
        <v>0.88235294117647001</v>
      </c>
      <c r="H6" s="15">
        <v>0.875</v>
      </c>
      <c r="I6" s="15">
        <v>0.75592894601845395</v>
      </c>
      <c r="J6" s="3">
        <v>64</v>
      </c>
      <c r="K6" s="32" t="s">
        <v>35</v>
      </c>
      <c r="M6" t="s">
        <v>79</v>
      </c>
      <c r="N6" s="3" t="s">
        <v>16</v>
      </c>
      <c r="O6" s="15">
        <f t="shared" ref="O6:O17" si="1">AVERAGE(D6,D22,D38,D54,D70)</f>
        <v>0.875</v>
      </c>
      <c r="P6" s="15">
        <f t="shared" ref="P6:P17" si="2">AVERAGE(E6,E22,E38,E54,E70)</f>
        <v>0.83333333333333304</v>
      </c>
      <c r="Q6" s="15">
        <f t="shared" ref="Q6:Q17" si="3">AVERAGE(F6,F22,F38,F54,F70)</f>
        <v>0.9375</v>
      </c>
      <c r="R6" s="15">
        <f t="shared" ref="R6:R17" si="4">AVERAGE(G6,G22,G38,G54,G70)</f>
        <v>0.8823529411764699</v>
      </c>
      <c r="S6" s="15">
        <f t="shared" ref="S6:S17" si="5">AVERAGE(H6,H22,H38,H54,H70)</f>
        <v>0.875</v>
      </c>
      <c r="T6" s="15">
        <f t="shared" ref="T6:T17" si="6">AVERAGE(I6,I22,I38,I54,I70)</f>
        <v>0.75592894601845395</v>
      </c>
      <c r="U6" s="3">
        <v>64</v>
      </c>
    </row>
    <row r="7" spans="2:21" ht="34" x14ac:dyDescent="0.2">
      <c r="B7" s="69"/>
      <c r="C7" s="3" t="s">
        <v>15</v>
      </c>
      <c r="D7" s="15">
        <v>0.91891891891891897</v>
      </c>
      <c r="E7" s="15">
        <v>0.86046511627906896</v>
      </c>
      <c r="F7" s="15">
        <v>1</v>
      </c>
      <c r="G7" s="15">
        <v>0.92500000000000004</v>
      </c>
      <c r="H7" s="15">
        <v>0.91891891891891797</v>
      </c>
      <c r="I7" s="15">
        <v>0.849076105280404</v>
      </c>
      <c r="J7" s="3">
        <v>148</v>
      </c>
      <c r="K7" s="32" t="s">
        <v>36</v>
      </c>
      <c r="N7" s="3" t="s">
        <v>15</v>
      </c>
      <c r="O7" s="15">
        <f t="shared" si="1"/>
        <v>0.91891891891891897</v>
      </c>
      <c r="P7" s="15">
        <f t="shared" si="2"/>
        <v>0.86046511627906896</v>
      </c>
      <c r="Q7" s="15">
        <f t="shared" si="3"/>
        <v>1</v>
      </c>
      <c r="R7" s="15">
        <f t="shared" si="4"/>
        <v>0.92500000000000004</v>
      </c>
      <c r="S7" s="15">
        <f t="shared" si="5"/>
        <v>0.91891891891891786</v>
      </c>
      <c r="T7" s="15">
        <f t="shared" si="6"/>
        <v>0.84907610528040389</v>
      </c>
      <c r="U7" s="3">
        <v>148</v>
      </c>
    </row>
    <row r="8" spans="2:21" ht="34" x14ac:dyDescent="0.2">
      <c r="B8" s="69"/>
      <c r="C8" s="3" t="s">
        <v>17</v>
      </c>
      <c r="D8" s="15">
        <v>0.91005352571561504</v>
      </c>
      <c r="E8" s="15">
        <v>0.86480331262939902</v>
      </c>
      <c r="F8" s="15">
        <v>0.97207353967884502</v>
      </c>
      <c r="G8" s="15">
        <v>0.915306234250027</v>
      </c>
      <c r="H8" s="15">
        <v>0.91005352571561504</v>
      </c>
      <c r="I8" s="15">
        <v>0.82648985485839399</v>
      </c>
      <c r="J8" s="3">
        <v>8594</v>
      </c>
      <c r="K8" s="32" t="s">
        <v>37</v>
      </c>
      <c r="N8" s="3" t="s">
        <v>17</v>
      </c>
      <c r="O8" s="15">
        <f t="shared" si="1"/>
        <v>0.91005352571561493</v>
      </c>
      <c r="P8" s="15">
        <f t="shared" si="2"/>
        <v>0.86480331262939902</v>
      </c>
      <c r="Q8" s="15">
        <f t="shared" si="3"/>
        <v>0.97207353967884502</v>
      </c>
      <c r="R8" s="15">
        <f t="shared" si="4"/>
        <v>0.915306234250027</v>
      </c>
      <c r="S8" s="15">
        <f t="shared" si="5"/>
        <v>0.91005352571561493</v>
      </c>
      <c r="T8" s="15">
        <f t="shared" si="6"/>
        <v>0.82648985485839399</v>
      </c>
      <c r="U8" s="3">
        <v>8594</v>
      </c>
    </row>
    <row r="9" spans="2:21" ht="34" x14ac:dyDescent="0.2">
      <c r="B9" s="69"/>
      <c r="C9" s="3" t="s">
        <v>18</v>
      </c>
      <c r="D9" s="15">
        <v>0.92446892210857501</v>
      </c>
      <c r="E9" s="15">
        <v>0.86876281613123696</v>
      </c>
      <c r="F9" s="15">
        <v>1</v>
      </c>
      <c r="G9" s="15">
        <v>0.92977322604242796</v>
      </c>
      <c r="H9" s="15">
        <v>0.92446892210857501</v>
      </c>
      <c r="I9" s="15">
        <v>0.85879312541640296</v>
      </c>
      <c r="J9" s="3">
        <v>2542</v>
      </c>
      <c r="K9" s="33" t="s">
        <v>38</v>
      </c>
      <c r="N9" s="3" t="s">
        <v>18</v>
      </c>
      <c r="O9" s="15">
        <f t="shared" si="1"/>
        <v>0.92446892210857501</v>
      </c>
      <c r="P9" s="15">
        <f t="shared" si="2"/>
        <v>0.86876281613123696</v>
      </c>
      <c r="Q9" s="15">
        <f t="shared" si="3"/>
        <v>1</v>
      </c>
      <c r="R9" s="15">
        <f t="shared" si="4"/>
        <v>0.92977322604242796</v>
      </c>
      <c r="S9" s="15">
        <f t="shared" si="5"/>
        <v>0.92446892210857501</v>
      </c>
      <c r="T9" s="15">
        <f t="shared" si="6"/>
        <v>0.85879312541640296</v>
      </c>
      <c r="U9" s="3">
        <v>2542</v>
      </c>
    </row>
    <row r="10" spans="2:21" ht="34" x14ac:dyDescent="0.2">
      <c r="B10" s="69"/>
      <c r="C10" s="3" t="s">
        <v>19</v>
      </c>
      <c r="D10" s="15">
        <v>0.92682711024597397</v>
      </c>
      <c r="E10" s="15">
        <v>0.87233714109292904</v>
      </c>
      <c r="F10" s="15">
        <v>1</v>
      </c>
      <c r="G10" s="15">
        <v>0.93181630802209503</v>
      </c>
      <c r="H10" s="15">
        <v>0.92682711024597397</v>
      </c>
      <c r="I10" s="15">
        <v>0.862945121190136</v>
      </c>
      <c r="J10" s="3">
        <v>11302</v>
      </c>
      <c r="K10" s="33" t="s">
        <v>39</v>
      </c>
      <c r="N10" s="3" t="s">
        <v>19</v>
      </c>
      <c r="O10" s="15">
        <f t="shared" si="1"/>
        <v>0.92682711024597386</v>
      </c>
      <c r="P10" s="15">
        <f t="shared" si="2"/>
        <v>0.87233714109292904</v>
      </c>
      <c r="Q10" s="15">
        <f t="shared" si="3"/>
        <v>1</v>
      </c>
      <c r="R10" s="15">
        <f t="shared" si="4"/>
        <v>0.93181630802209503</v>
      </c>
      <c r="S10" s="15">
        <f t="shared" si="5"/>
        <v>0.92682711024597386</v>
      </c>
      <c r="T10" s="15">
        <f t="shared" si="6"/>
        <v>0.862945121190136</v>
      </c>
      <c r="U10" s="3">
        <v>11302</v>
      </c>
    </row>
    <row r="11" spans="2:21" ht="34" x14ac:dyDescent="0.2">
      <c r="B11" s="69"/>
      <c r="C11" s="3" t="s">
        <v>22</v>
      </c>
      <c r="D11" s="15">
        <v>0.92195747247775595</v>
      </c>
      <c r="E11" s="15">
        <v>0.87108753315649801</v>
      </c>
      <c r="F11" s="15">
        <v>0.99049917056250902</v>
      </c>
      <c r="G11" s="15">
        <v>0.92696351704184599</v>
      </c>
      <c r="H11" s="15">
        <v>0.92195747247775595</v>
      </c>
      <c r="I11" s="15">
        <v>0.85195784462152302</v>
      </c>
      <c r="J11" s="3">
        <v>13262</v>
      </c>
      <c r="K11" s="33" t="s">
        <v>40</v>
      </c>
      <c r="N11" s="3" t="s">
        <v>22</v>
      </c>
      <c r="O11" s="15">
        <f t="shared" si="1"/>
        <v>0.92195747247775583</v>
      </c>
      <c r="P11" s="15">
        <f t="shared" si="2"/>
        <v>0.87108753315649801</v>
      </c>
      <c r="Q11" s="15">
        <f t="shared" si="3"/>
        <v>0.99049917056250902</v>
      </c>
      <c r="R11" s="15">
        <f t="shared" si="4"/>
        <v>0.9269635170418461</v>
      </c>
      <c r="S11" s="15">
        <f t="shared" si="5"/>
        <v>0.92195747247775583</v>
      </c>
      <c r="T11" s="15">
        <f t="shared" si="6"/>
        <v>0.85195784462152313</v>
      </c>
      <c r="U11" s="3">
        <v>13262</v>
      </c>
    </row>
    <row r="12" spans="2:21" ht="34" x14ac:dyDescent="0.2">
      <c r="B12" s="69"/>
      <c r="C12" s="3" t="s">
        <v>23</v>
      </c>
      <c r="D12" s="15">
        <v>0.95798319327731096</v>
      </c>
      <c r="E12" s="15">
        <v>0.92248062015503796</v>
      </c>
      <c r="F12" s="15">
        <v>1</v>
      </c>
      <c r="G12" s="15">
        <v>0.95967741935483797</v>
      </c>
      <c r="H12" s="15">
        <v>0.95798319327730996</v>
      </c>
      <c r="I12" s="15">
        <v>0.91921773280875996</v>
      </c>
      <c r="J12" s="3">
        <v>238</v>
      </c>
      <c r="K12" s="33" t="s">
        <v>42</v>
      </c>
      <c r="N12" s="3" t="s">
        <v>23</v>
      </c>
      <c r="O12" s="15">
        <f t="shared" si="1"/>
        <v>0.95798319327731085</v>
      </c>
      <c r="P12" s="15">
        <f t="shared" si="2"/>
        <v>0.92248062015503796</v>
      </c>
      <c r="Q12" s="15">
        <f t="shared" si="3"/>
        <v>1</v>
      </c>
      <c r="R12" s="15">
        <f t="shared" si="4"/>
        <v>0.95967741935483786</v>
      </c>
      <c r="S12" s="15">
        <f t="shared" si="5"/>
        <v>0.95798319327730996</v>
      </c>
      <c r="T12" s="15">
        <f t="shared" si="6"/>
        <v>0.91921773280875985</v>
      </c>
      <c r="U12" s="3">
        <v>238</v>
      </c>
    </row>
    <row r="13" spans="2:21" ht="34" x14ac:dyDescent="0.2">
      <c r="B13" s="69"/>
      <c r="C13" s="3" t="s">
        <v>24</v>
      </c>
      <c r="D13" s="15">
        <v>0.77777777777777701</v>
      </c>
      <c r="E13" s="15">
        <v>0.72727272727272696</v>
      </c>
      <c r="F13" s="15">
        <v>0.88888888888888795</v>
      </c>
      <c r="G13" s="15">
        <v>0.8</v>
      </c>
      <c r="H13" s="15">
        <v>0.77777777777777701</v>
      </c>
      <c r="I13" s="15">
        <v>0.56980288229818898</v>
      </c>
      <c r="J13" s="15">
        <v>18</v>
      </c>
      <c r="K13" s="33" t="s">
        <v>41</v>
      </c>
      <c r="M13" t="s">
        <v>79</v>
      </c>
      <c r="N13" s="3" t="s">
        <v>24</v>
      </c>
      <c r="O13" s="15">
        <f t="shared" si="1"/>
        <v>0.77777777777777701</v>
      </c>
      <c r="P13" s="15">
        <f t="shared" si="2"/>
        <v>0.72727272727272696</v>
      </c>
      <c r="Q13" s="15">
        <f t="shared" si="3"/>
        <v>0.88888888888888784</v>
      </c>
      <c r="R13" s="15">
        <f t="shared" si="4"/>
        <v>0.8</v>
      </c>
      <c r="S13" s="15">
        <f t="shared" si="5"/>
        <v>0.77777777777777701</v>
      </c>
      <c r="T13" s="15">
        <f t="shared" si="6"/>
        <v>0.56980288229818898</v>
      </c>
      <c r="U13" s="3">
        <v>18</v>
      </c>
    </row>
    <row r="14" spans="2:21" ht="34" x14ac:dyDescent="0.2">
      <c r="B14" s="69"/>
      <c r="C14" s="3" t="s">
        <v>25</v>
      </c>
      <c r="D14" s="15">
        <v>0.91924398625429504</v>
      </c>
      <c r="E14" s="15">
        <v>0.86094674556213002</v>
      </c>
      <c r="F14" s="15">
        <v>1</v>
      </c>
      <c r="G14" s="15">
        <v>0.92527821939586596</v>
      </c>
      <c r="H14" s="15">
        <v>0.91924398625429504</v>
      </c>
      <c r="I14" s="15">
        <v>0.84964315516824995</v>
      </c>
      <c r="J14" s="3">
        <v>582</v>
      </c>
      <c r="K14" s="33" t="s">
        <v>44</v>
      </c>
      <c r="N14" s="3" t="s">
        <v>25</v>
      </c>
      <c r="O14" s="15">
        <f t="shared" si="1"/>
        <v>0.91924398625429515</v>
      </c>
      <c r="P14" s="15">
        <f t="shared" si="2"/>
        <v>0.86094674556212991</v>
      </c>
      <c r="Q14" s="15">
        <f t="shared" si="3"/>
        <v>1</v>
      </c>
      <c r="R14" s="15">
        <f t="shared" si="4"/>
        <v>0.92527821939586585</v>
      </c>
      <c r="S14" s="15">
        <f t="shared" si="5"/>
        <v>0.91924398625429515</v>
      </c>
      <c r="T14" s="15">
        <f t="shared" si="6"/>
        <v>0.84964315516824995</v>
      </c>
      <c r="U14" s="3">
        <v>582</v>
      </c>
    </row>
    <row r="15" spans="2:21" ht="34" x14ac:dyDescent="0.2">
      <c r="B15" s="69"/>
      <c r="C15" s="3" t="s">
        <v>26</v>
      </c>
      <c r="D15" s="15">
        <v>0.90155945419103301</v>
      </c>
      <c r="E15" s="15">
        <v>0.87184115523465699</v>
      </c>
      <c r="F15" s="15">
        <v>0.94152046783625698</v>
      </c>
      <c r="G15" s="15">
        <v>0.90534208059981203</v>
      </c>
      <c r="H15" s="15">
        <v>0.90155945419103301</v>
      </c>
      <c r="I15" s="15">
        <v>0.80569623528054801</v>
      </c>
      <c r="J15" s="3">
        <v>4104</v>
      </c>
      <c r="K15" s="33" t="s">
        <v>43</v>
      </c>
      <c r="N15" s="3" t="s">
        <v>26</v>
      </c>
      <c r="O15" s="15">
        <f t="shared" si="1"/>
        <v>0.90155945419103301</v>
      </c>
      <c r="P15" s="15">
        <f t="shared" si="2"/>
        <v>0.87184115523465699</v>
      </c>
      <c r="Q15" s="15">
        <f t="shared" si="3"/>
        <v>0.94152046783625709</v>
      </c>
      <c r="R15" s="15">
        <f t="shared" si="4"/>
        <v>0.90534208059981203</v>
      </c>
      <c r="S15" s="15">
        <f t="shared" si="5"/>
        <v>0.90155945419103301</v>
      </c>
      <c r="T15" s="15">
        <f t="shared" si="6"/>
        <v>0.8056962352805479</v>
      </c>
      <c r="U15" s="3">
        <v>4104</v>
      </c>
    </row>
    <row r="16" spans="2:21" ht="34" x14ac:dyDescent="0.2">
      <c r="B16" s="69"/>
      <c r="C16" s="3" t="s">
        <v>27</v>
      </c>
      <c r="D16" s="15">
        <v>0.5</v>
      </c>
      <c r="E16" s="15">
        <v>0.5</v>
      </c>
      <c r="F16" s="15">
        <v>1</v>
      </c>
      <c r="G16" s="15">
        <v>0.66666666666666596</v>
      </c>
      <c r="H16" s="15">
        <v>0.5</v>
      </c>
      <c r="I16" s="15">
        <v>0</v>
      </c>
      <c r="J16" s="15">
        <v>4</v>
      </c>
      <c r="K16" s="33" t="s">
        <v>45</v>
      </c>
      <c r="M16" t="s">
        <v>79</v>
      </c>
      <c r="N16" s="3" t="s">
        <v>27</v>
      </c>
      <c r="O16" s="15">
        <f t="shared" si="1"/>
        <v>0.5</v>
      </c>
      <c r="P16" s="15">
        <f t="shared" si="2"/>
        <v>0.5</v>
      </c>
      <c r="Q16" s="15">
        <f t="shared" si="3"/>
        <v>1</v>
      </c>
      <c r="R16" s="15">
        <f t="shared" si="4"/>
        <v>0.66666666666666596</v>
      </c>
      <c r="S16" s="15">
        <f t="shared" si="5"/>
        <v>0.5</v>
      </c>
      <c r="T16" s="15">
        <f t="shared" si="6"/>
        <v>0</v>
      </c>
      <c r="U16" s="3">
        <v>4</v>
      </c>
    </row>
    <row r="17" spans="2:21" ht="34" x14ac:dyDescent="0.2">
      <c r="B17" s="69"/>
      <c r="C17" s="3" t="s">
        <v>28</v>
      </c>
      <c r="D17" s="15">
        <v>0.92399206873760698</v>
      </c>
      <c r="E17" s="15">
        <v>0.87713109935332101</v>
      </c>
      <c r="F17" s="15">
        <v>0.98612029081295405</v>
      </c>
      <c r="G17" s="15">
        <v>0.92843808338518896</v>
      </c>
      <c r="H17" s="15">
        <v>0.92399206873760698</v>
      </c>
      <c r="I17" s="15">
        <v>0.85460722565624603</v>
      </c>
      <c r="J17" s="3">
        <v>3026</v>
      </c>
      <c r="K17" s="33" t="s">
        <v>46</v>
      </c>
      <c r="N17" s="3" t="s">
        <v>28</v>
      </c>
      <c r="O17" s="15">
        <f t="shared" si="1"/>
        <v>0.92399206873760709</v>
      </c>
      <c r="P17" s="15">
        <f t="shared" si="2"/>
        <v>0.8771310993533209</v>
      </c>
      <c r="Q17" s="15">
        <f t="shared" si="3"/>
        <v>0.98612029081295405</v>
      </c>
      <c r="R17" s="15">
        <f t="shared" si="4"/>
        <v>0.92843808338518896</v>
      </c>
      <c r="S17" s="15">
        <f t="shared" si="5"/>
        <v>0.92399206873760709</v>
      </c>
      <c r="T17" s="15">
        <f t="shared" si="6"/>
        <v>0.85460722565624603</v>
      </c>
      <c r="U17" s="3">
        <v>3026</v>
      </c>
    </row>
    <row r="18" spans="2:21" x14ac:dyDescent="0.2">
      <c r="B18" s="69"/>
      <c r="C18" s="18" t="s">
        <v>29</v>
      </c>
      <c r="D18" s="19">
        <f>AVERAGE(D5:D17)</f>
        <v>0.88136787920806647</v>
      </c>
      <c r="E18" s="19">
        <f t="shared" ref="E18:I18" si="7">AVERAGE(E5:E17)</f>
        <v>0.84080473847694903</v>
      </c>
      <c r="F18" s="19">
        <f t="shared" si="7"/>
        <v>0.9782001813676503</v>
      </c>
      <c r="G18" s="19">
        <f t="shared" si="7"/>
        <v>0.89973959199501818</v>
      </c>
      <c r="H18" s="19">
        <f t="shared" si="7"/>
        <v>0.88136787920806647</v>
      </c>
      <c r="I18" s="19">
        <f t="shared" si="7"/>
        <v>0.76955063296902348</v>
      </c>
      <c r="N18" s="18" t="s">
        <v>29</v>
      </c>
      <c r="O18" s="19">
        <f>AVERAGE(O5:O17)</f>
        <v>0.88136787920806647</v>
      </c>
      <c r="P18" s="19">
        <f t="shared" ref="P18:T18" si="8">AVERAGE(P5:P17)</f>
        <v>0.84080473847694903</v>
      </c>
      <c r="Q18" s="19">
        <f t="shared" si="8"/>
        <v>0.9782001813676503</v>
      </c>
      <c r="R18" s="19">
        <f t="shared" si="8"/>
        <v>0.89973959199501818</v>
      </c>
      <c r="S18" s="19">
        <f t="shared" si="8"/>
        <v>0.88136787920806614</v>
      </c>
      <c r="T18" s="19">
        <f t="shared" si="8"/>
        <v>0.7695506329690236</v>
      </c>
    </row>
    <row r="19" spans="2:21" x14ac:dyDescent="0.2">
      <c r="B19" s="69"/>
      <c r="C19" s="18" t="s">
        <v>31</v>
      </c>
      <c r="D19" s="19">
        <f>SUMPRODUCT(D5:D17,$J$5:$J$17)/SUM($J$5:$J$17)</f>
        <v>0.91926003554016478</v>
      </c>
      <c r="E19" s="19">
        <f t="shared" ref="E19:I19" si="9">SUMPRODUCT(E5:E17,$J$5:$J$17)/SUM($J$5:$J$17)</f>
        <v>0.87052128449378507</v>
      </c>
      <c r="F19" s="19">
        <f t="shared" si="9"/>
        <v>0.98510046931243422</v>
      </c>
      <c r="G19" s="19">
        <f t="shared" si="9"/>
        <v>0.92419768846587858</v>
      </c>
      <c r="H19" s="19">
        <f t="shared" si="9"/>
        <v>0.91926003554016478</v>
      </c>
      <c r="I19" s="19">
        <f t="shared" si="9"/>
        <v>0.84607829661627365</v>
      </c>
      <c r="N19" s="18" t="s">
        <v>31</v>
      </c>
      <c r="O19" s="19">
        <f t="shared" ref="O19:T19" si="10">SUMPRODUCT(O5:O17,$U$5:$U$17)/SUM($U$5:$U$17)</f>
        <v>0.91926003554016467</v>
      </c>
      <c r="P19" s="19">
        <f t="shared" si="10"/>
        <v>0.87052128449378507</v>
      </c>
      <c r="Q19" s="19">
        <f t="shared" si="10"/>
        <v>0.98510046931243422</v>
      </c>
      <c r="R19" s="19">
        <f t="shared" si="10"/>
        <v>0.92419768846587858</v>
      </c>
      <c r="S19" s="19">
        <f t="shared" si="10"/>
        <v>0.91926003554016467</v>
      </c>
      <c r="T19" s="19">
        <f t="shared" si="10"/>
        <v>0.84607829661627365</v>
      </c>
    </row>
    <row r="20" spans="2:21" x14ac:dyDescent="0.2">
      <c r="B20" s="69"/>
      <c r="C20" s="18" t="s">
        <v>30</v>
      </c>
      <c r="D20" s="19">
        <f>STDEV(D5:D17)</f>
        <v>0.12504006991421926</v>
      </c>
      <c r="E20" s="19">
        <f t="shared" ref="E20:I20" si="11">STDEV(E5:E17)</f>
        <v>0.11812821793527292</v>
      </c>
      <c r="F20" s="19">
        <f t="shared" si="11"/>
        <v>3.482882757905556E-2</v>
      </c>
      <c r="G20" s="19">
        <f t="shared" si="11"/>
        <v>8.330549263655912E-2</v>
      </c>
      <c r="H20" s="19">
        <f t="shared" si="11"/>
        <v>0.12504006991421809</v>
      </c>
      <c r="I20" s="19">
        <f t="shared" si="11"/>
        <v>0.25096481497919465</v>
      </c>
      <c r="N20" s="18" t="s">
        <v>30</v>
      </c>
      <c r="O20" s="19">
        <f>STDEV(O5:O17)</f>
        <v>0.12504006991421926</v>
      </c>
      <c r="P20" s="19">
        <f t="shared" ref="P20:T20" si="12">STDEV(P5:P17)</f>
        <v>0.11812821793527292</v>
      </c>
      <c r="Q20" s="19">
        <f t="shared" si="12"/>
        <v>3.4828827579055574E-2</v>
      </c>
      <c r="R20" s="19">
        <f t="shared" si="12"/>
        <v>8.3305492636559106E-2</v>
      </c>
      <c r="S20" s="19">
        <f t="shared" si="12"/>
        <v>0.12504006991421987</v>
      </c>
      <c r="T20" s="19">
        <f t="shared" si="12"/>
        <v>0.25096481497919421</v>
      </c>
    </row>
    <row r="21" spans="2:21" ht="34" x14ac:dyDescent="0.2">
      <c r="B21" s="69" t="s">
        <v>34</v>
      </c>
      <c r="C21" s="3" t="s">
        <v>20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3">
        <v>10</v>
      </c>
      <c r="K21" s="32" t="s">
        <v>48</v>
      </c>
      <c r="N21" s="75" t="s">
        <v>92</v>
      </c>
      <c r="O21" s="49">
        <f>O18+($D$104/SQRT(5))*2.776</f>
        <v>0.88136787920806647</v>
      </c>
      <c r="P21" s="49">
        <f>P18+($E$104/SQRT(5))*2.776</f>
        <v>0.84080473847694903</v>
      </c>
      <c r="Q21" s="49">
        <f>Q18+($F$104/SQRT(5))*2.776</f>
        <v>0.9782001813676503</v>
      </c>
      <c r="R21" s="49">
        <f>R18+($G$104/SQRT(5))*2.776</f>
        <v>0.89973959199501818</v>
      </c>
      <c r="S21" s="49"/>
      <c r="T21" s="49"/>
    </row>
    <row r="22" spans="2:21" ht="34" x14ac:dyDescent="0.2">
      <c r="B22" s="69"/>
      <c r="C22" s="3" t="s">
        <v>16</v>
      </c>
      <c r="D22" s="15">
        <v>0.875</v>
      </c>
      <c r="E22" s="15">
        <v>0.83333333333333304</v>
      </c>
      <c r="F22" s="15">
        <v>0.9375</v>
      </c>
      <c r="G22" s="15">
        <v>0.88235294117647001</v>
      </c>
      <c r="H22" s="15">
        <v>0.875</v>
      </c>
      <c r="I22" s="15">
        <v>0.75592894601845395</v>
      </c>
      <c r="J22" s="3">
        <v>64</v>
      </c>
      <c r="K22" s="32" t="s">
        <v>35</v>
      </c>
      <c r="N22" s="75"/>
      <c r="O22" s="49">
        <f>O18-($D$104/SQRT(5))*2.776</f>
        <v>0.88136787920806647</v>
      </c>
      <c r="P22" s="49">
        <f>P18+($E$104/SQRT(5))*2.776</f>
        <v>0.84080473847694903</v>
      </c>
      <c r="Q22" s="49">
        <f>Q18+($F$104/SQRT(5))*2.776</f>
        <v>0.9782001813676503</v>
      </c>
      <c r="R22" s="49">
        <f>R18+($G$104/SQRT(5))*2.776</f>
        <v>0.89973959199501818</v>
      </c>
      <c r="S22" s="15"/>
      <c r="T22" s="15"/>
    </row>
    <row r="23" spans="2:21" ht="34" x14ac:dyDescent="0.2">
      <c r="B23" s="69"/>
      <c r="C23" s="3" t="s">
        <v>15</v>
      </c>
      <c r="D23" s="15">
        <v>0.91891891891891897</v>
      </c>
      <c r="E23" s="15">
        <v>0.86046511627906896</v>
      </c>
      <c r="F23" s="15">
        <v>1</v>
      </c>
      <c r="G23" s="15">
        <v>0.92500000000000004</v>
      </c>
      <c r="H23" s="15">
        <v>0.91891891891891797</v>
      </c>
      <c r="I23" s="15">
        <v>0.849076105280404</v>
      </c>
      <c r="J23" s="3">
        <v>148</v>
      </c>
      <c r="K23" s="32" t="s">
        <v>36</v>
      </c>
    </row>
    <row r="24" spans="2:21" ht="34" x14ac:dyDescent="0.2">
      <c r="B24" s="69"/>
      <c r="C24" s="3" t="s">
        <v>17</v>
      </c>
      <c r="D24" s="15">
        <v>0.91005352571561504</v>
      </c>
      <c r="E24" s="15">
        <v>0.86480331262939902</v>
      </c>
      <c r="F24" s="15">
        <v>0.97207353967884502</v>
      </c>
      <c r="G24" s="15">
        <v>0.915306234250027</v>
      </c>
      <c r="H24" s="15">
        <v>0.91005352571561504</v>
      </c>
      <c r="I24" s="15">
        <v>0.82648985485839399</v>
      </c>
      <c r="J24" s="3">
        <v>8594</v>
      </c>
      <c r="K24" s="32" t="s">
        <v>37</v>
      </c>
    </row>
    <row r="25" spans="2:21" ht="34" x14ac:dyDescent="0.2">
      <c r="B25" s="69"/>
      <c r="C25" s="3" t="s">
        <v>18</v>
      </c>
      <c r="D25" s="15">
        <v>0.92446892210857501</v>
      </c>
      <c r="E25" s="15">
        <v>0.86876281613123696</v>
      </c>
      <c r="F25" s="15">
        <v>1</v>
      </c>
      <c r="G25" s="15">
        <v>0.92977322604242796</v>
      </c>
      <c r="H25" s="15">
        <v>0.92446892210857501</v>
      </c>
      <c r="I25" s="15">
        <v>0.85879312541640296</v>
      </c>
      <c r="J25" s="3">
        <v>2542</v>
      </c>
      <c r="K25" s="33" t="s">
        <v>38</v>
      </c>
    </row>
    <row r="26" spans="2:21" ht="34" x14ac:dyDescent="0.2">
      <c r="B26" s="69"/>
      <c r="C26" s="3" t="s">
        <v>19</v>
      </c>
      <c r="D26" s="15">
        <v>0.92682711024597397</v>
      </c>
      <c r="E26" s="15">
        <v>0.87233714109292904</v>
      </c>
      <c r="F26" s="15">
        <v>1</v>
      </c>
      <c r="G26" s="15">
        <v>0.93181630802209503</v>
      </c>
      <c r="H26" s="15">
        <v>0.92682711024597397</v>
      </c>
      <c r="I26" s="15">
        <v>0.862945121190136</v>
      </c>
      <c r="J26" s="3">
        <v>11302</v>
      </c>
      <c r="K26" s="33" t="s">
        <v>39</v>
      </c>
    </row>
    <row r="27" spans="2:21" ht="34" x14ac:dyDescent="0.2">
      <c r="B27" s="69"/>
      <c r="C27" s="3" t="s">
        <v>22</v>
      </c>
      <c r="D27" s="15">
        <v>0.92195747247775595</v>
      </c>
      <c r="E27" s="15">
        <v>0.87108753315649801</v>
      </c>
      <c r="F27" s="15">
        <v>0.99049917056250902</v>
      </c>
      <c r="G27" s="15">
        <v>0.92696351704184599</v>
      </c>
      <c r="H27" s="15">
        <v>0.92195747247775595</v>
      </c>
      <c r="I27" s="15">
        <v>0.85195784462152302</v>
      </c>
      <c r="J27" s="3">
        <v>13262</v>
      </c>
      <c r="K27" s="33" t="s">
        <v>40</v>
      </c>
    </row>
    <row r="28" spans="2:21" ht="34" x14ac:dyDescent="0.2">
      <c r="B28" s="69"/>
      <c r="C28" s="3" t="s">
        <v>23</v>
      </c>
      <c r="D28" s="15">
        <v>0.95798319327731096</v>
      </c>
      <c r="E28" s="15">
        <v>0.92248062015503796</v>
      </c>
      <c r="F28" s="15">
        <v>1</v>
      </c>
      <c r="G28" s="15">
        <v>0.95967741935483797</v>
      </c>
      <c r="H28" s="15">
        <v>0.95798319327730996</v>
      </c>
      <c r="I28" s="15">
        <v>0.91921773280875996</v>
      </c>
      <c r="J28" s="3">
        <v>238</v>
      </c>
      <c r="K28" s="33" t="s">
        <v>42</v>
      </c>
    </row>
    <row r="29" spans="2:21" ht="34" x14ac:dyDescent="0.2">
      <c r="B29" s="69"/>
      <c r="C29" s="3" t="s">
        <v>24</v>
      </c>
      <c r="D29" s="15">
        <v>0.77777777777777701</v>
      </c>
      <c r="E29" s="15">
        <v>0.72727272727272696</v>
      </c>
      <c r="F29" s="15">
        <v>0.88888888888888795</v>
      </c>
      <c r="G29" s="15">
        <v>0.8</v>
      </c>
      <c r="H29" s="15">
        <v>0.77777777777777701</v>
      </c>
      <c r="I29" s="15">
        <v>0.56980288229818898</v>
      </c>
      <c r="J29" s="15">
        <v>18</v>
      </c>
      <c r="K29" s="33" t="s">
        <v>41</v>
      </c>
    </row>
    <row r="30" spans="2:21" ht="34" x14ac:dyDescent="0.2">
      <c r="B30" s="69"/>
      <c r="C30" s="3" t="s">
        <v>25</v>
      </c>
      <c r="D30" s="15">
        <v>0.91924398625429504</v>
      </c>
      <c r="E30" s="15">
        <v>0.86094674556213002</v>
      </c>
      <c r="F30" s="15">
        <v>1</v>
      </c>
      <c r="G30" s="15">
        <v>0.92527821939586596</v>
      </c>
      <c r="H30" s="15">
        <v>0.91924398625429504</v>
      </c>
      <c r="I30" s="15">
        <v>0.84964315516824995</v>
      </c>
      <c r="J30" s="3">
        <v>582</v>
      </c>
      <c r="K30" s="33" t="s">
        <v>44</v>
      </c>
    </row>
    <row r="31" spans="2:21" ht="34" x14ac:dyDescent="0.2">
      <c r="B31" s="69"/>
      <c r="C31" s="3" t="s">
        <v>26</v>
      </c>
      <c r="D31" s="15">
        <v>0.90155945419103301</v>
      </c>
      <c r="E31" s="15">
        <v>0.87184115523465699</v>
      </c>
      <c r="F31" s="15">
        <v>0.94152046783625698</v>
      </c>
      <c r="G31" s="15">
        <v>0.90534208059981203</v>
      </c>
      <c r="H31" s="15">
        <v>0.90155945419103301</v>
      </c>
      <c r="I31" s="15">
        <v>0.80569623528054801</v>
      </c>
      <c r="J31" s="3">
        <v>4104</v>
      </c>
      <c r="K31" s="33" t="s">
        <v>43</v>
      </c>
    </row>
    <row r="32" spans="2:21" ht="34" x14ac:dyDescent="0.2">
      <c r="B32" s="69"/>
      <c r="C32" s="3" t="s">
        <v>27</v>
      </c>
      <c r="D32" s="15">
        <v>0.5</v>
      </c>
      <c r="E32" s="15">
        <v>0.5</v>
      </c>
      <c r="F32" s="15">
        <v>1</v>
      </c>
      <c r="G32" s="15">
        <v>0.66666666666666596</v>
      </c>
      <c r="H32" s="15">
        <v>0.5</v>
      </c>
      <c r="I32" s="15">
        <v>0</v>
      </c>
      <c r="J32" s="15">
        <v>4</v>
      </c>
      <c r="K32" s="33" t="s">
        <v>45</v>
      </c>
    </row>
    <row r="33" spans="2:11" ht="34" x14ac:dyDescent="0.2">
      <c r="B33" s="69"/>
      <c r="C33" s="3" t="s">
        <v>28</v>
      </c>
      <c r="D33" s="15">
        <v>0.92399206873760698</v>
      </c>
      <c r="E33" s="15">
        <v>0.87713109935332101</v>
      </c>
      <c r="F33" s="15">
        <v>0.98612029081295405</v>
      </c>
      <c r="G33" s="15">
        <v>0.92843808338518896</v>
      </c>
      <c r="H33" s="15">
        <v>0.92399206873760698</v>
      </c>
      <c r="I33" s="15">
        <v>0.85460722565624603</v>
      </c>
      <c r="J33" s="3">
        <v>3026</v>
      </c>
      <c r="K33" s="33" t="s">
        <v>46</v>
      </c>
    </row>
    <row r="34" spans="2:11" x14ac:dyDescent="0.2">
      <c r="B34" s="69"/>
      <c r="C34" s="18" t="s">
        <v>29</v>
      </c>
      <c r="D34" s="19">
        <f>AVERAGE(D21:D33)</f>
        <v>0.88136787920806647</v>
      </c>
      <c r="E34" s="19">
        <f t="shared" ref="E34:I34" si="13">AVERAGE(E21:E33)</f>
        <v>0.84080473847694903</v>
      </c>
      <c r="F34" s="19">
        <f t="shared" si="13"/>
        <v>0.9782001813676503</v>
      </c>
      <c r="G34" s="19">
        <f t="shared" si="13"/>
        <v>0.89973959199501818</v>
      </c>
      <c r="H34" s="19">
        <f t="shared" si="13"/>
        <v>0.88136787920806647</v>
      </c>
      <c r="I34" s="19">
        <f t="shared" si="13"/>
        <v>0.76955063296902348</v>
      </c>
    </row>
    <row r="35" spans="2:11" x14ac:dyDescent="0.2">
      <c r="B35" s="69"/>
      <c r="C35" s="18" t="s">
        <v>31</v>
      </c>
      <c r="D35" s="19">
        <f t="shared" ref="D35:I35" si="14">SUMPRODUCT(D21:D33,$J$21:$J$33)/SUM($J$21:$J$33)</f>
        <v>0.91926003554016478</v>
      </c>
      <c r="E35" s="19">
        <f t="shared" si="14"/>
        <v>0.87052128449378507</v>
      </c>
      <c r="F35" s="19">
        <f t="shared" si="14"/>
        <v>0.98510046931243422</v>
      </c>
      <c r="G35" s="19">
        <f t="shared" si="14"/>
        <v>0.92419768846587858</v>
      </c>
      <c r="H35" s="19">
        <f t="shared" si="14"/>
        <v>0.91926003554016478</v>
      </c>
      <c r="I35" s="19">
        <f t="shared" si="14"/>
        <v>0.84607829661627365</v>
      </c>
    </row>
    <row r="36" spans="2:11" x14ac:dyDescent="0.2">
      <c r="B36" s="69"/>
      <c r="C36" s="18" t="s">
        <v>30</v>
      </c>
      <c r="D36" s="19">
        <f>STDEV(D21:D33)</f>
        <v>0.12504006991421926</v>
      </c>
      <c r="E36" s="19">
        <f t="shared" ref="E36:I36" si="15">STDEV(E21:E33)</f>
        <v>0.11812821793527292</v>
      </c>
      <c r="F36" s="19">
        <f t="shared" si="15"/>
        <v>3.482882757905556E-2</v>
      </c>
      <c r="G36" s="19">
        <f t="shared" si="15"/>
        <v>8.330549263655912E-2</v>
      </c>
      <c r="H36" s="19">
        <f t="shared" si="15"/>
        <v>0.12504006991421809</v>
      </c>
      <c r="I36" s="19">
        <f t="shared" si="15"/>
        <v>0.25096481497919465</v>
      </c>
    </row>
    <row r="37" spans="2:11" ht="34" x14ac:dyDescent="0.2">
      <c r="B37" s="69" t="s">
        <v>47</v>
      </c>
      <c r="C37" s="3" t="s">
        <v>20</v>
      </c>
      <c r="D37" s="15">
        <v>1</v>
      </c>
      <c r="E37" s="15">
        <v>1</v>
      </c>
      <c r="F37" s="15">
        <v>1</v>
      </c>
      <c r="G37" s="15">
        <v>1</v>
      </c>
      <c r="H37" s="15">
        <v>1</v>
      </c>
      <c r="I37" s="15">
        <v>1</v>
      </c>
      <c r="J37" s="3">
        <v>10</v>
      </c>
      <c r="K37" s="32" t="s">
        <v>48</v>
      </c>
    </row>
    <row r="38" spans="2:11" ht="34" x14ac:dyDescent="0.2">
      <c r="B38" s="69"/>
      <c r="C38" s="3" t="s">
        <v>16</v>
      </c>
      <c r="D38" s="15">
        <v>0.875</v>
      </c>
      <c r="E38" s="15">
        <v>0.83333333333333304</v>
      </c>
      <c r="F38" s="15">
        <v>0.9375</v>
      </c>
      <c r="G38" s="15">
        <v>0.88235294117647001</v>
      </c>
      <c r="H38" s="15">
        <v>0.875</v>
      </c>
      <c r="I38" s="15">
        <v>0.75592894601845395</v>
      </c>
      <c r="J38" s="3">
        <v>64</v>
      </c>
      <c r="K38" s="33" t="s">
        <v>35</v>
      </c>
    </row>
    <row r="39" spans="2:11" ht="34" x14ac:dyDescent="0.2">
      <c r="B39" s="69"/>
      <c r="C39" s="3" t="s">
        <v>15</v>
      </c>
      <c r="D39" s="15">
        <v>0.91891891891891897</v>
      </c>
      <c r="E39" s="15">
        <v>0.86046511627906896</v>
      </c>
      <c r="F39" s="15">
        <v>1</v>
      </c>
      <c r="G39" s="15">
        <v>0.92500000000000004</v>
      </c>
      <c r="H39" s="15">
        <v>0.91891891891891797</v>
      </c>
      <c r="I39" s="15">
        <v>0.849076105280404</v>
      </c>
      <c r="J39" s="3">
        <v>148</v>
      </c>
      <c r="K39" s="33" t="s">
        <v>36</v>
      </c>
    </row>
    <row r="40" spans="2:11" ht="34" x14ac:dyDescent="0.2">
      <c r="B40" s="69"/>
      <c r="C40" s="3" t="s">
        <v>17</v>
      </c>
      <c r="D40" s="15">
        <v>0.91005352571561504</v>
      </c>
      <c r="E40" s="15">
        <v>0.86480331262939902</v>
      </c>
      <c r="F40" s="15">
        <v>0.97207353967884502</v>
      </c>
      <c r="G40" s="15">
        <v>0.915306234250027</v>
      </c>
      <c r="H40" s="15">
        <v>0.91005352571561504</v>
      </c>
      <c r="I40" s="15">
        <v>0.82648985485839399</v>
      </c>
      <c r="J40" s="3">
        <v>8594</v>
      </c>
      <c r="K40" s="33" t="s">
        <v>37</v>
      </c>
    </row>
    <row r="41" spans="2:11" ht="34" x14ac:dyDescent="0.2">
      <c r="B41" s="69"/>
      <c r="C41" s="3" t="s">
        <v>18</v>
      </c>
      <c r="D41" s="15">
        <v>0.92446892210857501</v>
      </c>
      <c r="E41" s="15">
        <v>0.86876281613123696</v>
      </c>
      <c r="F41" s="15">
        <v>1</v>
      </c>
      <c r="G41" s="15">
        <v>0.92977322604242796</v>
      </c>
      <c r="H41" s="15">
        <v>0.92446892210857501</v>
      </c>
      <c r="I41" s="15">
        <v>0.85879312541640296</v>
      </c>
      <c r="J41" s="3">
        <v>2542</v>
      </c>
      <c r="K41" s="33" t="s">
        <v>38</v>
      </c>
    </row>
    <row r="42" spans="2:11" ht="34" x14ac:dyDescent="0.2">
      <c r="B42" s="69"/>
      <c r="C42" s="3" t="s">
        <v>19</v>
      </c>
      <c r="D42" s="15">
        <v>0.92682711024597397</v>
      </c>
      <c r="E42" s="15">
        <v>0.87233714109292904</v>
      </c>
      <c r="F42" s="15">
        <v>1</v>
      </c>
      <c r="G42" s="15">
        <v>0.93181630802209503</v>
      </c>
      <c r="H42" s="15">
        <v>0.92682711024597397</v>
      </c>
      <c r="I42" s="15">
        <v>0.862945121190136</v>
      </c>
      <c r="J42" s="3">
        <v>11302</v>
      </c>
      <c r="K42" s="33" t="s">
        <v>39</v>
      </c>
    </row>
    <row r="43" spans="2:11" ht="34" x14ac:dyDescent="0.2">
      <c r="B43" s="69"/>
      <c r="C43" s="3" t="s">
        <v>22</v>
      </c>
      <c r="D43" s="15">
        <v>0.92195747247775595</v>
      </c>
      <c r="E43" s="15">
        <v>0.87108753315649801</v>
      </c>
      <c r="F43" s="15">
        <v>0.99049917056250902</v>
      </c>
      <c r="G43" s="15">
        <v>0.92696351704184599</v>
      </c>
      <c r="H43" s="15">
        <v>0.92195747247775595</v>
      </c>
      <c r="I43" s="15">
        <v>0.85195784462152302</v>
      </c>
      <c r="J43" s="3">
        <v>13262</v>
      </c>
      <c r="K43" s="33" t="s">
        <v>40</v>
      </c>
    </row>
    <row r="44" spans="2:11" ht="34" x14ac:dyDescent="0.2">
      <c r="B44" s="69"/>
      <c r="C44" s="3" t="s">
        <v>23</v>
      </c>
      <c r="D44" s="15">
        <v>0.95798319327731096</v>
      </c>
      <c r="E44" s="15">
        <v>0.92248062015503796</v>
      </c>
      <c r="F44" s="15">
        <v>1</v>
      </c>
      <c r="G44" s="15">
        <v>0.95967741935483797</v>
      </c>
      <c r="H44" s="15">
        <v>0.95798319327730996</v>
      </c>
      <c r="I44" s="15">
        <v>0.91921773280875996</v>
      </c>
      <c r="J44" s="3">
        <v>238</v>
      </c>
      <c r="K44" s="33" t="s">
        <v>42</v>
      </c>
    </row>
    <row r="45" spans="2:11" ht="34" x14ac:dyDescent="0.2">
      <c r="B45" s="69"/>
      <c r="C45" s="3" t="s">
        <v>24</v>
      </c>
      <c r="D45" s="15">
        <v>0.77777777777777701</v>
      </c>
      <c r="E45" s="15">
        <v>0.72727272727272696</v>
      </c>
      <c r="F45" s="15">
        <v>0.88888888888888795</v>
      </c>
      <c r="G45" s="15">
        <v>0.8</v>
      </c>
      <c r="H45" s="15">
        <v>0.77777777777777701</v>
      </c>
      <c r="I45" s="15">
        <v>0.56980288229818898</v>
      </c>
      <c r="J45" s="15">
        <v>18</v>
      </c>
      <c r="K45" s="33" t="s">
        <v>41</v>
      </c>
    </row>
    <row r="46" spans="2:11" ht="34" x14ac:dyDescent="0.2">
      <c r="B46" s="69"/>
      <c r="C46" s="3" t="s">
        <v>25</v>
      </c>
      <c r="D46" s="15">
        <v>0.91924398625429504</v>
      </c>
      <c r="E46" s="15">
        <v>0.86094674556213002</v>
      </c>
      <c r="F46" s="15">
        <v>1</v>
      </c>
      <c r="G46" s="15">
        <v>0.92527821939586596</v>
      </c>
      <c r="H46" s="15">
        <v>0.91924398625429504</v>
      </c>
      <c r="I46" s="15">
        <v>0.84964315516824995</v>
      </c>
      <c r="J46" s="3">
        <v>582</v>
      </c>
      <c r="K46" s="33" t="s">
        <v>44</v>
      </c>
    </row>
    <row r="47" spans="2:11" ht="34" x14ac:dyDescent="0.2">
      <c r="B47" s="69"/>
      <c r="C47" s="3" t="s">
        <v>26</v>
      </c>
      <c r="D47" s="15">
        <v>0.90155945419103301</v>
      </c>
      <c r="E47" s="15">
        <v>0.87184115523465699</v>
      </c>
      <c r="F47" s="15">
        <v>0.94152046783625698</v>
      </c>
      <c r="G47" s="15">
        <v>0.90534208059981203</v>
      </c>
      <c r="H47" s="15">
        <v>0.90155945419103301</v>
      </c>
      <c r="I47" s="15">
        <v>0.80569623528054801</v>
      </c>
      <c r="J47" s="3">
        <v>4104</v>
      </c>
      <c r="K47" s="33" t="s">
        <v>43</v>
      </c>
    </row>
    <row r="48" spans="2:11" ht="34" x14ac:dyDescent="0.2">
      <c r="B48" s="69"/>
      <c r="C48" s="3" t="s">
        <v>27</v>
      </c>
      <c r="D48" s="15">
        <v>0.5</v>
      </c>
      <c r="E48" s="15">
        <v>0.5</v>
      </c>
      <c r="F48" s="15">
        <v>1</v>
      </c>
      <c r="G48" s="15">
        <v>0.66666666666666596</v>
      </c>
      <c r="H48" s="15">
        <v>0.5</v>
      </c>
      <c r="I48" s="15">
        <v>0</v>
      </c>
      <c r="J48" s="15">
        <v>4</v>
      </c>
      <c r="K48" s="33" t="s">
        <v>45</v>
      </c>
    </row>
    <row r="49" spans="2:11" ht="34" x14ac:dyDescent="0.2">
      <c r="B49" s="69"/>
      <c r="C49" s="3" t="s">
        <v>28</v>
      </c>
      <c r="D49" s="15">
        <v>0.92399206873760698</v>
      </c>
      <c r="E49" s="15">
        <v>0.87713109935332101</v>
      </c>
      <c r="F49" s="15">
        <v>0.98612029081295405</v>
      </c>
      <c r="G49" s="15">
        <v>0.92843808338518896</v>
      </c>
      <c r="H49" s="15">
        <v>0.92399206873760698</v>
      </c>
      <c r="I49" s="15">
        <v>0.85460722565624603</v>
      </c>
      <c r="J49" s="3">
        <v>3026</v>
      </c>
      <c r="K49" s="33" t="s">
        <v>46</v>
      </c>
    </row>
    <row r="50" spans="2:11" x14ac:dyDescent="0.2">
      <c r="B50" s="69"/>
      <c r="C50" s="18" t="s">
        <v>29</v>
      </c>
      <c r="D50" s="19">
        <f>AVERAGE(D37:D49)</f>
        <v>0.88136787920806647</v>
      </c>
      <c r="E50" s="19">
        <f t="shared" ref="E50:I50" si="16">AVERAGE(E37:E49)</f>
        <v>0.84080473847694903</v>
      </c>
      <c r="F50" s="19">
        <f t="shared" si="16"/>
        <v>0.9782001813676503</v>
      </c>
      <c r="G50" s="19">
        <f t="shared" si="16"/>
        <v>0.89973959199501818</v>
      </c>
      <c r="H50" s="19">
        <f t="shared" si="16"/>
        <v>0.88136787920806647</v>
      </c>
      <c r="I50" s="19">
        <f t="shared" si="16"/>
        <v>0.76955063296902348</v>
      </c>
    </row>
    <row r="51" spans="2:11" x14ac:dyDescent="0.2">
      <c r="B51" s="69"/>
      <c r="C51" s="18" t="s">
        <v>31</v>
      </c>
      <c r="D51" s="19">
        <f>SUMPRODUCT(D37:D49,$J$37:$J$49)/SUM($J$37:$J$49)</f>
        <v>0.91926003554016478</v>
      </c>
      <c r="E51" s="19">
        <f t="shared" ref="E51:I51" si="17">SUMPRODUCT(E37:E49,$J$37:$J$49)/SUM($J$37:$J$49)</f>
        <v>0.87052128449378507</v>
      </c>
      <c r="F51" s="19">
        <f t="shared" si="17"/>
        <v>0.98510046931243422</v>
      </c>
      <c r="G51" s="19">
        <f t="shared" si="17"/>
        <v>0.92419768846587858</v>
      </c>
      <c r="H51" s="19">
        <f t="shared" si="17"/>
        <v>0.91926003554016478</v>
      </c>
      <c r="I51" s="19">
        <f t="shared" si="17"/>
        <v>0.84607829661627365</v>
      </c>
    </row>
    <row r="52" spans="2:11" x14ac:dyDescent="0.2">
      <c r="B52" s="69"/>
      <c r="C52" s="18" t="s">
        <v>30</v>
      </c>
      <c r="D52" s="19">
        <f>STDEV(D37:D49)</f>
        <v>0.12504006991421926</v>
      </c>
      <c r="E52" s="19">
        <f t="shared" ref="E52:I52" si="18">STDEV(E37:E49)</f>
        <v>0.11812821793527292</v>
      </c>
      <c r="F52" s="19">
        <f t="shared" si="18"/>
        <v>3.482882757905556E-2</v>
      </c>
      <c r="G52" s="19">
        <f t="shared" si="18"/>
        <v>8.330549263655912E-2</v>
      </c>
      <c r="H52" s="19">
        <f t="shared" si="18"/>
        <v>0.12504006991421809</v>
      </c>
      <c r="I52" s="19">
        <f t="shared" si="18"/>
        <v>0.25096481497919465</v>
      </c>
    </row>
    <row r="53" spans="2:11" ht="34" x14ac:dyDescent="0.2">
      <c r="B53" s="69" t="s">
        <v>49</v>
      </c>
      <c r="C53" s="3" t="s">
        <v>20</v>
      </c>
      <c r="D53" s="15">
        <v>1</v>
      </c>
      <c r="E53" s="15">
        <v>1</v>
      </c>
      <c r="F53" s="15">
        <v>1</v>
      </c>
      <c r="G53" s="15">
        <v>1</v>
      </c>
      <c r="H53" s="15">
        <v>1</v>
      </c>
      <c r="I53" s="15">
        <v>1</v>
      </c>
      <c r="J53" s="3">
        <v>10</v>
      </c>
      <c r="K53" s="33" t="s">
        <v>48</v>
      </c>
    </row>
    <row r="54" spans="2:11" ht="34" x14ac:dyDescent="0.2">
      <c r="B54" s="69"/>
      <c r="C54" s="3" t="s">
        <v>16</v>
      </c>
      <c r="D54" s="15">
        <v>0.875</v>
      </c>
      <c r="E54" s="15">
        <v>0.83333333333333304</v>
      </c>
      <c r="F54" s="15">
        <v>0.9375</v>
      </c>
      <c r="G54" s="15">
        <v>0.88235294117647001</v>
      </c>
      <c r="H54" s="15">
        <v>0.875</v>
      </c>
      <c r="I54" s="15">
        <v>0.75592894601845395</v>
      </c>
      <c r="J54" s="3">
        <v>64</v>
      </c>
      <c r="K54" s="33" t="s">
        <v>35</v>
      </c>
    </row>
    <row r="55" spans="2:11" ht="34" x14ac:dyDescent="0.2">
      <c r="B55" s="69"/>
      <c r="C55" s="3" t="s">
        <v>15</v>
      </c>
      <c r="D55" s="15">
        <v>0.91891891891891897</v>
      </c>
      <c r="E55" s="15">
        <v>0.86046511627906896</v>
      </c>
      <c r="F55" s="15">
        <v>1</v>
      </c>
      <c r="G55" s="15">
        <v>0.92500000000000004</v>
      </c>
      <c r="H55" s="15">
        <v>0.91891891891891797</v>
      </c>
      <c r="I55" s="15">
        <v>0.849076105280404</v>
      </c>
      <c r="J55" s="3">
        <v>148</v>
      </c>
      <c r="K55" s="33" t="s">
        <v>36</v>
      </c>
    </row>
    <row r="56" spans="2:11" ht="34" x14ac:dyDescent="0.2">
      <c r="B56" s="69"/>
      <c r="C56" s="3" t="s">
        <v>17</v>
      </c>
      <c r="D56" s="15">
        <v>0.91005352571561504</v>
      </c>
      <c r="E56" s="15">
        <v>0.86480331262939902</v>
      </c>
      <c r="F56" s="15">
        <v>0.97207353967884502</v>
      </c>
      <c r="G56" s="15">
        <v>0.915306234250027</v>
      </c>
      <c r="H56" s="15">
        <v>0.91005352571561504</v>
      </c>
      <c r="I56" s="15">
        <v>0.82648985485839399</v>
      </c>
      <c r="J56" s="3">
        <v>8594</v>
      </c>
      <c r="K56" s="33" t="s">
        <v>37</v>
      </c>
    </row>
    <row r="57" spans="2:11" ht="34" x14ac:dyDescent="0.2">
      <c r="B57" s="69"/>
      <c r="C57" s="3" t="s">
        <v>18</v>
      </c>
      <c r="D57" s="15">
        <v>0.92446892210857501</v>
      </c>
      <c r="E57" s="15">
        <v>0.86876281613123696</v>
      </c>
      <c r="F57" s="15">
        <v>1</v>
      </c>
      <c r="G57" s="15">
        <v>0.92977322604242796</v>
      </c>
      <c r="H57" s="15">
        <v>0.92446892210857501</v>
      </c>
      <c r="I57" s="15">
        <v>0.85879312541640296</v>
      </c>
      <c r="J57" s="3">
        <v>2542</v>
      </c>
      <c r="K57" s="33" t="s">
        <v>38</v>
      </c>
    </row>
    <row r="58" spans="2:11" ht="34" x14ac:dyDescent="0.2">
      <c r="B58" s="69"/>
      <c r="C58" s="3" t="s">
        <v>19</v>
      </c>
      <c r="D58" s="15">
        <v>0.92682711024597397</v>
      </c>
      <c r="E58" s="15">
        <v>0.87233714109292904</v>
      </c>
      <c r="F58" s="15">
        <v>1</v>
      </c>
      <c r="G58" s="15">
        <v>0.93181630802209503</v>
      </c>
      <c r="H58" s="15">
        <v>0.92682711024597397</v>
      </c>
      <c r="I58" s="15">
        <v>0.862945121190136</v>
      </c>
      <c r="J58" s="3">
        <v>11302</v>
      </c>
      <c r="K58" s="33" t="s">
        <v>39</v>
      </c>
    </row>
    <row r="59" spans="2:11" ht="34" x14ac:dyDescent="0.2">
      <c r="B59" s="69"/>
      <c r="C59" s="3" t="s">
        <v>22</v>
      </c>
      <c r="D59" s="15">
        <v>0.92195747247775595</v>
      </c>
      <c r="E59" s="15">
        <v>0.87108753315649801</v>
      </c>
      <c r="F59" s="15">
        <v>0.99049917056250902</v>
      </c>
      <c r="G59" s="15">
        <v>0.92696351704184599</v>
      </c>
      <c r="H59" s="15">
        <v>0.92195747247775595</v>
      </c>
      <c r="I59" s="15">
        <v>0.85195784462152302</v>
      </c>
      <c r="J59" s="3">
        <v>13262</v>
      </c>
      <c r="K59" s="33" t="s">
        <v>40</v>
      </c>
    </row>
    <row r="60" spans="2:11" ht="34" x14ac:dyDescent="0.2">
      <c r="B60" s="69"/>
      <c r="C60" s="3" t="s">
        <v>23</v>
      </c>
      <c r="D60" s="15">
        <v>0.95798319327731096</v>
      </c>
      <c r="E60" s="15">
        <v>0.92248062015503796</v>
      </c>
      <c r="F60" s="15">
        <v>1</v>
      </c>
      <c r="G60" s="15">
        <v>0.95967741935483797</v>
      </c>
      <c r="H60" s="15">
        <v>0.95798319327730996</v>
      </c>
      <c r="I60" s="15">
        <v>0.91921773280875996</v>
      </c>
      <c r="J60" s="3">
        <v>238</v>
      </c>
      <c r="K60" s="33" t="s">
        <v>42</v>
      </c>
    </row>
    <row r="61" spans="2:11" ht="34" x14ac:dyDescent="0.2">
      <c r="B61" s="69"/>
      <c r="C61" s="3" t="s">
        <v>24</v>
      </c>
      <c r="D61" s="15">
        <v>0.77777777777777701</v>
      </c>
      <c r="E61" s="15">
        <v>0.72727272727272696</v>
      </c>
      <c r="F61" s="15">
        <v>0.88888888888888795</v>
      </c>
      <c r="G61" s="15">
        <v>0.8</v>
      </c>
      <c r="H61" s="15">
        <v>0.77777777777777701</v>
      </c>
      <c r="I61" s="15">
        <v>0.56980288229818898</v>
      </c>
      <c r="J61" s="15">
        <v>18</v>
      </c>
      <c r="K61" s="33" t="s">
        <v>41</v>
      </c>
    </row>
    <row r="62" spans="2:11" ht="34" x14ac:dyDescent="0.2">
      <c r="B62" s="69"/>
      <c r="C62" s="3" t="s">
        <v>25</v>
      </c>
      <c r="D62" s="15">
        <v>0.91924398625429504</v>
      </c>
      <c r="E62" s="15">
        <v>0.86094674556213002</v>
      </c>
      <c r="F62" s="15">
        <v>1</v>
      </c>
      <c r="G62" s="15">
        <v>0.92527821939586596</v>
      </c>
      <c r="H62" s="15">
        <v>0.91924398625429504</v>
      </c>
      <c r="I62" s="15">
        <v>0.84964315516824995</v>
      </c>
      <c r="J62" s="3">
        <v>582</v>
      </c>
      <c r="K62" s="33" t="s">
        <v>44</v>
      </c>
    </row>
    <row r="63" spans="2:11" ht="34" x14ac:dyDescent="0.2">
      <c r="B63" s="69"/>
      <c r="C63" s="3" t="s">
        <v>26</v>
      </c>
      <c r="D63" s="15">
        <v>0.90155945419103301</v>
      </c>
      <c r="E63" s="15">
        <v>0.87184115523465699</v>
      </c>
      <c r="F63" s="15">
        <v>0.94152046783625698</v>
      </c>
      <c r="G63" s="15">
        <v>0.90534208059981203</v>
      </c>
      <c r="H63" s="15">
        <v>0.90155945419103301</v>
      </c>
      <c r="I63" s="15">
        <v>0.80569623528054801</v>
      </c>
      <c r="J63" s="3">
        <v>4104</v>
      </c>
      <c r="K63" s="33" t="s">
        <v>43</v>
      </c>
    </row>
    <row r="64" spans="2:11" ht="34" x14ac:dyDescent="0.2">
      <c r="B64" s="69"/>
      <c r="C64" s="3" t="s">
        <v>27</v>
      </c>
      <c r="D64" s="15">
        <v>0.5</v>
      </c>
      <c r="E64" s="15">
        <v>0.5</v>
      </c>
      <c r="F64" s="15">
        <v>1</v>
      </c>
      <c r="G64" s="15">
        <v>0.66666666666666596</v>
      </c>
      <c r="H64" s="15">
        <v>0.5</v>
      </c>
      <c r="I64" s="15">
        <v>0</v>
      </c>
      <c r="J64" s="15">
        <v>4</v>
      </c>
      <c r="K64" s="33" t="s">
        <v>45</v>
      </c>
    </row>
    <row r="65" spans="2:11" ht="34" x14ac:dyDescent="0.2">
      <c r="B65" s="69"/>
      <c r="C65" s="3" t="s">
        <v>28</v>
      </c>
      <c r="D65" s="15">
        <v>0.92399206873760698</v>
      </c>
      <c r="E65" s="15">
        <v>0.87713109935332101</v>
      </c>
      <c r="F65" s="15">
        <v>0.98612029081295405</v>
      </c>
      <c r="G65" s="15">
        <v>0.92843808338518896</v>
      </c>
      <c r="H65" s="15">
        <v>0.92399206873760698</v>
      </c>
      <c r="I65" s="15">
        <v>0.85460722565624603</v>
      </c>
      <c r="J65" s="3">
        <v>3026</v>
      </c>
      <c r="K65" s="33" t="s">
        <v>46</v>
      </c>
    </row>
    <row r="66" spans="2:11" x14ac:dyDescent="0.2">
      <c r="B66" s="69"/>
      <c r="C66" s="18" t="s">
        <v>29</v>
      </c>
      <c r="D66" s="19">
        <f>AVERAGE(D53:D65)</f>
        <v>0.88136787920806647</v>
      </c>
      <c r="E66" s="19">
        <f t="shared" ref="E66:I66" si="19">AVERAGE(E53:E65)</f>
        <v>0.84080473847694903</v>
      </c>
      <c r="F66" s="19">
        <f t="shared" si="19"/>
        <v>0.9782001813676503</v>
      </c>
      <c r="G66" s="19">
        <f t="shared" si="19"/>
        <v>0.89973959199501818</v>
      </c>
      <c r="H66" s="19">
        <f t="shared" si="19"/>
        <v>0.88136787920806647</v>
      </c>
      <c r="I66" s="19">
        <f t="shared" si="19"/>
        <v>0.76955063296902348</v>
      </c>
    </row>
    <row r="67" spans="2:11" x14ac:dyDescent="0.2">
      <c r="B67" s="69"/>
      <c r="C67" s="18" t="s">
        <v>31</v>
      </c>
      <c r="D67" s="19">
        <f>SUMPRODUCT(D53:D65,$J$53:$J$65)/SUM($J$53:$J$65)</f>
        <v>0.91926003554016478</v>
      </c>
      <c r="E67" s="19">
        <f t="shared" ref="E67:I67" si="20">SUMPRODUCT(E53:E65,$J$53:$J$65)/SUM($J$53:$J$65)</f>
        <v>0.87052128449378507</v>
      </c>
      <c r="F67" s="19">
        <f t="shared" si="20"/>
        <v>0.98510046931243422</v>
      </c>
      <c r="G67" s="19">
        <f t="shared" si="20"/>
        <v>0.92419768846587858</v>
      </c>
      <c r="H67" s="19">
        <f t="shared" si="20"/>
        <v>0.91926003554016478</v>
      </c>
      <c r="I67" s="19">
        <f t="shared" si="20"/>
        <v>0.84607829661627365</v>
      </c>
    </row>
    <row r="68" spans="2:11" x14ac:dyDescent="0.2">
      <c r="B68" s="69"/>
      <c r="C68" s="18" t="s">
        <v>30</v>
      </c>
      <c r="D68" s="19">
        <f>STDEV(D53:D65)</f>
        <v>0.12504006991421926</v>
      </c>
      <c r="E68" s="19">
        <f t="shared" ref="E68:I68" si="21">STDEV(E53:E65)</f>
        <v>0.11812821793527292</v>
      </c>
      <c r="F68" s="19">
        <f t="shared" si="21"/>
        <v>3.482882757905556E-2</v>
      </c>
      <c r="G68" s="19">
        <f t="shared" si="21"/>
        <v>8.330549263655912E-2</v>
      </c>
      <c r="H68" s="19">
        <f t="shared" si="21"/>
        <v>0.12504006991421809</v>
      </c>
      <c r="I68" s="19">
        <f t="shared" si="21"/>
        <v>0.25096481497919465</v>
      </c>
    </row>
    <row r="69" spans="2:11" ht="34" x14ac:dyDescent="0.2">
      <c r="B69" s="69" t="s">
        <v>50</v>
      </c>
      <c r="C69" s="3" t="s">
        <v>20</v>
      </c>
      <c r="D69" s="15">
        <v>1</v>
      </c>
      <c r="E69" s="15">
        <v>1</v>
      </c>
      <c r="F69" s="15">
        <v>1</v>
      </c>
      <c r="G69" s="15">
        <v>1</v>
      </c>
      <c r="H69" s="15">
        <v>1</v>
      </c>
      <c r="I69" s="15">
        <v>1</v>
      </c>
      <c r="J69" s="3">
        <v>10</v>
      </c>
      <c r="K69" s="33" t="s">
        <v>48</v>
      </c>
    </row>
    <row r="70" spans="2:11" ht="34" x14ac:dyDescent="0.2">
      <c r="B70" s="69"/>
      <c r="C70" s="3" t="s">
        <v>16</v>
      </c>
      <c r="D70" s="15">
        <v>0.875</v>
      </c>
      <c r="E70" s="15">
        <v>0.83333333333333304</v>
      </c>
      <c r="F70" s="15">
        <v>0.9375</v>
      </c>
      <c r="G70" s="15">
        <v>0.88235294117647001</v>
      </c>
      <c r="H70" s="15">
        <v>0.875</v>
      </c>
      <c r="I70" s="15">
        <v>0.75592894601845395</v>
      </c>
      <c r="J70" s="3">
        <v>64</v>
      </c>
      <c r="K70" s="33" t="s">
        <v>35</v>
      </c>
    </row>
    <row r="71" spans="2:11" ht="34" x14ac:dyDescent="0.2">
      <c r="B71" s="69"/>
      <c r="C71" s="3" t="s">
        <v>15</v>
      </c>
      <c r="D71" s="15">
        <v>0.91891891891891897</v>
      </c>
      <c r="E71" s="15">
        <v>0.86046511627906896</v>
      </c>
      <c r="F71" s="15">
        <v>1</v>
      </c>
      <c r="G71" s="15">
        <v>0.92500000000000004</v>
      </c>
      <c r="H71" s="15">
        <v>0.91891891891891797</v>
      </c>
      <c r="I71" s="15">
        <v>0.849076105280404</v>
      </c>
      <c r="J71" s="3">
        <v>148</v>
      </c>
      <c r="K71" s="33" t="s">
        <v>36</v>
      </c>
    </row>
    <row r="72" spans="2:11" ht="34" x14ac:dyDescent="0.2">
      <c r="B72" s="69"/>
      <c r="C72" s="3" t="s">
        <v>17</v>
      </c>
      <c r="D72" s="15">
        <v>0.91005352571561504</v>
      </c>
      <c r="E72" s="15">
        <v>0.86480331262939902</v>
      </c>
      <c r="F72" s="15">
        <v>0.97207353967884502</v>
      </c>
      <c r="G72" s="15">
        <v>0.915306234250027</v>
      </c>
      <c r="H72" s="15">
        <v>0.91005352571561504</v>
      </c>
      <c r="I72" s="15">
        <v>0.82648985485839399</v>
      </c>
      <c r="J72" s="3">
        <v>8594</v>
      </c>
      <c r="K72" s="33" t="s">
        <v>37</v>
      </c>
    </row>
    <row r="73" spans="2:11" ht="34" x14ac:dyDescent="0.2">
      <c r="B73" s="69"/>
      <c r="C73" s="3" t="s">
        <v>18</v>
      </c>
      <c r="D73" s="15">
        <v>0.92446892210857501</v>
      </c>
      <c r="E73" s="15">
        <v>0.86876281613123696</v>
      </c>
      <c r="F73" s="15">
        <v>1</v>
      </c>
      <c r="G73" s="15">
        <v>0.92977322604242796</v>
      </c>
      <c r="H73" s="15">
        <v>0.92446892210857501</v>
      </c>
      <c r="I73" s="15">
        <v>0.85879312541640296</v>
      </c>
      <c r="J73" s="3">
        <v>2542</v>
      </c>
      <c r="K73" s="33" t="s">
        <v>38</v>
      </c>
    </row>
    <row r="74" spans="2:11" ht="34" x14ac:dyDescent="0.2">
      <c r="B74" s="69"/>
      <c r="C74" s="3" t="s">
        <v>19</v>
      </c>
      <c r="D74" s="15">
        <v>0.92682711024597397</v>
      </c>
      <c r="E74" s="15">
        <v>0.87233714109292904</v>
      </c>
      <c r="F74" s="15">
        <v>1</v>
      </c>
      <c r="G74" s="15">
        <v>0.93181630802209503</v>
      </c>
      <c r="H74" s="15">
        <v>0.92682711024597397</v>
      </c>
      <c r="I74" s="15">
        <v>0.862945121190136</v>
      </c>
      <c r="J74" s="3">
        <v>11302</v>
      </c>
      <c r="K74" s="33" t="s">
        <v>39</v>
      </c>
    </row>
    <row r="75" spans="2:11" ht="34" x14ac:dyDescent="0.2">
      <c r="B75" s="69"/>
      <c r="C75" s="3" t="s">
        <v>22</v>
      </c>
      <c r="D75" s="15">
        <v>0.92195747247775595</v>
      </c>
      <c r="E75" s="15">
        <v>0.87108753315649801</v>
      </c>
      <c r="F75" s="15">
        <v>0.99049917056250902</v>
      </c>
      <c r="G75" s="15">
        <v>0.92696351704184599</v>
      </c>
      <c r="H75" s="15">
        <v>0.92195747247775595</v>
      </c>
      <c r="I75" s="15">
        <v>0.85195784462152302</v>
      </c>
      <c r="J75" s="3">
        <v>13262</v>
      </c>
      <c r="K75" s="33" t="s">
        <v>40</v>
      </c>
    </row>
    <row r="76" spans="2:11" ht="34" x14ac:dyDescent="0.2">
      <c r="B76" s="69"/>
      <c r="C76" s="3" t="s">
        <v>23</v>
      </c>
      <c r="D76" s="15">
        <v>0.95798319327731096</v>
      </c>
      <c r="E76" s="15">
        <v>0.92248062015503796</v>
      </c>
      <c r="F76" s="15">
        <v>1</v>
      </c>
      <c r="G76" s="15">
        <v>0.95967741935483797</v>
      </c>
      <c r="H76" s="15">
        <v>0.95798319327730996</v>
      </c>
      <c r="I76" s="15">
        <v>0.91921773280875996</v>
      </c>
      <c r="J76" s="3">
        <v>238</v>
      </c>
      <c r="K76" s="33" t="s">
        <v>42</v>
      </c>
    </row>
    <row r="77" spans="2:11" ht="34" x14ac:dyDescent="0.2">
      <c r="B77" s="69"/>
      <c r="C77" s="3" t="s">
        <v>24</v>
      </c>
      <c r="D77" s="15">
        <v>0.77777777777777701</v>
      </c>
      <c r="E77" s="15">
        <v>0.72727272727272696</v>
      </c>
      <c r="F77" s="15">
        <v>0.88888888888888795</v>
      </c>
      <c r="G77" s="15">
        <v>0.8</v>
      </c>
      <c r="H77" s="15">
        <v>0.77777777777777701</v>
      </c>
      <c r="I77" s="15">
        <v>0.56980288229818898</v>
      </c>
      <c r="J77" s="15">
        <v>18</v>
      </c>
      <c r="K77" s="33" t="s">
        <v>41</v>
      </c>
    </row>
    <row r="78" spans="2:11" ht="34" x14ac:dyDescent="0.2">
      <c r="B78" s="69"/>
      <c r="C78" s="3" t="s">
        <v>25</v>
      </c>
      <c r="D78" s="15">
        <v>0.91924398625429504</v>
      </c>
      <c r="E78" s="15">
        <v>0.86094674556213002</v>
      </c>
      <c r="F78" s="15">
        <v>1</v>
      </c>
      <c r="G78" s="15">
        <v>0.92527821939586596</v>
      </c>
      <c r="H78" s="15">
        <v>0.91924398625429504</v>
      </c>
      <c r="I78" s="15">
        <v>0.84964315516824995</v>
      </c>
      <c r="J78" s="3">
        <v>582</v>
      </c>
      <c r="K78" s="33" t="s">
        <v>44</v>
      </c>
    </row>
    <row r="79" spans="2:11" ht="34" x14ac:dyDescent="0.2">
      <c r="B79" s="69"/>
      <c r="C79" s="3" t="s">
        <v>26</v>
      </c>
      <c r="D79" s="15">
        <v>0.90155945419103301</v>
      </c>
      <c r="E79" s="15">
        <v>0.87184115523465699</v>
      </c>
      <c r="F79" s="15">
        <v>0.94152046783625698</v>
      </c>
      <c r="G79" s="15">
        <v>0.90534208059981203</v>
      </c>
      <c r="H79" s="15">
        <v>0.90155945419103301</v>
      </c>
      <c r="I79" s="15">
        <v>0.80569623528054801</v>
      </c>
      <c r="J79" s="3">
        <v>4104</v>
      </c>
      <c r="K79" s="33" t="s">
        <v>43</v>
      </c>
    </row>
    <row r="80" spans="2:11" ht="34" x14ac:dyDescent="0.2">
      <c r="B80" s="69"/>
      <c r="C80" s="3" t="s">
        <v>27</v>
      </c>
      <c r="D80" s="15">
        <v>0.5</v>
      </c>
      <c r="E80" s="15">
        <v>0.5</v>
      </c>
      <c r="F80" s="15">
        <v>1</v>
      </c>
      <c r="G80" s="15">
        <v>0.66666666666666596</v>
      </c>
      <c r="H80" s="15">
        <v>0.5</v>
      </c>
      <c r="I80" s="15">
        <v>0</v>
      </c>
      <c r="J80" s="15">
        <v>4</v>
      </c>
      <c r="K80" s="33" t="s">
        <v>45</v>
      </c>
    </row>
    <row r="81" spans="2:11" ht="34" x14ac:dyDescent="0.2">
      <c r="B81" s="69"/>
      <c r="C81" s="3" t="s">
        <v>28</v>
      </c>
      <c r="D81" s="15">
        <v>0.92399206873760698</v>
      </c>
      <c r="E81" s="15">
        <v>0.87713109935332101</v>
      </c>
      <c r="F81" s="15">
        <v>0.98612029081295405</v>
      </c>
      <c r="G81" s="15">
        <v>0.92843808338518896</v>
      </c>
      <c r="H81" s="15">
        <v>0.92399206873760698</v>
      </c>
      <c r="I81" s="15">
        <v>0.85460722565624603</v>
      </c>
      <c r="J81" s="3">
        <v>3026</v>
      </c>
      <c r="K81" s="33" t="s">
        <v>46</v>
      </c>
    </row>
    <row r="82" spans="2:11" x14ac:dyDescent="0.2">
      <c r="B82" s="69"/>
      <c r="C82" s="18" t="s">
        <v>29</v>
      </c>
      <c r="D82" s="19">
        <f>AVERAGE(D69:D81)</f>
        <v>0.88136787920806647</v>
      </c>
      <c r="E82" s="19">
        <f t="shared" ref="E82:I82" si="22">AVERAGE(E69:E81)</f>
        <v>0.84080473847694903</v>
      </c>
      <c r="F82" s="19">
        <f t="shared" si="22"/>
        <v>0.9782001813676503</v>
      </c>
      <c r="G82" s="19">
        <f t="shared" si="22"/>
        <v>0.89973959199501818</v>
      </c>
      <c r="H82" s="19">
        <f t="shared" si="22"/>
        <v>0.88136787920806647</v>
      </c>
      <c r="I82" s="19">
        <f t="shared" si="22"/>
        <v>0.76955063296902348</v>
      </c>
    </row>
    <row r="83" spans="2:11" x14ac:dyDescent="0.2">
      <c r="B83" s="69"/>
      <c r="C83" s="18" t="s">
        <v>31</v>
      </c>
      <c r="D83" s="19">
        <f>SUMPRODUCT(D69:D81,$J$69:$J$81)/SUM($J$69:$J$81)</f>
        <v>0.91926003554016478</v>
      </c>
      <c r="E83" s="19">
        <f t="shared" ref="E83:I83" si="23">SUMPRODUCT(E69:E81,$J$69:$J$81)/SUM($J$69:$J$81)</f>
        <v>0.87052128449378507</v>
      </c>
      <c r="F83" s="19">
        <f t="shared" si="23"/>
        <v>0.98510046931243422</v>
      </c>
      <c r="G83" s="19">
        <f t="shared" si="23"/>
        <v>0.92419768846587858</v>
      </c>
      <c r="H83" s="19">
        <f t="shared" si="23"/>
        <v>0.91926003554016478</v>
      </c>
      <c r="I83" s="19">
        <f t="shared" si="23"/>
        <v>0.84607829661627365</v>
      </c>
    </row>
    <row r="84" spans="2:11" x14ac:dyDescent="0.2">
      <c r="B84" s="69"/>
      <c r="C84" s="18" t="s">
        <v>30</v>
      </c>
      <c r="D84" s="19">
        <f>STDEV(D69:D81)</f>
        <v>0.12504006991421926</v>
      </c>
      <c r="E84" s="19">
        <f t="shared" ref="E84:I84" si="24">STDEV(E69:E81)</f>
        <v>0.11812821793527292</v>
      </c>
      <c r="F84" s="19">
        <f t="shared" si="24"/>
        <v>3.482882757905556E-2</v>
      </c>
      <c r="G84" s="19">
        <f t="shared" si="24"/>
        <v>8.330549263655912E-2</v>
      </c>
      <c r="H84" s="19">
        <f t="shared" si="24"/>
        <v>0.12504006991421809</v>
      </c>
      <c r="I84" s="19">
        <f t="shared" si="24"/>
        <v>0.25096481497919465</v>
      </c>
    </row>
    <row r="85" spans="2:11" x14ac:dyDescent="0.2">
      <c r="B85" s="76" t="s">
        <v>67</v>
      </c>
      <c r="C85" s="76"/>
      <c r="D85" s="19">
        <f t="shared" ref="D85:I87" si="25">AVERAGE(D82,D66,D50,D34,D18)</f>
        <v>0.88136787920806658</v>
      </c>
      <c r="E85" s="19">
        <f t="shared" si="25"/>
        <v>0.84080473847694903</v>
      </c>
      <c r="F85" s="19">
        <f t="shared" si="25"/>
        <v>0.9782001813676503</v>
      </c>
      <c r="G85" s="19">
        <f t="shared" si="25"/>
        <v>0.8997395919950183</v>
      </c>
      <c r="H85" s="19">
        <f t="shared" si="25"/>
        <v>0.88136787920806658</v>
      </c>
      <c r="I85" s="19">
        <f t="shared" si="25"/>
        <v>0.76955063296902348</v>
      </c>
    </row>
    <row r="86" spans="2:11" x14ac:dyDescent="0.2">
      <c r="B86" s="77" t="s">
        <v>68</v>
      </c>
      <c r="C86" s="78"/>
      <c r="D86" s="19">
        <f t="shared" si="25"/>
        <v>0.91926003554016478</v>
      </c>
      <c r="E86" s="19">
        <f t="shared" si="25"/>
        <v>0.87052128449378507</v>
      </c>
      <c r="F86" s="19">
        <f t="shared" si="25"/>
        <v>0.98510046931243411</v>
      </c>
      <c r="G86" s="19">
        <f t="shared" si="25"/>
        <v>0.92419768846587869</v>
      </c>
      <c r="H86" s="19">
        <f t="shared" si="25"/>
        <v>0.91926003554016478</v>
      </c>
      <c r="I86" s="19">
        <f t="shared" si="25"/>
        <v>0.84607829661627354</v>
      </c>
    </row>
    <row r="87" spans="2:11" x14ac:dyDescent="0.2">
      <c r="B87" s="76" t="s">
        <v>66</v>
      </c>
      <c r="C87" s="76"/>
      <c r="D87" s="19">
        <f t="shared" si="25"/>
        <v>0.12504006991421926</v>
      </c>
      <c r="E87" s="19">
        <f t="shared" si="25"/>
        <v>0.11812821793527292</v>
      </c>
      <c r="F87" s="19">
        <f t="shared" si="25"/>
        <v>3.482882757905556E-2</v>
      </c>
      <c r="G87" s="19">
        <f t="shared" si="25"/>
        <v>8.330549263655912E-2</v>
      </c>
      <c r="H87" s="19">
        <f t="shared" si="25"/>
        <v>0.12504006991421809</v>
      </c>
      <c r="I87" s="19">
        <f t="shared" si="25"/>
        <v>0.25096481497919465</v>
      </c>
    </row>
    <row r="89" spans="2:11" x14ac:dyDescent="0.2">
      <c r="D89" s="74" t="s">
        <v>78</v>
      </c>
      <c r="E89" s="74"/>
      <c r="F89" s="74"/>
      <c r="G89" s="74"/>
    </row>
    <row r="90" spans="2:11" x14ac:dyDescent="0.2">
      <c r="C90" s="2" t="s">
        <v>57</v>
      </c>
      <c r="D90" s="5" t="s">
        <v>1</v>
      </c>
      <c r="E90" s="5" t="s">
        <v>2</v>
      </c>
      <c r="F90" s="5" t="s">
        <v>3</v>
      </c>
      <c r="G90" s="5" t="s">
        <v>4</v>
      </c>
    </row>
    <row r="91" spans="2:11" x14ac:dyDescent="0.2">
      <c r="C91" s="45" t="s">
        <v>20</v>
      </c>
      <c r="D91" s="3">
        <v>0</v>
      </c>
      <c r="E91" s="3">
        <v>0</v>
      </c>
      <c r="F91" s="3">
        <v>0</v>
      </c>
      <c r="G91" s="3">
        <v>0</v>
      </c>
    </row>
    <row r="92" spans="2:11" x14ac:dyDescent="0.2">
      <c r="C92" s="46" t="s">
        <v>16</v>
      </c>
      <c r="D92" s="3">
        <v>0</v>
      </c>
      <c r="E92" s="3">
        <v>0</v>
      </c>
      <c r="F92" s="3">
        <v>0</v>
      </c>
      <c r="G92" s="3">
        <v>0</v>
      </c>
    </row>
    <row r="93" spans="2:11" x14ac:dyDescent="0.2">
      <c r="C93" s="46" t="s">
        <v>15</v>
      </c>
      <c r="D93" s="3">
        <f t="shared" ref="D93" si="26">_xlfn.STDEV.P(D7,D23,D39,D55,D71)</f>
        <v>0</v>
      </c>
      <c r="E93" s="3">
        <v>0</v>
      </c>
      <c r="F93" s="3">
        <v>0</v>
      </c>
      <c r="G93" s="3">
        <v>0</v>
      </c>
    </row>
    <row r="94" spans="2:11" x14ac:dyDescent="0.2">
      <c r="C94" s="46" t="s">
        <v>17</v>
      </c>
      <c r="D94" s="3">
        <v>0</v>
      </c>
      <c r="E94" s="3">
        <v>0</v>
      </c>
      <c r="F94" s="3">
        <v>0</v>
      </c>
      <c r="G94" s="3">
        <v>0</v>
      </c>
    </row>
    <row r="95" spans="2:11" x14ac:dyDescent="0.2">
      <c r="C95" s="46" t="s">
        <v>18</v>
      </c>
      <c r="D95" s="3">
        <v>0</v>
      </c>
      <c r="E95" s="3">
        <v>0</v>
      </c>
      <c r="F95" s="3">
        <v>0</v>
      </c>
      <c r="G95" s="3">
        <v>0</v>
      </c>
    </row>
    <row r="96" spans="2:11" x14ac:dyDescent="0.2">
      <c r="C96" s="46" t="s">
        <v>19</v>
      </c>
      <c r="D96" s="3">
        <v>0</v>
      </c>
      <c r="E96" s="3">
        <v>0</v>
      </c>
      <c r="F96" s="3">
        <v>0</v>
      </c>
      <c r="G96" s="3">
        <v>0</v>
      </c>
    </row>
    <row r="97" spans="2:17" x14ac:dyDescent="0.2">
      <c r="C97" s="46" t="s">
        <v>22</v>
      </c>
      <c r="D97" s="3">
        <v>0</v>
      </c>
      <c r="E97" s="3">
        <v>0</v>
      </c>
      <c r="F97" s="3">
        <v>0</v>
      </c>
      <c r="G97" s="3">
        <v>0</v>
      </c>
    </row>
    <row r="98" spans="2:17" x14ac:dyDescent="0.2">
      <c r="C98" s="46" t="s">
        <v>23</v>
      </c>
      <c r="D98" s="3">
        <v>0</v>
      </c>
      <c r="E98" s="3">
        <v>0</v>
      </c>
      <c r="F98" s="3">
        <v>0</v>
      </c>
      <c r="G98" s="3">
        <v>0</v>
      </c>
    </row>
    <row r="99" spans="2:17" x14ac:dyDescent="0.2">
      <c r="C99" s="46" t="s">
        <v>24</v>
      </c>
      <c r="D99" s="3">
        <v>0</v>
      </c>
      <c r="E99" s="3">
        <v>0</v>
      </c>
      <c r="F99" s="3">
        <v>0</v>
      </c>
      <c r="G99" s="3">
        <v>0</v>
      </c>
    </row>
    <row r="100" spans="2:17" x14ac:dyDescent="0.2">
      <c r="C100" s="46" t="s">
        <v>25</v>
      </c>
      <c r="D100" s="3">
        <v>0</v>
      </c>
      <c r="E100" s="3">
        <v>0</v>
      </c>
      <c r="F100" s="3">
        <v>0</v>
      </c>
      <c r="G100" s="3">
        <v>0</v>
      </c>
    </row>
    <row r="101" spans="2:17" x14ac:dyDescent="0.2">
      <c r="C101" s="46" t="s">
        <v>26</v>
      </c>
      <c r="D101" s="3">
        <v>0</v>
      </c>
      <c r="E101" s="3">
        <v>0</v>
      </c>
      <c r="F101" s="3">
        <v>0</v>
      </c>
      <c r="G101" s="3">
        <v>0</v>
      </c>
    </row>
    <row r="102" spans="2:17" x14ac:dyDescent="0.2">
      <c r="C102" s="46" t="s">
        <v>27</v>
      </c>
      <c r="D102" s="3">
        <v>0</v>
      </c>
      <c r="E102" s="3">
        <v>0</v>
      </c>
      <c r="F102" s="3">
        <v>0</v>
      </c>
      <c r="G102" s="3">
        <v>0</v>
      </c>
    </row>
    <row r="103" spans="2:17" x14ac:dyDescent="0.2">
      <c r="C103" s="46" t="s">
        <v>28</v>
      </c>
      <c r="D103" s="3">
        <v>0</v>
      </c>
      <c r="E103" s="3">
        <v>0</v>
      </c>
      <c r="F103" s="3">
        <v>0</v>
      </c>
      <c r="G103" s="3">
        <v>0</v>
      </c>
    </row>
    <row r="104" spans="2:17" x14ac:dyDescent="0.2">
      <c r="D104" s="2">
        <f>AVERAGE(D91:D103)</f>
        <v>0</v>
      </c>
      <c r="E104" s="2">
        <f>AVERAGE(E91:E103)</f>
        <v>0</v>
      </c>
      <c r="F104" s="2">
        <f>AVERAGE(F91:F103)</f>
        <v>0</v>
      </c>
      <c r="G104" s="2">
        <f>AVERAGE(G91:G103)</f>
        <v>0</v>
      </c>
    </row>
    <row r="109" spans="2:17" x14ac:dyDescent="0.2">
      <c r="O109" s="73" t="s">
        <v>85</v>
      </c>
      <c r="P109" s="73"/>
      <c r="Q109" s="73"/>
    </row>
    <row r="110" spans="2:17" x14ac:dyDescent="0.2">
      <c r="B110" s="6" t="s">
        <v>95</v>
      </c>
      <c r="C110" s="6" t="s">
        <v>57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24" t="s">
        <v>21</v>
      </c>
      <c r="K110" s="7" t="s">
        <v>51</v>
      </c>
      <c r="O110" s="5" t="s">
        <v>1</v>
      </c>
      <c r="P110" s="5" t="s">
        <v>3</v>
      </c>
      <c r="Q110" s="5" t="s">
        <v>4</v>
      </c>
    </row>
    <row r="111" spans="2:17" s="23" customFormat="1" ht="34" x14ac:dyDescent="0.2">
      <c r="B111" s="70">
        <v>0.01</v>
      </c>
      <c r="C111" s="50" t="s">
        <v>93</v>
      </c>
      <c r="D111" s="24">
        <v>0.90825688073394495</v>
      </c>
      <c r="E111" s="24">
        <v>0.87751677852348997</v>
      </c>
      <c r="F111" s="24">
        <v>0.95090909090909004</v>
      </c>
      <c r="G111" s="24">
        <v>0.91273996509598598</v>
      </c>
      <c r="H111" s="24">
        <v>0.90825688073394495</v>
      </c>
      <c r="I111" s="24">
        <v>0.81928463540153396</v>
      </c>
      <c r="J111" s="24">
        <v>1090</v>
      </c>
      <c r="K111" s="51" t="s">
        <v>96</v>
      </c>
      <c r="O111" s="21">
        <f>D111-Comparison!D42</f>
        <v>-4.5871559633020587E-3</v>
      </c>
      <c r="P111" s="21">
        <f>F111-Comparison!F42</f>
        <v>-8.7239366138449626E-3</v>
      </c>
      <c r="Q111" s="21">
        <f>G111-Comparison!G42</f>
        <v>-3.9997369197890542E-3</v>
      </c>
    </row>
    <row r="112" spans="2:17" ht="34" x14ac:dyDescent="0.2">
      <c r="B112" s="71"/>
      <c r="C112" s="21" t="s">
        <v>20</v>
      </c>
      <c r="D112" s="22">
        <v>1</v>
      </c>
      <c r="E112" s="22">
        <v>1</v>
      </c>
      <c r="F112" s="22">
        <v>1</v>
      </c>
      <c r="G112" s="22">
        <v>1</v>
      </c>
      <c r="H112" s="22">
        <v>1</v>
      </c>
      <c r="I112" s="22">
        <v>1</v>
      </c>
      <c r="J112" s="21">
        <v>10</v>
      </c>
      <c r="K112" s="32" t="s">
        <v>48</v>
      </c>
      <c r="O112" s="15">
        <f>D112-O5</f>
        <v>0</v>
      </c>
      <c r="P112" s="15">
        <f>F112-Q5</f>
        <v>0</v>
      </c>
      <c r="Q112" s="15">
        <f>G112-R5</f>
        <v>0</v>
      </c>
    </row>
    <row r="113" spans="2:17" ht="34" x14ac:dyDescent="0.2">
      <c r="B113" s="71"/>
      <c r="C113" s="21" t="s">
        <v>16</v>
      </c>
      <c r="D113" s="27">
        <v>0.875</v>
      </c>
      <c r="E113" s="27">
        <v>0.83333333333333304</v>
      </c>
      <c r="F113" s="27">
        <v>0.83333333333333304</v>
      </c>
      <c r="G113" s="27">
        <v>0.88235294117647001</v>
      </c>
      <c r="H113" s="27">
        <v>0.875</v>
      </c>
      <c r="I113" s="27">
        <v>0.75592894601845395</v>
      </c>
      <c r="J113" s="28">
        <v>64</v>
      </c>
      <c r="K113" s="32" t="s">
        <v>35</v>
      </c>
      <c r="O113" s="15">
        <f t="shared" ref="O113:O124" si="27">D113-O6</f>
        <v>0</v>
      </c>
      <c r="P113" s="15">
        <f t="shared" ref="P113:Q124" si="28">F113-Q6</f>
        <v>-0.10416666666666696</v>
      </c>
      <c r="Q113" s="15">
        <f t="shared" si="28"/>
        <v>0</v>
      </c>
    </row>
    <row r="114" spans="2:17" ht="34" x14ac:dyDescent="0.2">
      <c r="B114" s="71"/>
      <c r="C114" s="21" t="s">
        <v>15</v>
      </c>
      <c r="D114" s="22">
        <v>0.91891891891891897</v>
      </c>
      <c r="E114" s="22">
        <v>0.86046511627906896</v>
      </c>
      <c r="F114" s="22">
        <v>1</v>
      </c>
      <c r="G114" s="22">
        <v>0.92500000000000004</v>
      </c>
      <c r="H114" s="22">
        <v>0.91891891891891897</v>
      </c>
      <c r="I114" s="22">
        <v>0.849076105280404</v>
      </c>
      <c r="J114" s="21">
        <v>148</v>
      </c>
      <c r="K114" s="32" t="s">
        <v>36</v>
      </c>
      <c r="L114" s="23"/>
      <c r="M114" s="23"/>
      <c r="N114" s="23"/>
      <c r="O114" s="15">
        <f t="shared" si="27"/>
        <v>0</v>
      </c>
      <c r="P114" s="15">
        <f t="shared" si="28"/>
        <v>0</v>
      </c>
      <c r="Q114" s="15">
        <f t="shared" si="28"/>
        <v>0</v>
      </c>
    </row>
    <row r="115" spans="2:17" ht="34" x14ac:dyDescent="0.2">
      <c r="B115" s="71"/>
      <c r="C115" s="21" t="s">
        <v>17</v>
      </c>
      <c r="D115" s="22">
        <v>0.90586455666744203</v>
      </c>
      <c r="E115" s="22">
        <v>0.86542443064182195</v>
      </c>
      <c r="F115" s="22">
        <v>0.96335561189214103</v>
      </c>
      <c r="G115" s="22">
        <v>0.91176791362198695</v>
      </c>
      <c r="H115" s="22">
        <v>0.90586455666744203</v>
      </c>
      <c r="I115" s="22">
        <v>0.81686389755212896</v>
      </c>
      <c r="J115" s="21">
        <v>8594</v>
      </c>
      <c r="K115" s="32" t="s">
        <v>97</v>
      </c>
      <c r="O115" s="15">
        <f t="shared" si="27"/>
        <v>-4.1889690481728969E-3</v>
      </c>
      <c r="P115" s="15">
        <f t="shared" si="28"/>
        <v>-8.7179277867039939E-3</v>
      </c>
      <c r="Q115" s="15">
        <f t="shared" si="28"/>
        <v>-3.5383206280400481E-3</v>
      </c>
    </row>
    <row r="116" spans="2:17" ht="34" x14ac:dyDescent="0.2">
      <c r="B116" s="71"/>
      <c r="C116" s="21" t="s">
        <v>18</v>
      </c>
      <c r="D116" s="22">
        <v>0.92132179386309898</v>
      </c>
      <c r="E116" s="22">
        <v>0.87012987012986998</v>
      </c>
      <c r="F116" s="22">
        <v>0.99220576773187796</v>
      </c>
      <c r="G116" s="22">
        <v>0.92716678805535302</v>
      </c>
      <c r="H116" s="22">
        <v>0.92132179386309898</v>
      </c>
      <c r="I116" s="22">
        <v>0.85102093688503799</v>
      </c>
      <c r="J116" s="21">
        <v>2542</v>
      </c>
      <c r="K116" s="32" t="s">
        <v>98</v>
      </c>
      <c r="O116" s="15">
        <f t="shared" si="27"/>
        <v>-3.1471282454760274E-3</v>
      </c>
      <c r="P116" s="15">
        <f t="shared" si="28"/>
        <v>-7.7942322681220366E-3</v>
      </c>
      <c r="Q116" s="15">
        <f t="shared" si="28"/>
        <v>-2.6064379870749388E-3</v>
      </c>
    </row>
    <row r="117" spans="2:17" ht="34" x14ac:dyDescent="0.2">
      <c r="B117" s="71"/>
      <c r="C117" s="21" t="s">
        <v>19</v>
      </c>
      <c r="D117" s="22">
        <v>0.92311095381348396</v>
      </c>
      <c r="E117" s="22">
        <v>0.873417721518987</v>
      </c>
      <c r="F117" s="22">
        <v>0.99141405291746898</v>
      </c>
      <c r="G117" s="22">
        <v>0.92868280672958503</v>
      </c>
      <c r="H117" s="22">
        <v>0.92311095381348396</v>
      </c>
      <c r="I117" s="22">
        <v>0.85400781733850795</v>
      </c>
      <c r="J117" s="21">
        <v>11302</v>
      </c>
      <c r="K117" s="32" t="s">
        <v>99</v>
      </c>
      <c r="O117" s="15">
        <f t="shared" si="27"/>
        <v>-3.7161564324899032E-3</v>
      </c>
      <c r="P117" s="15">
        <f t="shared" si="28"/>
        <v>-8.5859470825310202E-3</v>
      </c>
      <c r="Q117" s="15">
        <f t="shared" si="28"/>
        <v>-3.1335012925099992E-3</v>
      </c>
    </row>
    <row r="118" spans="2:17" ht="34" x14ac:dyDescent="0.2">
      <c r="B118" s="71"/>
      <c r="C118" s="21" t="s">
        <v>22</v>
      </c>
      <c r="D118" s="22">
        <v>0.91833810888252099</v>
      </c>
      <c r="E118" s="22">
        <v>0.87228116710875303</v>
      </c>
      <c r="F118" s="22">
        <v>0.98208152904285495</v>
      </c>
      <c r="G118" s="22">
        <v>0.92393060335744803</v>
      </c>
      <c r="H118" s="22">
        <v>0.91833810888252099</v>
      </c>
      <c r="I118" s="22">
        <v>0.84331447354157096</v>
      </c>
      <c r="J118" s="21">
        <v>13262</v>
      </c>
      <c r="K118" s="32" t="s">
        <v>100</v>
      </c>
      <c r="O118" s="15">
        <f t="shared" si="27"/>
        <v>-3.619363595234848E-3</v>
      </c>
      <c r="P118" s="15">
        <f t="shared" si="28"/>
        <v>-8.4176415196540733E-3</v>
      </c>
      <c r="Q118" s="15">
        <f t="shared" si="28"/>
        <v>-3.0329136843980642E-3</v>
      </c>
    </row>
    <row r="119" spans="2:17" ht="34" x14ac:dyDescent="0.2">
      <c r="B119" s="71"/>
      <c r="C119" s="21" t="s">
        <v>23</v>
      </c>
      <c r="D119" s="22">
        <v>0.95378151260504196</v>
      </c>
      <c r="E119" s="22">
        <v>0.92248062015503796</v>
      </c>
      <c r="F119" s="22">
        <v>0.99166666666666603</v>
      </c>
      <c r="G119" s="22">
        <v>0.95582329317268999</v>
      </c>
      <c r="H119" s="22">
        <v>0.95378151260504196</v>
      </c>
      <c r="I119" s="22">
        <v>0.910108006033434</v>
      </c>
      <c r="J119" s="21">
        <v>238</v>
      </c>
      <c r="K119" s="32" t="s">
        <v>101</v>
      </c>
      <c r="O119" s="15">
        <f t="shared" si="27"/>
        <v>-4.2016806722688926E-3</v>
      </c>
      <c r="P119" s="15">
        <f t="shared" si="28"/>
        <v>-8.3333333333339699E-3</v>
      </c>
      <c r="Q119" s="15">
        <f t="shared" si="28"/>
        <v>-3.8541261821478656E-3</v>
      </c>
    </row>
    <row r="120" spans="2:17" ht="34" x14ac:dyDescent="0.2">
      <c r="B120" s="71"/>
      <c r="C120" s="21" t="s">
        <v>24</v>
      </c>
      <c r="D120" s="27">
        <v>0.77777777777777701</v>
      </c>
      <c r="E120" s="27">
        <v>0.72727272727272696</v>
      </c>
      <c r="F120" s="27">
        <v>0.88888888888888795</v>
      </c>
      <c r="G120" s="27">
        <v>0.8</v>
      </c>
      <c r="H120" s="27">
        <v>0.77777777777777701</v>
      </c>
      <c r="I120" s="27">
        <v>0.56980288229818898</v>
      </c>
      <c r="J120" s="28">
        <v>18</v>
      </c>
      <c r="K120" s="32" t="s">
        <v>41</v>
      </c>
      <c r="O120" s="15">
        <f t="shared" si="27"/>
        <v>0</v>
      </c>
      <c r="P120" s="15">
        <f t="shared" si="28"/>
        <v>0</v>
      </c>
      <c r="Q120" s="15">
        <f t="shared" si="28"/>
        <v>0</v>
      </c>
    </row>
    <row r="121" spans="2:17" ht="34" x14ac:dyDescent="0.2">
      <c r="B121" s="71"/>
      <c r="C121" s="21" t="s">
        <v>25</v>
      </c>
      <c r="D121" s="22">
        <v>0.91924398625429504</v>
      </c>
      <c r="E121" s="22">
        <v>0.86390532544378695</v>
      </c>
      <c r="F121" s="22">
        <v>0.99658703071672305</v>
      </c>
      <c r="G121" s="22">
        <v>0.92551505546751101</v>
      </c>
      <c r="H121" s="22">
        <v>0.91924398625429504</v>
      </c>
      <c r="I121" s="22">
        <v>0.84853837992559</v>
      </c>
      <c r="J121" s="21">
        <v>582</v>
      </c>
      <c r="K121" s="32" t="s">
        <v>102</v>
      </c>
      <c r="O121" s="15">
        <f t="shared" si="27"/>
        <v>0</v>
      </c>
      <c r="P121" s="15">
        <f t="shared" si="28"/>
        <v>-3.4129692832769454E-3</v>
      </c>
      <c r="Q121" s="15">
        <f t="shared" si="28"/>
        <v>2.368360716451523E-4</v>
      </c>
    </row>
    <row r="122" spans="2:17" ht="34" x14ac:dyDescent="0.2">
      <c r="B122" s="71"/>
      <c r="C122" s="21" t="s">
        <v>26</v>
      </c>
      <c r="D122" s="22">
        <v>0.89863547758284601</v>
      </c>
      <c r="E122" s="22">
        <v>0.87364620938628101</v>
      </c>
      <c r="F122" s="22">
        <v>0.93436293436293405</v>
      </c>
      <c r="G122" s="22">
        <v>0.90298507462686495</v>
      </c>
      <c r="H122" s="22">
        <v>0.89863547758284601</v>
      </c>
      <c r="I122" s="22">
        <v>0.79908600405780295</v>
      </c>
      <c r="J122" s="21">
        <v>4104</v>
      </c>
      <c r="K122" s="32" t="s">
        <v>103</v>
      </c>
      <c r="O122" s="15">
        <f t="shared" si="27"/>
        <v>-2.9239766081869956E-3</v>
      </c>
      <c r="P122" s="15">
        <f t="shared" si="28"/>
        <v>-7.1575334733230411E-3</v>
      </c>
      <c r="Q122" s="15">
        <f t="shared" si="28"/>
        <v>-2.3570059729470794E-3</v>
      </c>
    </row>
    <row r="123" spans="2:17" ht="34" x14ac:dyDescent="0.2">
      <c r="B123" s="71"/>
      <c r="C123" s="21" t="s">
        <v>27</v>
      </c>
      <c r="D123" s="27">
        <v>0.5</v>
      </c>
      <c r="E123" s="27">
        <v>0.5</v>
      </c>
      <c r="F123" s="27">
        <v>1</v>
      </c>
      <c r="G123" s="27">
        <v>0.66666666666666596</v>
      </c>
      <c r="H123" s="27">
        <v>0.5</v>
      </c>
      <c r="I123" s="27">
        <v>0</v>
      </c>
      <c r="J123" s="28">
        <v>4</v>
      </c>
      <c r="K123" s="32" t="s">
        <v>45</v>
      </c>
      <c r="O123" s="15">
        <f t="shared" si="27"/>
        <v>0</v>
      </c>
      <c r="P123" s="15">
        <f t="shared" si="28"/>
        <v>0</v>
      </c>
      <c r="Q123" s="15">
        <f t="shared" si="28"/>
        <v>0</v>
      </c>
    </row>
    <row r="124" spans="2:17" ht="34" x14ac:dyDescent="0.2">
      <c r="B124" s="71"/>
      <c r="C124" s="21" t="s">
        <v>28</v>
      </c>
      <c r="D124" s="22">
        <v>0.92035690680766602</v>
      </c>
      <c r="E124" s="22">
        <v>0.87830687830687804</v>
      </c>
      <c r="F124" s="22">
        <v>0.97774869109947604</v>
      </c>
      <c r="G124" s="22">
        <v>0.92536388974914796</v>
      </c>
      <c r="H124" s="22">
        <v>0.92035690680766602</v>
      </c>
      <c r="I124" s="22">
        <v>0.84608018929879902</v>
      </c>
      <c r="J124" s="21">
        <v>3026</v>
      </c>
      <c r="K124" s="32" t="s">
        <v>104</v>
      </c>
      <c r="O124" s="15">
        <f t="shared" si="27"/>
        <v>-3.6351619299410665E-3</v>
      </c>
      <c r="P124" s="15">
        <f t="shared" si="28"/>
        <v>-8.3715997134780062E-3</v>
      </c>
      <c r="Q124" s="15">
        <f t="shared" si="28"/>
        <v>-3.0741936360410005E-3</v>
      </c>
    </row>
    <row r="125" spans="2:17" x14ac:dyDescent="0.2">
      <c r="B125" s="71"/>
      <c r="C125" s="18" t="s">
        <v>29</v>
      </c>
      <c r="D125" s="19">
        <f>AVERAGE(D112:D124)</f>
        <v>0.87941153793639171</v>
      </c>
      <c r="E125" s="19">
        <f t="shared" ref="E125:I125" si="29">AVERAGE(E112:E124)</f>
        <v>0.84158949227511881</v>
      </c>
      <c r="F125" s="19">
        <f t="shared" si="29"/>
        <v>0.96551111589633565</v>
      </c>
      <c r="G125" s="19">
        <f t="shared" si="29"/>
        <v>0.89809654097105573</v>
      </c>
      <c r="H125" s="19">
        <f t="shared" si="29"/>
        <v>0.87941153793639171</v>
      </c>
      <c r="I125" s="19">
        <f t="shared" si="29"/>
        <v>0.76490981832537841</v>
      </c>
      <c r="J125" s="23"/>
      <c r="O125" s="52">
        <f>D125-O18</f>
        <v>-1.9563412716747663E-3</v>
      </c>
      <c r="P125" s="52">
        <f>F125-Q18</f>
        <v>-1.2689065471314653E-2</v>
      </c>
      <c r="Q125" s="52">
        <f>G125-R18</f>
        <v>-1.6430510239624496E-3</v>
      </c>
    </row>
    <row r="126" spans="2:17" x14ac:dyDescent="0.2">
      <c r="B126" s="71"/>
      <c r="C126" s="18" t="s">
        <v>31</v>
      </c>
      <c r="D126" s="19">
        <f>SUMPRODUCT(D112:D124,$J$5:$J$17)/SUM($J$5:$J$17)</f>
        <v>0.91566045473185365</v>
      </c>
      <c r="E126" s="19">
        <f t="shared" ref="E126:I126" si="30">SUMPRODUCT(E112:E124,$J$5:$J$17)/SUM($J$5:$J$17)</f>
        <v>0.87164998945929861</v>
      </c>
      <c r="F126" s="19">
        <f t="shared" si="30"/>
        <v>0.97669951993859538</v>
      </c>
      <c r="G126" s="19">
        <f t="shared" si="30"/>
        <v>0.92118073098594422</v>
      </c>
      <c r="H126" s="19">
        <f t="shared" si="30"/>
        <v>0.91566045473185365</v>
      </c>
      <c r="I126" s="19">
        <f t="shared" si="30"/>
        <v>0.83756090310349907</v>
      </c>
      <c r="J126" s="23"/>
      <c r="O126" s="73" t="s">
        <v>85</v>
      </c>
      <c r="P126" s="73"/>
      <c r="Q126" s="73"/>
    </row>
    <row r="127" spans="2:17" x14ac:dyDescent="0.2">
      <c r="B127" s="72"/>
      <c r="C127" s="18" t="s">
        <v>30</v>
      </c>
      <c r="D127" s="19">
        <f>STDEV(D112:D124)</f>
        <v>0.12431450609554975</v>
      </c>
      <c r="E127" s="19">
        <f t="shared" ref="E127:I127" si="31">STDEV(E112:E124)</f>
        <v>0.11833036006509783</v>
      </c>
      <c r="F127" s="19">
        <f t="shared" si="31"/>
        <v>5.1106885874128899E-2</v>
      </c>
      <c r="G127" s="19">
        <f t="shared" si="31"/>
        <v>8.2676655880544153E-2</v>
      </c>
      <c r="H127" s="19">
        <f t="shared" si="31"/>
        <v>0.12431450609554975</v>
      </c>
      <c r="I127" s="19">
        <f t="shared" si="31"/>
        <v>0.24926872136366035</v>
      </c>
      <c r="J127" s="23"/>
      <c r="O127" s="5" t="s">
        <v>1</v>
      </c>
      <c r="P127" s="5" t="s">
        <v>3</v>
      </c>
      <c r="Q127" s="5" t="s">
        <v>4</v>
      </c>
    </row>
    <row r="128" spans="2:17" ht="34" x14ac:dyDescent="0.2">
      <c r="B128" s="70">
        <v>0.05</v>
      </c>
      <c r="C128" s="53" t="s">
        <v>94</v>
      </c>
      <c r="D128" s="54">
        <v>0.89908256880733906</v>
      </c>
      <c r="E128" s="54">
        <v>0.88758389261744897</v>
      </c>
      <c r="F128" s="54">
        <v>0.92482517482517401</v>
      </c>
      <c r="G128" s="54">
        <v>0.90582191780821897</v>
      </c>
      <c r="H128" s="54">
        <v>0.89908256880733906</v>
      </c>
      <c r="I128" s="54">
        <v>0.79800644476301996</v>
      </c>
      <c r="J128" s="21">
        <v>1090</v>
      </c>
      <c r="K128" s="32" t="s">
        <v>105</v>
      </c>
      <c r="L128" s="23"/>
      <c r="M128" s="23"/>
      <c r="N128" s="23"/>
      <c r="O128" s="22">
        <f>D128-Comparison!D42</f>
        <v>-1.3761467889907952E-2</v>
      </c>
      <c r="P128" s="22">
        <f>F128-Comparison!F42</f>
        <v>-3.4807852697760988E-2</v>
      </c>
      <c r="Q128" s="22">
        <f>G128-Comparison!G42</f>
        <v>-1.0917784207556069E-2</v>
      </c>
    </row>
    <row r="129" spans="2:17" ht="34" x14ac:dyDescent="0.2">
      <c r="B129" s="71"/>
      <c r="C129" s="21" t="s">
        <v>20</v>
      </c>
      <c r="D129" s="22">
        <v>1</v>
      </c>
      <c r="E129" s="22">
        <v>1</v>
      </c>
      <c r="F129" s="22">
        <v>1</v>
      </c>
      <c r="G129" s="22">
        <v>1</v>
      </c>
      <c r="H129" s="22">
        <v>1</v>
      </c>
      <c r="I129" s="22">
        <v>1</v>
      </c>
      <c r="J129" s="21">
        <v>10</v>
      </c>
      <c r="K129" s="32" t="s">
        <v>48</v>
      </c>
      <c r="L129" s="23"/>
      <c r="M129" s="23"/>
      <c r="N129" s="23"/>
      <c r="O129" s="15">
        <f>D129-O5</f>
        <v>0</v>
      </c>
      <c r="P129" s="15">
        <f>F129-Q5</f>
        <v>0</v>
      </c>
      <c r="Q129" s="15">
        <f>G129-R5</f>
        <v>0</v>
      </c>
    </row>
    <row r="130" spans="2:17" ht="34" x14ac:dyDescent="0.2">
      <c r="B130" s="71"/>
      <c r="C130" s="21" t="s">
        <v>16</v>
      </c>
      <c r="D130" s="27">
        <v>0.859375</v>
      </c>
      <c r="E130" s="27">
        <v>0.83333333333333304</v>
      </c>
      <c r="F130" s="27">
        <v>0.90909090909090895</v>
      </c>
      <c r="G130" s="27">
        <v>0.86956521739130399</v>
      </c>
      <c r="H130" s="27">
        <v>0.859375</v>
      </c>
      <c r="I130" s="27">
        <v>0.72084683864289401</v>
      </c>
      <c r="J130" s="28">
        <v>64</v>
      </c>
      <c r="K130" s="32" t="s">
        <v>106</v>
      </c>
      <c r="L130" s="23"/>
      <c r="M130" s="23"/>
      <c r="N130" s="23"/>
      <c r="O130" s="15">
        <f t="shared" ref="O130:O141" si="32">D130-O6</f>
        <v>-1.5625E-2</v>
      </c>
      <c r="P130" s="15">
        <f t="shared" ref="P130:Q141" si="33">F130-Q6</f>
        <v>-2.840909090909105E-2</v>
      </c>
      <c r="Q130" s="15">
        <f t="shared" si="33"/>
        <v>-1.2787723785165905E-2</v>
      </c>
    </row>
    <row r="131" spans="2:17" ht="34" x14ac:dyDescent="0.2">
      <c r="B131" s="71"/>
      <c r="C131" s="21" t="s">
        <v>15</v>
      </c>
      <c r="D131" s="22">
        <v>0.91216216216216195</v>
      </c>
      <c r="E131" s="22">
        <v>0.87209302325581395</v>
      </c>
      <c r="F131" s="22">
        <v>0.97402597402597402</v>
      </c>
      <c r="G131" s="22">
        <v>0.92024539877300604</v>
      </c>
      <c r="H131" s="22">
        <v>0.91216216216216195</v>
      </c>
      <c r="I131" s="22">
        <v>0.82940086110986599</v>
      </c>
      <c r="J131" s="21">
        <v>148</v>
      </c>
      <c r="K131" s="32" t="s">
        <v>107</v>
      </c>
      <c r="L131" s="23"/>
      <c r="M131" s="23"/>
      <c r="N131" s="23"/>
      <c r="O131" s="15">
        <f t="shared" si="32"/>
        <v>-6.7567567567570208E-3</v>
      </c>
      <c r="P131" s="15">
        <f t="shared" si="33"/>
        <v>-2.5974025974025983E-2</v>
      </c>
      <c r="Q131" s="15">
        <f t="shared" si="33"/>
        <v>-4.7546012269940041E-3</v>
      </c>
    </row>
    <row r="132" spans="2:17" ht="34" x14ac:dyDescent="0.2">
      <c r="B132" s="71"/>
      <c r="C132" s="21" t="s">
        <v>17</v>
      </c>
      <c r="D132" s="22">
        <v>0.89329764952292301</v>
      </c>
      <c r="E132" s="22">
        <v>0.87204968944099304</v>
      </c>
      <c r="F132" s="22">
        <v>0.93371757925071996</v>
      </c>
      <c r="G132" s="22">
        <v>0.90183063911786698</v>
      </c>
      <c r="H132" s="22">
        <v>0.89329764952292301</v>
      </c>
      <c r="I132" s="22">
        <v>0.78746891017423004</v>
      </c>
      <c r="J132" s="21">
        <v>8594</v>
      </c>
      <c r="K132" s="32" t="s">
        <v>108</v>
      </c>
      <c r="L132" s="23"/>
      <c r="M132" s="23"/>
      <c r="N132" s="23"/>
      <c r="O132" s="15">
        <f t="shared" si="32"/>
        <v>-1.6755876192691921E-2</v>
      </c>
      <c r="P132" s="15">
        <f t="shared" si="33"/>
        <v>-3.8355960428125058E-2</v>
      </c>
      <c r="Q132" s="15">
        <f t="shared" si="33"/>
        <v>-1.3475595132160012E-2</v>
      </c>
    </row>
    <row r="133" spans="2:17" ht="34" x14ac:dyDescent="0.2">
      <c r="B133" s="71"/>
      <c r="C133" s="21" t="s">
        <v>18</v>
      </c>
      <c r="D133" s="22">
        <v>0.90676632572777305</v>
      </c>
      <c r="E133" s="22">
        <v>0.87491455912508498</v>
      </c>
      <c r="F133" s="22">
        <v>0.95952023988005997</v>
      </c>
      <c r="G133" s="22">
        <v>0.91526635681086799</v>
      </c>
      <c r="H133" s="22">
        <v>0.90676632572777305</v>
      </c>
      <c r="I133" s="22">
        <v>0.81640578818751197</v>
      </c>
      <c r="J133" s="21">
        <v>2542</v>
      </c>
      <c r="K133" s="32" t="s">
        <v>109</v>
      </c>
      <c r="L133" s="23"/>
      <c r="M133" s="23"/>
      <c r="N133" s="23"/>
      <c r="O133" s="15">
        <f t="shared" si="32"/>
        <v>-1.770259638080196E-2</v>
      </c>
      <c r="P133" s="15">
        <f t="shared" si="33"/>
        <v>-4.0479760119940034E-2</v>
      </c>
      <c r="Q133" s="15">
        <f t="shared" si="33"/>
        <v>-1.4506869231559971E-2</v>
      </c>
    </row>
    <row r="134" spans="2:17" ht="34" x14ac:dyDescent="0.2">
      <c r="B134" s="71"/>
      <c r="C134" s="21" t="s">
        <v>19</v>
      </c>
      <c r="D134" s="22">
        <v>0.90877720757388003</v>
      </c>
      <c r="E134" s="22">
        <v>0.87835751775239201</v>
      </c>
      <c r="F134" s="22">
        <v>0.95904264284510299</v>
      </c>
      <c r="G134" s="22">
        <v>0.91692853114172901</v>
      </c>
      <c r="H134" s="22">
        <v>0.90877720757388003</v>
      </c>
      <c r="I134" s="22">
        <v>0.820091651666077</v>
      </c>
      <c r="J134" s="21">
        <v>11302</v>
      </c>
      <c r="K134" s="32" t="s">
        <v>110</v>
      </c>
      <c r="L134" s="23"/>
      <c r="M134" s="23"/>
      <c r="N134" s="23"/>
      <c r="O134" s="15">
        <f t="shared" si="32"/>
        <v>-1.8049902672093832E-2</v>
      </c>
      <c r="P134" s="15">
        <f t="shared" si="33"/>
        <v>-4.0957357154897012E-2</v>
      </c>
      <c r="Q134" s="15">
        <f t="shared" si="33"/>
        <v>-1.4887776880366022E-2</v>
      </c>
    </row>
    <row r="135" spans="2:17" ht="34" x14ac:dyDescent="0.2">
      <c r="B135" s="71"/>
      <c r="C135" s="3" t="s">
        <v>22</v>
      </c>
      <c r="D135" s="22">
        <v>0.90453928517568905</v>
      </c>
      <c r="E135" s="22">
        <v>0.87771883289124597</v>
      </c>
      <c r="F135" s="22">
        <v>0.95058891123240397</v>
      </c>
      <c r="G135" s="22">
        <v>0.912701696317749</v>
      </c>
      <c r="H135" s="22">
        <v>0.90453928517568905</v>
      </c>
      <c r="I135" s="22">
        <v>0.81089233400244298</v>
      </c>
      <c r="J135" s="21">
        <v>13262</v>
      </c>
      <c r="K135" s="32" t="s">
        <v>111</v>
      </c>
      <c r="O135" s="15">
        <f t="shared" si="32"/>
        <v>-1.741818730206679E-2</v>
      </c>
      <c r="P135" s="15">
        <f t="shared" si="33"/>
        <v>-3.9910259330105058E-2</v>
      </c>
      <c r="Q135" s="15">
        <f t="shared" si="33"/>
        <v>-1.4261820724097096E-2</v>
      </c>
    </row>
    <row r="136" spans="2:17" ht="34" x14ac:dyDescent="0.2">
      <c r="B136" s="71"/>
      <c r="C136" s="21" t="s">
        <v>23</v>
      </c>
      <c r="D136" s="22">
        <v>0.93697478991596606</v>
      </c>
      <c r="E136" s="22">
        <v>0.92248062015503796</v>
      </c>
      <c r="F136" s="22">
        <v>0.95967741935483797</v>
      </c>
      <c r="G136" s="22">
        <v>0.94071146245059201</v>
      </c>
      <c r="H136" s="22">
        <v>0.93697478991596606</v>
      </c>
      <c r="I136" s="22">
        <v>0.874280498101207</v>
      </c>
      <c r="J136" s="21">
        <v>238</v>
      </c>
      <c r="K136" s="32" t="s">
        <v>112</v>
      </c>
      <c r="L136" s="23"/>
      <c r="M136" s="23"/>
      <c r="N136" s="23"/>
      <c r="O136" s="15">
        <f t="shared" si="32"/>
        <v>-2.1008403361344796E-2</v>
      </c>
      <c r="P136" s="15">
        <f t="shared" si="33"/>
        <v>-4.0322580645162032E-2</v>
      </c>
      <c r="Q136" s="15">
        <f t="shared" si="33"/>
        <v>-1.8965956904245851E-2</v>
      </c>
    </row>
    <row r="137" spans="2:17" ht="34" x14ac:dyDescent="0.2">
      <c r="B137" s="71"/>
      <c r="C137" s="21" t="s">
        <v>24</v>
      </c>
      <c r="D137" s="27">
        <v>0.77777777777777701</v>
      </c>
      <c r="E137" s="27">
        <v>0.72727272727272696</v>
      </c>
      <c r="F137" s="27">
        <v>0.88888888888888795</v>
      </c>
      <c r="G137" s="27">
        <v>0.8</v>
      </c>
      <c r="H137" s="27">
        <v>0.77777777777777701</v>
      </c>
      <c r="I137" s="27">
        <v>0.56980288229818898</v>
      </c>
      <c r="J137" s="28">
        <v>18</v>
      </c>
      <c r="K137" s="32" t="s">
        <v>41</v>
      </c>
      <c r="L137" s="23"/>
      <c r="M137" s="23"/>
      <c r="N137" s="23"/>
      <c r="O137" s="15">
        <f t="shared" si="32"/>
        <v>0</v>
      </c>
      <c r="P137" s="15">
        <f t="shared" si="33"/>
        <v>0</v>
      </c>
      <c r="Q137" s="15">
        <f t="shared" si="33"/>
        <v>0</v>
      </c>
    </row>
    <row r="138" spans="2:17" ht="34" x14ac:dyDescent="0.2">
      <c r="B138" s="71"/>
      <c r="C138" s="21" t="s">
        <v>25</v>
      </c>
      <c r="D138" s="22">
        <v>0.91237113402061798</v>
      </c>
      <c r="E138" s="22">
        <v>0.87573964497041401</v>
      </c>
      <c r="F138" s="22">
        <v>0.970491803278688</v>
      </c>
      <c r="G138" s="22">
        <v>0.92068429237947103</v>
      </c>
      <c r="H138" s="22">
        <v>0.91237113402061798</v>
      </c>
      <c r="I138" s="22">
        <v>0.82880057838186605</v>
      </c>
      <c r="J138" s="21">
        <v>582</v>
      </c>
      <c r="K138" s="32" t="s">
        <v>113</v>
      </c>
      <c r="L138" s="23"/>
      <c r="M138" s="23"/>
      <c r="N138" s="23"/>
      <c r="O138" s="15">
        <f t="shared" si="32"/>
        <v>-6.8728522336771736E-3</v>
      </c>
      <c r="P138" s="15">
        <f t="shared" si="33"/>
        <v>-2.9508196721311997E-2</v>
      </c>
      <c r="Q138" s="15">
        <f t="shared" si="33"/>
        <v>-4.5939270163948276E-3</v>
      </c>
    </row>
    <row r="139" spans="2:17" ht="34" x14ac:dyDescent="0.2">
      <c r="B139" s="71"/>
      <c r="C139" s="3" t="s">
        <v>26</v>
      </c>
      <c r="D139" s="22">
        <v>0.882066276803118</v>
      </c>
      <c r="E139" s="22">
        <v>0.87680505415162402</v>
      </c>
      <c r="F139" s="22">
        <v>0.90204271123491098</v>
      </c>
      <c r="G139" s="22">
        <v>0.88924485125858099</v>
      </c>
      <c r="H139" s="22">
        <v>0.882066276803118</v>
      </c>
      <c r="I139" s="22">
        <v>0.76354316821028401</v>
      </c>
      <c r="J139" s="21">
        <v>4104</v>
      </c>
      <c r="K139" s="32" t="s">
        <v>114</v>
      </c>
      <c r="O139" s="15">
        <f t="shared" si="32"/>
        <v>-1.9493177387915006E-2</v>
      </c>
      <c r="P139" s="15">
        <f t="shared" si="33"/>
        <v>-3.9477756601346115E-2</v>
      </c>
      <c r="Q139" s="15">
        <f t="shared" si="33"/>
        <v>-1.6097229341231034E-2</v>
      </c>
    </row>
    <row r="140" spans="2:17" ht="34" x14ac:dyDescent="0.2">
      <c r="B140" s="71"/>
      <c r="C140" s="21" t="s">
        <v>27</v>
      </c>
      <c r="D140" s="27">
        <v>0.5</v>
      </c>
      <c r="E140" s="27">
        <v>0.5</v>
      </c>
      <c r="F140" s="27">
        <v>1</v>
      </c>
      <c r="G140" s="27">
        <v>0.66666666666666596</v>
      </c>
      <c r="H140" s="27">
        <v>0.5</v>
      </c>
      <c r="I140" s="27">
        <v>0</v>
      </c>
      <c r="J140" s="28">
        <v>4</v>
      </c>
      <c r="K140" s="32" t="s">
        <v>45</v>
      </c>
      <c r="L140" s="23"/>
      <c r="M140" s="23"/>
      <c r="N140" s="23"/>
      <c r="O140" s="15">
        <f t="shared" si="32"/>
        <v>0</v>
      </c>
      <c r="P140" s="15">
        <f t="shared" si="33"/>
        <v>0</v>
      </c>
      <c r="Q140" s="15">
        <f t="shared" si="33"/>
        <v>0</v>
      </c>
    </row>
    <row r="141" spans="2:17" ht="34" x14ac:dyDescent="0.2">
      <c r="B141" s="71"/>
      <c r="C141" s="21" t="s">
        <v>28</v>
      </c>
      <c r="D141" s="22">
        <v>0.90779907468605403</v>
      </c>
      <c r="E141" s="22">
        <v>0.88477366255143997</v>
      </c>
      <c r="F141" s="22">
        <v>0.94773299748110795</v>
      </c>
      <c r="G141" s="22">
        <v>0.915171784737002</v>
      </c>
      <c r="H141" s="22">
        <v>0.90779907468605403</v>
      </c>
      <c r="I141" s="22">
        <v>0.81676484638983804</v>
      </c>
      <c r="J141" s="21">
        <v>3026</v>
      </c>
      <c r="K141" s="32" t="s">
        <v>115</v>
      </c>
      <c r="L141" s="23"/>
      <c r="M141" s="23"/>
      <c r="N141" s="23"/>
      <c r="O141" s="15">
        <f t="shared" si="32"/>
        <v>-1.6192994051553056E-2</v>
      </c>
      <c r="P141" s="15">
        <f t="shared" si="33"/>
        <v>-3.8387293331846095E-2</v>
      </c>
      <c r="Q141" s="15">
        <f t="shared" si="33"/>
        <v>-1.3266298648186958E-2</v>
      </c>
    </row>
    <row r="142" spans="2:17" x14ac:dyDescent="0.2">
      <c r="B142" s="71"/>
      <c r="C142" s="18" t="s">
        <v>29</v>
      </c>
      <c r="D142" s="19">
        <f>AVERAGE(D129:D141)</f>
        <v>0.86937743718199678</v>
      </c>
      <c r="E142" s="19">
        <f t="shared" ref="E142:I142" si="34">AVERAGE(E129:E141)</f>
        <v>0.84581066653077741</v>
      </c>
      <c r="F142" s="19">
        <f t="shared" si="34"/>
        <v>0.95037077512027723</v>
      </c>
      <c r="G142" s="19">
        <f t="shared" si="34"/>
        <v>0.88992437669575664</v>
      </c>
      <c r="H142" s="19">
        <f t="shared" si="34"/>
        <v>0.86937743718199678</v>
      </c>
      <c r="I142" s="19">
        <f t="shared" si="34"/>
        <v>0.74140756593572354</v>
      </c>
      <c r="O142" s="52">
        <f>D142-O18</f>
        <v>-1.1990442026069692E-2</v>
      </c>
      <c r="P142" s="52">
        <f>F142-Q18</f>
        <v>-2.7829406247373067E-2</v>
      </c>
      <c r="Q142" s="52">
        <f>G142-R18</f>
        <v>-9.8152152992615482E-3</v>
      </c>
    </row>
    <row r="143" spans="2:17" x14ac:dyDescent="0.2">
      <c r="B143" s="71"/>
      <c r="C143" s="18" t="s">
        <v>31</v>
      </c>
      <c r="D143" s="19">
        <f t="shared" ref="D143:I143" si="35">SUMPRODUCT(D129:D141,$J$21:$J$33)/SUM($J$21:$J$33)</f>
        <v>0.90185446758098986</v>
      </c>
      <c r="E143" s="19">
        <f t="shared" si="35"/>
        <v>0.87707635630719016</v>
      </c>
      <c r="F143" s="19">
        <f t="shared" si="35"/>
        <v>0.94556590584119715</v>
      </c>
      <c r="G143" s="19">
        <f t="shared" si="35"/>
        <v>0.90995874568568758</v>
      </c>
      <c r="H143" s="19">
        <f t="shared" si="35"/>
        <v>0.90185446758098986</v>
      </c>
      <c r="I143" s="19">
        <f t="shared" si="35"/>
        <v>0.80535461721319868</v>
      </c>
      <c r="O143" s="73" t="s">
        <v>85</v>
      </c>
      <c r="P143" s="73"/>
      <c r="Q143" s="73"/>
    </row>
    <row r="144" spans="2:17" x14ac:dyDescent="0.2">
      <c r="B144" s="72"/>
      <c r="C144" s="18" t="s">
        <v>30</v>
      </c>
      <c r="D144" s="19">
        <f>STDEV(D129:D141)</f>
        <v>0.1213249479740139</v>
      </c>
      <c r="E144" s="19">
        <f t="shared" ref="E144:I144" si="36">STDEV(E129:E141)</f>
        <v>0.1194162192218424</v>
      </c>
      <c r="F144" s="19">
        <f t="shared" si="36"/>
        <v>3.4448098128037695E-2</v>
      </c>
      <c r="G144" s="19">
        <f t="shared" si="36"/>
        <v>8.04033067065896E-2</v>
      </c>
      <c r="H144" s="19">
        <f t="shared" si="36"/>
        <v>0.1213249479740139</v>
      </c>
      <c r="I144" s="19">
        <f t="shared" si="36"/>
        <v>0.24228016069167926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70">
        <v>0.1</v>
      </c>
      <c r="C145" s="53" t="s">
        <v>94</v>
      </c>
      <c r="D145" s="54">
        <v>0.87614678899082499</v>
      </c>
      <c r="E145" s="54">
        <v>0.88926174496644295</v>
      </c>
      <c r="F145" s="54">
        <v>0.884808013355592</v>
      </c>
      <c r="G145" s="54">
        <v>0.88702928870292796</v>
      </c>
      <c r="H145" s="54">
        <v>0.87614678899082499</v>
      </c>
      <c r="I145" s="54">
        <v>0.74998693908895997</v>
      </c>
      <c r="J145" s="21">
        <v>1090</v>
      </c>
      <c r="K145" s="32" t="s">
        <v>116</v>
      </c>
      <c r="L145" s="23"/>
      <c r="M145" s="23"/>
      <c r="N145" s="23"/>
      <c r="O145" s="22">
        <f>D145-Comparison!D42</f>
        <v>-3.669724770642202E-2</v>
      </c>
      <c r="P145" s="22">
        <f>F145-Comparison!F42</f>
        <v>-7.4825014167342996E-2</v>
      </c>
      <c r="Q145" s="22">
        <f>G145-Comparison!G42</f>
        <v>-2.9710413312847073E-2</v>
      </c>
    </row>
    <row r="146" spans="2:17" ht="34" x14ac:dyDescent="0.2">
      <c r="B146" s="71"/>
      <c r="C146" s="21" t="s">
        <v>20</v>
      </c>
      <c r="D146" s="22">
        <v>1</v>
      </c>
      <c r="E146" s="22">
        <v>1</v>
      </c>
      <c r="F146" s="22">
        <v>1</v>
      </c>
      <c r="G146" s="22">
        <v>1</v>
      </c>
      <c r="H146" s="22">
        <v>1</v>
      </c>
      <c r="I146" s="22">
        <v>1</v>
      </c>
      <c r="J146" s="21">
        <v>10</v>
      </c>
      <c r="K146" s="32" t="s">
        <v>48</v>
      </c>
      <c r="L146" s="23"/>
      <c r="M146" s="23"/>
      <c r="N146" s="23"/>
      <c r="O146" s="15">
        <f>D146-O5</f>
        <v>0</v>
      </c>
      <c r="P146" s="15">
        <f>F146-Q5</f>
        <v>0</v>
      </c>
      <c r="Q146" s="15">
        <f>G146-R5</f>
        <v>0</v>
      </c>
    </row>
    <row r="147" spans="2:17" ht="34" x14ac:dyDescent="0.2">
      <c r="B147" s="71"/>
      <c r="C147" s="21" t="s">
        <v>16</v>
      </c>
      <c r="D147" s="27">
        <v>0.828125</v>
      </c>
      <c r="E147" s="27">
        <v>0.83333333333333304</v>
      </c>
      <c r="F147" s="27">
        <v>0.85714285714285698</v>
      </c>
      <c r="G147" s="27">
        <v>0.84507042253521103</v>
      </c>
      <c r="H147" s="27">
        <v>0.828125</v>
      </c>
      <c r="I147" s="27">
        <v>0.65250019885081401</v>
      </c>
      <c r="J147" s="28">
        <v>64</v>
      </c>
      <c r="K147" s="32" t="s">
        <v>117</v>
      </c>
      <c r="L147" s="23"/>
      <c r="M147" s="23"/>
      <c r="N147" s="23"/>
      <c r="O147" s="15">
        <f t="shared" ref="O147:O158" si="37">D147-O6</f>
        <v>-4.6875E-2</v>
      </c>
      <c r="P147" s="15">
        <f t="shared" ref="P147:Q158" si="38">F147-Q6</f>
        <v>-8.0357142857143016E-2</v>
      </c>
      <c r="Q147" s="15">
        <f t="shared" si="38"/>
        <v>-3.7282518641258866E-2</v>
      </c>
    </row>
    <row r="148" spans="2:17" ht="34" x14ac:dyDescent="0.2">
      <c r="B148" s="71"/>
      <c r="C148" s="21" t="s">
        <v>15</v>
      </c>
      <c r="D148" s="22">
        <v>0.89864864864864802</v>
      </c>
      <c r="E148" s="22">
        <v>0.88372093023255804</v>
      </c>
      <c r="F148" s="22">
        <v>0.938271604938271</v>
      </c>
      <c r="G148" s="22">
        <v>0.91017964071856206</v>
      </c>
      <c r="H148" s="22">
        <v>0.89864864864864802</v>
      </c>
      <c r="I148" s="22">
        <v>0.79601578850325705</v>
      </c>
      <c r="J148" s="21">
        <v>148</v>
      </c>
      <c r="K148" s="32" t="s">
        <v>118</v>
      </c>
      <c r="L148" s="23"/>
      <c r="M148" s="23"/>
      <c r="N148" s="23"/>
      <c r="O148" s="15">
        <f t="shared" si="37"/>
        <v>-2.0270270270270951E-2</v>
      </c>
      <c r="P148" s="15">
        <f t="shared" si="38"/>
        <v>-6.1728395061729002E-2</v>
      </c>
      <c r="Q148" s="15">
        <f t="shared" si="38"/>
        <v>-1.4820359281437989E-2</v>
      </c>
    </row>
    <row r="149" spans="2:17" ht="34" x14ac:dyDescent="0.2">
      <c r="B149" s="71"/>
      <c r="C149" s="21" t="s">
        <v>17</v>
      </c>
      <c r="D149" s="22">
        <v>0.87595997207353904</v>
      </c>
      <c r="E149" s="22">
        <v>0.87888198757763902</v>
      </c>
      <c r="F149" s="22">
        <v>0.89822259839187402</v>
      </c>
      <c r="G149" s="22">
        <v>0.88844704897446602</v>
      </c>
      <c r="H149" s="22">
        <v>0.87595997207353904</v>
      </c>
      <c r="I149" s="22">
        <v>0.74903420450248104</v>
      </c>
      <c r="J149" s="21">
        <v>8594</v>
      </c>
      <c r="K149" s="32" t="s">
        <v>119</v>
      </c>
      <c r="L149" s="23"/>
      <c r="M149" s="23"/>
      <c r="N149" s="23"/>
      <c r="O149" s="15">
        <f t="shared" si="37"/>
        <v>-3.4093553642075891E-2</v>
      </c>
      <c r="P149" s="15">
        <f t="shared" si="38"/>
        <v>-7.3850941286971006E-2</v>
      </c>
      <c r="Q149" s="15">
        <f t="shared" si="38"/>
        <v>-2.6859185275560971E-2</v>
      </c>
    </row>
    <row r="150" spans="2:17" ht="34" x14ac:dyDescent="0.2">
      <c r="B150" s="71"/>
      <c r="C150" s="21" t="s">
        <v>18</v>
      </c>
      <c r="D150" s="22">
        <v>0.88867033831628595</v>
      </c>
      <c r="E150" s="22">
        <v>0.881066302118933</v>
      </c>
      <c r="F150" s="22">
        <v>0.92203147353361903</v>
      </c>
      <c r="G150" s="22">
        <v>0.90108353722474599</v>
      </c>
      <c r="H150" s="22">
        <v>0.88867033831628595</v>
      </c>
      <c r="I150" s="22">
        <v>0.77497370867772497</v>
      </c>
      <c r="J150" s="21">
        <v>2542</v>
      </c>
      <c r="K150" s="32" t="s">
        <v>120</v>
      </c>
      <c r="L150" s="23"/>
      <c r="M150" s="23"/>
      <c r="N150" s="23"/>
      <c r="O150" s="15">
        <f t="shared" si="37"/>
        <v>-3.5798583792289063E-2</v>
      </c>
      <c r="P150" s="15">
        <f t="shared" si="38"/>
        <v>-7.7968526466380972E-2</v>
      </c>
      <c r="Q150" s="15">
        <f t="shared" si="38"/>
        <v>-2.8689688817681969E-2</v>
      </c>
    </row>
    <row r="151" spans="2:17" ht="34" x14ac:dyDescent="0.2">
      <c r="B151" s="71"/>
      <c r="C151" s="21" t="s">
        <v>19</v>
      </c>
      <c r="D151" s="22">
        <v>0.89081578481684598</v>
      </c>
      <c r="E151" s="22">
        <v>0.884532263044149</v>
      </c>
      <c r="F151" s="22">
        <v>0.92181467181467103</v>
      </c>
      <c r="G151" s="22">
        <v>0.90278871907988001</v>
      </c>
      <c r="H151" s="22">
        <v>0.89081578481684598</v>
      </c>
      <c r="I151" s="22">
        <v>0.77925202461310705</v>
      </c>
      <c r="J151" s="21">
        <v>11302</v>
      </c>
      <c r="K151" s="32" t="s">
        <v>121</v>
      </c>
      <c r="L151" s="23"/>
      <c r="M151" s="23"/>
      <c r="N151" s="23"/>
      <c r="O151" s="15">
        <f t="shared" si="37"/>
        <v>-3.6011325429127883E-2</v>
      </c>
      <c r="P151" s="15">
        <f t="shared" si="38"/>
        <v>-7.8185328185328973E-2</v>
      </c>
      <c r="Q151" s="15">
        <f t="shared" si="38"/>
        <v>-2.9027588942215021E-2</v>
      </c>
    </row>
    <row r="152" spans="2:17" ht="34" x14ac:dyDescent="0.2">
      <c r="B152" s="71"/>
      <c r="C152" s="21" t="s">
        <v>22</v>
      </c>
      <c r="D152" s="22">
        <v>0.88644246719951703</v>
      </c>
      <c r="E152" s="22">
        <v>0.88381962864721397</v>
      </c>
      <c r="F152" s="22">
        <v>0.91362763915546996</v>
      </c>
      <c r="G152" s="22">
        <v>0.89847647296750699</v>
      </c>
      <c r="H152" s="22">
        <v>0.88644246719951703</v>
      </c>
      <c r="I152" s="22">
        <v>0.77027386460280001</v>
      </c>
      <c r="J152" s="21">
        <v>13262</v>
      </c>
      <c r="K152" s="32" t="s">
        <v>122</v>
      </c>
      <c r="L152" s="23"/>
      <c r="M152" s="23"/>
      <c r="N152" s="23"/>
      <c r="O152" s="15">
        <f t="shared" si="37"/>
        <v>-3.5515005278238809E-2</v>
      </c>
      <c r="P152" s="15">
        <f t="shared" si="38"/>
        <v>-7.6871531407039062E-2</v>
      </c>
      <c r="Q152" s="15">
        <f t="shared" si="38"/>
        <v>-2.8487044074339107E-2</v>
      </c>
    </row>
    <row r="153" spans="2:17" ht="34" x14ac:dyDescent="0.2">
      <c r="B153" s="71"/>
      <c r="C153" s="21" t="s">
        <v>23</v>
      </c>
      <c r="D153" s="22">
        <v>0.91176470588235203</v>
      </c>
      <c r="E153" s="22">
        <v>0.92248062015503796</v>
      </c>
      <c r="F153" s="22">
        <v>0.91538461538461502</v>
      </c>
      <c r="G153" s="22">
        <v>0.91891891891891897</v>
      </c>
      <c r="H153" s="22">
        <v>0.91176470588235203</v>
      </c>
      <c r="I153" s="22">
        <v>0.82217737629894605</v>
      </c>
      <c r="J153" s="21">
        <v>238</v>
      </c>
      <c r="K153" s="32" t="s">
        <v>123</v>
      </c>
      <c r="L153" s="23"/>
      <c r="M153" s="23"/>
      <c r="N153" s="23"/>
      <c r="O153" s="15">
        <f t="shared" si="37"/>
        <v>-4.6218487394958818E-2</v>
      </c>
      <c r="P153" s="15">
        <f t="shared" si="38"/>
        <v>-8.4615384615384981E-2</v>
      </c>
      <c r="Q153" s="15">
        <f t="shared" si="38"/>
        <v>-4.0758500435918887E-2</v>
      </c>
    </row>
    <row r="154" spans="2:17" ht="34" x14ac:dyDescent="0.2">
      <c r="B154" s="71"/>
      <c r="C154" s="21" t="s">
        <v>24</v>
      </c>
      <c r="D154" s="27">
        <v>0.77777777777777701</v>
      </c>
      <c r="E154" s="27">
        <v>0.72727272727272696</v>
      </c>
      <c r="F154" s="27">
        <v>0.88888888888888795</v>
      </c>
      <c r="G154" s="27">
        <v>0.8</v>
      </c>
      <c r="H154" s="27">
        <v>0.77777777777777701</v>
      </c>
      <c r="I154" s="27">
        <v>0.56980288229818898</v>
      </c>
      <c r="J154" s="28">
        <v>18</v>
      </c>
      <c r="K154" s="32" t="s">
        <v>41</v>
      </c>
      <c r="L154" s="23"/>
      <c r="M154" s="23"/>
      <c r="N154" s="23"/>
      <c r="O154" s="15">
        <f t="shared" si="37"/>
        <v>0</v>
      </c>
      <c r="P154" s="15">
        <f t="shared" si="38"/>
        <v>0</v>
      </c>
      <c r="Q154" s="15">
        <f t="shared" si="38"/>
        <v>0</v>
      </c>
    </row>
    <row r="155" spans="2:17" ht="34" x14ac:dyDescent="0.2">
      <c r="B155" s="71"/>
      <c r="C155" s="21" t="s">
        <v>25</v>
      </c>
      <c r="D155" s="22">
        <v>0.890034364261168</v>
      </c>
      <c r="E155" s="22">
        <v>0.87869822485207105</v>
      </c>
      <c r="F155" s="22">
        <v>0.92812499999999998</v>
      </c>
      <c r="G155" s="22">
        <v>0.90273556231003005</v>
      </c>
      <c r="H155" s="22">
        <v>0.890034364261168</v>
      </c>
      <c r="I155" s="22">
        <v>0.77800986908885295</v>
      </c>
      <c r="J155" s="21">
        <v>582</v>
      </c>
      <c r="K155" s="32" t="s">
        <v>124</v>
      </c>
      <c r="L155" s="23"/>
      <c r="M155" s="23"/>
      <c r="N155" s="23"/>
      <c r="O155" s="15">
        <f t="shared" si="37"/>
        <v>-2.9209621993127155E-2</v>
      </c>
      <c r="P155" s="15">
        <f t="shared" si="38"/>
        <v>-7.1875000000000022E-2</v>
      </c>
      <c r="Q155" s="15">
        <f t="shared" si="38"/>
        <v>-2.2542657085835804E-2</v>
      </c>
    </row>
    <row r="156" spans="2:17" ht="34" x14ac:dyDescent="0.2">
      <c r="B156" s="71"/>
      <c r="C156" s="21" t="s">
        <v>26</v>
      </c>
      <c r="D156" s="22">
        <v>0.86476608187134496</v>
      </c>
      <c r="E156" s="22">
        <v>0.88402527075812198</v>
      </c>
      <c r="F156" s="22">
        <v>0.86796632698272003</v>
      </c>
      <c r="G156" s="22">
        <v>0.87592219986586095</v>
      </c>
      <c r="H156" s="22">
        <v>0.86476608187134496</v>
      </c>
      <c r="I156" s="22">
        <v>0.72750283454952502</v>
      </c>
      <c r="J156" s="21">
        <v>4104</v>
      </c>
      <c r="K156" s="32" t="s">
        <v>125</v>
      </c>
      <c r="L156" s="23"/>
      <c r="M156" s="23"/>
      <c r="N156" s="23"/>
      <c r="O156" s="15">
        <f t="shared" si="37"/>
        <v>-3.6793372319688045E-2</v>
      </c>
      <c r="P156" s="15">
        <f t="shared" si="38"/>
        <v>-7.3554140853537064E-2</v>
      </c>
      <c r="Q156" s="15">
        <f t="shared" si="38"/>
        <v>-2.9419880733951076E-2</v>
      </c>
    </row>
    <row r="157" spans="2:17" ht="34" x14ac:dyDescent="0.2">
      <c r="B157" s="71"/>
      <c r="C157" s="21" t="s">
        <v>27</v>
      </c>
      <c r="D157" s="27">
        <v>0.5</v>
      </c>
      <c r="E157" s="27">
        <v>0.5</v>
      </c>
      <c r="F157" s="27">
        <v>1</v>
      </c>
      <c r="G157" s="27">
        <v>0.66666666666666596</v>
      </c>
      <c r="H157" s="27">
        <v>0.5</v>
      </c>
      <c r="I157" s="27">
        <v>0</v>
      </c>
      <c r="J157" s="28">
        <v>4</v>
      </c>
      <c r="K157" s="32" t="s">
        <v>45</v>
      </c>
      <c r="L157" s="23"/>
      <c r="M157" s="23"/>
      <c r="N157" s="23"/>
      <c r="O157" s="15">
        <f t="shared" si="37"/>
        <v>0</v>
      </c>
      <c r="P157" s="15">
        <f t="shared" si="38"/>
        <v>0</v>
      </c>
      <c r="Q157" s="15">
        <f t="shared" si="38"/>
        <v>0</v>
      </c>
    </row>
    <row r="158" spans="2:17" ht="34" x14ac:dyDescent="0.2">
      <c r="B158" s="71"/>
      <c r="C158" s="21" t="s">
        <v>28</v>
      </c>
      <c r="D158" s="22">
        <v>0.89061467283542595</v>
      </c>
      <c r="E158" s="22">
        <v>0.89182833627278002</v>
      </c>
      <c r="F158" s="22">
        <v>0.91165865384615297</v>
      </c>
      <c r="G158" s="22">
        <v>0.90163447251114404</v>
      </c>
      <c r="H158" s="22">
        <v>0.89061467283542595</v>
      </c>
      <c r="I158" s="22">
        <v>0.77872107493010201</v>
      </c>
      <c r="J158" s="21">
        <v>3026</v>
      </c>
      <c r="K158" s="32" t="s">
        <v>126</v>
      </c>
      <c r="L158" s="23"/>
      <c r="M158" s="23"/>
      <c r="N158" s="23"/>
      <c r="O158" s="15">
        <f t="shared" si="37"/>
        <v>-3.3377395902181139E-2</v>
      </c>
      <c r="P158" s="15">
        <f t="shared" si="38"/>
        <v>-7.4461636966801081E-2</v>
      </c>
      <c r="Q158" s="15">
        <f t="shared" si="38"/>
        <v>-2.6803610874044925E-2</v>
      </c>
    </row>
    <row r="159" spans="2:17" x14ac:dyDescent="0.2">
      <c r="B159" s="71"/>
      <c r="C159" s="18" t="s">
        <v>29</v>
      </c>
      <c r="D159" s="19">
        <f>AVERAGE(D146:D158)</f>
        <v>0.85412460105253107</v>
      </c>
      <c r="E159" s="19">
        <f t="shared" ref="E159:I159" si="39">AVERAGE(E146:E158)</f>
        <v>0.84997381725112031</v>
      </c>
      <c r="F159" s="19">
        <f t="shared" si="39"/>
        <v>0.92024110231377998</v>
      </c>
      <c r="G159" s="19">
        <f t="shared" si="39"/>
        <v>0.87784028167484562</v>
      </c>
      <c r="H159" s="19">
        <f t="shared" si="39"/>
        <v>0.85412460105253107</v>
      </c>
      <c r="I159" s="19">
        <f t="shared" si="39"/>
        <v>0.7075587559166</v>
      </c>
      <c r="O159" s="52">
        <f>D159-O18</f>
        <v>-2.72432781555354E-2</v>
      </c>
      <c r="P159" s="52">
        <f>F159-Q18</f>
        <v>-5.7959079053870322E-2</v>
      </c>
      <c r="Q159" s="52">
        <f>G159-R18</f>
        <v>-2.189931032017256E-2</v>
      </c>
    </row>
    <row r="160" spans="2:17" x14ac:dyDescent="0.2">
      <c r="B160" s="71"/>
      <c r="C160" s="18" t="s">
        <v>31</v>
      </c>
      <c r="D160" s="19">
        <f>SUMPRODUCT(D146:D158,$J$37:$J$49)/SUM($J$37:$J$49)</f>
        <v>0.88399325648152316</v>
      </c>
      <c r="E160" s="19">
        <f t="shared" ref="E160:I160" si="40">SUMPRODUCT(E146:E158,$J$37:$J$49)/SUM($J$37:$J$49)</f>
        <v>0.88344333723481838</v>
      </c>
      <c r="F160" s="19">
        <f t="shared" si="40"/>
        <v>0.90902111242895545</v>
      </c>
      <c r="G160" s="19">
        <f t="shared" si="40"/>
        <v>0.89597358546995876</v>
      </c>
      <c r="H160" s="19">
        <f t="shared" si="40"/>
        <v>0.88399325648152316</v>
      </c>
      <c r="I160" s="19">
        <f t="shared" si="40"/>
        <v>0.7654816116530202</v>
      </c>
    </row>
    <row r="161" spans="2:9" x14ac:dyDescent="0.2">
      <c r="B161" s="72"/>
      <c r="C161" s="18" t="s">
        <v>30</v>
      </c>
      <c r="D161" s="19">
        <f>STDEV(D146:D158)</f>
        <v>0.11736290251549872</v>
      </c>
      <c r="E161" s="19">
        <f t="shared" ref="E161:I161" si="41">STDEV(E146:E158)</f>
        <v>0.12062225452918002</v>
      </c>
      <c r="F161" s="19">
        <f t="shared" si="41"/>
        <v>4.2267696689315799E-2</v>
      </c>
      <c r="G161" s="19">
        <f t="shared" si="41"/>
        <v>7.7607023453505022E-2</v>
      </c>
      <c r="H161" s="19">
        <f t="shared" si="41"/>
        <v>0.11736290251549872</v>
      </c>
      <c r="I161" s="19">
        <f t="shared" si="41"/>
        <v>0.23361199563992499</v>
      </c>
    </row>
  </sheetData>
  <mergeCells count="17">
    <mergeCell ref="D89:G89"/>
    <mergeCell ref="N21:N22"/>
    <mergeCell ref="B87:C87"/>
    <mergeCell ref="B85:C85"/>
    <mergeCell ref="B86:C86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conditionalFormatting sqref="K5">
    <cfRule type="cellIs" dxfId="51" priority="65" operator="notEqual">
      <formula>$K$21</formula>
    </cfRule>
  </conditionalFormatting>
  <conditionalFormatting sqref="K21">
    <cfRule type="cellIs" dxfId="50" priority="64" operator="notEqual">
      <formula>$K$37</formula>
    </cfRule>
  </conditionalFormatting>
  <conditionalFormatting sqref="K37">
    <cfRule type="cellIs" dxfId="49" priority="63" operator="notEqual">
      <formula>$K$53</formula>
    </cfRule>
  </conditionalFormatting>
  <conditionalFormatting sqref="K53">
    <cfRule type="cellIs" dxfId="48" priority="62" operator="notEqual">
      <formula>$K$69</formula>
    </cfRule>
  </conditionalFormatting>
  <conditionalFormatting sqref="K6">
    <cfRule type="cellIs" dxfId="47" priority="61" operator="notEqual">
      <formula>$K$22</formula>
    </cfRule>
  </conditionalFormatting>
  <conditionalFormatting sqref="K22">
    <cfRule type="cellIs" dxfId="46" priority="60" operator="notEqual">
      <formula>$K$38</formula>
    </cfRule>
  </conditionalFormatting>
  <conditionalFormatting sqref="K38">
    <cfRule type="cellIs" dxfId="45" priority="59" operator="notEqual">
      <formula>$K$54</formula>
    </cfRule>
  </conditionalFormatting>
  <conditionalFormatting sqref="K54">
    <cfRule type="cellIs" dxfId="44" priority="58" operator="notEqual">
      <formula>$K$70</formula>
    </cfRule>
  </conditionalFormatting>
  <conditionalFormatting sqref="K7">
    <cfRule type="cellIs" dxfId="43" priority="57" operator="notEqual">
      <formula>$K$23</formula>
    </cfRule>
  </conditionalFormatting>
  <conditionalFormatting sqref="K23">
    <cfRule type="cellIs" dxfId="42" priority="56" operator="notEqual">
      <formula>$K$39</formula>
    </cfRule>
  </conditionalFormatting>
  <conditionalFormatting sqref="K39">
    <cfRule type="cellIs" dxfId="41" priority="55" operator="notEqual">
      <formula>$K$55</formula>
    </cfRule>
  </conditionalFormatting>
  <conditionalFormatting sqref="K55">
    <cfRule type="cellIs" dxfId="40" priority="54" operator="notEqual">
      <formula>$K$71</formula>
    </cfRule>
  </conditionalFormatting>
  <conditionalFormatting sqref="K8">
    <cfRule type="cellIs" dxfId="39" priority="53" operator="notEqual">
      <formula>$K$24</formula>
    </cfRule>
  </conditionalFormatting>
  <conditionalFormatting sqref="K24">
    <cfRule type="cellIs" dxfId="38" priority="52" operator="notEqual">
      <formula>$K$40</formula>
    </cfRule>
  </conditionalFormatting>
  <conditionalFormatting sqref="K40">
    <cfRule type="cellIs" dxfId="37" priority="51" operator="notEqual">
      <formula>$K$56</formula>
    </cfRule>
  </conditionalFormatting>
  <conditionalFormatting sqref="K56">
    <cfRule type="cellIs" dxfId="36" priority="50" operator="notEqual">
      <formula>$K$72</formula>
    </cfRule>
  </conditionalFormatting>
  <conditionalFormatting sqref="K9">
    <cfRule type="cellIs" dxfId="35" priority="49" operator="notEqual">
      <formula>$K$25</formula>
    </cfRule>
  </conditionalFormatting>
  <conditionalFormatting sqref="K25">
    <cfRule type="cellIs" dxfId="34" priority="48" operator="notEqual">
      <formula>$K$41</formula>
    </cfRule>
  </conditionalFormatting>
  <conditionalFormatting sqref="K41">
    <cfRule type="cellIs" dxfId="33" priority="47" operator="notEqual">
      <formula>$K$57</formula>
    </cfRule>
  </conditionalFormatting>
  <conditionalFormatting sqref="K57">
    <cfRule type="cellIs" dxfId="32" priority="46" operator="notEqual">
      <formula>$K$73</formula>
    </cfRule>
  </conditionalFormatting>
  <conditionalFormatting sqref="K10">
    <cfRule type="cellIs" dxfId="31" priority="45" operator="notEqual">
      <formula>$K$26</formula>
    </cfRule>
  </conditionalFormatting>
  <conditionalFormatting sqref="K26">
    <cfRule type="cellIs" dxfId="30" priority="44" operator="notEqual">
      <formula>$K$42</formula>
    </cfRule>
  </conditionalFormatting>
  <conditionalFormatting sqref="K42">
    <cfRule type="cellIs" dxfId="29" priority="43" operator="notEqual">
      <formula>$K$58</formula>
    </cfRule>
  </conditionalFormatting>
  <conditionalFormatting sqref="K58">
    <cfRule type="cellIs" dxfId="28" priority="42" operator="notEqual">
      <formula>$K$74</formula>
    </cfRule>
  </conditionalFormatting>
  <conditionalFormatting sqref="K11">
    <cfRule type="cellIs" dxfId="27" priority="41" operator="notEqual">
      <formula>$K$27</formula>
    </cfRule>
  </conditionalFormatting>
  <conditionalFormatting sqref="K27">
    <cfRule type="cellIs" dxfId="26" priority="40" operator="notEqual">
      <formula>$K$43</formula>
    </cfRule>
  </conditionalFormatting>
  <conditionalFormatting sqref="K43">
    <cfRule type="cellIs" dxfId="25" priority="39" operator="notEqual">
      <formula>$K$59</formula>
    </cfRule>
  </conditionalFormatting>
  <conditionalFormatting sqref="K59">
    <cfRule type="cellIs" dxfId="24" priority="38" operator="notEqual">
      <formula>$K$75</formula>
    </cfRule>
  </conditionalFormatting>
  <conditionalFormatting sqref="K12">
    <cfRule type="cellIs" dxfId="23" priority="37" operator="notEqual">
      <formula>$K$28</formula>
    </cfRule>
  </conditionalFormatting>
  <conditionalFormatting sqref="K28">
    <cfRule type="cellIs" dxfId="22" priority="36" operator="notEqual">
      <formula>$K$44</formula>
    </cfRule>
  </conditionalFormatting>
  <conditionalFormatting sqref="K44">
    <cfRule type="cellIs" dxfId="21" priority="35" operator="notEqual">
      <formula>$K$60</formula>
    </cfRule>
  </conditionalFormatting>
  <conditionalFormatting sqref="K60">
    <cfRule type="cellIs" dxfId="20" priority="34" operator="notEqual">
      <formula>$K$76</formula>
    </cfRule>
  </conditionalFormatting>
  <conditionalFormatting sqref="K13">
    <cfRule type="cellIs" dxfId="19" priority="33" operator="notEqual">
      <formula>$K$29</formula>
    </cfRule>
  </conditionalFormatting>
  <conditionalFormatting sqref="K29">
    <cfRule type="cellIs" dxfId="18" priority="32" operator="notEqual">
      <formula>$K$45</formula>
    </cfRule>
  </conditionalFormatting>
  <conditionalFormatting sqref="K45">
    <cfRule type="cellIs" dxfId="17" priority="31" operator="notEqual">
      <formula>$K$61</formula>
    </cfRule>
  </conditionalFormatting>
  <conditionalFormatting sqref="K61">
    <cfRule type="cellIs" dxfId="16" priority="30" operator="notEqual">
      <formula>$K$77</formula>
    </cfRule>
  </conditionalFormatting>
  <conditionalFormatting sqref="K14">
    <cfRule type="cellIs" dxfId="15" priority="29" operator="notEqual">
      <formula>$K$30</formula>
    </cfRule>
  </conditionalFormatting>
  <conditionalFormatting sqref="K30">
    <cfRule type="cellIs" dxfId="14" priority="28" operator="notEqual">
      <formula>$K$46</formula>
    </cfRule>
  </conditionalFormatting>
  <conditionalFormatting sqref="K46">
    <cfRule type="cellIs" dxfId="13" priority="27" operator="notEqual">
      <formula>$K$62</formula>
    </cfRule>
  </conditionalFormatting>
  <conditionalFormatting sqref="K62">
    <cfRule type="cellIs" dxfId="12" priority="26" operator="notEqual">
      <formula>$K$78</formula>
    </cfRule>
  </conditionalFormatting>
  <conditionalFormatting sqref="K15">
    <cfRule type="cellIs" dxfId="11" priority="25" operator="notEqual">
      <formula>$K$31</formula>
    </cfRule>
  </conditionalFormatting>
  <conditionalFormatting sqref="K31">
    <cfRule type="cellIs" dxfId="10" priority="24" operator="notEqual">
      <formula>$K$47</formula>
    </cfRule>
  </conditionalFormatting>
  <conditionalFormatting sqref="K47">
    <cfRule type="cellIs" dxfId="9" priority="23" operator="notEqual">
      <formula>$K$63</formula>
    </cfRule>
  </conditionalFormatting>
  <conditionalFormatting sqref="K63">
    <cfRule type="cellIs" dxfId="8" priority="22" operator="notEqual">
      <formula>$K$79</formula>
    </cfRule>
  </conditionalFormatting>
  <conditionalFormatting sqref="K16">
    <cfRule type="cellIs" dxfId="7" priority="21" operator="notEqual">
      <formula>$K$32</formula>
    </cfRule>
  </conditionalFormatting>
  <conditionalFormatting sqref="K32">
    <cfRule type="cellIs" dxfId="6" priority="20" operator="notEqual">
      <formula>$K$48</formula>
    </cfRule>
  </conditionalFormatting>
  <conditionalFormatting sqref="K48">
    <cfRule type="cellIs" dxfId="5" priority="19" operator="notEqual">
      <formula>$K$64</formula>
    </cfRule>
  </conditionalFormatting>
  <conditionalFormatting sqref="K64">
    <cfRule type="cellIs" dxfId="4" priority="18" operator="notEqual">
      <formula>$K$80</formula>
    </cfRule>
  </conditionalFormatting>
  <conditionalFormatting sqref="K17">
    <cfRule type="cellIs" dxfId="3" priority="17" operator="notEqual">
      <formula>$K$33</formula>
    </cfRule>
  </conditionalFormatting>
  <conditionalFormatting sqref="K33">
    <cfRule type="cellIs" dxfId="2" priority="16" operator="notEqual">
      <formula>$K$49</formula>
    </cfRule>
  </conditionalFormatting>
  <conditionalFormatting sqref="K49">
    <cfRule type="cellIs" dxfId="1" priority="15" operator="notEqual">
      <formula>$K$65</formula>
    </cfRule>
  </conditionalFormatting>
  <conditionalFormatting sqref="K65">
    <cfRule type="cellIs" dxfId="0" priority="14" operator="notEqual">
      <formula>$K$81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BC76-1EA3-9641-B454-36B05080DD34}">
  <dimension ref="C3:P20"/>
  <sheetViews>
    <sheetView tabSelected="1" zoomScale="120" zoomScaleNormal="120" workbookViewId="0">
      <selection activeCell="M18" sqref="M18"/>
    </sheetView>
  </sheetViews>
  <sheetFormatPr baseColWidth="10" defaultRowHeight="16" x14ac:dyDescent="0.2"/>
  <cols>
    <col min="3" max="3" width="28.5" bestFit="1" customWidth="1"/>
    <col min="11" max="11" width="13.1640625" customWidth="1"/>
  </cols>
  <sheetData>
    <row r="3" spans="3:16" ht="19" x14ac:dyDescent="0.25">
      <c r="M3" s="56" t="s">
        <v>85</v>
      </c>
      <c r="N3" s="56"/>
      <c r="O3" s="56"/>
      <c r="P3" s="56"/>
    </row>
    <row r="4" spans="3:16" x14ac:dyDescent="0.2">
      <c r="C4" s="6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21</v>
      </c>
      <c r="K4" s="7" t="s">
        <v>51</v>
      </c>
      <c r="M4" s="5" t="s">
        <v>1</v>
      </c>
      <c r="N4" s="5" t="s">
        <v>2</v>
      </c>
      <c r="O4" s="5" t="s">
        <v>3</v>
      </c>
      <c r="P4" s="5" t="s">
        <v>4</v>
      </c>
    </row>
    <row r="5" spans="3:16" ht="34" x14ac:dyDescent="0.2">
      <c r="C5" s="3" t="s">
        <v>20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3">
        <v>10</v>
      </c>
      <c r="K5" s="32" t="s">
        <v>48</v>
      </c>
      <c r="M5" s="15">
        <f>D5-'Phi3.5-3b Iter'!D5</f>
        <v>0</v>
      </c>
      <c r="N5" s="15">
        <f>E5-'Phi3.5-3b Iter'!E5</f>
        <v>0</v>
      </c>
      <c r="O5" s="15">
        <f>F5-'Phi3.5-3b Iter'!F5</f>
        <v>0</v>
      </c>
      <c r="P5" s="15">
        <f>G5-'Phi3.5-3b Iter'!G5</f>
        <v>0</v>
      </c>
    </row>
    <row r="6" spans="3:16" ht="51" x14ac:dyDescent="0.2">
      <c r="C6" s="3" t="s">
        <v>16</v>
      </c>
      <c r="D6" s="15">
        <v>0.890625</v>
      </c>
      <c r="E6" s="15">
        <v>0.85714285714285698</v>
      </c>
      <c r="F6" s="15">
        <v>0.9375</v>
      </c>
      <c r="G6" s="15">
        <v>0.89552238805970097</v>
      </c>
      <c r="H6" s="15">
        <v>0.890625</v>
      </c>
      <c r="I6" s="15">
        <v>0.78470602571793002</v>
      </c>
      <c r="J6" s="3">
        <v>64</v>
      </c>
      <c r="K6" s="32" t="s">
        <v>82</v>
      </c>
      <c r="M6" s="15">
        <f>D6-'Phi3.5-3b Iter'!D6</f>
        <v>1.5625E-2</v>
      </c>
      <c r="N6" s="15">
        <f>E6-'Phi3.5-3b Iter'!E6</f>
        <v>2.3809523809523947E-2</v>
      </c>
      <c r="O6" s="15">
        <f>F6-'Phi3.5-3b Iter'!F6</f>
        <v>0</v>
      </c>
      <c r="P6" s="15">
        <f>G6-'Phi3.5-3b Iter'!G6</f>
        <v>1.3169446883230962E-2</v>
      </c>
    </row>
    <row r="7" spans="3:16" ht="34" x14ac:dyDescent="0.2">
      <c r="C7" s="3" t="s">
        <v>15</v>
      </c>
      <c r="D7" s="15">
        <v>0.89864864864864802</v>
      </c>
      <c r="E7" s="15">
        <v>0.86419753086419704</v>
      </c>
      <c r="F7" s="15">
        <v>0.94594594594594505</v>
      </c>
      <c r="G7" s="15">
        <v>0.90322580645161199</v>
      </c>
      <c r="H7" s="15">
        <v>0.89864864864864802</v>
      </c>
      <c r="I7" s="15">
        <v>0.80088857966911198</v>
      </c>
      <c r="J7" s="3">
        <v>148</v>
      </c>
      <c r="K7" s="32" t="s">
        <v>83</v>
      </c>
      <c r="M7" s="15">
        <f>D7-'Phi3.5-3b Iter'!D7</f>
        <v>-2.0270270270270951E-2</v>
      </c>
      <c r="N7" s="15">
        <f>E7-'Phi3.5-3b Iter'!E7</f>
        <v>3.7324145851280743E-3</v>
      </c>
      <c r="O7" s="15">
        <f>F7-'Phi3.5-3b Iter'!F7</f>
        <v>-5.4054054054054945E-2</v>
      </c>
      <c r="P7" s="15">
        <f>G7-'Phi3.5-3b Iter'!G7</f>
        <v>-2.1774193548388054E-2</v>
      </c>
    </row>
    <row r="8" spans="3:16" ht="34" x14ac:dyDescent="0.2">
      <c r="C8" s="3" t="s">
        <v>17</v>
      </c>
      <c r="D8" s="15">
        <v>0.92157319059809095</v>
      </c>
      <c r="E8" s="15">
        <v>0.86618152415605398</v>
      </c>
      <c r="F8" s="15">
        <v>0.99720735396788396</v>
      </c>
      <c r="G8" s="15">
        <v>0.92708784076157502</v>
      </c>
      <c r="H8" s="15">
        <v>0.92157319059809095</v>
      </c>
      <c r="I8" s="15">
        <v>0.85296163408917103</v>
      </c>
      <c r="J8" s="3">
        <v>8594</v>
      </c>
      <c r="K8" s="32" t="s">
        <v>84</v>
      </c>
      <c r="M8" s="15">
        <f>D8-'Phi3.5-3b Iter'!D8</f>
        <v>1.1519664882475911E-2</v>
      </c>
      <c r="N8" s="15">
        <f>E8-'Phi3.5-3b Iter'!E8</f>
        <v>1.3782115266549599E-3</v>
      </c>
      <c r="O8" s="15">
        <f>F8-'Phi3.5-3b Iter'!F8</f>
        <v>2.5133814289038936E-2</v>
      </c>
      <c r="P8" s="15">
        <f>G8-'Phi3.5-3b Iter'!G8</f>
        <v>1.1781606511548026E-2</v>
      </c>
    </row>
    <row r="9" spans="3:16" ht="34" x14ac:dyDescent="0.2">
      <c r="C9" s="3" t="s">
        <v>18</v>
      </c>
      <c r="D9" s="15">
        <v>0.92525570416994496</v>
      </c>
      <c r="E9" s="15">
        <v>0.87301587301587302</v>
      </c>
      <c r="F9" s="15">
        <v>0.99527930763178596</v>
      </c>
      <c r="G9" s="15">
        <v>0.93014705882352899</v>
      </c>
      <c r="H9" s="15">
        <v>0.92525570416994496</v>
      </c>
      <c r="I9" s="15">
        <v>0.85897677242874904</v>
      </c>
      <c r="J9" s="3">
        <v>2542</v>
      </c>
      <c r="K9" s="33" t="s">
        <v>86</v>
      </c>
      <c r="M9" s="15">
        <f>D9-'Phi3.5-3b Iter'!D9</f>
        <v>7.8678206136995055E-4</v>
      </c>
      <c r="N9" s="15">
        <f>E9-'Phi3.5-3b Iter'!E9</f>
        <v>4.2530568846360639E-3</v>
      </c>
      <c r="O9" s="15">
        <f>F9-'Phi3.5-3b Iter'!F9</f>
        <v>-4.7206923682140411E-3</v>
      </c>
      <c r="P9" s="15">
        <f>G9-'Phi3.5-3b Iter'!G9</f>
        <v>3.7383278110103557E-4</v>
      </c>
    </row>
    <row r="10" spans="3:16" ht="34" x14ac:dyDescent="0.2">
      <c r="C10" s="3" t="s">
        <v>19</v>
      </c>
      <c r="D10" s="15">
        <v>0.92081047602194299</v>
      </c>
      <c r="E10" s="15">
        <v>0.86618417000307901</v>
      </c>
      <c r="F10" s="15">
        <v>0.99539904441691696</v>
      </c>
      <c r="G10" s="15">
        <v>0.92630712227253997</v>
      </c>
      <c r="H10" s="15">
        <v>0.92081047602194299</v>
      </c>
      <c r="I10" s="15">
        <v>0.85114484723292005</v>
      </c>
      <c r="J10" s="3">
        <v>11302</v>
      </c>
      <c r="K10" s="33" t="s">
        <v>87</v>
      </c>
      <c r="M10" s="15">
        <f>D10-'Phi3.5-3b Iter'!D10</f>
        <v>-6.0166342240309811E-3</v>
      </c>
      <c r="N10" s="15">
        <f>E10-'Phi3.5-3b Iter'!E10</f>
        <v>-6.1529710898500234E-3</v>
      </c>
      <c r="O10" s="15">
        <f>F10-'Phi3.5-3b Iter'!F10</f>
        <v>-4.600955583083044E-3</v>
      </c>
      <c r="P10" s="15">
        <f>G10-'Phi3.5-3b Iter'!G10</f>
        <v>-5.5091857495550567E-3</v>
      </c>
    </row>
    <row r="11" spans="3:16" ht="34" x14ac:dyDescent="0.2">
      <c r="C11" s="3" t="s">
        <v>22</v>
      </c>
      <c r="D11" s="15">
        <v>0.92060021112954304</v>
      </c>
      <c r="E11" s="15">
        <v>0.86813621964097099</v>
      </c>
      <c r="F11" s="15">
        <v>0.99185643191072204</v>
      </c>
      <c r="G11" s="15">
        <v>0.92588160765819605</v>
      </c>
      <c r="H11" s="15">
        <v>0.92060021112954304</v>
      </c>
      <c r="I11" s="15">
        <v>0.84987508820387103</v>
      </c>
      <c r="J11" s="3">
        <v>13262</v>
      </c>
      <c r="K11" s="33" t="s">
        <v>88</v>
      </c>
      <c r="M11" s="15">
        <f>D11-'Phi3.5-3b Iter'!D11</f>
        <v>-1.3572613482129015E-3</v>
      </c>
      <c r="N11" s="15">
        <f>E11-'Phi3.5-3b Iter'!E11</f>
        <v>-2.9513135155270209E-3</v>
      </c>
      <c r="O11" s="15">
        <f>F11-'Phi3.5-3b Iter'!F11</f>
        <v>1.3572613482130125E-3</v>
      </c>
      <c r="P11" s="15">
        <f>G11-'Phi3.5-3b Iter'!G11</f>
        <v>-1.0819093836499372E-3</v>
      </c>
    </row>
    <row r="12" spans="3:16" ht="34" x14ac:dyDescent="0.2">
      <c r="C12" s="3" t="s">
        <v>23</v>
      </c>
      <c r="D12" s="15">
        <v>0.93277310924369705</v>
      </c>
      <c r="E12" s="15">
        <v>0.91200000000000003</v>
      </c>
      <c r="F12" s="15">
        <v>0.95798319327731096</v>
      </c>
      <c r="G12" s="15">
        <v>0.93442622950819598</v>
      </c>
      <c r="H12" s="15">
        <v>0.93277310924369705</v>
      </c>
      <c r="I12" s="15">
        <v>0.86664851353804195</v>
      </c>
      <c r="J12" s="3">
        <v>238</v>
      </c>
      <c r="K12" s="33" t="s">
        <v>89</v>
      </c>
      <c r="M12" s="15">
        <f>D12-'Phi3.5-3b Iter'!D12</f>
        <v>-2.5210084033613911E-2</v>
      </c>
      <c r="N12" s="15">
        <f>E12-'Phi3.5-3b Iter'!E12</f>
        <v>-1.0480620155037923E-2</v>
      </c>
      <c r="O12" s="15">
        <f>F12-'Phi3.5-3b Iter'!F12</f>
        <v>-4.2016806722689037E-2</v>
      </c>
      <c r="P12" s="15">
        <f>G12-'Phi3.5-3b Iter'!G12</f>
        <v>-2.5251189846641986E-2</v>
      </c>
    </row>
    <row r="13" spans="3:16" ht="34" x14ac:dyDescent="0.2">
      <c r="C13" s="3" t="s">
        <v>24</v>
      </c>
      <c r="D13" s="15">
        <v>0.83333333333333304</v>
      </c>
      <c r="E13" s="15">
        <v>0.8</v>
      </c>
      <c r="F13" s="15">
        <v>0.88888888888888795</v>
      </c>
      <c r="G13" s="15">
        <v>0.84210526315789402</v>
      </c>
      <c r="H13" s="15">
        <v>0.83333333333333304</v>
      </c>
      <c r="I13" s="15">
        <v>0.67082039324993603</v>
      </c>
      <c r="J13" s="3">
        <v>18</v>
      </c>
      <c r="K13" s="33" t="s">
        <v>52</v>
      </c>
      <c r="M13" s="15">
        <f>D13-'Phi3.5-3b Iter'!D13</f>
        <v>5.5555555555556024E-2</v>
      </c>
      <c r="N13" s="15">
        <f>E13-'Phi3.5-3b Iter'!E13</f>
        <v>7.2727272727273085E-2</v>
      </c>
      <c r="O13" s="15">
        <f>F13-'Phi3.5-3b Iter'!F13</f>
        <v>0</v>
      </c>
      <c r="P13" s="15">
        <f>G13-'Phi3.5-3b Iter'!G13</f>
        <v>4.210526315789398E-2</v>
      </c>
    </row>
    <row r="14" spans="3:16" ht="34" x14ac:dyDescent="0.2">
      <c r="C14" s="3" t="s">
        <v>25</v>
      </c>
      <c r="D14" s="15">
        <v>0.92096219931271395</v>
      </c>
      <c r="E14" s="15">
        <v>0.86350148367952495</v>
      </c>
      <c r="F14" s="15">
        <v>1</v>
      </c>
      <c r="G14" s="15">
        <v>0.92675159235668703</v>
      </c>
      <c r="H14" s="15">
        <v>0.92096219931271395</v>
      </c>
      <c r="I14" s="15">
        <v>0.85264468998466703</v>
      </c>
      <c r="J14" s="3">
        <v>582</v>
      </c>
      <c r="K14" s="33" t="s">
        <v>44</v>
      </c>
      <c r="M14" s="15">
        <f>D14-'Phi3.5-3b Iter'!D14</f>
        <v>1.7182130584189048E-3</v>
      </c>
      <c r="N14" s="15">
        <f>E14-'Phi3.5-3b Iter'!E14</f>
        <v>2.554738117394928E-3</v>
      </c>
      <c r="O14" s="15">
        <f>F14-'Phi3.5-3b Iter'!F14</f>
        <v>0</v>
      </c>
      <c r="P14" s="15">
        <f>G14-'Phi3.5-3b Iter'!G14</f>
        <v>1.4733729608210622E-3</v>
      </c>
    </row>
    <row r="15" spans="3:16" ht="34" x14ac:dyDescent="0.2">
      <c r="C15" s="3" t="s">
        <v>26</v>
      </c>
      <c r="D15" s="15">
        <v>0.91106237816764102</v>
      </c>
      <c r="E15" s="15">
        <v>0.87572383073496596</v>
      </c>
      <c r="F15" s="15">
        <v>0.95808966861598399</v>
      </c>
      <c r="G15" s="15">
        <v>0.91505701652315496</v>
      </c>
      <c r="H15" s="15">
        <v>0.91106237816764102</v>
      </c>
      <c r="I15" s="15">
        <v>0.82578542816682099</v>
      </c>
      <c r="J15" s="3">
        <v>4104</v>
      </c>
      <c r="K15" s="33" t="s">
        <v>90</v>
      </c>
      <c r="M15" s="15">
        <f>D15-'Phi3.5-3b Iter'!D15</f>
        <v>9.5029239766080131E-3</v>
      </c>
      <c r="N15" s="15">
        <f>E15-'Phi3.5-3b Iter'!E15</f>
        <v>3.882675500308963E-3</v>
      </c>
      <c r="O15" s="15">
        <f>F15-'Phi3.5-3b Iter'!F15</f>
        <v>1.6569200779727011E-2</v>
      </c>
      <c r="P15" s="15">
        <f>G15-'Phi3.5-3b Iter'!G15</f>
        <v>9.7149359233429378E-3</v>
      </c>
    </row>
    <row r="16" spans="3:16" ht="34" x14ac:dyDescent="0.2">
      <c r="C16" s="3" t="s">
        <v>27</v>
      </c>
      <c r="D16" s="15">
        <v>0.5</v>
      </c>
      <c r="E16" s="15">
        <v>0.5</v>
      </c>
      <c r="F16" s="15">
        <v>1</v>
      </c>
      <c r="G16" s="15">
        <v>0.66666666666666596</v>
      </c>
      <c r="H16" s="15">
        <v>0.5</v>
      </c>
      <c r="I16" s="15">
        <v>0</v>
      </c>
      <c r="J16" s="3">
        <v>4</v>
      </c>
      <c r="K16" s="33" t="s">
        <v>45</v>
      </c>
      <c r="M16" s="15">
        <f>D16-'Phi3.5-3b Iter'!D16</f>
        <v>0</v>
      </c>
      <c r="N16" s="15">
        <f>E16-'Phi3.5-3b Iter'!E16</f>
        <v>0</v>
      </c>
      <c r="O16" s="15">
        <f>F16-'Phi3.5-3b Iter'!F16</f>
        <v>0</v>
      </c>
      <c r="P16" s="15">
        <f>G16-'Phi3.5-3b Iter'!G16</f>
        <v>0</v>
      </c>
    </row>
    <row r="17" spans="3:16" ht="34" x14ac:dyDescent="0.2">
      <c r="C17" s="3" t="s">
        <v>28</v>
      </c>
      <c r="D17" s="15">
        <v>0.92927957699933905</v>
      </c>
      <c r="E17" s="15">
        <v>0.87783595113437995</v>
      </c>
      <c r="F17" s="15">
        <v>0.99735624586913396</v>
      </c>
      <c r="G17" s="15">
        <v>0.93378712871287095</v>
      </c>
      <c r="H17" s="15">
        <v>0.92927957699933905</v>
      </c>
      <c r="I17" s="15">
        <v>0.86662940150123002</v>
      </c>
      <c r="J17" s="3">
        <v>3026</v>
      </c>
      <c r="K17" s="33" t="s">
        <v>91</v>
      </c>
      <c r="M17" s="15">
        <f>D17-'Phi3.5-3b Iter'!D17</f>
        <v>5.2875082617320768E-3</v>
      </c>
      <c r="N17" s="15">
        <f>E17-'Phi3.5-3b Iter'!E17</f>
        <v>7.0485178105894608E-4</v>
      </c>
      <c r="O17" s="15">
        <f>F17-'Phi3.5-3b Iter'!F17</f>
        <v>1.1235955056179914E-2</v>
      </c>
      <c r="P17" s="15">
        <f>G17-'Phi3.5-3b Iter'!G17</f>
        <v>5.3490453276819894E-3</v>
      </c>
    </row>
    <row r="18" spans="3:16" x14ac:dyDescent="0.2">
      <c r="C18" s="18" t="s">
        <v>29</v>
      </c>
      <c r="D18" s="19">
        <f>AVERAGE(D5:D17)</f>
        <v>0.88499414058653025</v>
      </c>
      <c r="E18" s="19">
        <f t="shared" ref="E18:I18" si="0">AVERAGE(E5:E17)</f>
        <v>0.84799380310553096</v>
      </c>
      <c r="F18" s="19">
        <f t="shared" si="0"/>
        <v>0.97426969850189005</v>
      </c>
      <c r="G18" s="19">
        <f t="shared" si="0"/>
        <v>0.90207428622712471</v>
      </c>
      <c r="H18" s="19">
        <f t="shared" si="0"/>
        <v>0.88499414058653025</v>
      </c>
      <c r="I18" s="19">
        <f t="shared" si="0"/>
        <v>0.77546779798326526</v>
      </c>
      <c r="K18" s="8"/>
      <c r="M18" s="19">
        <f>D18-'Phi3.5-3b Iter'!D18</f>
        <v>3.6262613784637798E-3</v>
      </c>
      <c r="N18" s="19">
        <f>E18-'Phi3.5-3b Iter'!E18</f>
        <v>7.1890646285819315E-3</v>
      </c>
      <c r="O18" s="19">
        <f>F18-'Phi3.5-3b Iter'!F18</f>
        <v>-3.9304828657602542E-3</v>
      </c>
      <c r="P18" s="19">
        <f>G18-'Phi3.5-3b Iter'!G18</f>
        <v>2.3346942321065267E-3</v>
      </c>
    </row>
    <row r="19" spans="3:16" x14ac:dyDescent="0.2">
      <c r="C19" s="18" t="s">
        <v>31</v>
      </c>
      <c r="D19" s="19">
        <f>SUMPRODUCT(D5:D17,$J$5:$J$17)/SUM($J$5:$J$17)</f>
        <v>0.92071809358910084</v>
      </c>
      <c r="E19" s="19">
        <f t="shared" ref="E19:I19" si="1">SUMPRODUCT(E5:E17,$J$5:$J$17)/SUM($J$5:$J$17)</f>
        <v>0.86902722086053441</v>
      </c>
      <c r="F19" s="19">
        <f t="shared" si="1"/>
        <v>0.99088713719414923</v>
      </c>
      <c r="G19" s="19">
        <f t="shared" si="1"/>
        <v>0.92590339987211268</v>
      </c>
      <c r="H19" s="19">
        <f t="shared" si="1"/>
        <v>0.92071809358910084</v>
      </c>
      <c r="I19" s="19">
        <f t="shared" si="1"/>
        <v>0.84998693913770396</v>
      </c>
      <c r="K19" s="8"/>
      <c r="M19" s="19">
        <f>D19-'Phi3.5-3b Iter'!D19</f>
        <v>1.4580580489360617E-3</v>
      </c>
      <c r="N19" s="19">
        <f>E19-'Phi3.5-3b Iter'!E19</f>
        <v>-1.494063633250664E-3</v>
      </c>
      <c r="O19" s="19">
        <f>F19-'Phi3.5-3b Iter'!F19</f>
        <v>5.7866678817150019E-3</v>
      </c>
      <c r="P19" s="19">
        <f>G19-'Phi3.5-3b Iter'!G19</f>
        <v>1.7057114062341006E-3</v>
      </c>
    </row>
    <row r="20" spans="3:16" x14ac:dyDescent="0.2">
      <c r="C20" s="18" t="s">
        <v>30</v>
      </c>
      <c r="D20" s="19">
        <f>STDEV(D5:D17)</f>
        <v>0.12112690785851941</v>
      </c>
      <c r="E20" s="19">
        <f t="shared" ref="E20:I20" si="2">STDEV(E5:E17)</f>
        <v>0.11348477695786202</v>
      </c>
      <c r="F20" s="19">
        <f t="shared" si="2"/>
        <v>3.4416067028145703E-2</v>
      </c>
      <c r="G20" s="19">
        <f t="shared" si="2"/>
        <v>7.8551671192657782E-2</v>
      </c>
      <c r="H20" s="19">
        <f t="shared" si="2"/>
        <v>0.12112690785851941</v>
      </c>
      <c r="I20" s="19">
        <f t="shared" si="2"/>
        <v>0.24372160642180546</v>
      </c>
      <c r="K20" s="8"/>
    </row>
  </sheetData>
  <mergeCells count="1">
    <mergeCell ref="M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Fine-tuning</vt:lpstr>
      <vt:lpstr>Comparison</vt:lpstr>
      <vt:lpstr>Phi3.5-3b Iter</vt:lpstr>
      <vt:lpstr>phi3.5-3b-2k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2024-12-20T15:50:39Z</dcterms:created>
  <dcterms:modified xsi:type="dcterms:W3CDTF">2025-10-16T07:53:05Z</dcterms:modified>
</cp:coreProperties>
</file>