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Personal/drugbank/supplementary material/S.R6.3.3 Fine-tuned LLM hit perturbations - Validation set/"/>
    </mc:Choice>
  </mc:AlternateContent>
  <xr:revisionPtr revIDLastSave="0" documentId="13_ncr:1_{D28EC689-7620-6B4B-B492-2B209A36FC6D}" xr6:coauthVersionLast="36" xr6:coauthVersionMax="36" xr10:uidLastSave="{00000000-0000-0000-0000-000000000000}"/>
  <bookViews>
    <workbookView xWindow="0" yWindow="740" windowWidth="30240" windowHeight="18900" activeTab="9" xr2:uid="{97405D95-33D1-C242-8AB3-B7F17D888614}"/>
  </bookViews>
  <sheets>
    <sheet name="Datasets" sheetId="14" state="hidden" r:id="rId1"/>
    <sheet name="Zero-shot" sheetId="1" state="hidden" r:id="rId2"/>
    <sheet name="FS" sheetId="16" state="hidden" r:id="rId3"/>
    <sheet name="FS rnd" sheetId="18" state="hidden" r:id="rId4"/>
    <sheet name="Fine-tuning" sheetId="2" state="hidden" r:id="rId5"/>
    <sheet name="MSDAFL" sheetId="17" state="hidden" r:id="rId6"/>
    <sheet name="Comparison" sheetId="10" state="hidden" r:id="rId7"/>
    <sheet name="Imbalanced" sheetId="21" state="hidden" r:id="rId8"/>
    <sheet name="L2" sheetId="9" state="hidden" r:id="rId9"/>
    <sheet name="Perturbations" sheetId="24" r:id="rId10"/>
    <sheet name="Phi3.5-3b Iter" sheetId="3" state="hidden" r:id="rId11"/>
    <sheet name="phi3.5-3b-2k" sheetId="20" state="hidden" r:id="rId12"/>
    <sheet name="phi3.5-3b-a1" sheetId="26" state="hidden" r:id="rId13"/>
    <sheet name="qwen2.5-3b" sheetId="4" state="hidden" r:id="rId14"/>
    <sheet name="Gemma2-9b" sheetId="5" state="hidden" r:id="rId15"/>
    <sheet name="GPT-4o" sheetId="8" state="hidden" r:id="rId16"/>
    <sheet name="GPT-4o-a3" sheetId="27" state="hidden" r:id="rId17"/>
    <sheet name="deepseek-r1-distill-qwen" sheetId="13" state="hidden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5" l="1"/>
  <c r="O22" i="4"/>
  <c r="R21" i="5"/>
  <c r="Q21" i="5"/>
  <c r="P21" i="5"/>
  <c r="O21" i="5"/>
  <c r="R21" i="4"/>
  <c r="O21" i="4"/>
  <c r="P21" i="4"/>
  <c r="Q21" i="4"/>
  <c r="O26" i="5"/>
  <c r="P27" i="5" s="1"/>
  <c r="O25" i="5"/>
  <c r="O23" i="5"/>
  <c r="Q145" i="4"/>
  <c r="P145" i="4"/>
  <c r="O145" i="4"/>
  <c r="Q128" i="4"/>
  <c r="P128" i="4"/>
  <c r="O128" i="4"/>
  <c r="Q111" i="4"/>
  <c r="P111" i="4"/>
  <c r="O111" i="4"/>
  <c r="I161" i="4"/>
  <c r="H161" i="4"/>
  <c r="G161" i="4"/>
  <c r="F161" i="4"/>
  <c r="E161" i="4"/>
  <c r="D161" i="4"/>
  <c r="I160" i="4"/>
  <c r="H160" i="4"/>
  <c r="G160" i="4"/>
  <c r="F160" i="4"/>
  <c r="E160" i="4"/>
  <c r="D160" i="4"/>
  <c r="I159" i="4"/>
  <c r="H159" i="4"/>
  <c r="G159" i="4"/>
  <c r="Q159" i="4" s="1"/>
  <c r="F159" i="4"/>
  <c r="P159" i="4" s="1"/>
  <c r="E159" i="4"/>
  <c r="D159" i="4"/>
  <c r="O159" i="4" s="1"/>
  <c r="Q158" i="4"/>
  <c r="P158" i="4"/>
  <c r="O158" i="4"/>
  <c r="Q157" i="4"/>
  <c r="P157" i="4"/>
  <c r="O157" i="4"/>
  <c r="Q156" i="4"/>
  <c r="P156" i="4"/>
  <c r="O156" i="4"/>
  <c r="Q155" i="4"/>
  <c r="P155" i="4"/>
  <c r="O155" i="4"/>
  <c r="Q154" i="4"/>
  <c r="P154" i="4"/>
  <c r="O154" i="4"/>
  <c r="Q153" i="4"/>
  <c r="P153" i="4"/>
  <c r="O153" i="4"/>
  <c r="Q152" i="4"/>
  <c r="P152" i="4"/>
  <c r="O152" i="4"/>
  <c r="Q151" i="4"/>
  <c r="P151" i="4"/>
  <c r="O151" i="4"/>
  <c r="Q150" i="4"/>
  <c r="P150" i="4"/>
  <c r="O150" i="4"/>
  <c r="Q149" i="4"/>
  <c r="P149" i="4"/>
  <c r="O149" i="4"/>
  <c r="Q148" i="4"/>
  <c r="P148" i="4"/>
  <c r="O148" i="4"/>
  <c r="Q147" i="4"/>
  <c r="P147" i="4"/>
  <c r="O147" i="4"/>
  <c r="Q146" i="4"/>
  <c r="P146" i="4"/>
  <c r="O146" i="4"/>
  <c r="I144" i="4"/>
  <c r="H144" i="4"/>
  <c r="G144" i="4"/>
  <c r="F144" i="4"/>
  <c r="E144" i="4"/>
  <c r="D144" i="4"/>
  <c r="I143" i="4"/>
  <c r="H143" i="4"/>
  <c r="G143" i="4"/>
  <c r="F143" i="4"/>
  <c r="E143" i="4"/>
  <c r="D143" i="4"/>
  <c r="I142" i="4"/>
  <c r="H142" i="4"/>
  <c r="G142" i="4"/>
  <c r="Q142" i="4" s="1"/>
  <c r="F142" i="4"/>
  <c r="P142" i="4" s="1"/>
  <c r="E142" i="4"/>
  <c r="D142" i="4"/>
  <c r="O142" i="4" s="1"/>
  <c r="Q141" i="4"/>
  <c r="P141" i="4"/>
  <c r="O141" i="4"/>
  <c r="Q140" i="4"/>
  <c r="P140" i="4"/>
  <c r="O140" i="4"/>
  <c r="Q139" i="4"/>
  <c r="P139" i="4"/>
  <c r="O139" i="4"/>
  <c r="Q138" i="4"/>
  <c r="P138" i="4"/>
  <c r="O138" i="4"/>
  <c r="Q137" i="4"/>
  <c r="P137" i="4"/>
  <c r="O137" i="4"/>
  <c r="Q136" i="4"/>
  <c r="P136" i="4"/>
  <c r="O136" i="4"/>
  <c r="Q135" i="4"/>
  <c r="P135" i="4"/>
  <c r="O135" i="4"/>
  <c r="Q134" i="4"/>
  <c r="P134" i="4"/>
  <c r="O134" i="4"/>
  <c r="Q133" i="4"/>
  <c r="P133" i="4"/>
  <c r="O133" i="4"/>
  <c r="Q132" i="4"/>
  <c r="P132" i="4"/>
  <c r="O132" i="4"/>
  <c r="Q131" i="4"/>
  <c r="P131" i="4"/>
  <c r="O131" i="4"/>
  <c r="Q130" i="4"/>
  <c r="P130" i="4"/>
  <c r="O130" i="4"/>
  <c r="Q129" i="4"/>
  <c r="P129" i="4"/>
  <c r="O129" i="4"/>
  <c r="I127" i="4"/>
  <c r="H127" i="4"/>
  <c r="G127" i="4"/>
  <c r="F127" i="4"/>
  <c r="E127" i="4"/>
  <c r="D127" i="4"/>
  <c r="I126" i="4"/>
  <c r="H126" i="4"/>
  <c r="G126" i="4"/>
  <c r="F126" i="4"/>
  <c r="E126" i="4"/>
  <c r="D126" i="4"/>
  <c r="Q125" i="4"/>
  <c r="I125" i="4"/>
  <c r="H125" i="4"/>
  <c r="G125" i="4"/>
  <c r="F125" i="4"/>
  <c r="P125" i="4" s="1"/>
  <c r="E125" i="4"/>
  <c r="D125" i="4"/>
  <c r="O125" i="4" s="1"/>
  <c r="Q124" i="4"/>
  <c r="P124" i="4"/>
  <c r="O124" i="4"/>
  <c r="Q123" i="4"/>
  <c r="P123" i="4"/>
  <c r="O123" i="4"/>
  <c r="Q122" i="4"/>
  <c r="P122" i="4"/>
  <c r="O122" i="4"/>
  <c r="Q121" i="4"/>
  <c r="P121" i="4"/>
  <c r="O121" i="4"/>
  <c r="Q120" i="4"/>
  <c r="P120" i="4"/>
  <c r="O120" i="4"/>
  <c r="Q119" i="4"/>
  <c r="P119" i="4"/>
  <c r="O119" i="4"/>
  <c r="Q118" i="4"/>
  <c r="P118" i="4"/>
  <c r="O118" i="4"/>
  <c r="Q117" i="4"/>
  <c r="P117" i="4"/>
  <c r="O117" i="4"/>
  <c r="Q116" i="4"/>
  <c r="P116" i="4"/>
  <c r="O116" i="4"/>
  <c r="Q115" i="4"/>
  <c r="P115" i="4"/>
  <c r="O115" i="4"/>
  <c r="Q114" i="4"/>
  <c r="P114" i="4"/>
  <c r="O114" i="4"/>
  <c r="Q113" i="4"/>
  <c r="P113" i="4"/>
  <c r="O113" i="4"/>
  <c r="Q112" i="4"/>
  <c r="P112" i="4"/>
  <c r="O112" i="4"/>
  <c r="Q145" i="5"/>
  <c r="P145" i="5"/>
  <c r="O145" i="5"/>
  <c r="Q128" i="5"/>
  <c r="P128" i="5"/>
  <c r="O128" i="5"/>
  <c r="Q111" i="5"/>
  <c r="P111" i="5"/>
  <c r="O111" i="5"/>
  <c r="I161" i="5"/>
  <c r="H161" i="5"/>
  <c r="G161" i="5"/>
  <c r="F161" i="5"/>
  <c r="E161" i="5"/>
  <c r="D161" i="5"/>
  <c r="I160" i="5"/>
  <c r="H160" i="5"/>
  <c r="G160" i="5"/>
  <c r="F160" i="5"/>
  <c r="E160" i="5"/>
  <c r="D160" i="5"/>
  <c r="I159" i="5"/>
  <c r="H159" i="5"/>
  <c r="G159" i="5"/>
  <c r="Q159" i="5" s="1"/>
  <c r="F159" i="5"/>
  <c r="P159" i="5" s="1"/>
  <c r="E159" i="5"/>
  <c r="D159" i="5"/>
  <c r="O159" i="5" s="1"/>
  <c r="Q158" i="5"/>
  <c r="P158" i="5"/>
  <c r="O158" i="5"/>
  <c r="Q157" i="5"/>
  <c r="P157" i="5"/>
  <c r="O157" i="5"/>
  <c r="Q156" i="5"/>
  <c r="P156" i="5"/>
  <c r="O156" i="5"/>
  <c r="Q155" i="5"/>
  <c r="P155" i="5"/>
  <c r="O155" i="5"/>
  <c r="Q154" i="5"/>
  <c r="P154" i="5"/>
  <c r="O154" i="5"/>
  <c r="Q153" i="5"/>
  <c r="P153" i="5"/>
  <c r="O153" i="5"/>
  <c r="Q152" i="5"/>
  <c r="P152" i="5"/>
  <c r="O152" i="5"/>
  <c r="Q151" i="5"/>
  <c r="P151" i="5"/>
  <c r="O151" i="5"/>
  <c r="Q150" i="5"/>
  <c r="P150" i="5"/>
  <c r="O150" i="5"/>
  <c r="Q149" i="5"/>
  <c r="P149" i="5"/>
  <c r="O149" i="5"/>
  <c r="Q148" i="5"/>
  <c r="P148" i="5"/>
  <c r="O148" i="5"/>
  <c r="Q147" i="5"/>
  <c r="P147" i="5"/>
  <c r="O147" i="5"/>
  <c r="Q146" i="5"/>
  <c r="P146" i="5"/>
  <c r="O146" i="5"/>
  <c r="I144" i="5"/>
  <c r="H144" i="5"/>
  <c r="G144" i="5"/>
  <c r="F144" i="5"/>
  <c r="E144" i="5"/>
  <c r="D144" i="5"/>
  <c r="I143" i="5"/>
  <c r="H143" i="5"/>
  <c r="G143" i="5"/>
  <c r="F143" i="5"/>
  <c r="E143" i="5"/>
  <c r="D143" i="5"/>
  <c r="I142" i="5"/>
  <c r="H142" i="5"/>
  <c r="G142" i="5"/>
  <c r="Q142" i="5" s="1"/>
  <c r="F142" i="5"/>
  <c r="P142" i="5" s="1"/>
  <c r="E142" i="5"/>
  <c r="D142" i="5"/>
  <c r="O142" i="5" s="1"/>
  <c r="Q141" i="5"/>
  <c r="P141" i="5"/>
  <c r="O141" i="5"/>
  <c r="Q140" i="5"/>
  <c r="P140" i="5"/>
  <c r="O140" i="5"/>
  <c r="Q139" i="5"/>
  <c r="P139" i="5"/>
  <c r="O139" i="5"/>
  <c r="Q138" i="5"/>
  <c r="P138" i="5"/>
  <c r="O138" i="5"/>
  <c r="Q137" i="5"/>
  <c r="P137" i="5"/>
  <c r="O137" i="5"/>
  <c r="Q136" i="5"/>
  <c r="P136" i="5"/>
  <c r="O136" i="5"/>
  <c r="Q135" i="5"/>
  <c r="P135" i="5"/>
  <c r="O135" i="5"/>
  <c r="Q134" i="5"/>
  <c r="P134" i="5"/>
  <c r="O134" i="5"/>
  <c r="Q133" i="5"/>
  <c r="P133" i="5"/>
  <c r="O133" i="5"/>
  <c r="Q132" i="5"/>
  <c r="P132" i="5"/>
  <c r="O132" i="5"/>
  <c r="Q131" i="5"/>
  <c r="P131" i="5"/>
  <c r="O131" i="5"/>
  <c r="Q130" i="5"/>
  <c r="P130" i="5"/>
  <c r="O130" i="5"/>
  <c r="Q129" i="5"/>
  <c r="P129" i="5"/>
  <c r="O129" i="5"/>
  <c r="I127" i="5"/>
  <c r="H127" i="5"/>
  <c r="G127" i="5"/>
  <c r="F127" i="5"/>
  <c r="E127" i="5"/>
  <c r="D127" i="5"/>
  <c r="I126" i="5"/>
  <c r="H126" i="5"/>
  <c r="G126" i="5"/>
  <c r="F126" i="5"/>
  <c r="E126" i="5"/>
  <c r="D126" i="5"/>
  <c r="P125" i="5"/>
  <c r="I125" i="5"/>
  <c r="H125" i="5"/>
  <c r="G125" i="5"/>
  <c r="Q125" i="5" s="1"/>
  <c r="F125" i="5"/>
  <c r="E125" i="5"/>
  <c r="D125" i="5"/>
  <c r="O125" i="5" s="1"/>
  <c r="Q124" i="5"/>
  <c r="P124" i="5"/>
  <c r="O124" i="5"/>
  <c r="Q123" i="5"/>
  <c r="P123" i="5"/>
  <c r="O123" i="5"/>
  <c r="Q122" i="5"/>
  <c r="P122" i="5"/>
  <c r="O122" i="5"/>
  <c r="Q121" i="5"/>
  <c r="P121" i="5"/>
  <c r="O121" i="5"/>
  <c r="Q120" i="5"/>
  <c r="P120" i="5"/>
  <c r="O120" i="5"/>
  <c r="Q119" i="5"/>
  <c r="P119" i="5"/>
  <c r="O119" i="5"/>
  <c r="Q118" i="5"/>
  <c r="P118" i="5"/>
  <c r="O118" i="5"/>
  <c r="Q117" i="5"/>
  <c r="P117" i="5"/>
  <c r="O117" i="5"/>
  <c r="Q116" i="5"/>
  <c r="P116" i="5"/>
  <c r="O116" i="5"/>
  <c r="Q115" i="5"/>
  <c r="P115" i="5"/>
  <c r="O115" i="5"/>
  <c r="Q114" i="5"/>
  <c r="P114" i="5"/>
  <c r="O114" i="5"/>
  <c r="Q113" i="5"/>
  <c r="P113" i="5"/>
  <c r="O113" i="5"/>
  <c r="Q112" i="5"/>
  <c r="P112" i="5"/>
  <c r="O112" i="5"/>
  <c r="Q145" i="13"/>
  <c r="P145" i="13"/>
  <c r="O145" i="13"/>
  <c r="Q128" i="13"/>
  <c r="P128" i="13"/>
  <c r="O128" i="13"/>
  <c r="O112" i="13"/>
  <c r="Q111" i="13"/>
  <c r="P111" i="13"/>
  <c r="O111" i="13"/>
  <c r="I161" i="13"/>
  <c r="H161" i="13"/>
  <c r="G161" i="13"/>
  <c r="F161" i="13"/>
  <c r="E161" i="13"/>
  <c r="D161" i="13"/>
  <c r="I160" i="13"/>
  <c r="H160" i="13"/>
  <c r="G160" i="13"/>
  <c r="F160" i="13"/>
  <c r="E160" i="13"/>
  <c r="D160" i="13"/>
  <c r="I159" i="13"/>
  <c r="H159" i="13"/>
  <c r="G159" i="13"/>
  <c r="Q159" i="13" s="1"/>
  <c r="F159" i="13"/>
  <c r="P159" i="13" s="1"/>
  <c r="E159" i="13"/>
  <c r="D159" i="13"/>
  <c r="O159" i="13" s="1"/>
  <c r="Q158" i="13"/>
  <c r="P158" i="13"/>
  <c r="O158" i="13"/>
  <c r="Q157" i="13"/>
  <c r="P157" i="13"/>
  <c r="O157" i="13"/>
  <c r="Q156" i="13"/>
  <c r="P156" i="13"/>
  <c r="O156" i="13"/>
  <c r="Q155" i="13"/>
  <c r="P155" i="13"/>
  <c r="O155" i="13"/>
  <c r="Q154" i="13"/>
  <c r="P154" i="13"/>
  <c r="O154" i="13"/>
  <c r="Q153" i="13"/>
  <c r="P153" i="13"/>
  <c r="O153" i="13"/>
  <c r="Q152" i="13"/>
  <c r="P152" i="13"/>
  <c r="O152" i="13"/>
  <c r="Q151" i="13"/>
  <c r="P151" i="13"/>
  <c r="O151" i="13"/>
  <c r="Q150" i="13"/>
  <c r="P150" i="13"/>
  <c r="O150" i="13"/>
  <c r="Q149" i="13"/>
  <c r="P149" i="13"/>
  <c r="O149" i="13"/>
  <c r="Q148" i="13"/>
  <c r="P148" i="13"/>
  <c r="O148" i="13"/>
  <c r="Q147" i="13"/>
  <c r="P147" i="13"/>
  <c r="O147" i="13"/>
  <c r="Q146" i="13"/>
  <c r="P146" i="13"/>
  <c r="O146" i="13"/>
  <c r="I144" i="13"/>
  <c r="H144" i="13"/>
  <c r="G144" i="13"/>
  <c r="F144" i="13"/>
  <c r="E144" i="13"/>
  <c r="D144" i="13"/>
  <c r="I143" i="13"/>
  <c r="H143" i="13"/>
  <c r="G143" i="13"/>
  <c r="F143" i="13"/>
  <c r="E143" i="13"/>
  <c r="D143" i="13"/>
  <c r="I142" i="13"/>
  <c r="H142" i="13"/>
  <c r="G142" i="13"/>
  <c r="Q142" i="13" s="1"/>
  <c r="F142" i="13"/>
  <c r="P142" i="13" s="1"/>
  <c r="E142" i="13"/>
  <c r="D142" i="13"/>
  <c r="O142" i="13" s="1"/>
  <c r="Q141" i="13"/>
  <c r="P141" i="13"/>
  <c r="O141" i="13"/>
  <c r="Q140" i="13"/>
  <c r="P140" i="13"/>
  <c r="O140" i="13"/>
  <c r="Q139" i="13"/>
  <c r="P139" i="13"/>
  <c r="O139" i="13"/>
  <c r="Q138" i="13"/>
  <c r="P138" i="13"/>
  <c r="O138" i="13"/>
  <c r="Q137" i="13"/>
  <c r="P137" i="13"/>
  <c r="O137" i="13"/>
  <c r="Q136" i="13"/>
  <c r="P136" i="13"/>
  <c r="O136" i="13"/>
  <c r="Q135" i="13"/>
  <c r="P135" i="13"/>
  <c r="O135" i="13"/>
  <c r="Q134" i="13"/>
  <c r="P134" i="13"/>
  <c r="O134" i="13"/>
  <c r="Q133" i="13"/>
  <c r="P133" i="13"/>
  <c r="O133" i="13"/>
  <c r="Q132" i="13"/>
  <c r="P132" i="13"/>
  <c r="O132" i="13"/>
  <c r="Q131" i="13"/>
  <c r="P131" i="13"/>
  <c r="O131" i="13"/>
  <c r="Q130" i="13"/>
  <c r="P130" i="13"/>
  <c r="O130" i="13"/>
  <c r="Q129" i="13"/>
  <c r="P129" i="13"/>
  <c r="O129" i="13"/>
  <c r="I127" i="13"/>
  <c r="H127" i="13"/>
  <c r="G127" i="13"/>
  <c r="F127" i="13"/>
  <c r="E127" i="13"/>
  <c r="D127" i="13"/>
  <c r="I126" i="13"/>
  <c r="H126" i="13"/>
  <c r="G126" i="13"/>
  <c r="F126" i="13"/>
  <c r="E126" i="13"/>
  <c r="D126" i="13"/>
  <c r="I125" i="13"/>
  <c r="H125" i="13"/>
  <c r="G125" i="13"/>
  <c r="Q125" i="13" s="1"/>
  <c r="F125" i="13"/>
  <c r="P125" i="13" s="1"/>
  <c r="E125" i="13"/>
  <c r="D125" i="13"/>
  <c r="O125" i="13" s="1"/>
  <c r="Q124" i="13"/>
  <c r="P124" i="13"/>
  <c r="O124" i="13"/>
  <c r="Q123" i="13"/>
  <c r="P123" i="13"/>
  <c r="O123" i="13"/>
  <c r="Q122" i="13"/>
  <c r="P122" i="13"/>
  <c r="O122" i="13"/>
  <c r="Q121" i="13"/>
  <c r="P121" i="13"/>
  <c r="O121" i="13"/>
  <c r="Q120" i="13"/>
  <c r="P120" i="13"/>
  <c r="O120" i="13"/>
  <c r="Q119" i="13"/>
  <c r="P119" i="13"/>
  <c r="O119" i="13"/>
  <c r="Q118" i="13"/>
  <c r="P118" i="13"/>
  <c r="O118" i="13"/>
  <c r="Q117" i="13"/>
  <c r="P117" i="13"/>
  <c r="O117" i="13"/>
  <c r="Q116" i="13"/>
  <c r="P116" i="13"/>
  <c r="O116" i="13"/>
  <c r="Q115" i="13"/>
  <c r="P115" i="13"/>
  <c r="O115" i="13"/>
  <c r="Q114" i="13"/>
  <c r="P114" i="13"/>
  <c r="O114" i="13"/>
  <c r="Q113" i="13"/>
  <c r="P113" i="13"/>
  <c r="O113" i="13"/>
  <c r="Q112" i="13"/>
  <c r="P112" i="13"/>
  <c r="Q145" i="3"/>
  <c r="P145" i="3"/>
  <c r="O145" i="3"/>
  <c r="Q128" i="3"/>
  <c r="P128" i="3"/>
  <c r="O128" i="3"/>
  <c r="Q111" i="3"/>
  <c r="P111" i="3"/>
  <c r="O111" i="3"/>
  <c r="I161" i="3"/>
  <c r="H161" i="3"/>
  <c r="G161" i="3"/>
  <c r="F161" i="3"/>
  <c r="E161" i="3"/>
  <c r="D161" i="3"/>
  <c r="I160" i="3"/>
  <c r="H160" i="3"/>
  <c r="G160" i="3"/>
  <c r="F160" i="3"/>
  <c r="E160" i="3"/>
  <c r="D160" i="3"/>
  <c r="I159" i="3"/>
  <c r="H159" i="3"/>
  <c r="G159" i="3"/>
  <c r="Q159" i="3" s="1"/>
  <c r="F159" i="3"/>
  <c r="P159" i="3" s="1"/>
  <c r="E159" i="3"/>
  <c r="D159" i="3"/>
  <c r="O159" i="3" s="1"/>
  <c r="Q158" i="3"/>
  <c r="P158" i="3"/>
  <c r="O158" i="3"/>
  <c r="Q157" i="3"/>
  <c r="P157" i="3"/>
  <c r="O157" i="3"/>
  <c r="Q156" i="3"/>
  <c r="P156" i="3"/>
  <c r="O156" i="3"/>
  <c r="Q155" i="3"/>
  <c r="P155" i="3"/>
  <c r="O155" i="3"/>
  <c r="Q154" i="3"/>
  <c r="P154" i="3"/>
  <c r="O154" i="3"/>
  <c r="Q153" i="3"/>
  <c r="P153" i="3"/>
  <c r="O153" i="3"/>
  <c r="Q152" i="3"/>
  <c r="P152" i="3"/>
  <c r="O152" i="3"/>
  <c r="Q151" i="3"/>
  <c r="P151" i="3"/>
  <c r="O151" i="3"/>
  <c r="Q150" i="3"/>
  <c r="P150" i="3"/>
  <c r="O150" i="3"/>
  <c r="Q149" i="3"/>
  <c r="P149" i="3"/>
  <c r="O149" i="3"/>
  <c r="Q148" i="3"/>
  <c r="P148" i="3"/>
  <c r="O148" i="3"/>
  <c r="Q147" i="3"/>
  <c r="P147" i="3"/>
  <c r="O147" i="3"/>
  <c r="Q146" i="3"/>
  <c r="P146" i="3"/>
  <c r="O146" i="3"/>
  <c r="I144" i="3"/>
  <c r="H144" i="3"/>
  <c r="G144" i="3"/>
  <c r="F144" i="3"/>
  <c r="E144" i="3"/>
  <c r="D144" i="3"/>
  <c r="I143" i="3"/>
  <c r="H143" i="3"/>
  <c r="G143" i="3"/>
  <c r="F143" i="3"/>
  <c r="E143" i="3"/>
  <c r="D143" i="3"/>
  <c r="I142" i="3"/>
  <c r="H142" i="3"/>
  <c r="G142" i="3"/>
  <c r="Q142" i="3" s="1"/>
  <c r="F142" i="3"/>
  <c r="P142" i="3" s="1"/>
  <c r="E142" i="3"/>
  <c r="D142" i="3"/>
  <c r="O142" i="3" s="1"/>
  <c r="Q141" i="3"/>
  <c r="P141" i="3"/>
  <c r="O141" i="3"/>
  <c r="Q140" i="3"/>
  <c r="P140" i="3"/>
  <c r="O140" i="3"/>
  <c r="Q139" i="3"/>
  <c r="P139" i="3"/>
  <c r="O139" i="3"/>
  <c r="Q138" i="3"/>
  <c r="P138" i="3"/>
  <c r="O138" i="3"/>
  <c r="Q137" i="3"/>
  <c r="P137" i="3"/>
  <c r="O137" i="3"/>
  <c r="Q136" i="3"/>
  <c r="P136" i="3"/>
  <c r="O136" i="3"/>
  <c r="Q135" i="3"/>
  <c r="P135" i="3"/>
  <c r="O135" i="3"/>
  <c r="Q134" i="3"/>
  <c r="P134" i="3"/>
  <c r="O134" i="3"/>
  <c r="Q133" i="3"/>
  <c r="P133" i="3"/>
  <c r="O133" i="3"/>
  <c r="Q132" i="3"/>
  <c r="P132" i="3"/>
  <c r="O132" i="3"/>
  <c r="Q131" i="3"/>
  <c r="P131" i="3"/>
  <c r="O131" i="3"/>
  <c r="Q130" i="3"/>
  <c r="P130" i="3"/>
  <c r="O130" i="3"/>
  <c r="Q129" i="3"/>
  <c r="P129" i="3"/>
  <c r="O129" i="3"/>
  <c r="I127" i="3"/>
  <c r="H127" i="3"/>
  <c r="G127" i="3"/>
  <c r="F127" i="3"/>
  <c r="E127" i="3"/>
  <c r="D127" i="3"/>
  <c r="I126" i="3"/>
  <c r="H126" i="3"/>
  <c r="G126" i="3"/>
  <c r="F126" i="3"/>
  <c r="E126" i="3"/>
  <c r="D126" i="3"/>
  <c r="P125" i="3"/>
  <c r="I125" i="3"/>
  <c r="H125" i="3"/>
  <c r="G125" i="3"/>
  <c r="Q125" i="3" s="1"/>
  <c r="F125" i="3"/>
  <c r="E125" i="3"/>
  <c r="D125" i="3"/>
  <c r="O125" i="3" s="1"/>
  <c r="Q124" i="3"/>
  <c r="P124" i="3"/>
  <c r="O124" i="3"/>
  <c r="Q123" i="3"/>
  <c r="P123" i="3"/>
  <c r="O123" i="3"/>
  <c r="Q122" i="3"/>
  <c r="P122" i="3"/>
  <c r="O122" i="3"/>
  <c r="Q121" i="3"/>
  <c r="P121" i="3"/>
  <c r="O121" i="3"/>
  <c r="Q120" i="3"/>
  <c r="P120" i="3"/>
  <c r="O120" i="3"/>
  <c r="Q119" i="3"/>
  <c r="P119" i="3"/>
  <c r="O119" i="3"/>
  <c r="Q118" i="3"/>
  <c r="P118" i="3"/>
  <c r="O118" i="3"/>
  <c r="Q117" i="3"/>
  <c r="P117" i="3"/>
  <c r="O117" i="3"/>
  <c r="Q116" i="3"/>
  <c r="P116" i="3"/>
  <c r="O116" i="3"/>
  <c r="Q115" i="3"/>
  <c r="P115" i="3"/>
  <c r="O115" i="3"/>
  <c r="Q114" i="3"/>
  <c r="P114" i="3"/>
  <c r="O114" i="3"/>
  <c r="Q113" i="3"/>
  <c r="P113" i="3"/>
  <c r="O113" i="3"/>
  <c r="Q112" i="3"/>
  <c r="P112" i="3"/>
  <c r="O112" i="3"/>
  <c r="Q159" i="8"/>
  <c r="P159" i="8"/>
  <c r="O159" i="8"/>
  <c r="Q142" i="8"/>
  <c r="P142" i="8"/>
  <c r="O142" i="8"/>
  <c r="Q125" i="8"/>
  <c r="P125" i="8"/>
  <c r="O125" i="8"/>
  <c r="Q158" i="8"/>
  <c r="P158" i="8"/>
  <c r="O158" i="8"/>
  <c r="Q157" i="8"/>
  <c r="P157" i="8"/>
  <c r="O157" i="8"/>
  <c r="Q156" i="8"/>
  <c r="P156" i="8"/>
  <c r="O156" i="8"/>
  <c r="Q155" i="8"/>
  <c r="P155" i="8"/>
  <c r="O155" i="8"/>
  <c r="Q154" i="8"/>
  <c r="P154" i="8"/>
  <c r="O154" i="8"/>
  <c r="Q153" i="8"/>
  <c r="P153" i="8"/>
  <c r="O153" i="8"/>
  <c r="Q152" i="8"/>
  <c r="P152" i="8"/>
  <c r="O152" i="8"/>
  <c r="Q151" i="8"/>
  <c r="P151" i="8"/>
  <c r="O151" i="8"/>
  <c r="Q150" i="8"/>
  <c r="P150" i="8"/>
  <c r="O150" i="8"/>
  <c r="Q149" i="8"/>
  <c r="P149" i="8"/>
  <c r="O149" i="8"/>
  <c r="Q148" i="8"/>
  <c r="P148" i="8"/>
  <c r="O148" i="8"/>
  <c r="Q147" i="8"/>
  <c r="P147" i="8"/>
  <c r="O147" i="8"/>
  <c r="Q146" i="8"/>
  <c r="P146" i="8"/>
  <c r="O146" i="8"/>
  <c r="Q145" i="8"/>
  <c r="P145" i="8"/>
  <c r="O145" i="8"/>
  <c r="Q141" i="8"/>
  <c r="P141" i="8"/>
  <c r="O141" i="8"/>
  <c r="Q140" i="8"/>
  <c r="P140" i="8"/>
  <c r="O140" i="8"/>
  <c r="Q139" i="8"/>
  <c r="P139" i="8"/>
  <c r="O139" i="8"/>
  <c r="Q138" i="8"/>
  <c r="P138" i="8"/>
  <c r="O138" i="8"/>
  <c r="Q137" i="8"/>
  <c r="P137" i="8"/>
  <c r="O137" i="8"/>
  <c r="Q136" i="8"/>
  <c r="P136" i="8"/>
  <c r="O136" i="8"/>
  <c r="Q135" i="8"/>
  <c r="P135" i="8"/>
  <c r="O135" i="8"/>
  <c r="Q134" i="8"/>
  <c r="P134" i="8"/>
  <c r="O134" i="8"/>
  <c r="Q133" i="8"/>
  <c r="P133" i="8"/>
  <c r="O133" i="8"/>
  <c r="Q132" i="8"/>
  <c r="P132" i="8"/>
  <c r="O132" i="8"/>
  <c r="Q131" i="8"/>
  <c r="P131" i="8"/>
  <c r="O131" i="8"/>
  <c r="Q130" i="8"/>
  <c r="P130" i="8"/>
  <c r="O130" i="8"/>
  <c r="Q129" i="8"/>
  <c r="P129" i="8"/>
  <c r="O129" i="8"/>
  <c r="Q128" i="8"/>
  <c r="P128" i="8"/>
  <c r="O128" i="8"/>
  <c r="Q124" i="8"/>
  <c r="P124" i="8"/>
  <c r="O124" i="8"/>
  <c r="Q123" i="8"/>
  <c r="P123" i="8"/>
  <c r="O123" i="8"/>
  <c r="Q122" i="8"/>
  <c r="P122" i="8"/>
  <c r="O122" i="8"/>
  <c r="Q121" i="8"/>
  <c r="P121" i="8"/>
  <c r="O121" i="8"/>
  <c r="Q120" i="8"/>
  <c r="P120" i="8"/>
  <c r="O120" i="8"/>
  <c r="Q119" i="8"/>
  <c r="P119" i="8"/>
  <c r="O119" i="8"/>
  <c r="Q118" i="8"/>
  <c r="P118" i="8"/>
  <c r="O118" i="8"/>
  <c r="Q117" i="8"/>
  <c r="P117" i="8"/>
  <c r="O117" i="8"/>
  <c r="Q116" i="8"/>
  <c r="P116" i="8"/>
  <c r="O116" i="8"/>
  <c r="Q115" i="8"/>
  <c r="P115" i="8"/>
  <c r="O115" i="8"/>
  <c r="Q114" i="8"/>
  <c r="P114" i="8"/>
  <c r="O114" i="8"/>
  <c r="Q113" i="8"/>
  <c r="P113" i="8"/>
  <c r="O113" i="8"/>
  <c r="Q112" i="8"/>
  <c r="P112" i="8"/>
  <c r="O112" i="8"/>
  <c r="Q111" i="8"/>
  <c r="P111" i="8"/>
  <c r="O111" i="8"/>
  <c r="I161" i="8"/>
  <c r="H161" i="8"/>
  <c r="G161" i="8"/>
  <c r="F161" i="8"/>
  <c r="E161" i="8"/>
  <c r="D161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I144" i="8"/>
  <c r="H144" i="8"/>
  <c r="G144" i="8"/>
  <c r="F144" i="8"/>
  <c r="E144" i="8"/>
  <c r="D144" i="8"/>
  <c r="I143" i="8"/>
  <c r="H143" i="8"/>
  <c r="G143" i="8"/>
  <c r="F143" i="8"/>
  <c r="E143" i="8"/>
  <c r="D143" i="8"/>
  <c r="I142" i="8"/>
  <c r="H142" i="8"/>
  <c r="G142" i="8"/>
  <c r="F142" i="8"/>
  <c r="E142" i="8"/>
  <c r="D142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I125" i="8"/>
  <c r="H125" i="8"/>
  <c r="G125" i="8"/>
  <c r="F125" i="8"/>
  <c r="E125" i="8"/>
  <c r="D125" i="8"/>
  <c r="U13" i="24"/>
  <c r="T13" i="24"/>
  <c r="J13" i="24"/>
  <c r="I13" i="24"/>
  <c r="K27" i="20"/>
  <c r="O5" i="27"/>
  <c r="N5" i="27"/>
  <c r="M5" i="27"/>
  <c r="I21" i="27"/>
  <c r="H21" i="27"/>
  <c r="G21" i="27"/>
  <c r="F21" i="27"/>
  <c r="E21" i="27"/>
  <c r="D21" i="27"/>
  <c r="I20" i="27"/>
  <c r="H20" i="27"/>
  <c r="G20" i="27"/>
  <c r="F20" i="27"/>
  <c r="E20" i="27"/>
  <c r="D20" i="27"/>
  <c r="I19" i="27"/>
  <c r="H19" i="27"/>
  <c r="G19" i="27"/>
  <c r="F19" i="27"/>
  <c r="E19" i="27"/>
  <c r="D19" i="27"/>
  <c r="P5" i="26"/>
  <c r="O5" i="26"/>
  <c r="N5" i="26"/>
  <c r="M5" i="26"/>
  <c r="I21" i="26"/>
  <c r="H21" i="26"/>
  <c r="G21" i="26"/>
  <c r="F21" i="26"/>
  <c r="E21" i="26"/>
  <c r="D21" i="26"/>
  <c r="I20" i="26"/>
  <c r="H20" i="26"/>
  <c r="G20" i="26"/>
  <c r="P20" i="26" s="1"/>
  <c r="F20" i="26"/>
  <c r="O20" i="26" s="1"/>
  <c r="E20" i="26"/>
  <c r="N20" i="26" s="1"/>
  <c r="D20" i="26"/>
  <c r="M20" i="26" s="1"/>
  <c r="I19" i="26"/>
  <c r="H19" i="26"/>
  <c r="G19" i="26"/>
  <c r="P19" i="26" s="1"/>
  <c r="F19" i="26"/>
  <c r="O19" i="26" s="1"/>
  <c r="E19" i="26"/>
  <c r="N19" i="26" s="1"/>
  <c r="D19" i="26"/>
  <c r="M19" i="26" s="1"/>
  <c r="P18" i="26"/>
  <c r="O18" i="26"/>
  <c r="N18" i="26"/>
  <c r="M18" i="26"/>
  <c r="P17" i="26"/>
  <c r="O17" i="26"/>
  <c r="N17" i="26"/>
  <c r="M17" i="26"/>
  <c r="P16" i="26"/>
  <c r="O16" i="26"/>
  <c r="N16" i="26"/>
  <c r="M16" i="26"/>
  <c r="P15" i="26"/>
  <c r="O15" i="26"/>
  <c r="N15" i="26"/>
  <c r="M15" i="26"/>
  <c r="P14" i="26"/>
  <c r="O14" i="26"/>
  <c r="N14" i="26"/>
  <c r="M14" i="26"/>
  <c r="P13" i="26"/>
  <c r="O13" i="26"/>
  <c r="N13" i="26"/>
  <c r="M13" i="26"/>
  <c r="P12" i="26"/>
  <c r="O12" i="26"/>
  <c r="N12" i="26"/>
  <c r="M12" i="26"/>
  <c r="P11" i="26"/>
  <c r="O11" i="26"/>
  <c r="N11" i="26"/>
  <c r="M11" i="26"/>
  <c r="P10" i="26"/>
  <c r="O10" i="26"/>
  <c r="N10" i="26"/>
  <c r="M10" i="26"/>
  <c r="P9" i="26"/>
  <c r="O9" i="26"/>
  <c r="N9" i="26"/>
  <c r="M9" i="26"/>
  <c r="P8" i="26"/>
  <c r="O8" i="26"/>
  <c r="N8" i="26"/>
  <c r="M8" i="26"/>
  <c r="P7" i="26"/>
  <c r="O7" i="26"/>
  <c r="N7" i="26"/>
  <c r="M7" i="26"/>
  <c r="P6" i="26"/>
  <c r="O6" i="26"/>
  <c r="N6" i="26"/>
  <c r="M6" i="26"/>
  <c r="Q45" i="16"/>
  <c r="P45" i="16"/>
  <c r="O45" i="16"/>
  <c r="N45" i="16"/>
  <c r="Q43" i="16"/>
  <c r="P43" i="16"/>
  <c r="O43" i="16"/>
  <c r="N43" i="16"/>
  <c r="Q41" i="16"/>
  <c r="P41" i="16"/>
  <c r="O41" i="16"/>
  <c r="N41" i="16"/>
  <c r="Q39" i="16"/>
  <c r="P39" i="16"/>
  <c r="O39" i="16"/>
  <c r="N39" i="16"/>
  <c r="Q37" i="16"/>
  <c r="P37" i="16"/>
  <c r="O37" i="16"/>
  <c r="N37" i="16"/>
  <c r="Q35" i="16"/>
  <c r="P35" i="16"/>
  <c r="O35" i="16"/>
  <c r="N35" i="16"/>
  <c r="X30" i="16"/>
  <c r="W30" i="16"/>
  <c r="V30" i="16"/>
  <c r="U30" i="16"/>
  <c r="X28" i="16"/>
  <c r="W28" i="16"/>
  <c r="V28" i="16"/>
  <c r="U28" i="16"/>
  <c r="X26" i="16"/>
  <c r="W26" i="16"/>
  <c r="V26" i="16"/>
  <c r="U26" i="16"/>
  <c r="X24" i="16"/>
  <c r="W24" i="16"/>
  <c r="V24" i="16"/>
  <c r="U24" i="16"/>
  <c r="X22" i="16"/>
  <c r="W22" i="16"/>
  <c r="V22" i="16"/>
  <c r="U22" i="16"/>
  <c r="X20" i="16"/>
  <c r="W20" i="16"/>
  <c r="V20" i="16"/>
  <c r="U20" i="16"/>
  <c r="Q30" i="16"/>
  <c r="P30" i="16"/>
  <c r="O30" i="16"/>
  <c r="N30" i="16"/>
  <c r="Q28" i="16"/>
  <c r="P28" i="16"/>
  <c r="O28" i="16"/>
  <c r="N28" i="16"/>
  <c r="Q26" i="16"/>
  <c r="P26" i="16"/>
  <c r="O26" i="16"/>
  <c r="N26" i="16"/>
  <c r="Q24" i="16"/>
  <c r="P24" i="16"/>
  <c r="O24" i="16"/>
  <c r="N24" i="16"/>
  <c r="Q22" i="16"/>
  <c r="P22" i="16"/>
  <c r="O22" i="16"/>
  <c r="N22" i="16"/>
  <c r="Q20" i="16"/>
  <c r="P20" i="16"/>
  <c r="O20" i="16"/>
  <c r="N20" i="16"/>
  <c r="P26" i="5" l="1"/>
  <c r="O105" i="5"/>
  <c r="O106" i="5" s="1"/>
  <c r="P105" i="4"/>
  <c r="P106" i="4" s="1"/>
  <c r="Q15" i="16"/>
  <c r="P15" i="16"/>
  <c r="O15" i="16"/>
  <c r="N15" i="16"/>
  <c r="Q13" i="16"/>
  <c r="P13" i="16"/>
  <c r="O13" i="16"/>
  <c r="N13" i="16"/>
  <c r="R14" i="24"/>
  <c r="Q14" i="24"/>
  <c r="P14" i="24"/>
  <c r="O14" i="24"/>
  <c r="R13" i="24"/>
  <c r="Q13" i="24"/>
  <c r="P13" i="24"/>
  <c r="O13" i="24"/>
  <c r="G14" i="24"/>
  <c r="F14" i="24"/>
  <c r="E14" i="24"/>
  <c r="D14" i="24"/>
  <c r="G13" i="24"/>
  <c r="F13" i="24"/>
  <c r="E13" i="24"/>
  <c r="D13" i="24"/>
  <c r="R12" i="24"/>
  <c r="Q12" i="24"/>
  <c r="P12" i="24"/>
  <c r="O12" i="24"/>
  <c r="O10" i="24"/>
  <c r="R10" i="24"/>
  <c r="Q10" i="24"/>
  <c r="P10" i="24"/>
  <c r="O8" i="24"/>
  <c r="R8" i="24"/>
  <c r="Q8" i="24"/>
  <c r="P8" i="24"/>
  <c r="R6" i="24"/>
  <c r="Q6" i="24"/>
  <c r="P6" i="24"/>
  <c r="O6" i="24"/>
  <c r="G12" i="24"/>
  <c r="F12" i="24"/>
  <c r="E12" i="24"/>
  <c r="D12" i="24"/>
  <c r="G10" i="24"/>
  <c r="F10" i="24"/>
  <c r="E10" i="24"/>
  <c r="D10" i="24"/>
  <c r="G8" i="24"/>
  <c r="F8" i="24"/>
  <c r="E8" i="24"/>
  <c r="D8" i="24"/>
  <c r="G6" i="24"/>
  <c r="F6" i="24"/>
  <c r="E6" i="24"/>
  <c r="D6" i="24"/>
  <c r="R23" i="5"/>
  <c r="Q23" i="5"/>
  <c r="P23" i="5"/>
  <c r="R22" i="5"/>
  <c r="Q22" i="5"/>
  <c r="P22" i="5"/>
  <c r="R22" i="3"/>
  <c r="R21" i="3"/>
  <c r="Q22" i="3"/>
  <c r="Q21" i="3"/>
  <c r="P22" i="3"/>
  <c r="P21" i="3"/>
  <c r="O22" i="3"/>
  <c r="O21" i="3"/>
  <c r="P17" i="20" l="1"/>
  <c r="O17" i="20"/>
  <c r="N17" i="20"/>
  <c r="M17" i="20"/>
  <c r="P16" i="20"/>
  <c r="O16" i="20"/>
  <c r="N16" i="20"/>
  <c r="M16" i="20"/>
  <c r="P15" i="20"/>
  <c r="O15" i="20"/>
  <c r="N15" i="20"/>
  <c r="M15" i="20"/>
  <c r="P14" i="20"/>
  <c r="O14" i="20"/>
  <c r="N14" i="20"/>
  <c r="M14" i="20"/>
  <c r="P13" i="20"/>
  <c r="O13" i="20"/>
  <c r="N13" i="20"/>
  <c r="M13" i="20"/>
  <c r="P12" i="20"/>
  <c r="O12" i="20"/>
  <c r="N12" i="20"/>
  <c r="M12" i="20"/>
  <c r="P11" i="20"/>
  <c r="O11" i="20"/>
  <c r="N11" i="20"/>
  <c r="M11" i="20"/>
  <c r="P10" i="20"/>
  <c r="O10" i="20"/>
  <c r="N10" i="20"/>
  <c r="M10" i="20"/>
  <c r="P9" i="20"/>
  <c r="O9" i="20"/>
  <c r="N9" i="20"/>
  <c r="M9" i="20"/>
  <c r="P5" i="20"/>
  <c r="O5" i="20"/>
  <c r="N5" i="20"/>
  <c r="M5" i="20"/>
  <c r="P8" i="20"/>
  <c r="O8" i="20"/>
  <c r="N8" i="20"/>
  <c r="M8" i="20"/>
  <c r="P7" i="20"/>
  <c r="O7" i="20"/>
  <c r="N7" i="20"/>
  <c r="M7" i="20"/>
  <c r="P6" i="20"/>
  <c r="O6" i="20"/>
  <c r="N6" i="20"/>
  <c r="M6" i="20"/>
  <c r="I20" i="20"/>
  <c r="H20" i="20"/>
  <c r="G20" i="20"/>
  <c r="F20" i="20"/>
  <c r="E20" i="20"/>
  <c r="D20" i="20"/>
  <c r="I19" i="20"/>
  <c r="H19" i="20"/>
  <c r="G19" i="20"/>
  <c r="P19" i="20" s="1"/>
  <c r="F19" i="20"/>
  <c r="O19" i="20" s="1"/>
  <c r="E19" i="20"/>
  <c r="N19" i="20" s="1"/>
  <c r="D19" i="20"/>
  <c r="M19" i="20" s="1"/>
  <c r="I18" i="20"/>
  <c r="H18" i="20"/>
  <c r="G18" i="20"/>
  <c r="P18" i="20" s="1"/>
  <c r="F18" i="20"/>
  <c r="O18" i="20" s="1"/>
  <c r="E18" i="20"/>
  <c r="N18" i="20" s="1"/>
  <c r="D18" i="20"/>
  <c r="M18" i="20" s="1"/>
  <c r="R7" i="2" l="1"/>
  <c r="O7" i="2"/>
  <c r="G96" i="8"/>
  <c r="G102" i="8"/>
  <c r="G100" i="8"/>
  <c r="F103" i="8"/>
  <c r="F102" i="8"/>
  <c r="F101" i="8"/>
  <c r="F99" i="8"/>
  <c r="F98" i="8"/>
  <c r="E103" i="8"/>
  <c r="E102" i="8"/>
  <c r="D103" i="8"/>
  <c r="D100" i="8"/>
  <c r="D97" i="8"/>
  <c r="D96" i="8"/>
  <c r="D95" i="8"/>
  <c r="G105" i="13"/>
  <c r="G103" i="13"/>
  <c r="G97" i="13"/>
  <c r="G96" i="13"/>
  <c r="G95" i="13"/>
  <c r="G94" i="13"/>
  <c r="F98" i="13"/>
  <c r="F97" i="13"/>
  <c r="F96" i="13"/>
  <c r="E105" i="13"/>
  <c r="E104" i="13"/>
  <c r="E103" i="13"/>
  <c r="E102" i="13"/>
  <c r="E101" i="13"/>
  <c r="E100" i="13"/>
  <c r="E99" i="13"/>
  <c r="E98" i="13"/>
  <c r="E97" i="13"/>
  <c r="D102" i="13"/>
  <c r="D101" i="13"/>
  <c r="F105" i="13" l="1"/>
  <c r="D105" i="13"/>
  <c r="G104" i="13"/>
  <c r="F104" i="13"/>
  <c r="D104" i="13"/>
  <c r="F103" i="13"/>
  <c r="D103" i="13"/>
  <c r="G102" i="13"/>
  <c r="F102" i="13"/>
  <c r="G101" i="13"/>
  <c r="F101" i="13"/>
  <c r="G100" i="13"/>
  <c r="F100" i="13"/>
  <c r="D100" i="13"/>
  <c r="G99" i="13"/>
  <c r="F99" i="13"/>
  <c r="D99" i="13"/>
  <c r="G98" i="13"/>
  <c r="D98" i="13"/>
  <c r="D97" i="13"/>
  <c r="E96" i="13"/>
  <c r="D96" i="13"/>
  <c r="F95" i="13"/>
  <c r="E95" i="13"/>
  <c r="D95" i="13"/>
  <c r="F94" i="13"/>
  <c r="E94" i="13"/>
  <c r="D94" i="13"/>
  <c r="G93" i="13"/>
  <c r="F93" i="13"/>
  <c r="E93" i="13"/>
  <c r="D93" i="13"/>
  <c r="G105" i="8"/>
  <c r="F105" i="8"/>
  <c r="E105" i="8"/>
  <c r="D105" i="8"/>
  <c r="G104" i="8"/>
  <c r="F104" i="8"/>
  <c r="E104" i="8"/>
  <c r="D104" i="8"/>
  <c r="G103" i="8"/>
  <c r="D102" i="8"/>
  <c r="G101" i="8"/>
  <c r="E101" i="8"/>
  <c r="D101" i="8"/>
  <c r="F100" i="8"/>
  <c r="E100" i="8"/>
  <c r="G99" i="8"/>
  <c r="E99" i="8"/>
  <c r="D99" i="8"/>
  <c r="G98" i="8"/>
  <c r="E98" i="8"/>
  <c r="D98" i="8"/>
  <c r="G97" i="8"/>
  <c r="F97" i="8"/>
  <c r="E97" i="8"/>
  <c r="F96" i="8"/>
  <c r="E96" i="8"/>
  <c r="G95" i="8"/>
  <c r="F95" i="8"/>
  <c r="E95" i="8"/>
  <c r="G94" i="8"/>
  <c r="F94" i="8"/>
  <c r="E94" i="8"/>
  <c r="D94" i="8"/>
  <c r="G93" i="8"/>
  <c r="F93" i="8"/>
  <c r="E93" i="8"/>
  <c r="D93" i="8"/>
  <c r="G105" i="5"/>
  <c r="F105" i="5"/>
  <c r="E105" i="5"/>
  <c r="D105" i="5"/>
  <c r="G104" i="5"/>
  <c r="F104" i="5"/>
  <c r="E104" i="5"/>
  <c r="D104" i="5"/>
  <c r="G103" i="5"/>
  <c r="F103" i="5"/>
  <c r="E103" i="5"/>
  <c r="D103" i="5"/>
  <c r="G102" i="5"/>
  <c r="F102" i="5"/>
  <c r="E102" i="5"/>
  <c r="D102" i="5"/>
  <c r="G101" i="5"/>
  <c r="F101" i="5"/>
  <c r="E101" i="5"/>
  <c r="D101" i="5"/>
  <c r="G100" i="5"/>
  <c r="F100" i="5"/>
  <c r="E100" i="5"/>
  <c r="D100" i="5"/>
  <c r="G99" i="5"/>
  <c r="F99" i="5"/>
  <c r="E99" i="5"/>
  <c r="D99" i="5"/>
  <c r="G98" i="5"/>
  <c r="F98" i="5"/>
  <c r="E98" i="5"/>
  <c r="D98" i="5"/>
  <c r="G97" i="5"/>
  <c r="F97" i="5"/>
  <c r="E97" i="5"/>
  <c r="D97" i="5"/>
  <c r="G96" i="5"/>
  <c r="F96" i="5"/>
  <c r="E96" i="5"/>
  <c r="D96" i="5"/>
  <c r="G95" i="5"/>
  <c r="F95" i="5"/>
  <c r="E95" i="5"/>
  <c r="D95" i="5"/>
  <c r="G94" i="5"/>
  <c r="F94" i="5"/>
  <c r="E94" i="5"/>
  <c r="D94" i="5"/>
  <c r="G93" i="5"/>
  <c r="F93" i="5"/>
  <c r="E93" i="5"/>
  <c r="D93" i="5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G104" i="3"/>
  <c r="F104" i="3"/>
  <c r="E104" i="3"/>
  <c r="D93" i="3"/>
  <c r="D104" i="3" s="1"/>
  <c r="D106" i="13" l="1"/>
  <c r="G106" i="13"/>
  <c r="E106" i="13"/>
  <c r="F106" i="13"/>
  <c r="F106" i="8"/>
  <c r="G106" i="8"/>
  <c r="D106" i="8"/>
  <c r="E106" i="8"/>
  <c r="F106" i="5"/>
  <c r="G106" i="5"/>
  <c r="D106" i="5"/>
  <c r="E106" i="5"/>
  <c r="E106" i="4"/>
  <c r="P23" i="4" s="1"/>
  <c r="F106" i="4"/>
  <c r="Q23" i="4" s="1"/>
  <c r="G106" i="4"/>
  <c r="R23" i="4" s="1"/>
  <c r="D106" i="4"/>
  <c r="O23" i="4" s="1"/>
  <c r="V20" i="17"/>
  <c r="V18" i="17"/>
  <c r="U20" i="17"/>
  <c r="T20" i="17"/>
  <c r="S20" i="17"/>
  <c r="R20" i="17"/>
  <c r="Q20" i="17"/>
  <c r="U18" i="17"/>
  <c r="V19" i="17" s="1"/>
  <c r="T18" i="17"/>
  <c r="S18" i="17"/>
  <c r="R18" i="17"/>
  <c r="Q18" i="17"/>
  <c r="U19" i="17" l="1"/>
  <c r="Q19" i="17"/>
  <c r="R19" i="17"/>
  <c r="S19" i="17"/>
  <c r="T19" i="17"/>
  <c r="T17" i="13"/>
  <c r="S17" i="13"/>
  <c r="R17" i="13"/>
  <c r="T57" i="10" s="1"/>
  <c r="Q17" i="13"/>
  <c r="T19" i="10" s="1"/>
  <c r="P17" i="13"/>
  <c r="O17" i="13"/>
  <c r="T38" i="10" s="1"/>
  <c r="T16" i="13"/>
  <c r="S16" i="13"/>
  <c r="R16" i="13"/>
  <c r="T56" i="10" s="1"/>
  <c r="Q16" i="13"/>
  <c r="T18" i="10" s="1"/>
  <c r="P16" i="13"/>
  <c r="O16" i="13"/>
  <c r="T37" i="10" s="1"/>
  <c r="T15" i="13"/>
  <c r="S15" i="13"/>
  <c r="R15" i="13"/>
  <c r="T55" i="10" s="1"/>
  <c r="Q15" i="13"/>
  <c r="T17" i="10" s="1"/>
  <c r="P15" i="13"/>
  <c r="O15" i="13"/>
  <c r="T36" i="10" s="1"/>
  <c r="T14" i="13"/>
  <c r="S14" i="13"/>
  <c r="R14" i="13"/>
  <c r="T54" i="10" s="1"/>
  <c r="Q14" i="13"/>
  <c r="T16" i="10" s="1"/>
  <c r="P14" i="13"/>
  <c r="O14" i="13"/>
  <c r="T35" i="10" s="1"/>
  <c r="T13" i="13"/>
  <c r="S13" i="13"/>
  <c r="R13" i="13"/>
  <c r="T53" i="10" s="1"/>
  <c r="Q13" i="13"/>
  <c r="T15" i="10" s="1"/>
  <c r="P13" i="13"/>
  <c r="O13" i="13"/>
  <c r="T34" i="10" s="1"/>
  <c r="T12" i="13"/>
  <c r="S12" i="13"/>
  <c r="R12" i="13"/>
  <c r="T52" i="10" s="1"/>
  <c r="Q12" i="13"/>
  <c r="T14" i="10" s="1"/>
  <c r="P12" i="13"/>
  <c r="O12" i="13"/>
  <c r="T33" i="10" s="1"/>
  <c r="T11" i="13"/>
  <c r="S11" i="13"/>
  <c r="R11" i="13"/>
  <c r="T51" i="10" s="1"/>
  <c r="Q11" i="13"/>
  <c r="T13" i="10" s="1"/>
  <c r="P11" i="13"/>
  <c r="O11" i="13"/>
  <c r="T32" i="10" s="1"/>
  <c r="T10" i="13"/>
  <c r="S10" i="13"/>
  <c r="R10" i="13"/>
  <c r="T50" i="10" s="1"/>
  <c r="Q10" i="13"/>
  <c r="T12" i="10" s="1"/>
  <c r="P10" i="13"/>
  <c r="O10" i="13"/>
  <c r="T31" i="10" s="1"/>
  <c r="T9" i="13"/>
  <c r="S9" i="13"/>
  <c r="R9" i="13"/>
  <c r="T49" i="10" s="1"/>
  <c r="Q9" i="13"/>
  <c r="T11" i="10" s="1"/>
  <c r="P9" i="13"/>
  <c r="O9" i="13"/>
  <c r="T30" i="10" s="1"/>
  <c r="T8" i="13"/>
  <c r="S8" i="13"/>
  <c r="R8" i="13"/>
  <c r="T48" i="10" s="1"/>
  <c r="Q8" i="13"/>
  <c r="T10" i="10" s="1"/>
  <c r="P8" i="13"/>
  <c r="O8" i="13"/>
  <c r="T29" i="10" s="1"/>
  <c r="T7" i="13"/>
  <c r="S7" i="13"/>
  <c r="R7" i="13"/>
  <c r="T47" i="10" s="1"/>
  <c r="Q7" i="13"/>
  <c r="T9" i="10" s="1"/>
  <c r="P7" i="13"/>
  <c r="O7" i="13"/>
  <c r="T28" i="10" s="1"/>
  <c r="T6" i="13"/>
  <c r="S6" i="13"/>
  <c r="R6" i="13"/>
  <c r="T46" i="10" s="1"/>
  <c r="Q6" i="13"/>
  <c r="T8" i="10" s="1"/>
  <c r="P6" i="13"/>
  <c r="O6" i="13"/>
  <c r="T27" i="10" s="1"/>
  <c r="T5" i="13"/>
  <c r="S5" i="13"/>
  <c r="R5" i="13"/>
  <c r="Q5" i="13"/>
  <c r="P5" i="13"/>
  <c r="O5" i="13"/>
  <c r="I84" i="13"/>
  <c r="H84" i="13"/>
  <c r="G84" i="13"/>
  <c r="F84" i="13"/>
  <c r="E84" i="13"/>
  <c r="D84" i="13"/>
  <c r="I83" i="13"/>
  <c r="H83" i="13"/>
  <c r="G83" i="13"/>
  <c r="F83" i="13"/>
  <c r="E83" i="13"/>
  <c r="D83" i="13"/>
  <c r="I82" i="13"/>
  <c r="H82" i="13"/>
  <c r="G82" i="13"/>
  <c r="F82" i="13"/>
  <c r="E82" i="13"/>
  <c r="D82" i="13"/>
  <c r="I68" i="13"/>
  <c r="H68" i="13"/>
  <c r="G68" i="13"/>
  <c r="F68" i="13"/>
  <c r="E68" i="13"/>
  <c r="D68" i="13"/>
  <c r="I67" i="13"/>
  <c r="H67" i="13"/>
  <c r="G67" i="13"/>
  <c r="F67" i="13"/>
  <c r="E67" i="13"/>
  <c r="D67" i="13"/>
  <c r="I66" i="13"/>
  <c r="H66" i="13"/>
  <c r="G66" i="13"/>
  <c r="F66" i="13"/>
  <c r="E66" i="13"/>
  <c r="D66" i="13"/>
  <c r="I52" i="13"/>
  <c r="H52" i="13"/>
  <c r="G52" i="13"/>
  <c r="F52" i="13"/>
  <c r="E52" i="13"/>
  <c r="D52" i="13"/>
  <c r="I51" i="13"/>
  <c r="H51" i="13"/>
  <c r="G51" i="13"/>
  <c r="F51" i="13"/>
  <c r="E51" i="13"/>
  <c r="D51" i="13"/>
  <c r="I50" i="13"/>
  <c r="H50" i="13"/>
  <c r="G50" i="13"/>
  <c r="F50" i="13"/>
  <c r="E50" i="13"/>
  <c r="D50" i="13"/>
  <c r="I36" i="13"/>
  <c r="H36" i="13"/>
  <c r="G36" i="13"/>
  <c r="F36" i="13"/>
  <c r="E36" i="13"/>
  <c r="D36" i="13"/>
  <c r="I35" i="13"/>
  <c r="H35" i="13"/>
  <c r="G35" i="13"/>
  <c r="F35" i="13"/>
  <c r="E35" i="13"/>
  <c r="D35" i="13"/>
  <c r="I34" i="13"/>
  <c r="H34" i="13"/>
  <c r="G34" i="13"/>
  <c r="F34" i="13"/>
  <c r="E34" i="13"/>
  <c r="D34" i="13"/>
  <c r="T17" i="8"/>
  <c r="S17" i="8"/>
  <c r="R17" i="8"/>
  <c r="S57" i="10" s="1"/>
  <c r="O18" i="27" s="1"/>
  <c r="Q17" i="8"/>
  <c r="S19" i="10" s="1"/>
  <c r="N18" i="27" s="1"/>
  <c r="P17" i="8"/>
  <c r="O17" i="8"/>
  <c r="S38" i="10" s="1"/>
  <c r="M18" i="27" s="1"/>
  <c r="T16" i="8"/>
  <c r="S16" i="8"/>
  <c r="R16" i="8"/>
  <c r="S56" i="10" s="1"/>
  <c r="O17" i="27" s="1"/>
  <c r="Q16" i="8"/>
  <c r="S18" i="10" s="1"/>
  <c r="N17" i="27" s="1"/>
  <c r="P16" i="8"/>
  <c r="O16" i="8"/>
  <c r="S37" i="10" s="1"/>
  <c r="M17" i="27" s="1"/>
  <c r="T15" i="8"/>
  <c r="S15" i="8"/>
  <c r="R15" i="8"/>
  <c r="S55" i="10" s="1"/>
  <c r="O16" i="27" s="1"/>
  <c r="Q15" i="8"/>
  <c r="S17" i="10" s="1"/>
  <c r="N16" i="27" s="1"/>
  <c r="P15" i="8"/>
  <c r="O15" i="8"/>
  <c r="S36" i="10" s="1"/>
  <c r="M16" i="27" s="1"/>
  <c r="T14" i="8"/>
  <c r="S14" i="8"/>
  <c r="R14" i="8"/>
  <c r="S54" i="10" s="1"/>
  <c r="O15" i="27" s="1"/>
  <c r="Q14" i="8"/>
  <c r="S16" i="10" s="1"/>
  <c r="N15" i="27" s="1"/>
  <c r="P14" i="8"/>
  <c r="O14" i="8"/>
  <c r="S35" i="10" s="1"/>
  <c r="M15" i="27" s="1"/>
  <c r="T13" i="8"/>
  <c r="S13" i="8"/>
  <c r="R13" i="8"/>
  <c r="S53" i="10" s="1"/>
  <c r="O14" i="27" s="1"/>
  <c r="Q13" i="8"/>
  <c r="S15" i="10" s="1"/>
  <c r="N14" i="27" s="1"/>
  <c r="P13" i="8"/>
  <c r="O13" i="8"/>
  <c r="S34" i="10" s="1"/>
  <c r="M14" i="27" s="1"/>
  <c r="T12" i="8"/>
  <c r="S12" i="8"/>
  <c r="R12" i="8"/>
  <c r="S52" i="10" s="1"/>
  <c r="O13" i="27" s="1"/>
  <c r="Q12" i="8"/>
  <c r="S14" i="10" s="1"/>
  <c r="N13" i="27" s="1"/>
  <c r="P12" i="8"/>
  <c r="O12" i="8"/>
  <c r="S33" i="10" s="1"/>
  <c r="M13" i="27" s="1"/>
  <c r="T11" i="8"/>
  <c r="S11" i="8"/>
  <c r="R11" i="8"/>
  <c r="S51" i="10" s="1"/>
  <c r="Q11" i="8"/>
  <c r="S13" i="10" s="1"/>
  <c r="P11" i="8"/>
  <c r="O11" i="8"/>
  <c r="S32" i="10" s="1"/>
  <c r="T10" i="8"/>
  <c r="S10" i="8"/>
  <c r="R10" i="8"/>
  <c r="S50" i="10" s="1"/>
  <c r="O11" i="27" s="1"/>
  <c r="Q10" i="8"/>
  <c r="S12" i="10" s="1"/>
  <c r="N11" i="27" s="1"/>
  <c r="P10" i="8"/>
  <c r="O10" i="8"/>
  <c r="S31" i="10" s="1"/>
  <c r="M11" i="27" s="1"/>
  <c r="T9" i="8"/>
  <c r="S9" i="8"/>
  <c r="R9" i="8"/>
  <c r="S49" i="10" s="1"/>
  <c r="O10" i="27" s="1"/>
  <c r="Q9" i="8"/>
  <c r="S11" i="10" s="1"/>
  <c r="N10" i="27" s="1"/>
  <c r="P9" i="8"/>
  <c r="O9" i="8"/>
  <c r="S30" i="10" s="1"/>
  <c r="M10" i="27" s="1"/>
  <c r="T8" i="8"/>
  <c r="S8" i="8"/>
  <c r="R8" i="8"/>
  <c r="S48" i="10" s="1"/>
  <c r="O9" i="27" s="1"/>
  <c r="Q8" i="8"/>
  <c r="S10" i="10" s="1"/>
  <c r="N9" i="27" s="1"/>
  <c r="P8" i="8"/>
  <c r="O8" i="8"/>
  <c r="S29" i="10" s="1"/>
  <c r="M9" i="27" s="1"/>
  <c r="T7" i="8"/>
  <c r="S7" i="8"/>
  <c r="R7" i="8"/>
  <c r="S47" i="10" s="1"/>
  <c r="O8" i="27" s="1"/>
  <c r="Q7" i="8"/>
  <c r="S9" i="10" s="1"/>
  <c r="N8" i="27" s="1"/>
  <c r="P7" i="8"/>
  <c r="O7" i="8"/>
  <c r="S28" i="10" s="1"/>
  <c r="M8" i="27" s="1"/>
  <c r="T6" i="8"/>
  <c r="S6" i="8"/>
  <c r="R6" i="8"/>
  <c r="S46" i="10" s="1"/>
  <c r="O7" i="27" s="1"/>
  <c r="Q6" i="8"/>
  <c r="S8" i="10" s="1"/>
  <c r="N7" i="27" s="1"/>
  <c r="P6" i="8"/>
  <c r="O6" i="8"/>
  <c r="S27" i="10" s="1"/>
  <c r="M7" i="27" s="1"/>
  <c r="T5" i="8"/>
  <c r="S5" i="8"/>
  <c r="R5" i="8"/>
  <c r="S45" i="10" s="1"/>
  <c r="O6" i="27" s="1"/>
  <c r="Q5" i="8"/>
  <c r="S7" i="10" s="1"/>
  <c r="N6" i="27" s="1"/>
  <c r="P5" i="8"/>
  <c r="O5" i="8"/>
  <c r="S26" i="10" s="1"/>
  <c r="M6" i="27" s="1"/>
  <c r="I84" i="8"/>
  <c r="H84" i="8"/>
  <c r="G84" i="8"/>
  <c r="F84" i="8"/>
  <c r="E84" i="8"/>
  <c r="D84" i="8"/>
  <c r="I83" i="8"/>
  <c r="H83" i="8"/>
  <c r="G83" i="8"/>
  <c r="F83" i="8"/>
  <c r="E83" i="8"/>
  <c r="D83" i="8"/>
  <c r="I82" i="8"/>
  <c r="H82" i="8"/>
  <c r="G82" i="8"/>
  <c r="F82" i="8"/>
  <c r="E82" i="8"/>
  <c r="D82" i="8"/>
  <c r="I68" i="8"/>
  <c r="H68" i="8"/>
  <c r="G68" i="8"/>
  <c r="F68" i="8"/>
  <c r="E68" i="8"/>
  <c r="D68" i="8"/>
  <c r="I67" i="8"/>
  <c r="H67" i="8"/>
  <c r="G67" i="8"/>
  <c r="F67" i="8"/>
  <c r="E67" i="8"/>
  <c r="D67" i="8"/>
  <c r="I66" i="8"/>
  <c r="H66" i="8"/>
  <c r="G66" i="8"/>
  <c r="F66" i="8"/>
  <c r="E66" i="8"/>
  <c r="D66" i="8"/>
  <c r="I52" i="8"/>
  <c r="H52" i="8"/>
  <c r="G52" i="8"/>
  <c r="F52" i="8"/>
  <c r="E52" i="8"/>
  <c r="D52" i="8"/>
  <c r="I51" i="8"/>
  <c r="H51" i="8"/>
  <c r="G51" i="8"/>
  <c r="F51" i="8"/>
  <c r="E51" i="8"/>
  <c r="D51" i="8"/>
  <c r="I50" i="8"/>
  <c r="H50" i="8"/>
  <c r="G50" i="8"/>
  <c r="F50" i="8"/>
  <c r="E50" i="8"/>
  <c r="D50" i="8"/>
  <c r="I36" i="8"/>
  <c r="H36" i="8"/>
  <c r="G36" i="8"/>
  <c r="F36" i="8"/>
  <c r="E36" i="8"/>
  <c r="D36" i="8"/>
  <c r="I35" i="8"/>
  <c r="H35" i="8"/>
  <c r="G35" i="8"/>
  <c r="F35" i="8"/>
  <c r="E35" i="8"/>
  <c r="D35" i="8"/>
  <c r="I34" i="8"/>
  <c r="H34" i="8"/>
  <c r="G34" i="8"/>
  <c r="F34" i="8"/>
  <c r="E34" i="8"/>
  <c r="D34" i="8"/>
  <c r="O12" i="27" l="1"/>
  <c r="N12" i="27"/>
  <c r="M12" i="27"/>
  <c r="O19" i="13"/>
  <c r="R18" i="13"/>
  <c r="T19" i="13"/>
  <c r="P18" i="13"/>
  <c r="Q18" i="13"/>
  <c r="S20" i="13"/>
  <c r="T20" i="13"/>
  <c r="T45" i="10"/>
  <c r="T26" i="10"/>
  <c r="S18" i="13"/>
  <c r="T7" i="10"/>
  <c r="T18" i="13"/>
  <c r="P19" i="13"/>
  <c r="S19" i="13"/>
  <c r="O20" i="13"/>
  <c r="P20" i="13"/>
  <c r="Q20" i="13"/>
  <c r="Q19" i="13"/>
  <c r="O18" i="13"/>
  <c r="R20" i="13"/>
  <c r="R19" i="13"/>
  <c r="S18" i="8"/>
  <c r="O18" i="8"/>
  <c r="P18" i="8"/>
  <c r="T18" i="8"/>
  <c r="Q18" i="8"/>
  <c r="R18" i="8"/>
  <c r="T20" i="8"/>
  <c r="S20" i="8"/>
  <c r="O19" i="8"/>
  <c r="Q19" i="8"/>
  <c r="R19" i="8"/>
  <c r="S19" i="8"/>
  <c r="T19" i="8"/>
  <c r="O20" i="8"/>
  <c r="P20" i="8"/>
  <c r="P19" i="8"/>
  <c r="Q20" i="8"/>
  <c r="R20" i="8"/>
  <c r="T17" i="5"/>
  <c r="S17" i="5"/>
  <c r="R17" i="5"/>
  <c r="R57" i="10" s="1"/>
  <c r="Q17" i="5"/>
  <c r="R19" i="10" s="1"/>
  <c r="P17" i="5"/>
  <c r="O17" i="5"/>
  <c r="R38" i="10" s="1"/>
  <c r="T16" i="5"/>
  <c r="S16" i="5"/>
  <c r="R16" i="5"/>
  <c r="R56" i="10" s="1"/>
  <c r="Q16" i="5"/>
  <c r="R18" i="10" s="1"/>
  <c r="P16" i="5"/>
  <c r="O16" i="5"/>
  <c r="R37" i="10" s="1"/>
  <c r="T15" i="5"/>
  <c r="S15" i="5"/>
  <c r="R15" i="5"/>
  <c r="R55" i="10" s="1"/>
  <c r="Q15" i="5"/>
  <c r="R17" i="10" s="1"/>
  <c r="P15" i="5"/>
  <c r="O15" i="5"/>
  <c r="R36" i="10" s="1"/>
  <c r="T14" i="5"/>
  <c r="S14" i="5"/>
  <c r="R14" i="5"/>
  <c r="R54" i="10" s="1"/>
  <c r="Q14" i="5"/>
  <c r="R16" i="10" s="1"/>
  <c r="P14" i="5"/>
  <c r="O14" i="5"/>
  <c r="R35" i="10" s="1"/>
  <c r="T13" i="5"/>
  <c r="S13" i="5"/>
  <c r="R13" i="5"/>
  <c r="R53" i="10" s="1"/>
  <c r="Q13" i="5"/>
  <c r="R15" i="10" s="1"/>
  <c r="P13" i="5"/>
  <c r="O13" i="5"/>
  <c r="R34" i="10" s="1"/>
  <c r="T12" i="5"/>
  <c r="S12" i="5"/>
  <c r="R12" i="5"/>
  <c r="R52" i="10" s="1"/>
  <c r="Q12" i="5"/>
  <c r="R14" i="10" s="1"/>
  <c r="P12" i="5"/>
  <c r="O12" i="5"/>
  <c r="R33" i="10" s="1"/>
  <c r="T11" i="5"/>
  <c r="S11" i="5"/>
  <c r="R11" i="5"/>
  <c r="R51" i="10" s="1"/>
  <c r="Q11" i="5"/>
  <c r="R13" i="10" s="1"/>
  <c r="P11" i="5"/>
  <c r="O11" i="5"/>
  <c r="R32" i="10" s="1"/>
  <c r="T10" i="5"/>
  <c r="S10" i="5"/>
  <c r="R10" i="5"/>
  <c r="R50" i="10" s="1"/>
  <c r="Q10" i="5"/>
  <c r="R12" i="10" s="1"/>
  <c r="P10" i="5"/>
  <c r="O10" i="5"/>
  <c r="R31" i="10" s="1"/>
  <c r="T9" i="5"/>
  <c r="S9" i="5"/>
  <c r="R9" i="5"/>
  <c r="R49" i="10" s="1"/>
  <c r="Q9" i="5"/>
  <c r="R11" i="10" s="1"/>
  <c r="P9" i="5"/>
  <c r="O9" i="5"/>
  <c r="R30" i="10" s="1"/>
  <c r="T8" i="5"/>
  <c r="S8" i="5"/>
  <c r="R8" i="5"/>
  <c r="R48" i="10" s="1"/>
  <c r="Q8" i="5"/>
  <c r="R10" i="10" s="1"/>
  <c r="P8" i="5"/>
  <c r="O8" i="5"/>
  <c r="R29" i="10" s="1"/>
  <c r="T7" i="5"/>
  <c r="S7" i="5"/>
  <c r="R7" i="5"/>
  <c r="R47" i="10" s="1"/>
  <c r="Q7" i="5"/>
  <c r="R9" i="10" s="1"/>
  <c r="P7" i="5"/>
  <c r="O7" i="5"/>
  <c r="R28" i="10" s="1"/>
  <c r="T6" i="5"/>
  <c r="S6" i="5"/>
  <c r="R6" i="5"/>
  <c r="R46" i="10" s="1"/>
  <c r="Q6" i="5"/>
  <c r="R8" i="10" s="1"/>
  <c r="P6" i="5"/>
  <c r="O6" i="5"/>
  <c r="T5" i="5"/>
  <c r="S5" i="5"/>
  <c r="R5" i="5"/>
  <c r="Q5" i="5"/>
  <c r="R7" i="10" s="1"/>
  <c r="P5" i="5"/>
  <c r="O5" i="5"/>
  <c r="R26" i="10" s="1"/>
  <c r="I84" i="5"/>
  <c r="H84" i="5"/>
  <c r="G84" i="5"/>
  <c r="F84" i="5"/>
  <c r="E84" i="5"/>
  <c r="D84" i="5"/>
  <c r="I83" i="5"/>
  <c r="H83" i="5"/>
  <c r="G83" i="5"/>
  <c r="F83" i="5"/>
  <c r="E83" i="5"/>
  <c r="D83" i="5"/>
  <c r="I82" i="5"/>
  <c r="H82" i="5"/>
  <c r="G82" i="5"/>
  <c r="F82" i="5"/>
  <c r="E82" i="5"/>
  <c r="D82" i="5"/>
  <c r="I68" i="5"/>
  <c r="H68" i="5"/>
  <c r="G68" i="5"/>
  <c r="F68" i="5"/>
  <c r="E68" i="5"/>
  <c r="D68" i="5"/>
  <c r="I67" i="5"/>
  <c r="H67" i="5"/>
  <c r="G67" i="5"/>
  <c r="F67" i="5"/>
  <c r="E67" i="5"/>
  <c r="D67" i="5"/>
  <c r="I66" i="5"/>
  <c r="H66" i="5"/>
  <c r="G66" i="5"/>
  <c r="F66" i="5"/>
  <c r="E66" i="5"/>
  <c r="D66" i="5"/>
  <c r="I52" i="5"/>
  <c r="H52" i="5"/>
  <c r="G52" i="5"/>
  <c r="F52" i="5"/>
  <c r="E52" i="5"/>
  <c r="D52" i="5"/>
  <c r="I51" i="5"/>
  <c r="H51" i="5"/>
  <c r="G51" i="5"/>
  <c r="F51" i="5"/>
  <c r="E51" i="5"/>
  <c r="D51" i="5"/>
  <c r="I50" i="5"/>
  <c r="H50" i="5"/>
  <c r="G50" i="5"/>
  <c r="F50" i="5"/>
  <c r="E50" i="5"/>
  <c r="D50" i="5"/>
  <c r="I36" i="5"/>
  <c r="H36" i="5"/>
  <c r="G36" i="5"/>
  <c r="F36" i="5"/>
  <c r="E36" i="5"/>
  <c r="D36" i="5"/>
  <c r="I35" i="5"/>
  <c r="H35" i="5"/>
  <c r="G35" i="5"/>
  <c r="F35" i="5"/>
  <c r="E35" i="5"/>
  <c r="D35" i="5"/>
  <c r="I34" i="5"/>
  <c r="H34" i="5"/>
  <c r="G34" i="5"/>
  <c r="F34" i="5"/>
  <c r="E34" i="5"/>
  <c r="D34" i="5"/>
  <c r="O19" i="5" l="1"/>
  <c r="T20" i="5"/>
  <c r="S20" i="5"/>
  <c r="R18" i="5"/>
  <c r="Q18" i="5"/>
  <c r="P18" i="5"/>
  <c r="R27" i="10"/>
  <c r="O20" i="5"/>
  <c r="T18" i="5"/>
  <c r="S18" i="5"/>
  <c r="R45" i="10"/>
  <c r="P19" i="5"/>
  <c r="Q19" i="5"/>
  <c r="R19" i="5"/>
  <c r="S19" i="5"/>
  <c r="T19" i="5"/>
  <c r="P20" i="5"/>
  <c r="O18" i="5"/>
  <c r="Q20" i="5"/>
  <c r="R20" i="5"/>
  <c r="T17" i="4"/>
  <c r="S17" i="4"/>
  <c r="R17" i="4"/>
  <c r="Q57" i="10" s="1"/>
  <c r="Q17" i="4"/>
  <c r="Q19" i="10" s="1"/>
  <c r="P17" i="4"/>
  <c r="O17" i="4"/>
  <c r="Q38" i="10" s="1"/>
  <c r="T16" i="4"/>
  <c r="S16" i="4"/>
  <c r="R16" i="4"/>
  <c r="Q56" i="10" s="1"/>
  <c r="Q16" i="4"/>
  <c r="Q18" i="10" s="1"/>
  <c r="P16" i="4"/>
  <c r="O16" i="4"/>
  <c r="Q37" i="10" s="1"/>
  <c r="T15" i="4"/>
  <c r="S15" i="4"/>
  <c r="R15" i="4"/>
  <c r="Q55" i="10" s="1"/>
  <c r="Q15" i="4"/>
  <c r="Q17" i="10" s="1"/>
  <c r="P15" i="4"/>
  <c r="O15" i="4"/>
  <c r="Q36" i="10" s="1"/>
  <c r="T14" i="4"/>
  <c r="S14" i="4"/>
  <c r="R14" i="4"/>
  <c r="Q54" i="10" s="1"/>
  <c r="Q14" i="4"/>
  <c r="Q16" i="10" s="1"/>
  <c r="P14" i="4"/>
  <c r="O14" i="4"/>
  <c r="Q35" i="10" s="1"/>
  <c r="T13" i="4"/>
  <c r="S13" i="4"/>
  <c r="R13" i="4"/>
  <c r="Q53" i="10" s="1"/>
  <c r="Q13" i="4"/>
  <c r="Q15" i="10" s="1"/>
  <c r="P13" i="4"/>
  <c r="O13" i="4"/>
  <c r="Q34" i="10" s="1"/>
  <c r="T12" i="4"/>
  <c r="S12" i="4"/>
  <c r="R12" i="4"/>
  <c r="Q52" i="10" s="1"/>
  <c r="Q12" i="4"/>
  <c r="Q14" i="10" s="1"/>
  <c r="P12" i="4"/>
  <c r="O12" i="4"/>
  <c r="Q33" i="10" s="1"/>
  <c r="T11" i="4"/>
  <c r="S11" i="4"/>
  <c r="R11" i="4"/>
  <c r="Q51" i="10" s="1"/>
  <c r="Q11" i="4"/>
  <c r="Q13" i="10" s="1"/>
  <c r="P11" i="4"/>
  <c r="O11" i="4"/>
  <c r="Q32" i="10" s="1"/>
  <c r="T10" i="4"/>
  <c r="S10" i="4"/>
  <c r="R10" i="4"/>
  <c r="Q50" i="10" s="1"/>
  <c r="Q10" i="4"/>
  <c r="Q12" i="10" s="1"/>
  <c r="P10" i="4"/>
  <c r="O10" i="4"/>
  <c r="Q31" i="10" s="1"/>
  <c r="T9" i="4"/>
  <c r="S9" i="4"/>
  <c r="R9" i="4"/>
  <c r="Q49" i="10" s="1"/>
  <c r="Q9" i="4"/>
  <c r="Q11" i="10" s="1"/>
  <c r="P9" i="4"/>
  <c r="O9" i="4"/>
  <c r="Q30" i="10" s="1"/>
  <c r="T8" i="4"/>
  <c r="S8" i="4"/>
  <c r="R8" i="4"/>
  <c r="Q48" i="10" s="1"/>
  <c r="Q8" i="4"/>
  <c r="Q10" i="10" s="1"/>
  <c r="P8" i="4"/>
  <c r="O8" i="4"/>
  <c r="Q29" i="10" s="1"/>
  <c r="T7" i="4"/>
  <c r="S7" i="4"/>
  <c r="R7" i="4"/>
  <c r="Q47" i="10" s="1"/>
  <c r="Q7" i="4"/>
  <c r="Q9" i="10" s="1"/>
  <c r="P7" i="4"/>
  <c r="O7" i="4"/>
  <c r="Q28" i="10" s="1"/>
  <c r="T6" i="4"/>
  <c r="S6" i="4"/>
  <c r="R6" i="4"/>
  <c r="Q46" i="10" s="1"/>
  <c r="Q6" i="4"/>
  <c r="Q8" i="10" s="1"/>
  <c r="P6" i="4"/>
  <c r="O6" i="4"/>
  <c r="Q27" i="10" s="1"/>
  <c r="T5" i="4"/>
  <c r="S5" i="4"/>
  <c r="R5" i="4"/>
  <c r="Q45" i="10" s="1"/>
  <c r="Q5" i="4"/>
  <c r="Q7" i="10" s="1"/>
  <c r="P5" i="4"/>
  <c r="O5" i="4"/>
  <c r="Q26" i="10" s="1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R17" i="3"/>
  <c r="P57" i="10" s="1"/>
  <c r="R16" i="3"/>
  <c r="P56" i="10" s="1"/>
  <c r="R15" i="3"/>
  <c r="P55" i="10" s="1"/>
  <c r="R14" i="3"/>
  <c r="P54" i="10" s="1"/>
  <c r="R13" i="3"/>
  <c r="P53" i="10" s="1"/>
  <c r="R12" i="3"/>
  <c r="P52" i="10" s="1"/>
  <c r="R11" i="3"/>
  <c r="P51" i="10" s="1"/>
  <c r="R10" i="3"/>
  <c r="P50" i="10" s="1"/>
  <c r="R9" i="3"/>
  <c r="P49" i="10" s="1"/>
  <c r="R8" i="3"/>
  <c r="P48" i="10" s="1"/>
  <c r="R7" i="3"/>
  <c r="P47" i="10" s="1"/>
  <c r="R6" i="3"/>
  <c r="P46" i="10" s="1"/>
  <c r="R5" i="3"/>
  <c r="P45" i="10" s="1"/>
  <c r="Q17" i="3"/>
  <c r="P19" i="10" s="1"/>
  <c r="Q16" i="3"/>
  <c r="P18" i="10" s="1"/>
  <c r="Q15" i="3"/>
  <c r="P17" i="10" s="1"/>
  <c r="Q14" i="3"/>
  <c r="P16" i="10" s="1"/>
  <c r="Q13" i="3"/>
  <c r="P15" i="10" s="1"/>
  <c r="Q12" i="3"/>
  <c r="P14" i="10" s="1"/>
  <c r="Q11" i="3"/>
  <c r="P13" i="10" s="1"/>
  <c r="Q10" i="3"/>
  <c r="P12" i="10" s="1"/>
  <c r="Q9" i="3"/>
  <c r="P11" i="10" s="1"/>
  <c r="Q8" i="3"/>
  <c r="P10" i="10" s="1"/>
  <c r="Q7" i="3"/>
  <c r="P9" i="10" s="1"/>
  <c r="Q6" i="3"/>
  <c r="P8" i="10" s="1"/>
  <c r="Q5" i="3"/>
  <c r="P7" i="10" s="1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O17" i="3"/>
  <c r="P38" i="10" s="1"/>
  <c r="O16" i="3"/>
  <c r="P37" i="10" s="1"/>
  <c r="O15" i="3"/>
  <c r="P36" i="10" s="1"/>
  <c r="O14" i="3"/>
  <c r="P35" i="10" s="1"/>
  <c r="O13" i="3"/>
  <c r="P34" i="10" s="1"/>
  <c r="O12" i="3"/>
  <c r="P33" i="10" s="1"/>
  <c r="O11" i="3"/>
  <c r="P32" i="10" s="1"/>
  <c r="O10" i="3"/>
  <c r="P31" i="10" s="1"/>
  <c r="O9" i="3"/>
  <c r="P30" i="10" s="1"/>
  <c r="O8" i="3"/>
  <c r="P29" i="10" s="1"/>
  <c r="O7" i="3"/>
  <c r="P28" i="10" s="1"/>
  <c r="O6" i="3"/>
  <c r="P27" i="10" s="1"/>
  <c r="O5" i="3"/>
  <c r="P26" i="10" s="1"/>
  <c r="I35" i="4"/>
  <c r="H35" i="4"/>
  <c r="G35" i="4"/>
  <c r="F35" i="4"/>
  <c r="E35" i="4"/>
  <c r="D35" i="4"/>
  <c r="I35" i="3"/>
  <c r="H35" i="3"/>
  <c r="G35" i="3"/>
  <c r="F35" i="3"/>
  <c r="E35" i="3"/>
  <c r="D35" i="3"/>
  <c r="I84" i="4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36" i="4"/>
  <c r="H36" i="4"/>
  <c r="G36" i="4"/>
  <c r="F36" i="4"/>
  <c r="E36" i="4"/>
  <c r="D36" i="4"/>
  <c r="I34" i="4"/>
  <c r="H34" i="4"/>
  <c r="G34" i="4"/>
  <c r="F34" i="4"/>
  <c r="E34" i="4"/>
  <c r="D34" i="4"/>
  <c r="S18" i="3" l="1"/>
  <c r="T20" i="3"/>
  <c r="R19" i="3"/>
  <c r="P18" i="3"/>
  <c r="Q20" i="3"/>
  <c r="T19" i="3"/>
  <c r="R18" i="3"/>
  <c r="S19" i="3"/>
  <c r="Q18" i="4"/>
  <c r="T19" i="4"/>
  <c r="T18" i="4"/>
  <c r="T20" i="4"/>
  <c r="S20" i="4"/>
  <c r="S18" i="4"/>
  <c r="R18" i="4"/>
  <c r="Q19" i="4"/>
  <c r="P18" i="4"/>
  <c r="O19" i="4"/>
  <c r="O18" i="4"/>
  <c r="P19" i="4"/>
  <c r="R19" i="4"/>
  <c r="S19" i="4"/>
  <c r="O20" i="4"/>
  <c r="P20" i="4"/>
  <c r="Q20" i="4"/>
  <c r="R20" i="4"/>
  <c r="T18" i="3"/>
  <c r="S20" i="3"/>
  <c r="R20" i="3"/>
  <c r="Q19" i="3"/>
  <c r="Q18" i="3"/>
  <c r="P20" i="3"/>
  <c r="P19" i="3"/>
  <c r="O19" i="3"/>
  <c r="O18" i="3"/>
  <c r="O20" i="3"/>
  <c r="S37" i="9"/>
  <c r="S36" i="9"/>
  <c r="S35" i="9"/>
  <c r="S53" i="9"/>
  <c r="S52" i="9"/>
  <c r="R52" i="9"/>
  <c r="S51" i="9"/>
  <c r="Q22" i="4" l="1"/>
  <c r="P22" i="4"/>
  <c r="R22" i="4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I46" i="10"/>
  <c r="H46" i="10"/>
  <c r="G46" i="10"/>
  <c r="F46" i="10"/>
  <c r="E46" i="10"/>
  <c r="D46" i="10"/>
  <c r="I20" i="13"/>
  <c r="I87" i="13" s="1"/>
  <c r="I34" i="10" s="1"/>
  <c r="H20" i="13"/>
  <c r="H87" i="13" s="1"/>
  <c r="H34" i="10" s="1"/>
  <c r="G20" i="13"/>
  <c r="G87" i="13" s="1"/>
  <c r="G34" i="10" s="1"/>
  <c r="F20" i="13"/>
  <c r="F87" i="13" s="1"/>
  <c r="F34" i="10" s="1"/>
  <c r="E20" i="13"/>
  <c r="E87" i="13" s="1"/>
  <c r="E34" i="10" s="1"/>
  <c r="D20" i="13"/>
  <c r="D87" i="13" s="1"/>
  <c r="D34" i="10" s="1"/>
  <c r="I19" i="13"/>
  <c r="I86" i="13" s="1"/>
  <c r="I33" i="10" s="1"/>
  <c r="H19" i="13"/>
  <c r="G19" i="13"/>
  <c r="F19" i="13"/>
  <c r="E19" i="13"/>
  <c r="E86" i="13" s="1"/>
  <c r="E33" i="10" s="1"/>
  <c r="D19" i="13"/>
  <c r="D86" i="13" s="1"/>
  <c r="D33" i="10" s="1"/>
  <c r="I18" i="13"/>
  <c r="I85" i="13" s="1"/>
  <c r="I32" i="10" s="1"/>
  <c r="H18" i="13"/>
  <c r="H85" i="13" s="1"/>
  <c r="H32" i="10" s="1"/>
  <c r="G18" i="13"/>
  <c r="G85" i="13" s="1"/>
  <c r="G32" i="10" s="1"/>
  <c r="F18" i="13"/>
  <c r="F85" i="13" s="1"/>
  <c r="F32" i="10" s="1"/>
  <c r="E18" i="13"/>
  <c r="E85" i="13" s="1"/>
  <c r="E32" i="10" s="1"/>
  <c r="D18" i="13"/>
  <c r="D85" i="13" s="1"/>
  <c r="D32" i="10" s="1"/>
  <c r="F86" i="13" l="1"/>
  <c r="F33" i="10" s="1"/>
  <c r="T21" i="10" s="1"/>
  <c r="G86" i="13"/>
  <c r="G33" i="10" s="1"/>
  <c r="T59" i="10" s="1"/>
  <c r="H86" i="13"/>
  <c r="H33" i="10" s="1"/>
  <c r="T40" i="10" s="1"/>
  <c r="P58" i="10"/>
  <c r="P39" i="10"/>
  <c r="S58" i="10"/>
  <c r="R58" i="10"/>
  <c r="Q58" i="10"/>
  <c r="R39" i="10"/>
  <c r="S39" i="10"/>
  <c r="Q39" i="10"/>
  <c r="O58" i="10"/>
  <c r="T58" i="10"/>
  <c r="T39" i="10"/>
  <c r="O39" i="10"/>
  <c r="T20" i="10"/>
  <c r="N20" i="10" l="1"/>
  <c r="I40" i="10"/>
  <c r="H40" i="10"/>
  <c r="G40" i="10"/>
  <c r="F40" i="10"/>
  <c r="E40" i="10"/>
  <c r="I45" i="10"/>
  <c r="H45" i="10"/>
  <c r="G45" i="10"/>
  <c r="F45" i="10"/>
  <c r="E45" i="10"/>
  <c r="D45" i="10"/>
  <c r="I44" i="10"/>
  <c r="H44" i="10"/>
  <c r="G44" i="10"/>
  <c r="F44" i="10"/>
  <c r="E44" i="10"/>
  <c r="D44" i="10"/>
  <c r="I43" i="10"/>
  <c r="H43" i="10"/>
  <c r="G43" i="10"/>
  <c r="F43" i="10"/>
  <c r="E43" i="10"/>
  <c r="D43" i="10"/>
  <c r="I42" i="10"/>
  <c r="H42" i="10"/>
  <c r="G42" i="10"/>
  <c r="F42" i="10"/>
  <c r="E42" i="10"/>
  <c r="D42" i="10"/>
  <c r="C45" i="10"/>
  <c r="C44" i="10"/>
  <c r="C43" i="10"/>
  <c r="C42" i="10"/>
  <c r="I41" i="10"/>
  <c r="H41" i="10"/>
  <c r="G41" i="10"/>
  <c r="F41" i="10"/>
  <c r="E41" i="10"/>
  <c r="D41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S6" i="10"/>
  <c r="R6" i="10"/>
  <c r="Q6" i="10"/>
  <c r="P6" i="10"/>
  <c r="O20" i="10" l="1"/>
  <c r="S20" i="10"/>
  <c r="R20" i="10"/>
  <c r="Q20" i="10"/>
  <c r="P20" i="10"/>
  <c r="T52" i="9" l="1"/>
  <c r="Q52" i="9"/>
  <c r="P52" i="9"/>
  <c r="O52" i="9"/>
  <c r="N52" i="9"/>
  <c r="T36" i="9"/>
  <c r="R36" i="9"/>
  <c r="Q36" i="9"/>
  <c r="P36" i="9"/>
  <c r="O36" i="9"/>
  <c r="N36" i="9"/>
  <c r="R20" i="9"/>
  <c r="H8" i="10" s="1"/>
  <c r="O40" i="10" s="1"/>
  <c r="Q20" i="9"/>
  <c r="G8" i="10" s="1"/>
  <c r="O59" i="10" s="1"/>
  <c r="P20" i="9"/>
  <c r="F8" i="10" s="1"/>
  <c r="O20" i="9"/>
  <c r="E8" i="10" s="1"/>
  <c r="N20" i="9"/>
  <c r="D8" i="10" s="1"/>
  <c r="O21" i="10" s="1"/>
  <c r="T53" i="9"/>
  <c r="R53" i="9"/>
  <c r="Q53" i="9"/>
  <c r="P53" i="9"/>
  <c r="O53" i="9"/>
  <c r="N53" i="9"/>
  <c r="T51" i="9"/>
  <c r="R51" i="9"/>
  <c r="Q51" i="9"/>
  <c r="P51" i="9"/>
  <c r="O51" i="9"/>
  <c r="N51" i="9"/>
  <c r="T37" i="9"/>
  <c r="R37" i="9"/>
  <c r="Q37" i="9"/>
  <c r="P37" i="9"/>
  <c r="O37" i="9"/>
  <c r="N37" i="9"/>
  <c r="T35" i="9"/>
  <c r="R35" i="9"/>
  <c r="Q35" i="9"/>
  <c r="P35" i="9"/>
  <c r="O35" i="9"/>
  <c r="N35" i="9"/>
  <c r="R21" i="9"/>
  <c r="H9" i="10" s="1"/>
  <c r="Q21" i="9"/>
  <c r="G9" i="10" s="1"/>
  <c r="P21" i="9"/>
  <c r="F9" i="10" s="1"/>
  <c r="O21" i="9"/>
  <c r="E9" i="10" s="1"/>
  <c r="N21" i="9"/>
  <c r="D9" i="10" s="1"/>
  <c r="R19" i="9"/>
  <c r="H7" i="10" s="1"/>
  <c r="Q19" i="9"/>
  <c r="G7" i="10" s="1"/>
  <c r="P19" i="9"/>
  <c r="F7" i="10" s="1"/>
  <c r="O19" i="9"/>
  <c r="E7" i="10" s="1"/>
  <c r="N19" i="9"/>
  <c r="D7" i="10" s="1"/>
  <c r="I20" i="8"/>
  <c r="I87" i="8" s="1"/>
  <c r="I29" i="10" s="1"/>
  <c r="H20" i="8"/>
  <c r="H87" i="8" s="1"/>
  <c r="H29" i="10" s="1"/>
  <c r="G20" i="8"/>
  <c r="G87" i="8" s="1"/>
  <c r="G29" i="10" s="1"/>
  <c r="F20" i="8"/>
  <c r="F87" i="8" s="1"/>
  <c r="F29" i="10" s="1"/>
  <c r="E20" i="8"/>
  <c r="E87" i="8" s="1"/>
  <c r="E29" i="10" s="1"/>
  <c r="D20" i="8"/>
  <c r="D87" i="8" s="1"/>
  <c r="D29" i="10" s="1"/>
  <c r="I19" i="8"/>
  <c r="I86" i="8" s="1"/>
  <c r="I28" i="10" s="1"/>
  <c r="H19" i="8"/>
  <c r="G19" i="8"/>
  <c r="F19" i="8"/>
  <c r="E19" i="8"/>
  <c r="E86" i="8" s="1"/>
  <c r="E28" i="10" s="1"/>
  <c r="D19" i="8"/>
  <c r="D86" i="8" s="1"/>
  <c r="D28" i="10" s="1"/>
  <c r="M20" i="27" s="1"/>
  <c r="I18" i="8"/>
  <c r="I85" i="8" s="1"/>
  <c r="I27" i="10" s="1"/>
  <c r="H18" i="8"/>
  <c r="H85" i="8" s="1"/>
  <c r="H27" i="10" s="1"/>
  <c r="G18" i="8"/>
  <c r="G85" i="8" s="1"/>
  <c r="G27" i="10" s="1"/>
  <c r="O19" i="27" s="1"/>
  <c r="F18" i="8"/>
  <c r="F85" i="8" s="1"/>
  <c r="F27" i="10" s="1"/>
  <c r="N19" i="27" s="1"/>
  <c r="E18" i="8"/>
  <c r="E85" i="8" s="1"/>
  <c r="E27" i="10" s="1"/>
  <c r="D18" i="8"/>
  <c r="D85" i="8" s="1"/>
  <c r="D27" i="10" s="1"/>
  <c r="M19" i="27" s="1"/>
  <c r="I20" i="5"/>
  <c r="I87" i="5" s="1"/>
  <c r="I24" i="10" s="1"/>
  <c r="H20" i="5"/>
  <c r="H87" i="5" s="1"/>
  <c r="H24" i="10" s="1"/>
  <c r="G20" i="5"/>
  <c r="G87" i="5" s="1"/>
  <c r="G24" i="10" s="1"/>
  <c r="F20" i="5"/>
  <c r="F87" i="5" s="1"/>
  <c r="F24" i="10" s="1"/>
  <c r="E20" i="5"/>
  <c r="E87" i="5" s="1"/>
  <c r="E24" i="10" s="1"/>
  <c r="D20" i="5"/>
  <c r="D87" i="5" s="1"/>
  <c r="D24" i="10" s="1"/>
  <c r="I19" i="5"/>
  <c r="I86" i="5" s="1"/>
  <c r="I23" i="10" s="1"/>
  <c r="H19" i="5"/>
  <c r="G19" i="5"/>
  <c r="F19" i="5"/>
  <c r="E19" i="5"/>
  <c r="E86" i="5" s="1"/>
  <c r="E23" i="10" s="1"/>
  <c r="D19" i="5"/>
  <c r="D86" i="5" s="1"/>
  <c r="D23" i="10" s="1"/>
  <c r="I18" i="5"/>
  <c r="I85" i="5" s="1"/>
  <c r="I22" i="10" s="1"/>
  <c r="H18" i="5"/>
  <c r="H85" i="5" s="1"/>
  <c r="H22" i="10" s="1"/>
  <c r="G18" i="5"/>
  <c r="G85" i="5" s="1"/>
  <c r="G22" i="10" s="1"/>
  <c r="F18" i="5"/>
  <c r="F85" i="5" s="1"/>
  <c r="F22" i="10" s="1"/>
  <c r="E18" i="5"/>
  <c r="E85" i="5" s="1"/>
  <c r="E22" i="10" s="1"/>
  <c r="D18" i="5"/>
  <c r="D85" i="5" s="1"/>
  <c r="D22" i="10" s="1"/>
  <c r="I20" i="4"/>
  <c r="I87" i="4" s="1"/>
  <c r="I19" i="10" s="1"/>
  <c r="H20" i="4"/>
  <c r="H87" i="4" s="1"/>
  <c r="H19" i="10" s="1"/>
  <c r="G20" i="4"/>
  <c r="G87" i="4" s="1"/>
  <c r="G19" i="10" s="1"/>
  <c r="F20" i="4"/>
  <c r="F87" i="4" s="1"/>
  <c r="F19" i="10" s="1"/>
  <c r="E20" i="4"/>
  <c r="E87" i="4" s="1"/>
  <c r="E19" i="10" s="1"/>
  <c r="D20" i="4"/>
  <c r="D87" i="4" s="1"/>
  <c r="D19" i="10" s="1"/>
  <c r="I19" i="4"/>
  <c r="I86" i="4" s="1"/>
  <c r="I18" i="10" s="1"/>
  <c r="H19" i="4"/>
  <c r="H86" i="4" s="1"/>
  <c r="H18" i="10" s="1"/>
  <c r="Q40" i="10" s="1"/>
  <c r="G19" i="4"/>
  <c r="G86" i="4" s="1"/>
  <c r="G18" i="10" s="1"/>
  <c r="Q59" i="10" s="1"/>
  <c r="F19" i="4"/>
  <c r="F86" i="4" s="1"/>
  <c r="F18" i="10" s="1"/>
  <c r="Q21" i="10" s="1"/>
  <c r="E19" i="4"/>
  <c r="E86" i="4" s="1"/>
  <c r="E18" i="10" s="1"/>
  <c r="D19" i="4"/>
  <c r="D86" i="4" s="1"/>
  <c r="D18" i="10" s="1"/>
  <c r="I18" i="4"/>
  <c r="I85" i="4" s="1"/>
  <c r="I17" i="10" s="1"/>
  <c r="H18" i="4"/>
  <c r="H85" i="4" s="1"/>
  <c r="H17" i="10" s="1"/>
  <c r="G18" i="4"/>
  <c r="G85" i="4" s="1"/>
  <c r="G17" i="10" s="1"/>
  <c r="F18" i="4"/>
  <c r="F85" i="4" s="1"/>
  <c r="F17" i="10" s="1"/>
  <c r="E18" i="4"/>
  <c r="E85" i="4" s="1"/>
  <c r="E17" i="10" s="1"/>
  <c r="D18" i="4"/>
  <c r="D85" i="4" s="1"/>
  <c r="D17" i="10" s="1"/>
  <c r="I83" i="3"/>
  <c r="H83" i="3"/>
  <c r="G83" i="3"/>
  <c r="F83" i="3"/>
  <c r="E83" i="3"/>
  <c r="D83" i="3"/>
  <c r="I84" i="3"/>
  <c r="H84" i="3"/>
  <c r="G84" i="3"/>
  <c r="F84" i="3"/>
  <c r="E84" i="3"/>
  <c r="D84" i="3"/>
  <c r="I82" i="3"/>
  <c r="H82" i="3"/>
  <c r="G82" i="3"/>
  <c r="F82" i="3"/>
  <c r="E82" i="3"/>
  <c r="D82" i="3"/>
  <c r="I67" i="3"/>
  <c r="H67" i="3"/>
  <c r="G67" i="3"/>
  <c r="F67" i="3"/>
  <c r="E67" i="3"/>
  <c r="D67" i="3"/>
  <c r="I68" i="3"/>
  <c r="H68" i="3"/>
  <c r="G68" i="3"/>
  <c r="F68" i="3"/>
  <c r="E68" i="3"/>
  <c r="D68" i="3"/>
  <c r="I66" i="3"/>
  <c r="H66" i="3"/>
  <c r="G66" i="3"/>
  <c r="F66" i="3"/>
  <c r="E66" i="3"/>
  <c r="D66" i="3"/>
  <c r="I51" i="3"/>
  <c r="H51" i="3"/>
  <c r="G51" i="3"/>
  <c r="F51" i="3"/>
  <c r="E51" i="3"/>
  <c r="D51" i="3"/>
  <c r="I19" i="3"/>
  <c r="H19" i="3"/>
  <c r="G19" i="3"/>
  <c r="F19" i="3"/>
  <c r="E19" i="3"/>
  <c r="D19" i="3"/>
  <c r="I52" i="3"/>
  <c r="H52" i="3"/>
  <c r="G52" i="3"/>
  <c r="F52" i="3"/>
  <c r="E52" i="3"/>
  <c r="D52" i="3"/>
  <c r="I50" i="3"/>
  <c r="H50" i="3"/>
  <c r="G50" i="3"/>
  <c r="F50" i="3"/>
  <c r="E50" i="3"/>
  <c r="D50" i="3"/>
  <c r="I36" i="3"/>
  <c r="H36" i="3"/>
  <c r="G36" i="3"/>
  <c r="F36" i="3"/>
  <c r="E36" i="3"/>
  <c r="D36" i="3"/>
  <c r="I34" i="3"/>
  <c r="H34" i="3"/>
  <c r="G34" i="3"/>
  <c r="F34" i="3"/>
  <c r="E34" i="3"/>
  <c r="D34" i="3"/>
  <c r="I20" i="3"/>
  <c r="H20" i="3"/>
  <c r="G20" i="3"/>
  <c r="F20" i="3"/>
  <c r="E20" i="3"/>
  <c r="D20" i="3"/>
  <c r="I18" i="3"/>
  <c r="H18" i="3"/>
  <c r="G18" i="3"/>
  <c r="F18" i="3"/>
  <c r="E18" i="3"/>
  <c r="D18" i="3"/>
  <c r="I7" i="10"/>
  <c r="T20" i="9"/>
  <c r="I8" i="10" s="1"/>
  <c r="T19" i="9"/>
  <c r="T21" i="9"/>
  <c r="I9" i="10" s="1"/>
  <c r="F86" i="8" l="1"/>
  <c r="F28" i="10" s="1"/>
  <c r="G86" i="8"/>
  <c r="G28" i="10" s="1"/>
  <c r="H86" i="8"/>
  <c r="H28" i="10" s="1"/>
  <c r="S40" i="10" s="1"/>
  <c r="F86" i="5"/>
  <c r="F23" i="10" s="1"/>
  <c r="R21" i="10" s="1"/>
  <c r="H86" i="5"/>
  <c r="H23" i="10" s="1"/>
  <c r="R40" i="10" s="1"/>
  <c r="G86" i="5"/>
  <c r="G23" i="10" s="1"/>
  <c r="R59" i="10" s="1"/>
  <c r="E86" i="3"/>
  <c r="E13" i="10" s="1"/>
  <c r="D86" i="3"/>
  <c r="D13" i="10" s="1"/>
  <c r="E85" i="3"/>
  <c r="E12" i="10" s="1"/>
  <c r="G86" i="3"/>
  <c r="G13" i="10" s="1"/>
  <c r="P59" i="10" s="1"/>
  <c r="H87" i="3"/>
  <c r="H14" i="10" s="1"/>
  <c r="D85" i="3"/>
  <c r="D12" i="10" s="1"/>
  <c r="F85" i="3"/>
  <c r="F12" i="10" s="1"/>
  <c r="H86" i="3"/>
  <c r="H13" i="10" s="1"/>
  <c r="P40" i="10" s="1"/>
  <c r="G85" i="3"/>
  <c r="G12" i="10" s="1"/>
  <c r="I86" i="3"/>
  <c r="I13" i="10" s="1"/>
  <c r="F86" i="3"/>
  <c r="F13" i="10" s="1"/>
  <c r="P21" i="10" s="1"/>
  <c r="H85" i="3"/>
  <c r="H12" i="10" s="1"/>
  <c r="I85" i="3"/>
  <c r="I12" i="10" s="1"/>
  <c r="I87" i="3"/>
  <c r="I14" i="10" s="1"/>
  <c r="D87" i="3"/>
  <c r="D14" i="10" s="1"/>
  <c r="E87" i="3"/>
  <c r="E14" i="10" s="1"/>
  <c r="F87" i="3"/>
  <c r="F14" i="10" s="1"/>
  <c r="G87" i="3"/>
  <c r="G14" i="10" s="1"/>
  <c r="S59" i="10" l="1"/>
  <c r="O20" i="27"/>
  <c r="S21" i="10"/>
  <c r="N20" i="27"/>
</calcChain>
</file>

<file path=xl/sharedStrings.xml><?xml version="1.0" encoding="utf-8"?>
<sst xmlns="http://schemas.openxmlformats.org/spreadsheetml/2006/main" count="2482" uniqueCount="423">
  <si>
    <t>Model</t>
  </si>
  <si>
    <t>Accuracy</t>
  </si>
  <si>
    <t>Precision</t>
  </si>
  <si>
    <t>Sensitivity</t>
  </si>
  <si>
    <t>F1-score</t>
  </si>
  <si>
    <t>ROC AUC</t>
  </si>
  <si>
    <t>MCC</t>
  </si>
  <si>
    <t>GPT-4o</t>
  </si>
  <si>
    <t>Sonnet</t>
  </si>
  <si>
    <t>llama-3.2-3b-instruct</t>
  </si>
  <si>
    <t>Granite 3.1 8b</t>
  </si>
  <si>
    <t>llama-3.1-8b-instruct</t>
  </si>
  <si>
    <t>mistral-nemo12b</t>
  </si>
  <si>
    <t>8B</t>
  </si>
  <si>
    <t>falcon 3 10b instruct</t>
  </si>
  <si>
    <t>&gt;250B</t>
  </si>
  <si>
    <t>N.</t>
  </si>
  <si>
    <t>Params</t>
  </si>
  <si>
    <t>L2 Model (reported in the paper)</t>
  </si>
  <si>
    <t>gemma2-27b</t>
  </si>
  <si>
    <t>27 - 32B</t>
  </si>
  <si>
    <t>Qwen 2.5 32B</t>
  </si>
  <si>
    <t>2-3B</t>
  </si>
  <si>
    <t>phi-3.5-2b</t>
  </si>
  <si>
    <t>llama-3.3-70b-instruct</t>
  </si>
  <si>
    <t>Qwen 2.5 3B</t>
  </si>
  <si>
    <t>gemma2-9b</t>
  </si>
  <si>
    <t>Qwen 2.5 14B</t>
  </si>
  <si>
    <t>10 -14B</t>
  </si>
  <si>
    <t>aya-expanse-32b</t>
  </si>
  <si>
    <t>70 - 72B</t>
  </si>
  <si>
    <t>Epochs</t>
  </si>
  <si>
    <t>phi 3.5 2B</t>
  </si>
  <si>
    <t>Qwen2 72B-instruct</t>
  </si>
  <si>
    <t>Gemini 1.5 pro</t>
  </si>
  <si>
    <t>Train. Loss</t>
  </si>
  <si>
    <t>Val. Loss</t>
  </si>
  <si>
    <t>qwen2.5-3b</t>
  </si>
  <si>
    <t>External ds</t>
  </si>
  <si>
    <t>ds_ddicorpus2013-ddis-inchi-and</t>
  </si>
  <si>
    <t>ds_ddicorpus2011-ddis-inchi-and</t>
  </si>
  <si>
    <t>ds_frenchDB-ddis</t>
  </si>
  <si>
    <t>ds_hep-ddis</t>
  </si>
  <si>
    <t>ds_hiv-ddis</t>
  </si>
  <si>
    <t>ds_crediblemeds-ddis</t>
  </si>
  <si>
    <t>Drug pairs</t>
  </si>
  <si>
    <t>ds_kegg-ddis</t>
  </si>
  <si>
    <t>ds_ndfrt-mapped-ddis-inchi-and</t>
  </si>
  <si>
    <t>ds_nlmcorpus-ddis-inchi-and</t>
  </si>
  <si>
    <t>ds_oncnoninteruptive-ddis</t>
  </si>
  <si>
    <t>ds_oscar-ddis</t>
  </si>
  <si>
    <t>ds_pkcorpus-ddis-inchi-and</t>
  </si>
  <si>
    <t>ds_worldvista-ddis-inchi-and</t>
  </si>
  <si>
    <t>AVG</t>
  </si>
  <si>
    <t>STD. DEV</t>
  </si>
  <si>
    <t>WEIGHTED AVG</t>
  </si>
  <si>
    <t>L2 Model (Complete)</t>
  </si>
  <si>
    <t>L2 Model 
(1000 samples)</t>
  </si>
  <si>
    <t>L2 Model 
(20702 samples)</t>
  </si>
  <si>
    <t>Iteration</t>
  </si>
  <si>
    <t>I</t>
  </si>
  <si>
    <t>II</t>
  </si>
  <si>
    <t>[[26  6]
 [ 2 30]]</t>
  </si>
  <si>
    <t>[[62 12]
 [ 0 74]]</t>
  </si>
  <si>
    <t>[[3644  653]
 [ 120 4177]]</t>
  </si>
  <si>
    <t>[[1079  192]
 [   0 1271]]</t>
  </si>
  <si>
    <t>[[4824  827]
 [   0 5651]]</t>
  </si>
  <si>
    <t>[[5659  972]
 [  63 6568]]</t>
  </si>
  <si>
    <t>[[6 3]
 [1 8]]</t>
  </si>
  <si>
    <t>[[109  10]
 [  0 119]]</t>
  </si>
  <si>
    <t>[[1768  284]
 [ 120 1932]]</t>
  </si>
  <si>
    <t>[[244  47]
 [  0 291]]</t>
  </si>
  <si>
    <t>[[0 2]
 [0 2]]</t>
  </si>
  <si>
    <t>[[1304  209]
 [  21 1492]]</t>
  </si>
  <si>
    <t>III</t>
  </si>
  <si>
    <t>[[5 0]
 [0 5]]</t>
  </si>
  <si>
    <t>IV</t>
  </si>
  <si>
    <t>V</t>
  </si>
  <si>
    <t>Conf. Matrix</t>
  </si>
  <si>
    <t>[[57 17]
 [ 1 73]]</t>
  </si>
  <si>
    <t>[[25  7]
 [ 2 30]]</t>
  </si>
  <si>
    <t>[[4 1]
 [0 5]]</t>
  </si>
  <si>
    <t>[[3437  860]
 [  60 4237]]</t>
  </si>
  <si>
    <t>[[1004  267]
 [   0 1271]]</t>
  </si>
  <si>
    <t>[[4499 1152]
 [   0 5651]]</t>
  </si>
  <si>
    <t>[[5331 1300]
 [  98 6533]]</t>
  </si>
  <si>
    <t>[[101  18]
 [  4 115]]</t>
  </si>
  <si>
    <t>[[4 5]
 [1 8]]</t>
  </si>
  <si>
    <t>[[231  60]
 [  0 291]]</t>
  </si>
  <si>
    <t>[[1 1]
 [0 2]]</t>
  </si>
  <si>
    <t>[[1660  392]
 [ 132 1920]]</t>
  </si>
  <si>
    <t>[[1232  281]
 [  24 1489]]</t>
  </si>
  <si>
    <t>[[5 0]
 [3 2]]</t>
  </si>
  <si>
    <t>[[31  1]
 [ 3 29]]</t>
  </si>
  <si>
    <t>[[70  4]
 [15 59]]</t>
  </si>
  <si>
    <t>[[3987  310]
 [ 825 3472]]</t>
  </si>
  <si>
    <t>[[1171  100]
 [ 349  922]]</t>
  </si>
  <si>
    <t>[[5242  409]
 [1326 4325]]</t>
  </si>
  <si>
    <t>[[27  5]
 [ 8 24]]</t>
  </si>
  <si>
    <t>[[63 11]
 [ 7 67]]</t>
  </si>
  <si>
    <t>[[3923  374]
 [  83 4214]]</t>
  </si>
  <si>
    <t>Evaluation</t>
  </si>
  <si>
    <t>External Datasets</t>
  </si>
  <si>
    <t>[[1142  129]
 [ 106 1165]]</t>
  </si>
  <si>
    <t>[[5163  488]
 [ 100 5551]]</t>
  </si>
  <si>
    <t>[[6053  578]
 [ 253 6378]]</t>
  </si>
  <si>
    <t>[[6195  436]
 [1894 4737]]</t>
  </si>
  <si>
    <t>[[117   2]
 [ 27  92]]</t>
  </si>
  <si>
    <t>[[115   4]
 [  0 119]]</t>
  </si>
  <si>
    <t>[[9 0]
 [1 8]]</t>
  </si>
  <si>
    <t>[[7 2]
 [1 8]]</t>
  </si>
  <si>
    <t>[[265  26]
 [  2 289]]</t>
  </si>
  <si>
    <t>[[265  26]
 [ 28 263]]</t>
  </si>
  <si>
    <t>L2 (complete)</t>
  </si>
  <si>
    <t>Phi3.5-3b</t>
  </si>
  <si>
    <t>Gemma2-9b</t>
  </si>
  <si>
    <t>[[1892  160]
 [ 195 1857]]</t>
  </si>
  <si>
    <t>[[1381  132]
 [ 240 1273]]</t>
  </si>
  <si>
    <t>[[1940  112]
 [ 623 1429]]</t>
  </si>
  <si>
    <t>Fine-tuned models performance on the validation set (1090 samples)</t>
  </si>
  <si>
    <t>Zero-shot performance of models on the validation set (1090 samples)</t>
  </si>
  <si>
    <t>[[1410  103]
 [ 225 1288]]</t>
  </si>
  <si>
    <t>Dataset</t>
  </si>
  <si>
    <t>L2</t>
  </si>
  <si>
    <t>L2 (paper)</t>
  </si>
  <si>
    <t>L2 (full trained)</t>
  </si>
  <si>
    <t>deepseek-r1-distill-qwen-1.5b</t>
  </si>
  <si>
    <t>&lt; 2B</t>
  </si>
  <si>
    <t>L2 (paper - no direct comparision)</t>
  </si>
  <si>
    <t>L2 Model (trained with 95% and evaluated with 5% of the new drugbank ds)</t>
  </si>
  <si>
    <t xml:space="preserve">L2 Model (trained on 20702 samples and evaluated on 1090 samples of the new drugbank ds) </t>
  </si>
  <si>
    <t>L2 Model (trained on 1000 samples and evaluated on 1090 samples of the new drugbank ds) [same of LLMs]</t>
  </si>
  <si>
    <t>[[25  7]
 [ 3 29]]</t>
  </si>
  <si>
    <t>[[61 13]
 [ 7 67]]</t>
  </si>
  <si>
    <t>deepseek-r1-distill-qwen-1.5b (4e)</t>
  </si>
  <si>
    <t>4 epochs</t>
  </si>
  <si>
    <t>deepseek-r1-distill
qwen-1.5b (4e)</t>
  </si>
  <si>
    <t>[[3692  605]
 [ 519 3778]]</t>
  </si>
  <si>
    <t>[[1089  182]
 [  13 1258]]</t>
  </si>
  <si>
    <t>[[4849  802]
 [ 164 5487]]</t>
  </si>
  <si>
    <t>[[5728  903]
 [ 295 6336]]</t>
  </si>
  <si>
    <t>[[111   8]
 [  4 115]]</t>
  </si>
  <si>
    <t>[[7 2]
 [0 9]]</t>
  </si>
  <si>
    <t>[[247  44]
 [  9 282]]</t>
  </si>
  <si>
    <t>[[1797  255]
 [ 262 1790]]</t>
  </si>
  <si>
    <t>[[1313  200]
 [  45 1468]]</t>
  </si>
  <si>
    <t>ROC AUC  (prob)</t>
  </si>
  <si>
    <t>ROC AUC (prob)</t>
  </si>
  <si>
    <t>Drugbank</t>
  </si>
  <si>
    <t>Drug Pairs</t>
  </si>
  <si>
    <t>Positive</t>
  </si>
  <si>
    <t>Negative</t>
  </si>
  <si>
    <t>Total</t>
  </si>
  <si>
    <t>1,420,072</t>
  </si>
  <si>
    <t>1,035,150</t>
  </si>
  <si>
    <t>2,070,300</t>
  </si>
  <si>
    <t>LLMs training dataset</t>
  </si>
  <si>
    <t>LLMs validation dataset</t>
  </si>
  <si>
    <t>onchighpriority</t>
  </si>
  <si>
    <t>Drugs</t>
  </si>
  <si>
    <t>DDI</t>
  </si>
  <si>
    <t>[[57 17]
 [ 0 74]]</t>
  </si>
  <si>
    <t>*</t>
  </si>
  <si>
    <t>AV STD. DEV</t>
  </si>
  <si>
    <t>[[1005  266]
 [   0 1271]]</t>
  </si>
  <si>
    <t>Fleiss' Kappa</t>
  </si>
  <si>
    <t>TOTAL AVG STD. DEV</t>
  </si>
  <si>
    <t>TOTAL AVG</t>
  </si>
  <si>
    <t>TOTAL WEIGHTED AVG</t>
  </si>
  <si>
    <t>AVG RESULTS</t>
  </si>
  <si>
    <t>[[5332 1299]
 [  99 6532]]</t>
  </si>
  <si>
    <t>[[1661  391]
 [ 132 1920]]</t>
  </si>
  <si>
    <t>[[3987  310]
 [ 826 3471]]</t>
  </si>
  <si>
    <t>[[1171  100]
 [ 350  921]]</t>
  </si>
  <si>
    <t>Validation set performance (1090 drug pairs, 5 runs for LLMs)</t>
  </si>
  <si>
    <t>Validation and External Datasets performance</t>
  </si>
  <si>
    <t>Fine-tuned models vs L2 (external dataset analysis, 5 runs for LLMs)</t>
  </si>
  <si>
    <t>[[1940  112]
 [ 624 1428]]</t>
  </si>
  <si>
    <t>LoRA</t>
  </si>
  <si>
    <t>Full</t>
  </si>
  <si>
    <t>Unknown</t>
  </si>
  <si>
    <t>Fine-tuning type</t>
  </si>
  <si>
    <t>ZhangDDI</t>
  </si>
  <si>
    <t>ChCh-Mainer</t>
  </si>
  <si>
    <t>GPT-4o fine-tuned</t>
  </si>
  <si>
    <t>DeepDDI</t>
  </si>
  <si>
    <t>F1</t>
  </si>
  <si>
    <t>0,9911 </t>
  </si>
  <si>
    <t>Phi3.5 Fine-tuned</t>
  </si>
  <si>
    <t>[[1116  105]
 [  66 1155]]</t>
  </si>
  <si>
    <t>[[227  22]
 [ 33 216]]</t>
  </si>
  <si>
    <t>[[4123  384]
 [ 445 4062]]</t>
  </si>
  <si>
    <t>Fine-tuned models vs L2 (average performance)</t>
  </si>
  <si>
    <t>MSDAF trained on our 20k training set</t>
  </si>
  <si>
    <t>Few-Shot (random examples) performance of models on the validation set (1090 samples)</t>
  </si>
  <si>
    <t>Few-Shot (selective approch) performance of models on the validation set (1090 samples)</t>
  </si>
  <si>
    <t>Zero-shot performance of reasoning models on the validation set (1090 samples)</t>
  </si>
  <si>
    <t>O3</t>
  </si>
  <si>
    <t>&gt; 250B</t>
  </si>
  <si>
    <t>Opus-4</t>
  </si>
  <si>
    <t>4B</t>
  </si>
  <si>
    <t>Qwen3 4B</t>
  </si>
  <si>
    <t>Phi-4 4B</t>
  </si>
  <si>
    <t>14B</t>
  </si>
  <si>
    <t>Nemotron 14B</t>
  </si>
  <si>
    <t>Minority class</t>
  </si>
  <si>
    <t>Weighted</t>
  </si>
  <si>
    <t>Modello</t>
  </si>
  <si>
    <t>Acc</t>
  </si>
  <si>
    <t>Prec.</t>
  </si>
  <si>
    <t>Gemma2 9B</t>
  </si>
  <si>
    <t>phi3.5</t>
  </si>
  <si>
    <t>Qwen2.5 3b</t>
  </si>
  <si>
    <t>msdafl</t>
  </si>
  <si>
    <t>KEGG</t>
  </si>
  <si>
    <t>HIV</t>
  </si>
  <si>
    <t>STD.DEV.</t>
  </si>
  <si>
    <t>x</t>
  </si>
  <si>
    <t>Fleiss' k</t>
  </si>
  <si>
    <t>Epoche</t>
  </si>
  <si>
    <t>[[27  5]
 [ 2 30]]
 [ 2 30]]</t>
  </si>
  <si>
    <t>[[63 11]
 [ 4 70]]</t>
  </si>
  <si>
    <t>[[3635  662]
 [  12 4285]]</t>
  </si>
  <si>
    <t>Deltas</t>
  </si>
  <si>
    <t>[[1087  184]
 [   6 1265]]</t>
  </si>
  <si>
    <t>Majority class</t>
  </si>
  <si>
    <t>[[4782  869]
 [  26 5625]]</t>
  </si>
  <si>
    <t>[[5632  999]
 [  54 6577]]</t>
  </si>
  <si>
    <t>[[108  11]
 [  5 114]]</t>
  </si>
  <si>
    <t>[[1773  279]
 [  86 1966]]</t>
  </si>
  <si>
    <t>[[18729  1300]
 [    6   394]]</t>
  </si>
  <si>
    <t>[[19131   898]
 [   12   388]]</t>
  </si>
  <si>
    <t>[[17084  2945]
 [    5   395]]</t>
  </si>
  <si>
    <t>[[1303  210]
 [   4 1509]]</t>
  </si>
  <si>
    <t>[[19246   783]
 [  103   297]]</t>
  </si>
  <si>
    <t>[[18407  1622]
 [   22   378]]</t>
  </si>
  <si>
    <t>[[19297  1503]
 [   39   361]]</t>
  </si>
  <si>
    <t>[[18928  1872]
 [   36   364]]</t>
  </si>
  <si>
    <t>CI = μ ± (t_value × SE)</t>
  </si>
  <si>
    <t>dataset</t>
  </si>
  <si>
    <t>validation</t>
  </si>
  <si>
    <t>Perturbation</t>
  </si>
  <si>
    <t>GPT-4o Fine-tuned</t>
  </si>
  <si>
    <t>Delta</t>
  </si>
  <si>
    <t>PHI 3.5 Fine-tuned</t>
  </si>
  <si>
    <t>STD DEV</t>
  </si>
  <si>
    <t>Agreement</t>
  </si>
  <si>
    <t>N. 42</t>
  </si>
  <si>
    <t>[[502  43]
 [ 42 503]]</t>
  </si>
  <si>
    <t>[[484  61]
 [ 31 514]]</t>
  </si>
  <si>
    <t>[[471  74]
 [ 14 531]]</t>
  </si>
  <si>
    <t>N. 51</t>
  </si>
  <si>
    <t>[[496  49]
 [ 50 495]]</t>
  </si>
  <si>
    <t>N. 48</t>
  </si>
  <si>
    <t>[[471  74]
 [ 16 529]]</t>
  </si>
  <si>
    <t>N. 47</t>
  </si>
  <si>
    <t>[[496  49]
 [ 51 494]]</t>
  </si>
  <si>
    <t>[[456  89]
 [  8 537]]</t>
  </si>
  <si>
    <t>N. 54</t>
  </si>
  <si>
    <t>(DB01370, DB00900) --&gt; 1</t>
  </si>
  <si>
    <t>(DB06772, DB08054) --&gt; 1</t>
  </si>
  <si>
    <t>(DB01032, DB03988) --&gt; 1</t>
  </si>
  <si>
    <t>(DB00626, DB00228) --&gt; 0 (DB01076, DB03117) --&gt;1</t>
  </si>
  <si>
    <t>(DB00521, DB06288) --&gt; 1</t>
  </si>
  <si>
    <t>(DB08934, DB04946) --&gt; 0</t>
  </si>
  <si>
    <t>(DB00708, DB01172) --&gt; 0</t>
  </si>
  <si>
    <t>Ablation</t>
  </si>
  <si>
    <t>Only Smiles</t>
  </si>
  <si>
    <t>Only Genes</t>
  </si>
  <si>
    <t>Only Orgs</t>
  </si>
  <si>
    <t>Smiles+genes</t>
  </si>
  <si>
    <t>Smiles+Orgs</t>
  </si>
  <si>
    <t>Genes+Orgs</t>
  </si>
  <si>
    <t>Validation</t>
  </si>
  <si>
    <t>[[207 338]
 [  0 545]]</t>
  </si>
  <si>
    <t>[[3 2]
 [0 5]]</t>
  </si>
  <si>
    <t>[[ 7 25]
 [ 0 32]]</t>
  </si>
  <si>
    <t>[[27 47]
 [ 0 74]]</t>
  </si>
  <si>
    <t>[[1715 2582]
 [   0 4297]]</t>
  </si>
  <si>
    <t>[[ 509  762]
 [   0 1271]]</t>
  </si>
  <si>
    <t>[[2219 3432]
 [   0 5651]]</t>
  </si>
  <si>
    <t>[[2594 4037]
 [   0 6631]]</t>
  </si>
  <si>
    <t>[[ 46  73]
 [  0 119]]</t>
  </si>
  <si>
    <t>[[2 7]
 [0 9]]</t>
  </si>
  <si>
    <t>[[106 185]
 [  0 291]]</t>
  </si>
  <si>
    <t>[[ 841 1211]
 [   0 2052]]</t>
  </si>
  <si>
    <t>[[ 636  877]
 [   0 1513]]</t>
  </si>
  <si>
    <t>[[430 115]
 [  7 538]]</t>
  </si>
  <si>
    <t>[[21 11]
 [ 8 24]]</t>
  </si>
  <si>
    <t>[[55 19]
 [ 2 72]]</t>
  </si>
  <si>
    <t>[[3316  981]
 [   4 4293]]</t>
  </si>
  <si>
    <t>[[ 965  306]
 [   3 1268]]</t>
  </si>
  <si>
    <t>[[ 97  22]
 [  0 119]]</t>
  </si>
  <si>
    <t>[[220  71]
 [  0 291]]</t>
  </si>
  <si>
    <t>[[1180  333]
 [ 196 1317]]</t>
  </si>
  <si>
    <t>[[4314 1337]
 [  10 5641]]</t>
  </si>
  <si>
    <t>[[1595  457]
 [  33 2019]]</t>
  </si>
  <si>
    <t>[[5113 1518]
 [  75 6556]]</t>
  </si>
  <si>
    <t>Noise</t>
  </si>
  <si>
    <t>[[497  43]
 [ 43 507]]</t>
  </si>
  <si>
    <t>[[3884  371]
 [ 122 4217]]</t>
  </si>
  <si>
    <t>[[1132  127]
 [ 116 1167]]</t>
  </si>
  <si>
    <t>[[5114  481]
 [ 149 5558]]</t>
  </si>
  <si>
    <t>[[5993  572]
 [ 313 6384]]</t>
  </si>
  <si>
    <t>[[114   4]
 [  1 119]]</t>
  </si>
  <si>
    <t>[[263  26]
 [  4 289]]</t>
  </si>
  <si>
    <t>[[1873  159]
 [ 214 1858]]</t>
  </si>
  <si>
    <t>[[1367  131]
 [ 254 1274]]</t>
  </si>
  <si>
    <t>[[478  40]
 [ 62 510]]</t>
  </si>
  <si>
    <t>[[26  5]
 [ 9 24]]</t>
  </si>
  <si>
    <t>[[60 11]
 [10 67]]</t>
  </si>
  <si>
    <t>[[3732  351]
 [ 274 4237]]</t>
  </si>
  <si>
    <t>[[1088  120]
 [ 160 1174]]</t>
  </si>
  <si>
    <t>[[4906  463]
 [ 357 5576]]</t>
  </si>
  <si>
    <t>[[5744  556]
 [ 562 6400]]</t>
  </si>
  <si>
    <t>[[110   4]
 [  5 119]]</t>
  </si>
  <si>
    <t>[[253  24]
 [ 14 291]]</t>
  </si>
  <si>
    <t>[[1797  153]
 [ 290 1864]]</t>
  </si>
  <si>
    <t>[[1312  126]
 [ 309 1279]]</t>
  </si>
  <si>
    <t>[[451  40]
 [ 89 510]]</t>
  </si>
  <si>
    <t>[[25  4]
 [10 25]]</t>
  </si>
  <si>
    <t>[[57 10]
 [13 68]]</t>
  </si>
  <si>
    <t>[[3544  324]
 [ 462 4264]]</t>
  </si>
  <si>
    <t>[[1031  113]
 [ 217 1181]]</t>
  </si>
  <si>
    <t>[[4655  431]
 [ 608 5608]]</t>
  </si>
  <si>
    <t>[[5444  524]
 [ 862 6432]]</t>
  </si>
  <si>
    <t>[[104   4]
 [ 11 119]]</t>
  </si>
  <si>
    <t>[[238  24]
 [ 29 291]]</t>
  </si>
  <si>
    <t>[[1702  145]
 [ 385 1872]]</t>
  </si>
  <si>
    <t>[[1244  118]
 [ 377 1287]]</t>
  </si>
  <si>
    <t>[[467  73]
 [ 27 523]]</t>
  </si>
  <si>
    <t>[[3605  650]
 [ 159 4180]]</t>
  </si>
  <si>
    <t>[[1069  190]
 [  10 1273]]</t>
  </si>
  <si>
    <t>[[4775  820]
 [  49 5658]]</t>
  </si>
  <si>
    <t>[[5602  963]
 [ 120 6577]]</t>
  </si>
  <si>
    <t>[[108  10]
 [  1 119]]</t>
  </si>
  <si>
    <t>[[243  46]
 [  1 292]]</t>
  </si>
  <si>
    <t>[[1752  280]
 [ 136 1936]]</t>
  </si>
  <si>
    <t>[[1291  207]
 [  34 1494]]</t>
  </si>
  <si>
    <t>[[451  67]
 [ 43 529]]</t>
  </si>
  <si>
    <t>[[25  6]
 [ 3 30]]</t>
  </si>
  <si>
    <t>[[60 11]
 [ 2 75]]</t>
  </si>
  <si>
    <t>[[3465  618]
 [ 299 4212]]</t>
  </si>
  <si>
    <t>[[1025  183]
 [  54 1280]]</t>
  </si>
  <si>
    <t>[[4581  788]
 [ 243 5690]]</t>
  </si>
  <si>
    <t>[[5378  922]
 [ 344 6618]]</t>
  </si>
  <si>
    <t>[[104  10]
 [  5 119]]</t>
  </si>
  <si>
    <t>[[235  42]
 [  9 296]]</t>
  </si>
  <si>
    <t>[[1677  273]
 [ 211 1943]]</t>
  </si>
  <si>
    <t>[[1242  196]
 [  83 1505]]</t>
  </si>
  <si>
    <t>[[425  66]
 [ 69 530]]</t>
  </si>
  <si>
    <t>[[23  6]
 [ 5 30]]</t>
  </si>
  <si>
    <t>[[57 10]
 [ 5 76]]</t>
  </si>
  <si>
    <t>[[3283  585]
 [ 481 4245]]</t>
  </si>
  <si>
    <t>[[ 970  174]
 [ 109 1289]]</t>
  </si>
  <si>
    <t>[[4338  748]
 [ 486 5730]]</t>
  </si>
  <si>
    <t>[[5092  876]
 [ 630 6664]]</t>
  </si>
  <si>
    <t>[[ 98  10]
 [ 11 119]]</t>
  </si>
  <si>
    <t>[[221  41]
 [ 23 297]]</t>
  </si>
  <si>
    <t>[[1590  257]
 [ 298 1959]]</t>
  </si>
  <si>
    <t>[[1178  184]
 [ 147 1517]]</t>
  </si>
  <si>
    <t>[[507  33]
 [155 395]]</t>
  </si>
  <si>
    <t>[[3948  307]
 [ 864 3475]]</t>
  </si>
  <si>
    <t>[[1161   98]
 [ 359  924]]</t>
  </si>
  <si>
    <t>[[5190  405]
 [1378 4329]]</t>
  </si>
  <si>
    <t>[[6133  432]
 [1956 4741]]</t>
  </si>
  <si>
    <t>[[116   2]
 [ 28  92]]</t>
  </si>
  <si>
    <t>[[263  26]
 [ 30 263]]</t>
  </si>
  <si>
    <t>[[1923  109]
 [ 640 1432]]</t>
  </si>
  <si>
    <t>[[1397  101]
 [ 238 1290]]</t>
  </si>
  <si>
    <t>[[486  32]
 [176 396]]</t>
  </si>
  <si>
    <t>[[30  1]
 [ 4 29]]</t>
  </si>
  <si>
    <t>[[67  4]
 [18 59]]</t>
  </si>
  <si>
    <t>[[3792  291]
 [1020 3491]]</t>
  </si>
  <si>
    <t>[[1115   93]
 [ 405  929]]</t>
  </si>
  <si>
    <t>[[4978  391]
 [1590 4343]]</t>
  </si>
  <si>
    <t>[[5887  413]
 [2202 4760]]</t>
  </si>
  <si>
    <t>[[112   2]
 [ 32  92]]</t>
  </si>
  <si>
    <t>[[255  22]
 [ 38 267]]</t>
  </si>
  <si>
    <t>[[1845  105]
 [ 718 1436]]</t>
  </si>
  <si>
    <t>[[1340   98]
 [ 295 1293]]</t>
  </si>
  <si>
    <t>[[462  29]
 [200 399]]</t>
  </si>
  <si>
    <t>[[28  1]
 [ 6 29]]</t>
  </si>
  <si>
    <t>[[63  4]
 [22 59]]</t>
  </si>
  <si>
    <t>[[3594  274]
 [1218 3508]]</t>
  </si>
  <si>
    <t>[[1056   88]
 [ 464  934]]</t>
  </si>
  <si>
    <t>[[4719  367]
 [1849 4367]]</t>
  </si>
  <si>
    <t>[[5575  393]
 [2514 4780]]</t>
  </si>
  <si>
    <t>[[106   2]
 [ 38  92]]</t>
  </si>
  <si>
    <t>[[241  21]
 [ 52 268]]</t>
  </si>
  <si>
    <t>[[1747  100]
 [ 816 1441]]</t>
  </si>
  <si>
    <t>[[1273   89]
 [ 362 1302]]</t>
  </si>
  <si>
    <t>[[424 116]
 [ 22 528]]</t>
  </si>
  <si>
    <t>[[3404  851]
 [  93 4246]]</t>
  </si>
  <si>
    <t>[[ 994  265]
 [  10 1273]]</t>
  </si>
  <si>
    <t>[[4455 1140]
 [  44 5663]]</t>
  </si>
  <si>
    <t>[[5277 1288]
 [ 152 6545]]</t>
  </si>
  <si>
    <t>[[100  18]
 [  5 115]]</t>
  </si>
  <si>
    <t>[[230  59]
 [  1 292]]</t>
  </si>
  <si>
    <t>[[1644  388]
 [ 148 1924]]</t>
  </si>
  <si>
    <t>[[1220  278]
 [  36 1492]]</t>
  </si>
  <si>
    <t>[[409 109]
 [ 37 535]]</t>
  </si>
  <si>
    <t>[[25  6]
 [ 2 31]]</t>
  </si>
  <si>
    <t>[[54 17]
 [ 4 73]]</t>
  </si>
  <si>
    <t>[[3271  812]
 [ 226 4285]]</t>
  </si>
  <si>
    <t>[[ 954  254]
 [  50 1284]]</t>
  </si>
  <si>
    <t>[[4269 1100]
 [ 230 5703]]</t>
  </si>
  <si>
    <t>[[5068 1232]
 [ 361 6601]]</t>
  </si>
  <si>
    <t>[[ 96  18]
 [  9 115]]</t>
  </si>
  <si>
    <t>[[222  55]
 [  9 296]]</t>
  </si>
  <si>
    <t>[[1577  373]
 [ 215 1939]]</t>
  </si>
  <si>
    <t>[[1170  268]
 [  86 1502]]</t>
  </si>
  <si>
    <t>[[389 102]
 [ 57 542]]</t>
  </si>
  <si>
    <t>[[23  6]
 [ 4 31]]</t>
  </si>
  <si>
    <t>[[52 15]
 [ 6 75]]</t>
  </si>
  <si>
    <t>[[3103  765]
 [ 394 4332]]</t>
  </si>
  <si>
    <t>[[ 906  238]
 [  98 1300]]</t>
  </si>
  <si>
    <t>[[4049 1037]
 [ 450 5766]]</t>
  </si>
  <si>
    <t>[[4796 1172]
 [ 633 6661]]</t>
  </si>
  <si>
    <t>[[ 90  18]
 [ 15 115]]</t>
  </si>
  <si>
    <t>[[209  53]
 [ 22 298]]</t>
  </si>
  <si>
    <t>[[1497  350]
 [ 295 1962]]</t>
  </si>
  <si>
    <t>[[1111  251]
 [ 145 1519]]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</si>
</sst>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"/>
    <numFmt numFmtId="166" formatCode="0.0%"/>
    <numFmt numFmtId="167" formatCode="#,##0.0000000"/>
    <numFmt numFmtId="168" formatCode="#,##0.000000"/>
    <numFmt numFmtId="169" formatCode="0.000%"/>
    <numFmt numFmtId="170" formatCode="0.0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3" fillId="0" borderId="0" xfId="0" applyFont="1"/>
    <xf numFmtId="0" fontId="3" fillId="6" borderId="1" xfId="0" applyFont="1" applyFill="1" applyBorder="1"/>
    <xf numFmtId="0" fontId="3" fillId="5" borderId="1" xfId="0" applyFont="1" applyFill="1" applyBorder="1" applyAlignment="1">
      <alignment horizontal="left"/>
    </xf>
    <xf numFmtId="164" fontId="4" fillId="5" borderId="1" xfId="0" applyNumberFormat="1" applyFont="1" applyFill="1" applyBorder="1"/>
    <xf numFmtId="164" fontId="5" fillId="5" borderId="1" xfId="0" applyNumberFormat="1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164" fontId="5" fillId="2" borderId="1" xfId="0" applyNumberFormat="1" applyFont="1" applyFill="1" applyBorder="1"/>
    <xf numFmtId="164" fontId="4" fillId="2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164" fontId="5" fillId="3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164" fontId="5" fillId="4" borderId="1" xfId="0" applyNumberFormat="1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left"/>
    </xf>
    <xf numFmtId="164" fontId="4" fillId="3" borderId="1" xfId="0" applyNumberFormat="1" applyFont="1" applyFill="1" applyBorder="1"/>
    <xf numFmtId="164" fontId="4" fillId="4" borderId="1" xfId="0" applyNumberFormat="1" applyFont="1" applyFill="1" applyBorder="1"/>
    <xf numFmtId="0" fontId="1" fillId="0" borderId="1" xfId="0" applyFont="1" applyFill="1" applyBorder="1"/>
    <xf numFmtId="164" fontId="2" fillId="0" borderId="1" xfId="0" applyNumberFormat="1" applyFont="1" applyBorder="1"/>
    <xf numFmtId="164" fontId="0" fillId="0" borderId="1" xfId="0" applyNumberFormat="1" applyFill="1" applyBorder="1"/>
    <xf numFmtId="164" fontId="0" fillId="0" borderId="1" xfId="0" applyNumberFormat="1" applyFont="1" applyBorder="1"/>
    <xf numFmtId="0" fontId="1" fillId="0" borderId="0" xfId="0" applyFont="1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64" fontId="0" fillId="0" borderId="0" xfId="0" applyNumberFormat="1"/>
    <xf numFmtId="0" fontId="1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right"/>
    </xf>
    <xf numFmtId="165" fontId="1" fillId="0" borderId="1" xfId="0" applyNumberFormat="1" applyFont="1" applyBorder="1"/>
    <xf numFmtId="0" fontId="0" fillId="7" borderId="1" xfId="0" applyFill="1" applyBorder="1"/>
    <xf numFmtId="2" fontId="0" fillId="0" borderId="0" xfId="0" applyNumberFormat="1"/>
    <xf numFmtId="0" fontId="0" fillId="0" borderId="1" xfId="0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vertical="center"/>
    </xf>
    <xf numFmtId="0" fontId="1" fillId="6" borderId="3" xfId="0" applyFont="1" applyFill="1" applyBorder="1" applyAlignment="1">
      <alignment horizontal="right"/>
    </xf>
    <xf numFmtId="165" fontId="0" fillId="0" borderId="1" xfId="0" applyNumberFormat="1" applyFill="1" applyBorder="1" applyAlignment="1">
      <alignment vertical="top"/>
    </xf>
    <xf numFmtId="0" fontId="0" fillId="0" borderId="1" xfId="0" applyFill="1" applyBorder="1" applyAlignment="1">
      <alignment vertical="top"/>
    </xf>
    <xf numFmtId="165" fontId="2" fillId="5" borderId="1" xfId="0" applyNumberFormat="1" applyFont="1" applyFill="1" applyBorder="1"/>
    <xf numFmtId="165" fontId="0" fillId="0" borderId="1" xfId="0" applyNumberFormat="1" applyFont="1" applyFill="1" applyBorder="1"/>
    <xf numFmtId="9" fontId="0" fillId="0" borderId="0" xfId="1" applyFont="1"/>
    <xf numFmtId="0" fontId="7" fillId="0" borderId="0" xfId="0" applyFont="1" applyFill="1" applyBorder="1" applyAlignment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164" fontId="10" fillId="3" borderId="1" xfId="0" applyNumberFormat="1" applyFont="1" applyFill="1" applyBorder="1"/>
    <xf numFmtId="164" fontId="0" fillId="0" borderId="1" xfId="0" applyNumberFormat="1" applyFont="1" applyFill="1" applyBorder="1"/>
    <xf numFmtId="0" fontId="1" fillId="6" borderId="1" xfId="0" applyFont="1" applyFill="1" applyBorder="1" applyAlignment="1">
      <alignment horizontal="center" wrapText="1"/>
    </xf>
    <xf numFmtId="165" fontId="1" fillId="5" borderId="1" xfId="0" applyNumberFormat="1" applyFont="1" applyFill="1" applyBorder="1"/>
    <xf numFmtId="165" fontId="1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0" fontId="0" fillId="5" borderId="0" xfId="0" applyFill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 vertical="top"/>
    </xf>
    <xf numFmtId="0" fontId="12" fillId="0" borderId="0" xfId="0" applyFont="1"/>
    <xf numFmtId="0" fontId="0" fillId="0" borderId="1" xfId="0" applyBorder="1" applyAlignment="1">
      <alignment vertical="top" wrapText="1"/>
    </xf>
    <xf numFmtId="20" fontId="0" fillId="0" borderId="0" xfId="0" applyNumberFormat="1"/>
    <xf numFmtId="10" fontId="0" fillId="0" borderId="0" xfId="1" applyNumberFormat="1" applyFont="1"/>
    <xf numFmtId="0" fontId="5" fillId="5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0" xfId="0" applyFont="1" applyBorder="1"/>
    <xf numFmtId="0" fontId="0" fillId="0" borderId="10" xfId="0" applyBorder="1"/>
    <xf numFmtId="2" fontId="0" fillId="0" borderId="10" xfId="0" applyNumberFormat="1" applyFill="1" applyBorder="1"/>
    <xf numFmtId="2" fontId="0" fillId="0" borderId="10" xfId="0" applyNumberFormat="1" applyBorder="1"/>
    <xf numFmtId="0" fontId="1" fillId="0" borderId="1" xfId="0" applyFont="1" applyBorder="1" applyAlignment="1">
      <alignment horizontal="right"/>
    </xf>
    <xf numFmtId="0" fontId="13" fillId="0" borderId="1" xfId="0" applyFont="1" applyBorder="1"/>
    <xf numFmtId="0" fontId="13" fillId="0" borderId="2" xfId="0" applyFont="1" applyBorder="1"/>
    <xf numFmtId="167" fontId="0" fillId="0" borderId="1" xfId="0" applyNumberFormat="1" applyBorder="1"/>
    <xf numFmtId="167" fontId="1" fillId="0" borderId="1" xfId="0" applyNumberFormat="1" applyFont="1" applyBorder="1"/>
    <xf numFmtId="168" fontId="0" fillId="0" borderId="1" xfId="0" applyNumberFormat="1" applyBorder="1"/>
    <xf numFmtId="168" fontId="1" fillId="0" borderId="1" xfId="0" applyNumberFormat="1" applyFont="1" applyBorder="1"/>
    <xf numFmtId="164" fontId="3" fillId="5" borderId="1" xfId="0" applyNumberFormat="1" applyFont="1" applyFill="1" applyBorder="1"/>
    <xf numFmtId="164" fontId="2" fillId="0" borderId="9" xfId="0" applyNumberFormat="1" applyFont="1" applyFill="1" applyBorder="1"/>
    <xf numFmtId="164" fontId="0" fillId="0" borderId="9" xfId="0" applyNumberFormat="1" applyFill="1" applyBorder="1"/>
    <xf numFmtId="0" fontId="0" fillId="0" borderId="0" xfId="0" applyAlignment="1">
      <alignment wrapText="1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Border="1" applyAlignment="1">
      <alignment wrapText="1"/>
    </xf>
    <xf numFmtId="2" fontId="1" fillId="0" borderId="10" xfId="0" applyNumberFormat="1" applyFont="1" applyBorder="1"/>
    <xf numFmtId="0" fontId="0" fillId="3" borderId="10" xfId="0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0" fontId="0" fillId="3" borderId="11" xfId="0" applyFill="1" applyBorder="1"/>
    <xf numFmtId="2" fontId="0" fillId="3" borderId="1" xfId="0" applyNumberFormat="1" applyFill="1" applyBorder="1"/>
    <xf numFmtId="2" fontId="1" fillId="3" borderId="12" xfId="0" applyNumberFormat="1" applyFont="1" applyFill="1" applyBorder="1"/>
    <xf numFmtId="165" fontId="0" fillId="0" borderId="8" xfId="0" applyNumberFormat="1" applyBorder="1"/>
    <xf numFmtId="168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 vertical="top"/>
    </xf>
    <xf numFmtId="165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9" fontId="0" fillId="0" borderId="1" xfId="1" applyFont="1" applyBorder="1"/>
    <xf numFmtId="166" fontId="0" fillId="0" borderId="1" xfId="1" applyNumberFormat="1" applyFont="1" applyBorder="1" applyAlignment="1">
      <alignment vertical="top"/>
    </xf>
    <xf numFmtId="10" fontId="0" fillId="0" borderId="1" xfId="1" applyNumberFormat="1" applyFont="1" applyBorder="1"/>
    <xf numFmtId="169" fontId="0" fillId="0" borderId="1" xfId="0" applyNumberFormat="1" applyBorder="1"/>
    <xf numFmtId="169" fontId="0" fillId="0" borderId="1" xfId="1" applyNumberFormat="1" applyFont="1" applyBorder="1"/>
    <xf numFmtId="0" fontId="5" fillId="0" borderId="1" xfId="0" applyFont="1" applyBorder="1"/>
    <xf numFmtId="0" fontId="5" fillId="0" borderId="1" xfId="0" applyFont="1" applyFill="1" applyBorder="1"/>
    <xf numFmtId="164" fontId="5" fillId="5" borderId="1" xfId="0" applyNumberFormat="1" applyFont="1" applyFill="1" applyBorder="1" applyAlignment="1">
      <alignment horizontal="right"/>
    </xf>
    <xf numFmtId="164" fontId="0" fillId="0" borderId="13" xfId="0" applyNumberFormat="1" applyFill="1" applyBorder="1"/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center" vertical="top" wrapText="1"/>
    </xf>
    <xf numFmtId="166" fontId="0" fillId="0" borderId="0" xfId="0" applyNumberFormat="1"/>
    <xf numFmtId="165" fontId="0" fillId="0" borderId="0" xfId="0" applyNumberFormat="1"/>
    <xf numFmtId="0" fontId="1" fillId="0" borderId="1" xfId="0" applyFont="1" applyFill="1" applyBorder="1" applyAlignment="1">
      <alignment horizontal="left" vertical="top"/>
    </xf>
    <xf numFmtId="165" fontId="1" fillId="0" borderId="1" xfId="0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169" fontId="0" fillId="0" borderId="0" xfId="1" applyNumberFormat="1" applyFont="1" applyBorder="1" applyAlignment="1">
      <alignment vertical="top"/>
    </xf>
    <xf numFmtId="165" fontId="13" fillId="0" borderId="1" xfId="0" applyNumberFormat="1" applyFont="1" applyBorder="1" applyAlignment="1">
      <alignment vertical="top"/>
    </xf>
    <xf numFmtId="165" fontId="0" fillId="0" borderId="1" xfId="0" quotePrefix="1" applyNumberFormat="1" applyBorder="1" applyAlignment="1">
      <alignment vertical="top"/>
    </xf>
    <xf numFmtId="10" fontId="0" fillId="0" borderId="1" xfId="0" applyNumberFormat="1" applyBorder="1"/>
    <xf numFmtId="164" fontId="0" fillId="0" borderId="8" xfId="0" applyNumberFormat="1" applyBorder="1"/>
    <xf numFmtId="170" fontId="0" fillId="0" borderId="8" xfId="0" applyNumberFormat="1" applyBorder="1"/>
    <xf numFmtId="170" fontId="0" fillId="0" borderId="0" xfId="0" applyNumberFormat="1"/>
    <xf numFmtId="0" fontId="1" fillId="8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3" fillId="3" borderId="1" xfId="0" applyFont="1" applyFill="1" applyBorder="1" applyAlignment="1">
      <alignment horizontal="center"/>
    </xf>
    <xf numFmtId="9" fontId="0" fillId="0" borderId="3" xfId="0" applyNumberFormat="1" applyBorder="1" applyAlignment="1">
      <alignment horizontal="left" vertical="top"/>
    </xf>
    <xf numFmtId="9" fontId="0" fillId="0" borderId="9" xfId="0" applyNumberFormat="1" applyBorder="1" applyAlignment="1">
      <alignment horizontal="left" vertical="top"/>
    </xf>
    <xf numFmtId="9" fontId="0" fillId="0" borderId="2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4C29-308D-0743-840F-9516968DF212}">
  <dimension ref="B4:K22"/>
  <sheetViews>
    <sheetView topLeftCell="A2" workbookViewId="0">
      <selection activeCell="Q23" sqref="Q23"/>
    </sheetView>
  </sheetViews>
  <sheetFormatPr baseColWidth="10" defaultRowHeight="16" x14ac:dyDescent="0.2"/>
  <cols>
    <col min="2" max="2" width="28.5" bestFit="1" customWidth="1"/>
    <col min="9" max="9" width="28.5" bestFit="1" customWidth="1"/>
  </cols>
  <sheetData>
    <row r="4" spans="2:11" x14ac:dyDescent="0.2">
      <c r="C4" s="135" t="s">
        <v>149</v>
      </c>
      <c r="D4" s="135"/>
      <c r="E4" s="135"/>
    </row>
    <row r="5" spans="2:11" x14ac:dyDescent="0.2">
      <c r="B5" s="70" t="s">
        <v>122</v>
      </c>
      <c r="C5" s="71" t="s">
        <v>150</v>
      </c>
      <c r="D5" s="71" t="s">
        <v>151</v>
      </c>
      <c r="E5" s="71" t="s">
        <v>152</v>
      </c>
      <c r="I5" s="70" t="s">
        <v>122</v>
      </c>
      <c r="J5" s="70" t="s">
        <v>159</v>
      </c>
      <c r="K5" s="70" t="s">
        <v>160</v>
      </c>
    </row>
    <row r="6" spans="2:11" x14ac:dyDescent="0.2">
      <c r="B6" s="3" t="s">
        <v>148</v>
      </c>
      <c r="C6" s="62" t="s">
        <v>154</v>
      </c>
      <c r="D6" s="8" t="s">
        <v>154</v>
      </c>
      <c r="E6" s="62" t="s">
        <v>155</v>
      </c>
      <c r="I6" s="3" t="s">
        <v>148</v>
      </c>
      <c r="J6" s="3">
        <v>16.581</v>
      </c>
      <c r="K6" s="62" t="s">
        <v>153</v>
      </c>
    </row>
    <row r="7" spans="2:11" x14ac:dyDescent="0.2">
      <c r="B7" s="3" t="s">
        <v>44</v>
      </c>
      <c r="C7" s="62">
        <v>5</v>
      </c>
      <c r="D7" s="62">
        <v>5</v>
      </c>
      <c r="E7" s="62">
        <v>10</v>
      </c>
      <c r="I7" s="3" t="s">
        <v>44</v>
      </c>
      <c r="J7" s="3">
        <v>63</v>
      </c>
      <c r="K7" s="62">
        <v>83</v>
      </c>
    </row>
    <row r="8" spans="2:11" x14ac:dyDescent="0.2">
      <c r="B8" s="3" t="s">
        <v>40</v>
      </c>
      <c r="C8" s="62">
        <v>32</v>
      </c>
      <c r="D8" s="62">
        <v>32</v>
      </c>
      <c r="E8" s="62">
        <v>64</v>
      </c>
      <c r="I8" s="3" t="s">
        <v>40</v>
      </c>
      <c r="J8" s="3">
        <v>244</v>
      </c>
      <c r="K8" s="62">
        <v>334</v>
      </c>
    </row>
    <row r="9" spans="2:11" x14ac:dyDescent="0.2">
      <c r="B9" s="3" t="s">
        <v>39</v>
      </c>
      <c r="C9" s="62">
        <v>74</v>
      </c>
      <c r="D9" s="62">
        <v>74</v>
      </c>
      <c r="E9" s="62">
        <v>148</v>
      </c>
      <c r="I9" s="3" t="s">
        <v>39</v>
      </c>
      <c r="J9" s="3">
        <v>410</v>
      </c>
      <c r="K9" s="62">
        <v>787</v>
      </c>
    </row>
    <row r="10" spans="2:11" x14ac:dyDescent="0.2">
      <c r="B10" s="3" t="s">
        <v>41</v>
      </c>
      <c r="C10" s="62">
        <v>4.2969999999999997</v>
      </c>
      <c r="D10" s="62">
        <v>4.2969999999999997</v>
      </c>
      <c r="E10" s="62">
        <v>8.5939999999999994</v>
      </c>
      <c r="I10" s="3" t="s">
        <v>41</v>
      </c>
      <c r="J10" s="3">
        <v>854</v>
      </c>
      <c r="K10" s="62">
        <v>62.046999999999997</v>
      </c>
    </row>
    <row r="11" spans="2:11" x14ac:dyDescent="0.2">
      <c r="B11" s="3" t="s">
        <v>42</v>
      </c>
      <c r="C11" s="62">
        <v>1.2709999999999999</v>
      </c>
      <c r="D11" s="62">
        <v>1.2709999999999999</v>
      </c>
      <c r="E11" s="62">
        <v>2.5419999999999998</v>
      </c>
      <c r="I11" s="3" t="s">
        <v>42</v>
      </c>
      <c r="J11" s="3">
        <v>557</v>
      </c>
      <c r="K11" s="62">
        <v>11.194000000000001</v>
      </c>
    </row>
    <row r="12" spans="2:11" x14ac:dyDescent="0.2">
      <c r="B12" s="3" t="s">
        <v>43</v>
      </c>
      <c r="C12" s="62">
        <v>5.6509999999999998</v>
      </c>
      <c r="D12" s="62">
        <v>5.6509999999999998</v>
      </c>
      <c r="E12" s="62">
        <v>11.302</v>
      </c>
      <c r="I12" s="3" t="s">
        <v>43</v>
      </c>
      <c r="J12" s="3">
        <v>556</v>
      </c>
      <c r="K12" s="62">
        <v>19.198</v>
      </c>
    </row>
    <row r="13" spans="2:11" x14ac:dyDescent="0.2">
      <c r="B13" s="3" t="s">
        <v>46</v>
      </c>
      <c r="C13" s="62">
        <v>6.6310000000000002</v>
      </c>
      <c r="D13" s="62">
        <v>6.6310000000000002</v>
      </c>
      <c r="E13" s="62">
        <v>13.262</v>
      </c>
      <c r="I13" s="3" t="s">
        <v>46</v>
      </c>
      <c r="J13" s="3">
        <v>1.0329999999999999</v>
      </c>
      <c r="K13" s="62">
        <v>52.103999999999999</v>
      </c>
    </row>
    <row r="14" spans="2:11" x14ac:dyDescent="0.2">
      <c r="B14" s="3" t="s">
        <v>47</v>
      </c>
      <c r="C14" s="62">
        <v>119</v>
      </c>
      <c r="D14" s="62">
        <v>119</v>
      </c>
      <c r="E14" s="62">
        <v>238</v>
      </c>
      <c r="I14" s="3" t="s">
        <v>47</v>
      </c>
      <c r="J14" s="3">
        <v>425</v>
      </c>
      <c r="K14" s="62">
        <v>1.8759999999999999</v>
      </c>
    </row>
    <row r="15" spans="2:11" x14ac:dyDescent="0.2">
      <c r="B15" s="3" t="s">
        <v>48</v>
      </c>
      <c r="C15" s="62">
        <v>9</v>
      </c>
      <c r="D15" s="62">
        <v>9</v>
      </c>
      <c r="E15" s="62">
        <v>18</v>
      </c>
      <c r="I15" s="3" t="s">
        <v>48</v>
      </c>
      <c r="J15" s="3">
        <v>131</v>
      </c>
      <c r="K15" s="62">
        <v>238</v>
      </c>
    </row>
    <row r="16" spans="2:11" x14ac:dyDescent="0.2">
      <c r="B16" s="3" t="s">
        <v>158</v>
      </c>
      <c r="C16" s="62">
        <v>0</v>
      </c>
      <c r="D16" s="62">
        <v>0</v>
      </c>
      <c r="E16" s="62">
        <v>0</v>
      </c>
      <c r="I16" s="3" t="s">
        <v>158</v>
      </c>
      <c r="J16" s="3">
        <v>123</v>
      </c>
      <c r="K16" s="62">
        <v>193</v>
      </c>
    </row>
    <row r="17" spans="2:11" x14ac:dyDescent="0.2">
      <c r="B17" s="3" t="s">
        <v>49</v>
      </c>
      <c r="C17" s="62">
        <v>291</v>
      </c>
      <c r="D17" s="62">
        <v>291</v>
      </c>
      <c r="E17" s="62">
        <v>582</v>
      </c>
      <c r="I17" s="3" t="s">
        <v>49</v>
      </c>
      <c r="J17" s="3">
        <v>187</v>
      </c>
      <c r="K17" s="62">
        <v>2.101</v>
      </c>
    </row>
    <row r="18" spans="2:11" x14ac:dyDescent="0.2">
      <c r="B18" s="3" t="s">
        <v>50</v>
      </c>
      <c r="C18" s="62">
        <v>2.052</v>
      </c>
      <c r="D18" s="62">
        <v>2.052</v>
      </c>
      <c r="E18" s="62">
        <v>4.1040000000000001</v>
      </c>
      <c r="I18" s="3" t="s">
        <v>50</v>
      </c>
      <c r="J18" s="3">
        <v>227</v>
      </c>
      <c r="K18" s="62">
        <v>10.324999999999999</v>
      </c>
    </row>
    <row r="19" spans="2:11" x14ac:dyDescent="0.2">
      <c r="B19" s="3" t="s">
        <v>51</v>
      </c>
      <c r="C19" s="62">
        <v>2</v>
      </c>
      <c r="D19" s="62">
        <v>2</v>
      </c>
      <c r="E19" s="62">
        <v>4</v>
      </c>
      <c r="I19" s="3" t="s">
        <v>51</v>
      </c>
      <c r="J19" s="3">
        <v>85</v>
      </c>
      <c r="K19" s="62">
        <v>146</v>
      </c>
    </row>
    <row r="20" spans="2:11" x14ac:dyDescent="0.2">
      <c r="B20" s="3" t="s">
        <v>52</v>
      </c>
      <c r="C20" s="62">
        <v>1.5129999999999999</v>
      </c>
      <c r="D20" s="62">
        <v>1.5129999999999999</v>
      </c>
      <c r="E20" s="62">
        <v>3.0259999999999998</v>
      </c>
      <c r="I20" s="3" t="s">
        <v>52</v>
      </c>
      <c r="J20" s="3">
        <v>378</v>
      </c>
      <c r="K20" s="62">
        <v>13.693</v>
      </c>
    </row>
    <row r="21" spans="2:11" x14ac:dyDescent="0.2">
      <c r="B21" s="63" t="s">
        <v>156</v>
      </c>
      <c r="C21" s="62">
        <v>500</v>
      </c>
      <c r="D21" s="62">
        <v>500</v>
      </c>
      <c r="E21" s="62">
        <v>1</v>
      </c>
    </row>
    <row r="22" spans="2:11" x14ac:dyDescent="0.2">
      <c r="B22" s="63" t="s">
        <v>157</v>
      </c>
      <c r="C22" s="62">
        <v>545</v>
      </c>
      <c r="D22" s="62">
        <v>545</v>
      </c>
      <c r="E22" s="62">
        <v>109</v>
      </c>
    </row>
  </sheetData>
  <mergeCells count="1">
    <mergeCell ref="C4:E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EC1E-F932-C14B-8078-605242C2FA5F}">
  <dimension ref="B2:V37"/>
  <sheetViews>
    <sheetView tabSelected="1" workbookViewId="0">
      <selection activeCell="C25" sqref="C25"/>
    </sheetView>
  </sheetViews>
  <sheetFormatPr baseColWidth="10" defaultRowHeight="16" x14ac:dyDescent="0.2"/>
  <cols>
    <col min="2" max="2" width="11.33203125" bestFit="1" customWidth="1"/>
    <col min="11" max="11" width="12.33203125" customWidth="1"/>
    <col min="16" max="16" width="12.1640625" bestFit="1" customWidth="1"/>
    <col min="22" max="22" width="12.6640625" customWidth="1"/>
  </cols>
  <sheetData>
    <row r="2" spans="2:22" ht="19" x14ac:dyDescent="0.25">
      <c r="B2" s="164" t="s">
        <v>242</v>
      </c>
      <c r="C2" s="164"/>
      <c r="D2" s="164"/>
      <c r="E2" s="164"/>
      <c r="F2" s="164"/>
      <c r="G2" s="164"/>
      <c r="H2" s="164"/>
      <c r="I2" s="164"/>
      <c r="J2" s="164"/>
      <c r="K2" s="164"/>
      <c r="M2" s="164" t="s">
        <v>244</v>
      </c>
      <c r="N2" s="164"/>
      <c r="O2" s="164"/>
      <c r="P2" s="164"/>
      <c r="Q2" s="164"/>
      <c r="R2" s="164"/>
      <c r="S2" s="164"/>
      <c r="T2" s="164"/>
      <c r="U2" s="164"/>
      <c r="V2" s="164"/>
    </row>
    <row r="4" spans="2:22" x14ac:dyDescent="0.2">
      <c r="B4" s="6" t="s">
        <v>241</v>
      </c>
      <c r="C4" s="6" t="s">
        <v>239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6" t="s">
        <v>241</v>
      </c>
      <c r="N4" s="6" t="s">
        <v>239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  <c r="V4" s="7" t="s">
        <v>78</v>
      </c>
    </row>
    <row r="5" spans="2:22" s="44" customFormat="1" ht="34" x14ac:dyDescent="0.2">
      <c r="B5" s="42">
        <v>1</v>
      </c>
      <c r="C5" s="42" t="s">
        <v>240</v>
      </c>
      <c r="D5" s="43">
        <v>0.92201834862385301</v>
      </c>
      <c r="E5" s="43">
        <v>0.92124542124542097</v>
      </c>
      <c r="F5" s="43">
        <v>0.92293577981651298</v>
      </c>
      <c r="G5" s="43">
        <v>0.92208982584784605</v>
      </c>
      <c r="H5" s="43">
        <v>0.92201834862385301</v>
      </c>
      <c r="I5" s="43">
        <v>0.84403811806889695</v>
      </c>
      <c r="J5" s="42">
        <v>1090</v>
      </c>
      <c r="K5" s="54" t="s">
        <v>248</v>
      </c>
      <c r="M5" s="42">
        <v>1</v>
      </c>
      <c r="N5" s="42" t="s">
        <v>240</v>
      </c>
      <c r="O5" s="43">
        <v>0.919266055045871</v>
      </c>
      <c r="P5" s="43">
        <v>0.87768595041322295</v>
      </c>
      <c r="Q5" s="43">
        <v>0.97431192660550403</v>
      </c>
      <c r="R5" s="43">
        <v>0.92347826086956497</v>
      </c>
      <c r="S5" s="43">
        <v>0.919266055045871</v>
      </c>
      <c r="T5" s="43">
        <v>0.843660359029207</v>
      </c>
      <c r="U5" s="42">
        <v>1090</v>
      </c>
      <c r="V5" s="54" t="s">
        <v>250</v>
      </c>
    </row>
    <row r="6" spans="2:22" s="44" customFormat="1" x14ac:dyDescent="0.2">
      <c r="C6" s="73" t="s">
        <v>243</v>
      </c>
      <c r="D6" s="43">
        <f>D5-Comparison!D45</f>
        <v>-3.66972477064198E-3</v>
      </c>
      <c r="E6" s="43">
        <f>E5-Comparison!E45</f>
        <v>-5.7276057276001158E-4</v>
      </c>
      <c r="F6" s="43">
        <f>F5-Comparison!F45</f>
        <v>-7.3394495412850702E-3</v>
      </c>
      <c r="G6" s="43">
        <f>G5-Comparison!G45</f>
        <v>-3.93757141242701E-3</v>
      </c>
      <c r="H6" s="42" t="s">
        <v>246</v>
      </c>
      <c r="I6" s="113">
        <v>0.96147000000000005</v>
      </c>
      <c r="J6" s="42" t="s">
        <v>247</v>
      </c>
      <c r="N6" s="73" t="s">
        <v>243</v>
      </c>
      <c r="O6" s="43">
        <f>O5-Comparison!D42</f>
        <v>6.4220183486239923E-3</v>
      </c>
      <c r="P6" s="43">
        <f>P5-Comparison!E42</f>
        <v>1.6917188973297748E-4</v>
      </c>
      <c r="Q6" s="43">
        <f>Q5-Comparison!F42</f>
        <v>1.467889908256903E-2</v>
      </c>
      <c r="R6" s="43">
        <f>R5-Comparison!G42</f>
        <v>6.7385588537899332E-3</v>
      </c>
      <c r="S6" s="42" t="s">
        <v>246</v>
      </c>
      <c r="T6" s="113">
        <v>0.95321</v>
      </c>
      <c r="U6" s="42" t="s">
        <v>251</v>
      </c>
    </row>
    <row r="7" spans="2:22" s="44" customFormat="1" ht="34" x14ac:dyDescent="0.2">
      <c r="B7" s="42">
        <v>2</v>
      </c>
      <c r="C7" s="42" t="s">
        <v>240</v>
      </c>
      <c r="D7" s="43">
        <v>0.91559633027522902</v>
      </c>
      <c r="E7" s="43">
        <v>0.89391304347825995</v>
      </c>
      <c r="F7" s="43">
        <v>0.94311926605504504</v>
      </c>
      <c r="G7" s="43">
        <v>0.91785714285714204</v>
      </c>
      <c r="H7" s="43">
        <v>0.91559633027522902</v>
      </c>
      <c r="I7" s="43">
        <v>0.83245480636687297</v>
      </c>
      <c r="J7" s="42">
        <v>1090</v>
      </c>
      <c r="K7" s="54" t="s">
        <v>249</v>
      </c>
      <c r="M7" s="42">
        <v>2</v>
      </c>
      <c r="N7" s="42" t="s">
        <v>240</v>
      </c>
      <c r="O7" s="43">
        <v>0.91743119266054995</v>
      </c>
      <c r="P7" s="43">
        <v>0.87728026533996595</v>
      </c>
      <c r="Q7" s="43">
        <v>0.97064220183486205</v>
      </c>
      <c r="R7" s="43">
        <v>0.92160278745644597</v>
      </c>
      <c r="S7" s="43">
        <v>0.91743119266054995</v>
      </c>
      <c r="T7" s="43">
        <v>0.83963060404637002</v>
      </c>
      <c r="U7" s="42">
        <v>1090</v>
      </c>
      <c r="V7" s="54" t="s">
        <v>254</v>
      </c>
    </row>
    <row r="8" spans="2:22" s="44" customFormat="1" x14ac:dyDescent="0.2">
      <c r="C8" s="109" t="s">
        <v>243</v>
      </c>
      <c r="D8" s="110">
        <f>D7-Comparison!D45</f>
        <v>-1.0091743119265972E-2</v>
      </c>
      <c r="E8" s="110">
        <f>E7-Comparison!E45</f>
        <v>-2.7905138339921032E-2</v>
      </c>
      <c r="F8" s="110">
        <f>F7-Comparison!F45</f>
        <v>1.2844036697246985E-2</v>
      </c>
      <c r="G8" s="110">
        <f>G7-Comparison!G45</f>
        <v>-8.1702544031310165E-3</v>
      </c>
      <c r="H8" s="42" t="s">
        <v>246</v>
      </c>
      <c r="I8" s="113">
        <v>0.95321</v>
      </c>
      <c r="J8" s="42" t="s">
        <v>251</v>
      </c>
      <c r="N8" s="73" t="s">
        <v>243</v>
      </c>
      <c r="O8" s="43">
        <f>O7-Comparison!D42</f>
        <v>4.5871559633029468E-3</v>
      </c>
      <c r="P8" s="43">
        <f>P7-Comparison!E42</f>
        <v>-2.3651318352402306E-4</v>
      </c>
      <c r="Q8" s="43">
        <f>Q7-Comparison!F42</f>
        <v>1.100917431192705E-2</v>
      </c>
      <c r="R8" s="43">
        <f>R7-Comparison!G42</f>
        <v>4.8630854406709334E-3</v>
      </c>
      <c r="S8" s="42" t="s">
        <v>246</v>
      </c>
      <c r="T8" s="113">
        <v>0.95687999999999995</v>
      </c>
      <c r="U8" s="42" t="s">
        <v>255</v>
      </c>
    </row>
    <row r="9" spans="2:22" s="44" customFormat="1" ht="34" x14ac:dyDescent="0.2">
      <c r="B9" s="42">
        <v>3</v>
      </c>
      <c r="C9" s="42" t="s">
        <v>240</v>
      </c>
      <c r="D9" s="43">
        <v>0.90917431192660503</v>
      </c>
      <c r="E9" s="43">
        <v>0.90992647058823495</v>
      </c>
      <c r="F9" s="43">
        <v>0.90825688073394495</v>
      </c>
      <c r="G9" s="43">
        <v>0.90909090909090895</v>
      </c>
      <c r="H9" s="43">
        <v>0.90917431192660503</v>
      </c>
      <c r="I9" s="43">
        <v>0.81835000143201697</v>
      </c>
      <c r="J9" s="42">
        <v>1090</v>
      </c>
      <c r="K9" s="75" t="s">
        <v>252</v>
      </c>
      <c r="M9" s="42">
        <v>3</v>
      </c>
      <c r="N9" s="42" t="s">
        <v>240</v>
      </c>
      <c r="O9" s="43">
        <v>0.91743119266054995</v>
      </c>
      <c r="P9" s="43">
        <v>0.87728026533996595</v>
      </c>
      <c r="Q9" s="43">
        <v>0.97064220183486205</v>
      </c>
      <c r="R9" s="43">
        <v>0.92160278745644597</v>
      </c>
      <c r="S9" s="43">
        <v>0.91743119266054995</v>
      </c>
      <c r="T9" s="43">
        <v>0.83963060404637002</v>
      </c>
      <c r="U9" s="42">
        <v>1090</v>
      </c>
      <c r="V9" s="54" t="s">
        <v>254</v>
      </c>
    </row>
    <row r="10" spans="2:22" s="44" customFormat="1" x14ac:dyDescent="0.2">
      <c r="C10" s="109" t="s">
        <v>243</v>
      </c>
      <c r="D10" s="111">
        <f>D9-Comparison!D45</f>
        <v>-1.6513761467889965E-2</v>
      </c>
      <c r="E10" s="111">
        <f>E9-Comparison!E45</f>
        <v>-1.1891711229946034E-2</v>
      </c>
      <c r="F10" s="111">
        <f>F9-Comparison!F45</f>
        <v>-2.2018348623853101E-2</v>
      </c>
      <c r="G10" s="111">
        <f>G9-Comparison!G45</f>
        <v>-1.6936488169364106E-2</v>
      </c>
      <c r="H10" s="42" t="s">
        <v>246</v>
      </c>
      <c r="I10" s="113">
        <v>0.95596000000000003</v>
      </c>
      <c r="J10" s="42" t="s">
        <v>253</v>
      </c>
      <c r="N10" s="73" t="s">
        <v>243</v>
      </c>
      <c r="O10" s="43">
        <f>O9-Comparison!D42</f>
        <v>4.5871559633029468E-3</v>
      </c>
      <c r="P10" s="43">
        <f>P9-Comparison!E42</f>
        <v>-2.3651318352402306E-4</v>
      </c>
      <c r="Q10" s="43">
        <f>Q9-Comparison!F42</f>
        <v>1.100917431192705E-2</v>
      </c>
      <c r="R10" s="43">
        <f>R9-Comparison!G42</f>
        <v>4.8630854406709334E-3</v>
      </c>
      <c r="S10" s="42" t="s">
        <v>246</v>
      </c>
      <c r="T10" s="113">
        <v>0.95687999999999995</v>
      </c>
      <c r="U10" s="42" t="s">
        <v>255</v>
      </c>
    </row>
    <row r="11" spans="2:22" s="44" customFormat="1" ht="34" x14ac:dyDescent="0.2">
      <c r="B11" s="42">
        <v>4</v>
      </c>
      <c r="C11" s="42" t="s">
        <v>240</v>
      </c>
      <c r="D11" s="43">
        <v>0.90825688073394495</v>
      </c>
      <c r="E11" s="43">
        <v>0.90976058931860004</v>
      </c>
      <c r="F11" s="43">
        <v>0.90642201834862302</v>
      </c>
      <c r="G11" s="43">
        <v>0.90808823529411697</v>
      </c>
      <c r="H11" s="43">
        <v>0.90825688073394495</v>
      </c>
      <c r="I11" s="43">
        <v>0.81651925946979798</v>
      </c>
      <c r="J11" s="42">
        <v>1090</v>
      </c>
      <c r="K11" s="75" t="s">
        <v>256</v>
      </c>
      <c r="M11" s="42">
        <v>4</v>
      </c>
      <c r="N11" s="42" t="s">
        <v>240</v>
      </c>
      <c r="O11" s="43">
        <v>0.91100917431192596</v>
      </c>
      <c r="P11" s="43">
        <v>0.85782747603833798</v>
      </c>
      <c r="Q11" s="43">
        <v>0.98532110091743097</v>
      </c>
      <c r="R11" s="43">
        <v>0.91716481639624203</v>
      </c>
      <c r="S11" s="43">
        <v>0.91100917431192596</v>
      </c>
      <c r="T11" s="43">
        <v>0.83125038051631295</v>
      </c>
      <c r="U11" s="42">
        <v>1090</v>
      </c>
      <c r="V11" s="54" t="s">
        <v>257</v>
      </c>
    </row>
    <row r="12" spans="2:22" x14ac:dyDescent="0.2">
      <c r="C12" s="108" t="s">
        <v>243</v>
      </c>
      <c r="D12" s="3">
        <f>D11-Comparison!D45</f>
        <v>-1.7431192660550043E-2</v>
      </c>
      <c r="E12" s="3">
        <f>E11-Comparison!E45</f>
        <v>-1.2057592499580938E-2</v>
      </c>
      <c r="F12" s="3">
        <f>F11-Comparison!F45</f>
        <v>-2.3853211009175035E-2</v>
      </c>
      <c r="G12" s="3">
        <f>G11-Comparison!G45</f>
        <v>-1.7939161966156081E-2</v>
      </c>
      <c r="H12" s="42" t="s">
        <v>246</v>
      </c>
      <c r="I12" s="113">
        <v>0.95321</v>
      </c>
      <c r="J12" s="42" t="s">
        <v>251</v>
      </c>
      <c r="K12" s="44"/>
      <c r="N12" s="108" t="s">
        <v>243</v>
      </c>
      <c r="O12" s="35">
        <f>O11-Comparison!D42</f>
        <v>-1.8348623853210455E-3</v>
      </c>
      <c r="P12" s="35">
        <f>P11-Comparison!E42</f>
        <v>-1.9689302485151994E-2</v>
      </c>
      <c r="Q12" s="35">
        <f>Q11-Comparison!F42</f>
        <v>2.5688073394495969E-2</v>
      </c>
      <c r="R12" s="35">
        <f>R11-Comparison!G42</f>
        <v>4.2511438046699546E-4</v>
      </c>
      <c r="S12" s="42" t="s">
        <v>246</v>
      </c>
      <c r="T12" s="113">
        <v>0.95045999999999997</v>
      </c>
      <c r="U12" s="42" t="s">
        <v>258</v>
      </c>
    </row>
    <row r="13" spans="2:22" x14ac:dyDescent="0.2">
      <c r="C13" s="80" t="s">
        <v>53</v>
      </c>
      <c r="D13" s="39">
        <f>AVERAGE(D11,D9,D7,D5)</f>
        <v>0.91376146788990797</v>
      </c>
      <c r="E13" s="39">
        <f>AVERAGE(E11,E9,E7,E5)</f>
        <v>0.90871138115762906</v>
      </c>
      <c r="F13" s="39">
        <f>AVERAGE(F11,F9,F7,F5)</f>
        <v>0.92018348623853152</v>
      </c>
      <c r="G13" s="39">
        <f>AVERAGE(G11,G9,G7,G5)</f>
        <v>0.91428152827250342</v>
      </c>
      <c r="I13" s="123">
        <f>AVERAGE(I12,I10,I8,I6)</f>
        <v>0.95596250000000005</v>
      </c>
      <c r="J13">
        <f>AVERAGE(42,51,48,51)</f>
        <v>48</v>
      </c>
      <c r="N13" s="80" t="s">
        <v>53</v>
      </c>
      <c r="O13" s="39">
        <f>AVERAGE(O11,O9,O7,O5)</f>
        <v>0.91628440366972419</v>
      </c>
      <c r="P13" s="39">
        <f>AVERAGE(P11,P9,P7,P5)</f>
        <v>0.87251848928287312</v>
      </c>
      <c r="Q13" s="39">
        <f>AVERAGE(Q11,Q9,Q7,Q5)</f>
        <v>0.97522935779816478</v>
      </c>
      <c r="R13" s="39">
        <f>AVERAGE(R11,R9,R7,R5)</f>
        <v>0.92096216304467471</v>
      </c>
      <c r="T13" s="123">
        <f>AVERAGE(T12,T10,T8,T6)</f>
        <v>0.95435749999999997</v>
      </c>
      <c r="U13">
        <f>AVERAGE(51,47,47,54)</f>
        <v>49.75</v>
      </c>
    </row>
    <row r="14" spans="2:22" x14ac:dyDescent="0.2">
      <c r="C14" s="80" t="s">
        <v>245</v>
      </c>
      <c r="D14" s="39">
        <f>_xlfn.STDEV.P(D11,D9,D7,D5)</f>
        <v>5.5426816392635629E-3</v>
      </c>
      <c r="E14" s="39">
        <f>_xlfn.STDEV.P(E11,E9,E7,E5)</f>
        <v>9.7297255753236479E-3</v>
      </c>
      <c r="F14" s="39">
        <f>_xlfn.STDEV.P(F11,F9,F7,F5)</f>
        <v>1.4707540864111208E-2</v>
      </c>
      <c r="G14" s="39">
        <f>_xlfn.STDEV.P(G11,G9,G7,G5)</f>
        <v>5.8960566501571453E-3</v>
      </c>
      <c r="N14" s="80" t="s">
        <v>245</v>
      </c>
      <c r="O14" s="39">
        <f>_xlfn.STDEV.P(O11,O9,O7,O5)</f>
        <v>3.1364207181599863E-3</v>
      </c>
      <c r="P14" s="39">
        <f>_xlfn.STDEV.P(P11,P9,P7,P5)</f>
        <v>8.483477281171152E-3</v>
      </c>
      <c r="Q14" s="39">
        <f>_xlfn.STDEV.P(Q11,Q9,Q7,Q5)</f>
        <v>6.0159986461486804E-3</v>
      </c>
      <c r="R14" s="39">
        <f>_xlfn.STDEV.P(R11,R9,R7,R5)</f>
        <v>2.3222504767302201E-3</v>
      </c>
    </row>
    <row r="37" spans="16:16" x14ac:dyDescent="0.2">
      <c r="P37" s="77"/>
    </row>
  </sheetData>
  <mergeCells count="2">
    <mergeCell ref="B2:K2"/>
    <mergeCell ref="M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1992-E52F-6243-8A95-6E783028EE31}">
  <dimension ref="B1:U161"/>
  <sheetViews>
    <sheetView topLeftCell="I13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4" max="4" width="17.5" bestFit="1" customWidth="1"/>
    <col min="5" max="5" width="10.83203125" customWidth="1"/>
    <col min="8" max="10" width="10.83203125" customWidth="1"/>
    <col min="11" max="11" width="13.832031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N2" s="136" t="s">
        <v>169</v>
      </c>
      <c r="O2" s="136"/>
      <c r="P2" s="136"/>
      <c r="Q2" s="136"/>
      <c r="R2" s="136"/>
      <c r="S2" s="136"/>
      <c r="T2" s="136"/>
      <c r="U2" s="136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3" t="s">
        <v>60</v>
      </c>
      <c r="C5" s="3" t="s">
        <v>44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">
        <v>10</v>
      </c>
      <c r="K5" s="54" t="s">
        <v>75</v>
      </c>
      <c r="M5" t="s">
        <v>217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63"/>
      <c r="C6" s="3" t="s">
        <v>40</v>
      </c>
      <c r="D6" s="35">
        <v>0.875</v>
      </c>
      <c r="E6" s="35">
        <v>0.83333333333333304</v>
      </c>
      <c r="F6" s="35">
        <v>0.9375</v>
      </c>
      <c r="G6" s="35">
        <v>0.88235294117647001</v>
      </c>
      <c r="H6" s="35">
        <v>0.875</v>
      </c>
      <c r="I6" s="35">
        <v>0.75592894601845395</v>
      </c>
      <c r="J6" s="3">
        <v>64</v>
      </c>
      <c r="K6" s="54" t="s">
        <v>62</v>
      </c>
      <c r="M6" t="s">
        <v>217</v>
      </c>
      <c r="N6" s="3" t="s">
        <v>40</v>
      </c>
      <c r="O6" s="35">
        <f t="shared" ref="O6:O17" si="1">AVERAGE(D6,D22,D38,D54,D70)</f>
        <v>0.875</v>
      </c>
      <c r="P6" s="35">
        <f t="shared" ref="P6:P17" si="2">AVERAGE(E6,E22,E38,E54,E70)</f>
        <v>0.83333333333333304</v>
      </c>
      <c r="Q6" s="35">
        <f t="shared" ref="Q6:Q17" si="3">AVERAGE(F6,F22,F38,F54,F70)</f>
        <v>0.9375</v>
      </c>
      <c r="R6" s="35">
        <f t="shared" ref="R6:R17" si="4">AVERAGE(G6,G22,G38,G54,G70)</f>
        <v>0.8823529411764699</v>
      </c>
      <c r="S6" s="35">
        <f t="shared" ref="S6:S17" si="5">AVERAGE(H6,H22,H38,H54,H70)</f>
        <v>0.875</v>
      </c>
      <c r="T6" s="35">
        <f t="shared" ref="T6:T17" si="6">AVERAGE(I6,I22,I38,I54,I70)</f>
        <v>0.75592894601845395</v>
      </c>
      <c r="U6" s="3">
        <v>64</v>
      </c>
    </row>
    <row r="7" spans="2:21" ht="34" x14ac:dyDescent="0.2">
      <c r="B7" s="163"/>
      <c r="C7" s="3" t="s">
        <v>39</v>
      </c>
      <c r="D7" s="35">
        <v>0.91891891891891897</v>
      </c>
      <c r="E7" s="35">
        <v>0.86046511627906896</v>
      </c>
      <c r="F7" s="35">
        <v>1</v>
      </c>
      <c r="G7" s="35">
        <v>0.92500000000000004</v>
      </c>
      <c r="H7" s="35">
        <v>0.91891891891891797</v>
      </c>
      <c r="I7" s="35">
        <v>0.849076105280404</v>
      </c>
      <c r="J7" s="3">
        <v>148</v>
      </c>
      <c r="K7" s="54" t="s">
        <v>63</v>
      </c>
      <c r="N7" s="3" t="s">
        <v>39</v>
      </c>
      <c r="O7" s="35">
        <f t="shared" si="1"/>
        <v>0.91891891891891897</v>
      </c>
      <c r="P7" s="35">
        <f t="shared" si="2"/>
        <v>0.86046511627906896</v>
      </c>
      <c r="Q7" s="35">
        <f t="shared" si="3"/>
        <v>1</v>
      </c>
      <c r="R7" s="35">
        <f t="shared" si="4"/>
        <v>0.92500000000000004</v>
      </c>
      <c r="S7" s="35">
        <f t="shared" si="5"/>
        <v>0.91891891891891786</v>
      </c>
      <c r="T7" s="35">
        <f t="shared" si="6"/>
        <v>0.84907610528040389</v>
      </c>
      <c r="U7" s="3">
        <v>148</v>
      </c>
    </row>
    <row r="8" spans="2:21" ht="34" x14ac:dyDescent="0.2">
      <c r="B8" s="163"/>
      <c r="C8" s="3" t="s">
        <v>41</v>
      </c>
      <c r="D8" s="35">
        <v>0.91005352571561504</v>
      </c>
      <c r="E8" s="35">
        <v>0.86480331262939902</v>
      </c>
      <c r="F8" s="35">
        <v>0.97207353967884502</v>
      </c>
      <c r="G8" s="35">
        <v>0.915306234250027</v>
      </c>
      <c r="H8" s="35">
        <v>0.91005352571561504</v>
      </c>
      <c r="I8" s="35">
        <v>0.82648985485839399</v>
      </c>
      <c r="J8" s="3">
        <v>8594</v>
      </c>
      <c r="K8" s="54" t="s">
        <v>64</v>
      </c>
      <c r="N8" s="3" t="s">
        <v>41</v>
      </c>
      <c r="O8" s="35">
        <f t="shared" si="1"/>
        <v>0.91005352571561493</v>
      </c>
      <c r="P8" s="35">
        <f t="shared" si="2"/>
        <v>0.86480331262939902</v>
      </c>
      <c r="Q8" s="35">
        <f t="shared" si="3"/>
        <v>0.97207353967884502</v>
      </c>
      <c r="R8" s="35">
        <f t="shared" si="4"/>
        <v>0.915306234250027</v>
      </c>
      <c r="S8" s="35">
        <f t="shared" si="5"/>
        <v>0.91005352571561493</v>
      </c>
      <c r="T8" s="35">
        <f t="shared" si="6"/>
        <v>0.82648985485839399</v>
      </c>
      <c r="U8" s="3">
        <v>8594</v>
      </c>
    </row>
    <row r="9" spans="2:21" ht="34" x14ac:dyDescent="0.2">
      <c r="B9" s="163"/>
      <c r="C9" s="3" t="s">
        <v>42</v>
      </c>
      <c r="D9" s="35">
        <v>0.92446892210857501</v>
      </c>
      <c r="E9" s="35">
        <v>0.86876281613123696</v>
      </c>
      <c r="F9" s="35">
        <v>1</v>
      </c>
      <c r="G9" s="35">
        <v>0.92977322604242796</v>
      </c>
      <c r="H9" s="35">
        <v>0.92446892210857501</v>
      </c>
      <c r="I9" s="35">
        <v>0.85879312541640296</v>
      </c>
      <c r="J9" s="3">
        <v>2542</v>
      </c>
      <c r="K9" s="55" t="s">
        <v>65</v>
      </c>
      <c r="N9" s="3" t="s">
        <v>42</v>
      </c>
      <c r="O9" s="35">
        <f t="shared" si="1"/>
        <v>0.92446892210857501</v>
      </c>
      <c r="P9" s="35">
        <f t="shared" si="2"/>
        <v>0.86876281613123696</v>
      </c>
      <c r="Q9" s="35">
        <f t="shared" si="3"/>
        <v>1</v>
      </c>
      <c r="R9" s="35">
        <f t="shared" si="4"/>
        <v>0.92977322604242796</v>
      </c>
      <c r="S9" s="35">
        <f t="shared" si="5"/>
        <v>0.92446892210857501</v>
      </c>
      <c r="T9" s="35">
        <f t="shared" si="6"/>
        <v>0.85879312541640296</v>
      </c>
      <c r="U9" s="3">
        <v>2542</v>
      </c>
    </row>
    <row r="10" spans="2:21" ht="34" x14ac:dyDescent="0.2">
      <c r="B10" s="163"/>
      <c r="C10" s="3" t="s">
        <v>43</v>
      </c>
      <c r="D10" s="35">
        <v>0.92682711024597397</v>
      </c>
      <c r="E10" s="35">
        <v>0.87233714109292904</v>
      </c>
      <c r="F10" s="35">
        <v>1</v>
      </c>
      <c r="G10" s="35">
        <v>0.93181630802209503</v>
      </c>
      <c r="H10" s="35">
        <v>0.92682711024597397</v>
      </c>
      <c r="I10" s="35">
        <v>0.862945121190136</v>
      </c>
      <c r="J10" s="3">
        <v>11302</v>
      </c>
      <c r="K10" s="55" t="s">
        <v>66</v>
      </c>
      <c r="N10" s="3" t="s">
        <v>43</v>
      </c>
      <c r="O10" s="35">
        <f t="shared" si="1"/>
        <v>0.92682711024597386</v>
      </c>
      <c r="P10" s="35">
        <f t="shared" si="2"/>
        <v>0.87233714109292904</v>
      </c>
      <c r="Q10" s="35">
        <f t="shared" si="3"/>
        <v>1</v>
      </c>
      <c r="R10" s="35">
        <f t="shared" si="4"/>
        <v>0.93181630802209503</v>
      </c>
      <c r="S10" s="35">
        <f t="shared" si="5"/>
        <v>0.92682711024597386</v>
      </c>
      <c r="T10" s="35">
        <f t="shared" si="6"/>
        <v>0.862945121190136</v>
      </c>
      <c r="U10" s="3">
        <v>11302</v>
      </c>
    </row>
    <row r="11" spans="2:21" ht="34" x14ac:dyDescent="0.2">
      <c r="B11" s="163"/>
      <c r="C11" s="3" t="s">
        <v>46</v>
      </c>
      <c r="D11" s="35">
        <v>0.92195747247775595</v>
      </c>
      <c r="E11" s="35">
        <v>0.87108753315649801</v>
      </c>
      <c r="F11" s="35">
        <v>0.99049917056250902</v>
      </c>
      <c r="G11" s="35">
        <v>0.92696351704184599</v>
      </c>
      <c r="H11" s="35">
        <v>0.92195747247775595</v>
      </c>
      <c r="I11" s="35">
        <v>0.85195784462152302</v>
      </c>
      <c r="J11" s="3">
        <v>13262</v>
      </c>
      <c r="K11" s="55" t="s">
        <v>67</v>
      </c>
      <c r="N11" s="3" t="s">
        <v>46</v>
      </c>
      <c r="O11" s="35">
        <f t="shared" si="1"/>
        <v>0.92195747247775583</v>
      </c>
      <c r="P11" s="35">
        <f t="shared" si="2"/>
        <v>0.87108753315649801</v>
      </c>
      <c r="Q11" s="35">
        <f t="shared" si="3"/>
        <v>0.99049917056250902</v>
      </c>
      <c r="R11" s="35">
        <f t="shared" si="4"/>
        <v>0.9269635170418461</v>
      </c>
      <c r="S11" s="35">
        <f t="shared" si="5"/>
        <v>0.92195747247775583</v>
      </c>
      <c r="T11" s="35">
        <f t="shared" si="6"/>
        <v>0.85195784462152313</v>
      </c>
      <c r="U11" s="3">
        <v>13262</v>
      </c>
    </row>
    <row r="12" spans="2:21" ht="34" x14ac:dyDescent="0.2">
      <c r="B12" s="163"/>
      <c r="C12" s="3" t="s">
        <v>47</v>
      </c>
      <c r="D12" s="35">
        <v>0.95798319327731096</v>
      </c>
      <c r="E12" s="35">
        <v>0.92248062015503796</v>
      </c>
      <c r="F12" s="35">
        <v>1</v>
      </c>
      <c r="G12" s="35">
        <v>0.95967741935483797</v>
      </c>
      <c r="H12" s="35">
        <v>0.95798319327730996</v>
      </c>
      <c r="I12" s="35">
        <v>0.91921773280875996</v>
      </c>
      <c r="J12" s="3">
        <v>238</v>
      </c>
      <c r="K12" s="55" t="s">
        <v>69</v>
      </c>
      <c r="N12" s="3" t="s">
        <v>47</v>
      </c>
      <c r="O12" s="35">
        <f t="shared" si="1"/>
        <v>0.95798319327731085</v>
      </c>
      <c r="P12" s="35">
        <f t="shared" si="2"/>
        <v>0.92248062015503796</v>
      </c>
      <c r="Q12" s="35">
        <f t="shared" si="3"/>
        <v>1</v>
      </c>
      <c r="R12" s="35">
        <f t="shared" si="4"/>
        <v>0.95967741935483786</v>
      </c>
      <c r="S12" s="35">
        <f t="shared" si="5"/>
        <v>0.95798319327730996</v>
      </c>
      <c r="T12" s="35">
        <f t="shared" si="6"/>
        <v>0.91921773280875985</v>
      </c>
      <c r="U12" s="3">
        <v>238</v>
      </c>
    </row>
    <row r="13" spans="2:21" ht="34" x14ac:dyDescent="0.2">
      <c r="B13" s="163"/>
      <c r="C13" s="3" t="s">
        <v>48</v>
      </c>
      <c r="D13" s="35">
        <v>0.77777777777777701</v>
      </c>
      <c r="E13" s="35">
        <v>0.72727272727272696</v>
      </c>
      <c r="F13" s="35">
        <v>0.88888888888888795</v>
      </c>
      <c r="G13" s="35">
        <v>0.8</v>
      </c>
      <c r="H13" s="35">
        <v>0.77777777777777701</v>
      </c>
      <c r="I13" s="35">
        <v>0.56980288229818898</v>
      </c>
      <c r="J13" s="35">
        <v>18</v>
      </c>
      <c r="K13" s="55" t="s">
        <v>68</v>
      </c>
      <c r="M13" t="s">
        <v>217</v>
      </c>
      <c r="N13" s="3" t="s">
        <v>48</v>
      </c>
      <c r="O13" s="35">
        <f t="shared" si="1"/>
        <v>0.77777777777777701</v>
      </c>
      <c r="P13" s="35">
        <f t="shared" si="2"/>
        <v>0.72727272727272696</v>
      </c>
      <c r="Q13" s="35">
        <f t="shared" si="3"/>
        <v>0.88888888888888784</v>
      </c>
      <c r="R13" s="35">
        <f t="shared" si="4"/>
        <v>0.8</v>
      </c>
      <c r="S13" s="35">
        <f t="shared" si="5"/>
        <v>0.77777777777777701</v>
      </c>
      <c r="T13" s="35">
        <f t="shared" si="6"/>
        <v>0.56980288229818898</v>
      </c>
      <c r="U13" s="3">
        <v>18</v>
      </c>
    </row>
    <row r="14" spans="2:21" ht="34" x14ac:dyDescent="0.2">
      <c r="B14" s="163"/>
      <c r="C14" s="3" t="s">
        <v>49</v>
      </c>
      <c r="D14" s="35">
        <v>0.91924398625429504</v>
      </c>
      <c r="E14" s="35">
        <v>0.86094674556213002</v>
      </c>
      <c r="F14" s="35">
        <v>1</v>
      </c>
      <c r="G14" s="35">
        <v>0.92527821939586596</v>
      </c>
      <c r="H14" s="35">
        <v>0.91924398625429504</v>
      </c>
      <c r="I14" s="35">
        <v>0.84964315516824995</v>
      </c>
      <c r="J14" s="3">
        <v>582</v>
      </c>
      <c r="K14" s="55" t="s">
        <v>71</v>
      </c>
      <c r="N14" s="3" t="s">
        <v>49</v>
      </c>
      <c r="O14" s="35">
        <f t="shared" si="1"/>
        <v>0.91924398625429515</v>
      </c>
      <c r="P14" s="35">
        <f t="shared" si="2"/>
        <v>0.86094674556212991</v>
      </c>
      <c r="Q14" s="35">
        <f t="shared" si="3"/>
        <v>1</v>
      </c>
      <c r="R14" s="35">
        <f t="shared" si="4"/>
        <v>0.92527821939586585</v>
      </c>
      <c r="S14" s="35">
        <f t="shared" si="5"/>
        <v>0.91924398625429515</v>
      </c>
      <c r="T14" s="35">
        <f t="shared" si="6"/>
        <v>0.84964315516824995</v>
      </c>
      <c r="U14" s="3">
        <v>582</v>
      </c>
    </row>
    <row r="15" spans="2:21" ht="34" x14ac:dyDescent="0.2">
      <c r="B15" s="163"/>
      <c r="C15" s="3" t="s">
        <v>50</v>
      </c>
      <c r="D15" s="35">
        <v>0.90155945419103301</v>
      </c>
      <c r="E15" s="35">
        <v>0.87184115523465699</v>
      </c>
      <c r="F15" s="35">
        <v>0.94152046783625698</v>
      </c>
      <c r="G15" s="35">
        <v>0.90534208059981203</v>
      </c>
      <c r="H15" s="35">
        <v>0.90155945419103301</v>
      </c>
      <c r="I15" s="35">
        <v>0.80569623528054801</v>
      </c>
      <c r="J15" s="3">
        <v>4104</v>
      </c>
      <c r="K15" s="55" t="s">
        <v>70</v>
      </c>
      <c r="N15" s="3" t="s">
        <v>50</v>
      </c>
      <c r="O15" s="35">
        <f t="shared" si="1"/>
        <v>0.90155945419103301</v>
      </c>
      <c r="P15" s="35">
        <f t="shared" si="2"/>
        <v>0.87184115523465699</v>
      </c>
      <c r="Q15" s="35">
        <f t="shared" si="3"/>
        <v>0.94152046783625709</v>
      </c>
      <c r="R15" s="35">
        <f t="shared" si="4"/>
        <v>0.90534208059981203</v>
      </c>
      <c r="S15" s="35">
        <f t="shared" si="5"/>
        <v>0.90155945419103301</v>
      </c>
      <c r="T15" s="35">
        <f t="shared" si="6"/>
        <v>0.8056962352805479</v>
      </c>
      <c r="U15" s="3">
        <v>4104</v>
      </c>
    </row>
    <row r="16" spans="2:21" ht="34" x14ac:dyDescent="0.2">
      <c r="B16" s="163"/>
      <c r="C16" s="3" t="s">
        <v>51</v>
      </c>
      <c r="D16" s="35">
        <v>0.5</v>
      </c>
      <c r="E16" s="35">
        <v>0.5</v>
      </c>
      <c r="F16" s="35">
        <v>1</v>
      </c>
      <c r="G16" s="35">
        <v>0.66666666666666596</v>
      </c>
      <c r="H16" s="35">
        <v>0.5</v>
      </c>
      <c r="I16" s="35">
        <v>0</v>
      </c>
      <c r="J16" s="35">
        <v>4</v>
      </c>
      <c r="K16" s="55" t="s">
        <v>72</v>
      </c>
      <c r="M16" t="s">
        <v>217</v>
      </c>
      <c r="N16" s="3" t="s">
        <v>51</v>
      </c>
      <c r="O16" s="35">
        <f t="shared" si="1"/>
        <v>0.5</v>
      </c>
      <c r="P16" s="35">
        <f t="shared" si="2"/>
        <v>0.5</v>
      </c>
      <c r="Q16" s="35">
        <f t="shared" si="3"/>
        <v>1</v>
      </c>
      <c r="R16" s="35">
        <f t="shared" si="4"/>
        <v>0.66666666666666596</v>
      </c>
      <c r="S16" s="35">
        <f t="shared" si="5"/>
        <v>0.5</v>
      </c>
      <c r="T16" s="35">
        <f t="shared" si="6"/>
        <v>0</v>
      </c>
      <c r="U16" s="3">
        <v>4</v>
      </c>
    </row>
    <row r="17" spans="2:21" ht="34" x14ac:dyDescent="0.2">
      <c r="B17" s="163"/>
      <c r="C17" s="3" t="s">
        <v>52</v>
      </c>
      <c r="D17" s="35">
        <v>0.92399206873760698</v>
      </c>
      <c r="E17" s="35">
        <v>0.87713109935332101</v>
      </c>
      <c r="F17" s="35">
        <v>0.98612029081295405</v>
      </c>
      <c r="G17" s="35">
        <v>0.92843808338518896</v>
      </c>
      <c r="H17" s="35">
        <v>0.92399206873760698</v>
      </c>
      <c r="I17" s="35">
        <v>0.85460722565624603</v>
      </c>
      <c r="J17" s="3">
        <v>3026</v>
      </c>
      <c r="K17" s="55" t="s">
        <v>73</v>
      </c>
      <c r="N17" s="3" t="s">
        <v>52</v>
      </c>
      <c r="O17" s="35">
        <f t="shared" si="1"/>
        <v>0.92399206873760709</v>
      </c>
      <c r="P17" s="35">
        <f t="shared" si="2"/>
        <v>0.8771310993533209</v>
      </c>
      <c r="Q17" s="35">
        <f t="shared" si="3"/>
        <v>0.98612029081295405</v>
      </c>
      <c r="R17" s="35">
        <f t="shared" si="4"/>
        <v>0.92843808338518896</v>
      </c>
      <c r="S17" s="35">
        <f t="shared" si="5"/>
        <v>0.92399206873760709</v>
      </c>
      <c r="T17" s="35">
        <f t="shared" si="6"/>
        <v>0.85460722565624603</v>
      </c>
      <c r="U17" s="3">
        <v>3026</v>
      </c>
    </row>
    <row r="18" spans="2:21" x14ac:dyDescent="0.2">
      <c r="B18" s="163"/>
      <c r="C18" s="38" t="s">
        <v>53</v>
      </c>
      <c r="D18" s="39">
        <f>AVERAGE(D5:D17)</f>
        <v>0.88136787920806647</v>
      </c>
      <c r="E18" s="39">
        <f t="shared" ref="E18:I18" si="7">AVERAGE(E5:E17)</f>
        <v>0.84080473847694903</v>
      </c>
      <c r="F18" s="39">
        <f t="shared" si="7"/>
        <v>0.9782001813676503</v>
      </c>
      <c r="G18" s="39">
        <f t="shared" si="7"/>
        <v>0.89973959199501818</v>
      </c>
      <c r="H18" s="39">
        <f t="shared" si="7"/>
        <v>0.88136787920806647</v>
      </c>
      <c r="I18" s="39">
        <f t="shared" si="7"/>
        <v>0.76955063296902348</v>
      </c>
      <c r="N18" s="38" t="s">
        <v>53</v>
      </c>
      <c r="O18" s="39">
        <f>AVERAGE(O5:O17)</f>
        <v>0.88136787920806647</v>
      </c>
      <c r="P18" s="39">
        <f t="shared" ref="P18:T18" si="8">AVERAGE(P5:P17)</f>
        <v>0.84080473847694903</v>
      </c>
      <c r="Q18" s="39">
        <f t="shared" si="8"/>
        <v>0.9782001813676503</v>
      </c>
      <c r="R18" s="39">
        <f t="shared" si="8"/>
        <v>0.89973959199501818</v>
      </c>
      <c r="S18" s="39">
        <f t="shared" si="8"/>
        <v>0.88136787920806614</v>
      </c>
      <c r="T18" s="39">
        <f t="shared" si="8"/>
        <v>0.7695506329690236</v>
      </c>
    </row>
    <row r="19" spans="2:21" x14ac:dyDescent="0.2">
      <c r="B19" s="163"/>
      <c r="C19" s="38" t="s">
        <v>55</v>
      </c>
      <c r="D19" s="39">
        <f>SUMPRODUCT(D5:D17,$J$5:$J$17)/SUM($J$5:$J$17)</f>
        <v>0.91926003554016478</v>
      </c>
      <c r="E19" s="39">
        <f t="shared" ref="E19:I19" si="9">SUMPRODUCT(E5:E17,$J$5:$J$17)/SUM($J$5:$J$17)</f>
        <v>0.87052128449378507</v>
      </c>
      <c r="F19" s="39">
        <f t="shared" si="9"/>
        <v>0.98510046931243422</v>
      </c>
      <c r="G19" s="39">
        <f t="shared" si="9"/>
        <v>0.92419768846587858</v>
      </c>
      <c r="H19" s="39">
        <f t="shared" si="9"/>
        <v>0.91926003554016478</v>
      </c>
      <c r="I19" s="39">
        <f t="shared" si="9"/>
        <v>0.84607829661627365</v>
      </c>
      <c r="N19" s="38" t="s">
        <v>55</v>
      </c>
      <c r="O19" s="39">
        <f t="shared" ref="O19:T19" si="10">SUMPRODUCT(O5:O17,$U$5:$U$17)/SUM($U$5:$U$17)</f>
        <v>0.91926003554016467</v>
      </c>
      <c r="P19" s="39">
        <f t="shared" si="10"/>
        <v>0.87052128449378507</v>
      </c>
      <c r="Q19" s="39">
        <f t="shared" si="10"/>
        <v>0.98510046931243422</v>
      </c>
      <c r="R19" s="39">
        <f t="shared" si="10"/>
        <v>0.92419768846587858</v>
      </c>
      <c r="S19" s="39">
        <f t="shared" si="10"/>
        <v>0.91926003554016467</v>
      </c>
      <c r="T19" s="39">
        <f t="shared" si="10"/>
        <v>0.84607829661627365</v>
      </c>
    </row>
    <row r="20" spans="2:21" x14ac:dyDescent="0.2">
      <c r="B20" s="163"/>
      <c r="C20" s="38" t="s">
        <v>54</v>
      </c>
      <c r="D20" s="39">
        <f>STDEV(D5:D17)</f>
        <v>0.12504006991421926</v>
      </c>
      <c r="E20" s="39">
        <f t="shared" ref="E20:I20" si="11">STDEV(E5:E17)</f>
        <v>0.11812821793527292</v>
      </c>
      <c r="F20" s="39">
        <f t="shared" si="11"/>
        <v>3.482882757905556E-2</v>
      </c>
      <c r="G20" s="39">
        <f t="shared" si="11"/>
        <v>8.330549263655912E-2</v>
      </c>
      <c r="H20" s="39">
        <f t="shared" si="11"/>
        <v>0.12504006991421809</v>
      </c>
      <c r="I20" s="39">
        <f t="shared" si="11"/>
        <v>0.25096481497919465</v>
      </c>
      <c r="N20" s="38" t="s">
        <v>54</v>
      </c>
      <c r="O20" s="39">
        <f>STDEV(O5:O17)</f>
        <v>0.12504006991421926</v>
      </c>
      <c r="P20" s="39">
        <f t="shared" ref="P20:T20" si="12">STDEV(P5:P17)</f>
        <v>0.11812821793527292</v>
      </c>
      <c r="Q20" s="39">
        <f t="shared" si="12"/>
        <v>3.4828827579055574E-2</v>
      </c>
      <c r="R20" s="39">
        <f t="shared" si="12"/>
        <v>8.3305492636559106E-2</v>
      </c>
      <c r="S20" s="39">
        <f t="shared" si="12"/>
        <v>0.12504006991421987</v>
      </c>
      <c r="T20" s="39">
        <f t="shared" si="12"/>
        <v>0.25096481497919421</v>
      </c>
    </row>
    <row r="21" spans="2:21" ht="34" x14ac:dyDescent="0.2">
      <c r="B21" s="163" t="s">
        <v>61</v>
      </c>
      <c r="C21" s="3" t="s">
        <v>44</v>
      </c>
      <c r="D21" s="35">
        <v>1</v>
      </c>
      <c r="E21" s="35">
        <v>1</v>
      </c>
      <c r="F21" s="35">
        <v>1</v>
      </c>
      <c r="G21" s="35">
        <v>1</v>
      </c>
      <c r="H21" s="35">
        <v>1</v>
      </c>
      <c r="I21" s="35">
        <v>1</v>
      </c>
      <c r="J21" s="3">
        <v>10</v>
      </c>
      <c r="K21" s="54" t="s">
        <v>75</v>
      </c>
      <c r="N21" s="170" t="s">
        <v>238</v>
      </c>
      <c r="O21" s="106">
        <f>O18+($D$104/SQRT(5))*2.776</f>
        <v>0.88136787920806647</v>
      </c>
      <c r="P21" s="106">
        <f>P18+($E$104/SQRT(5))*2.776</f>
        <v>0.84080473847694903</v>
      </c>
      <c r="Q21" s="106">
        <f>Q18+($F$104/SQRT(5))*2.776</f>
        <v>0.9782001813676503</v>
      </c>
      <c r="R21" s="106">
        <f>R18+($G$104/SQRT(5))*2.776</f>
        <v>0.89973959199501818</v>
      </c>
      <c r="S21" s="106"/>
      <c r="T21" s="106"/>
    </row>
    <row r="22" spans="2:21" ht="34" x14ac:dyDescent="0.2">
      <c r="B22" s="163"/>
      <c r="C22" s="3" t="s">
        <v>40</v>
      </c>
      <c r="D22" s="35">
        <v>0.875</v>
      </c>
      <c r="E22" s="35">
        <v>0.83333333333333304</v>
      </c>
      <c r="F22" s="35">
        <v>0.9375</v>
      </c>
      <c r="G22" s="35">
        <v>0.88235294117647001</v>
      </c>
      <c r="H22" s="35">
        <v>0.875</v>
      </c>
      <c r="I22" s="35">
        <v>0.75592894601845395</v>
      </c>
      <c r="J22" s="3">
        <v>64</v>
      </c>
      <c r="K22" s="54" t="s">
        <v>62</v>
      </c>
      <c r="N22" s="170"/>
      <c r="O22" s="106">
        <f>O18-($D$104/SQRT(5))*2.776</f>
        <v>0.88136787920806647</v>
      </c>
      <c r="P22" s="106">
        <f>P18+($E$104/SQRT(5))*2.776</f>
        <v>0.84080473847694903</v>
      </c>
      <c r="Q22" s="106">
        <f>Q18+($F$104/SQRT(5))*2.776</f>
        <v>0.9782001813676503</v>
      </c>
      <c r="R22" s="106">
        <f>R18+($G$104/SQRT(5))*2.776</f>
        <v>0.89973959199501818</v>
      </c>
      <c r="S22" s="35"/>
      <c r="T22" s="35"/>
    </row>
    <row r="23" spans="2:21" ht="34" x14ac:dyDescent="0.2">
      <c r="B23" s="163"/>
      <c r="C23" s="3" t="s">
        <v>39</v>
      </c>
      <c r="D23" s="35">
        <v>0.91891891891891897</v>
      </c>
      <c r="E23" s="35">
        <v>0.86046511627906896</v>
      </c>
      <c r="F23" s="35">
        <v>1</v>
      </c>
      <c r="G23" s="35">
        <v>0.92500000000000004</v>
      </c>
      <c r="H23" s="35">
        <v>0.91891891891891797</v>
      </c>
      <c r="I23" s="35">
        <v>0.849076105280404</v>
      </c>
      <c r="J23" s="3">
        <v>148</v>
      </c>
      <c r="K23" s="54" t="s">
        <v>63</v>
      </c>
    </row>
    <row r="24" spans="2:21" ht="34" x14ac:dyDescent="0.2">
      <c r="B24" s="163"/>
      <c r="C24" s="3" t="s">
        <v>41</v>
      </c>
      <c r="D24" s="35">
        <v>0.91005352571561504</v>
      </c>
      <c r="E24" s="35">
        <v>0.86480331262939902</v>
      </c>
      <c r="F24" s="35">
        <v>0.97207353967884502</v>
      </c>
      <c r="G24" s="35">
        <v>0.915306234250027</v>
      </c>
      <c r="H24" s="35">
        <v>0.91005352571561504</v>
      </c>
      <c r="I24" s="35">
        <v>0.82648985485839399</v>
      </c>
      <c r="J24" s="3">
        <v>8594</v>
      </c>
      <c r="K24" s="54" t="s">
        <v>64</v>
      </c>
    </row>
    <row r="25" spans="2:21" ht="34" x14ac:dyDescent="0.2">
      <c r="B25" s="163"/>
      <c r="C25" s="3" t="s">
        <v>42</v>
      </c>
      <c r="D25" s="35">
        <v>0.92446892210857501</v>
      </c>
      <c r="E25" s="35">
        <v>0.86876281613123696</v>
      </c>
      <c r="F25" s="35">
        <v>1</v>
      </c>
      <c r="G25" s="35">
        <v>0.92977322604242796</v>
      </c>
      <c r="H25" s="35">
        <v>0.92446892210857501</v>
      </c>
      <c r="I25" s="35">
        <v>0.85879312541640296</v>
      </c>
      <c r="J25" s="3">
        <v>2542</v>
      </c>
      <c r="K25" s="55" t="s">
        <v>65</v>
      </c>
    </row>
    <row r="26" spans="2:21" ht="34" x14ac:dyDescent="0.2">
      <c r="B26" s="163"/>
      <c r="C26" s="3" t="s">
        <v>43</v>
      </c>
      <c r="D26" s="35">
        <v>0.92682711024597397</v>
      </c>
      <c r="E26" s="35">
        <v>0.87233714109292904</v>
      </c>
      <c r="F26" s="35">
        <v>1</v>
      </c>
      <c r="G26" s="35">
        <v>0.93181630802209503</v>
      </c>
      <c r="H26" s="35">
        <v>0.92682711024597397</v>
      </c>
      <c r="I26" s="35">
        <v>0.862945121190136</v>
      </c>
      <c r="J26" s="3">
        <v>11302</v>
      </c>
      <c r="K26" s="55" t="s">
        <v>66</v>
      </c>
    </row>
    <row r="27" spans="2:21" ht="34" x14ac:dyDescent="0.2">
      <c r="B27" s="163"/>
      <c r="C27" s="3" t="s">
        <v>46</v>
      </c>
      <c r="D27" s="35">
        <v>0.92195747247775595</v>
      </c>
      <c r="E27" s="35">
        <v>0.87108753315649801</v>
      </c>
      <c r="F27" s="35">
        <v>0.99049917056250902</v>
      </c>
      <c r="G27" s="35">
        <v>0.92696351704184599</v>
      </c>
      <c r="H27" s="35">
        <v>0.92195747247775595</v>
      </c>
      <c r="I27" s="35">
        <v>0.85195784462152302</v>
      </c>
      <c r="J27" s="3">
        <v>13262</v>
      </c>
      <c r="K27" s="55" t="s">
        <v>67</v>
      </c>
    </row>
    <row r="28" spans="2:21" ht="34" x14ac:dyDescent="0.2">
      <c r="B28" s="163"/>
      <c r="C28" s="3" t="s">
        <v>47</v>
      </c>
      <c r="D28" s="35">
        <v>0.95798319327731096</v>
      </c>
      <c r="E28" s="35">
        <v>0.92248062015503796</v>
      </c>
      <c r="F28" s="35">
        <v>1</v>
      </c>
      <c r="G28" s="35">
        <v>0.95967741935483797</v>
      </c>
      <c r="H28" s="35">
        <v>0.95798319327730996</v>
      </c>
      <c r="I28" s="35">
        <v>0.91921773280875996</v>
      </c>
      <c r="J28" s="3">
        <v>238</v>
      </c>
      <c r="K28" s="55" t="s">
        <v>69</v>
      </c>
    </row>
    <row r="29" spans="2:21" ht="34" x14ac:dyDescent="0.2">
      <c r="B29" s="163"/>
      <c r="C29" s="3" t="s">
        <v>48</v>
      </c>
      <c r="D29" s="35">
        <v>0.77777777777777701</v>
      </c>
      <c r="E29" s="35">
        <v>0.72727272727272696</v>
      </c>
      <c r="F29" s="35">
        <v>0.88888888888888795</v>
      </c>
      <c r="G29" s="35">
        <v>0.8</v>
      </c>
      <c r="H29" s="35">
        <v>0.77777777777777701</v>
      </c>
      <c r="I29" s="35">
        <v>0.56980288229818898</v>
      </c>
      <c r="J29" s="35">
        <v>18</v>
      </c>
      <c r="K29" s="55" t="s">
        <v>68</v>
      </c>
    </row>
    <row r="30" spans="2:21" ht="34" x14ac:dyDescent="0.2">
      <c r="B30" s="163"/>
      <c r="C30" s="3" t="s">
        <v>49</v>
      </c>
      <c r="D30" s="35">
        <v>0.91924398625429504</v>
      </c>
      <c r="E30" s="35">
        <v>0.86094674556213002</v>
      </c>
      <c r="F30" s="35">
        <v>1</v>
      </c>
      <c r="G30" s="35">
        <v>0.92527821939586596</v>
      </c>
      <c r="H30" s="35">
        <v>0.91924398625429504</v>
      </c>
      <c r="I30" s="35">
        <v>0.84964315516824995</v>
      </c>
      <c r="J30" s="3">
        <v>582</v>
      </c>
      <c r="K30" s="55" t="s">
        <v>71</v>
      </c>
    </row>
    <row r="31" spans="2:21" ht="34" x14ac:dyDescent="0.2">
      <c r="B31" s="163"/>
      <c r="C31" s="3" t="s">
        <v>50</v>
      </c>
      <c r="D31" s="35">
        <v>0.90155945419103301</v>
      </c>
      <c r="E31" s="35">
        <v>0.87184115523465699</v>
      </c>
      <c r="F31" s="35">
        <v>0.94152046783625698</v>
      </c>
      <c r="G31" s="35">
        <v>0.90534208059981203</v>
      </c>
      <c r="H31" s="35">
        <v>0.90155945419103301</v>
      </c>
      <c r="I31" s="35">
        <v>0.80569623528054801</v>
      </c>
      <c r="J31" s="3">
        <v>4104</v>
      </c>
      <c r="K31" s="55" t="s">
        <v>70</v>
      </c>
    </row>
    <row r="32" spans="2:21" ht="34" x14ac:dyDescent="0.2">
      <c r="B32" s="163"/>
      <c r="C32" s="3" t="s">
        <v>51</v>
      </c>
      <c r="D32" s="35">
        <v>0.5</v>
      </c>
      <c r="E32" s="35">
        <v>0.5</v>
      </c>
      <c r="F32" s="35">
        <v>1</v>
      </c>
      <c r="G32" s="35">
        <v>0.66666666666666596</v>
      </c>
      <c r="H32" s="35">
        <v>0.5</v>
      </c>
      <c r="I32" s="35">
        <v>0</v>
      </c>
      <c r="J32" s="35">
        <v>4</v>
      </c>
      <c r="K32" s="55" t="s">
        <v>72</v>
      </c>
    </row>
    <row r="33" spans="2:11" ht="34" x14ac:dyDescent="0.2">
      <c r="B33" s="163"/>
      <c r="C33" s="3" t="s">
        <v>52</v>
      </c>
      <c r="D33" s="35">
        <v>0.92399206873760698</v>
      </c>
      <c r="E33" s="35">
        <v>0.87713109935332101</v>
      </c>
      <c r="F33" s="35">
        <v>0.98612029081295405</v>
      </c>
      <c r="G33" s="35">
        <v>0.92843808338518896</v>
      </c>
      <c r="H33" s="35">
        <v>0.92399206873760698</v>
      </c>
      <c r="I33" s="35">
        <v>0.85460722565624603</v>
      </c>
      <c r="J33" s="3">
        <v>3026</v>
      </c>
      <c r="K33" s="55" t="s">
        <v>73</v>
      </c>
    </row>
    <row r="34" spans="2:11" x14ac:dyDescent="0.2">
      <c r="B34" s="163"/>
      <c r="C34" s="38" t="s">
        <v>53</v>
      </c>
      <c r="D34" s="39">
        <f>AVERAGE(D21:D33)</f>
        <v>0.88136787920806647</v>
      </c>
      <c r="E34" s="39">
        <f t="shared" ref="E34:I34" si="13">AVERAGE(E21:E33)</f>
        <v>0.84080473847694903</v>
      </c>
      <c r="F34" s="39">
        <f t="shared" si="13"/>
        <v>0.9782001813676503</v>
      </c>
      <c r="G34" s="39">
        <f t="shared" si="13"/>
        <v>0.89973959199501818</v>
      </c>
      <c r="H34" s="39">
        <f t="shared" si="13"/>
        <v>0.88136787920806647</v>
      </c>
      <c r="I34" s="39">
        <f t="shared" si="13"/>
        <v>0.76955063296902348</v>
      </c>
    </row>
    <row r="35" spans="2:11" x14ac:dyDescent="0.2">
      <c r="B35" s="163"/>
      <c r="C35" s="38" t="s">
        <v>55</v>
      </c>
      <c r="D35" s="39">
        <f t="shared" ref="D35:I35" si="14">SUMPRODUCT(D21:D33,$J$21:$J$33)/SUM($J$21:$J$33)</f>
        <v>0.91926003554016478</v>
      </c>
      <c r="E35" s="39">
        <f t="shared" si="14"/>
        <v>0.87052128449378507</v>
      </c>
      <c r="F35" s="39">
        <f t="shared" si="14"/>
        <v>0.98510046931243422</v>
      </c>
      <c r="G35" s="39">
        <f t="shared" si="14"/>
        <v>0.92419768846587858</v>
      </c>
      <c r="H35" s="39">
        <f t="shared" si="14"/>
        <v>0.91926003554016478</v>
      </c>
      <c r="I35" s="39">
        <f t="shared" si="14"/>
        <v>0.84607829661627365</v>
      </c>
    </row>
    <row r="36" spans="2:11" x14ac:dyDescent="0.2">
      <c r="B36" s="163"/>
      <c r="C36" s="38" t="s">
        <v>54</v>
      </c>
      <c r="D36" s="39">
        <f>STDEV(D21:D33)</f>
        <v>0.12504006991421926</v>
      </c>
      <c r="E36" s="39">
        <f t="shared" ref="E36:I36" si="15">STDEV(E21:E33)</f>
        <v>0.11812821793527292</v>
      </c>
      <c r="F36" s="39">
        <f t="shared" si="15"/>
        <v>3.482882757905556E-2</v>
      </c>
      <c r="G36" s="39">
        <f t="shared" si="15"/>
        <v>8.330549263655912E-2</v>
      </c>
      <c r="H36" s="39">
        <f t="shared" si="15"/>
        <v>0.12504006991421809</v>
      </c>
      <c r="I36" s="39">
        <f t="shared" si="15"/>
        <v>0.25096481497919465</v>
      </c>
    </row>
    <row r="37" spans="2:11" ht="34" x14ac:dyDescent="0.2">
      <c r="B37" s="163" t="s">
        <v>74</v>
      </c>
      <c r="C37" s="3" t="s">
        <v>44</v>
      </c>
      <c r="D37" s="35">
        <v>1</v>
      </c>
      <c r="E37" s="35">
        <v>1</v>
      </c>
      <c r="F37" s="35">
        <v>1</v>
      </c>
      <c r="G37" s="35">
        <v>1</v>
      </c>
      <c r="H37" s="35">
        <v>1</v>
      </c>
      <c r="I37" s="35">
        <v>1</v>
      </c>
      <c r="J37" s="3">
        <v>10</v>
      </c>
      <c r="K37" s="54" t="s">
        <v>75</v>
      </c>
    </row>
    <row r="38" spans="2:11" ht="34" x14ac:dyDescent="0.2">
      <c r="B38" s="163"/>
      <c r="C38" s="3" t="s">
        <v>40</v>
      </c>
      <c r="D38" s="35">
        <v>0.875</v>
      </c>
      <c r="E38" s="35">
        <v>0.83333333333333304</v>
      </c>
      <c r="F38" s="35">
        <v>0.9375</v>
      </c>
      <c r="G38" s="35">
        <v>0.88235294117647001</v>
      </c>
      <c r="H38" s="35">
        <v>0.875</v>
      </c>
      <c r="I38" s="35">
        <v>0.75592894601845395</v>
      </c>
      <c r="J38" s="3">
        <v>64</v>
      </c>
      <c r="K38" s="55" t="s">
        <v>62</v>
      </c>
    </row>
    <row r="39" spans="2:11" ht="34" x14ac:dyDescent="0.2">
      <c r="B39" s="163"/>
      <c r="C39" s="3" t="s">
        <v>39</v>
      </c>
      <c r="D39" s="35">
        <v>0.91891891891891897</v>
      </c>
      <c r="E39" s="35">
        <v>0.86046511627906896</v>
      </c>
      <c r="F39" s="35">
        <v>1</v>
      </c>
      <c r="G39" s="35">
        <v>0.92500000000000004</v>
      </c>
      <c r="H39" s="35">
        <v>0.91891891891891797</v>
      </c>
      <c r="I39" s="35">
        <v>0.849076105280404</v>
      </c>
      <c r="J39" s="3">
        <v>148</v>
      </c>
      <c r="K39" s="55" t="s">
        <v>63</v>
      </c>
    </row>
    <row r="40" spans="2:11" ht="34" x14ac:dyDescent="0.2">
      <c r="B40" s="163"/>
      <c r="C40" s="3" t="s">
        <v>41</v>
      </c>
      <c r="D40" s="35">
        <v>0.91005352571561504</v>
      </c>
      <c r="E40" s="35">
        <v>0.86480331262939902</v>
      </c>
      <c r="F40" s="35">
        <v>0.97207353967884502</v>
      </c>
      <c r="G40" s="35">
        <v>0.915306234250027</v>
      </c>
      <c r="H40" s="35">
        <v>0.91005352571561504</v>
      </c>
      <c r="I40" s="35">
        <v>0.82648985485839399</v>
      </c>
      <c r="J40" s="3">
        <v>8594</v>
      </c>
      <c r="K40" s="55" t="s">
        <v>64</v>
      </c>
    </row>
    <row r="41" spans="2:11" ht="34" x14ac:dyDescent="0.2">
      <c r="B41" s="163"/>
      <c r="C41" s="3" t="s">
        <v>42</v>
      </c>
      <c r="D41" s="35">
        <v>0.92446892210857501</v>
      </c>
      <c r="E41" s="35">
        <v>0.86876281613123696</v>
      </c>
      <c r="F41" s="35">
        <v>1</v>
      </c>
      <c r="G41" s="35">
        <v>0.92977322604242796</v>
      </c>
      <c r="H41" s="35">
        <v>0.92446892210857501</v>
      </c>
      <c r="I41" s="35">
        <v>0.85879312541640296</v>
      </c>
      <c r="J41" s="3">
        <v>2542</v>
      </c>
      <c r="K41" s="55" t="s">
        <v>65</v>
      </c>
    </row>
    <row r="42" spans="2:11" ht="34" x14ac:dyDescent="0.2">
      <c r="B42" s="163"/>
      <c r="C42" s="3" t="s">
        <v>43</v>
      </c>
      <c r="D42" s="35">
        <v>0.92682711024597397</v>
      </c>
      <c r="E42" s="35">
        <v>0.87233714109292904</v>
      </c>
      <c r="F42" s="35">
        <v>1</v>
      </c>
      <c r="G42" s="35">
        <v>0.93181630802209503</v>
      </c>
      <c r="H42" s="35">
        <v>0.92682711024597397</v>
      </c>
      <c r="I42" s="35">
        <v>0.862945121190136</v>
      </c>
      <c r="J42" s="3">
        <v>11302</v>
      </c>
      <c r="K42" s="55" t="s">
        <v>66</v>
      </c>
    </row>
    <row r="43" spans="2:11" ht="34" x14ac:dyDescent="0.2">
      <c r="B43" s="163"/>
      <c r="C43" s="3" t="s">
        <v>46</v>
      </c>
      <c r="D43" s="35">
        <v>0.92195747247775595</v>
      </c>
      <c r="E43" s="35">
        <v>0.87108753315649801</v>
      </c>
      <c r="F43" s="35">
        <v>0.99049917056250902</v>
      </c>
      <c r="G43" s="35">
        <v>0.92696351704184599</v>
      </c>
      <c r="H43" s="35">
        <v>0.92195747247775595</v>
      </c>
      <c r="I43" s="35">
        <v>0.85195784462152302</v>
      </c>
      <c r="J43" s="3">
        <v>13262</v>
      </c>
      <c r="K43" s="55" t="s">
        <v>67</v>
      </c>
    </row>
    <row r="44" spans="2:11" ht="34" x14ac:dyDescent="0.2">
      <c r="B44" s="163"/>
      <c r="C44" s="3" t="s">
        <v>47</v>
      </c>
      <c r="D44" s="35">
        <v>0.95798319327731096</v>
      </c>
      <c r="E44" s="35">
        <v>0.92248062015503796</v>
      </c>
      <c r="F44" s="35">
        <v>1</v>
      </c>
      <c r="G44" s="35">
        <v>0.95967741935483797</v>
      </c>
      <c r="H44" s="35">
        <v>0.95798319327730996</v>
      </c>
      <c r="I44" s="35">
        <v>0.91921773280875996</v>
      </c>
      <c r="J44" s="3">
        <v>238</v>
      </c>
      <c r="K44" s="55" t="s">
        <v>69</v>
      </c>
    </row>
    <row r="45" spans="2:11" ht="34" x14ac:dyDescent="0.2">
      <c r="B45" s="163"/>
      <c r="C45" s="3" t="s">
        <v>48</v>
      </c>
      <c r="D45" s="35">
        <v>0.77777777777777701</v>
      </c>
      <c r="E45" s="35">
        <v>0.72727272727272696</v>
      </c>
      <c r="F45" s="35">
        <v>0.88888888888888795</v>
      </c>
      <c r="G45" s="35">
        <v>0.8</v>
      </c>
      <c r="H45" s="35">
        <v>0.77777777777777701</v>
      </c>
      <c r="I45" s="35">
        <v>0.56980288229818898</v>
      </c>
      <c r="J45" s="35">
        <v>18</v>
      </c>
      <c r="K45" s="55" t="s">
        <v>68</v>
      </c>
    </row>
    <row r="46" spans="2:11" ht="34" x14ac:dyDescent="0.2">
      <c r="B46" s="163"/>
      <c r="C46" s="3" t="s">
        <v>49</v>
      </c>
      <c r="D46" s="35">
        <v>0.91924398625429504</v>
      </c>
      <c r="E46" s="35">
        <v>0.86094674556213002</v>
      </c>
      <c r="F46" s="35">
        <v>1</v>
      </c>
      <c r="G46" s="35">
        <v>0.92527821939586596</v>
      </c>
      <c r="H46" s="35">
        <v>0.91924398625429504</v>
      </c>
      <c r="I46" s="35">
        <v>0.84964315516824995</v>
      </c>
      <c r="J46" s="3">
        <v>582</v>
      </c>
      <c r="K46" s="55" t="s">
        <v>71</v>
      </c>
    </row>
    <row r="47" spans="2:11" ht="34" x14ac:dyDescent="0.2">
      <c r="B47" s="163"/>
      <c r="C47" s="3" t="s">
        <v>50</v>
      </c>
      <c r="D47" s="35">
        <v>0.90155945419103301</v>
      </c>
      <c r="E47" s="35">
        <v>0.87184115523465699</v>
      </c>
      <c r="F47" s="35">
        <v>0.94152046783625698</v>
      </c>
      <c r="G47" s="35">
        <v>0.90534208059981203</v>
      </c>
      <c r="H47" s="35">
        <v>0.90155945419103301</v>
      </c>
      <c r="I47" s="35">
        <v>0.80569623528054801</v>
      </c>
      <c r="J47" s="3">
        <v>4104</v>
      </c>
      <c r="K47" s="55" t="s">
        <v>70</v>
      </c>
    </row>
    <row r="48" spans="2:11" ht="34" x14ac:dyDescent="0.2">
      <c r="B48" s="163"/>
      <c r="C48" s="3" t="s">
        <v>51</v>
      </c>
      <c r="D48" s="35">
        <v>0.5</v>
      </c>
      <c r="E48" s="35">
        <v>0.5</v>
      </c>
      <c r="F48" s="35">
        <v>1</v>
      </c>
      <c r="G48" s="35">
        <v>0.66666666666666596</v>
      </c>
      <c r="H48" s="35">
        <v>0.5</v>
      </c>
      <c r="I48" s="35">
        <v>0</v>
      </c>
      <c r="J48" s="35">
        <v>4</v>
      </c>
      <c r="K48" s="55" t="s">
        <v>72</v>
      </c>
    </row>
    <row r="49" spans="2:11" ht="34" x14ac:dyDescent="0.2">
      <c r="B49" s="163"/>
      <c r="C49" s="3" t="s">
        <v>52</v>
      </c>
      <c r="D49" s="35">
        <v>0.92399206873760698</v>
      </c>
      <c r="E49" s="35">
        <v>0.87713109935332101</v>
      </c>
      <c r="F49" s="35">
        <v>0.98612029081295405</v>
      </c>
      <c r="G49" s="35">
        <v>0.92843808338518896</v>
      </c>
      <c r="H49" s="35">
        <v>0.92399206873760698</v>
      </c>
      <c r="I49" s="35">
        <v>0.85460722565624603</v>
      </c>
      <c r="J49" s="3">
        <v>3026</v>
      </c>
      <c r="K49" s="55" t="s">
        <v>73</v>
      </c>
    </row>
    <row r="50" spans="2:11" x14ac:dyDescent="0.2">
      <c r="B50" s="163"/>
      <c r="C50" s="38" t="s">
        <v>53</v>
      </c>
      <c r="D50" s="39">
        <f>AVERAGE(D37:D49)</f>
        <v>0.88136787920806647</v>
      </c>
      <c r="E50" s="39">
        <f t="shared" ref="E50:I50" si="16">AVERAGE(E37:E49)</f>
        <v>0.84080473847694903</v>
      </c>
      <c r="F50" s="39">
        <f t="shared" si="16"/>
        <v>0.9782001813676503</v>
      </c>
      <c r="G50" s="39">
        <f t="shared" si="16"/>
        <v>0.89973959199501818</v>
      </c>
      <c r="H50" s="39">
        <f t="shared" si="16"/>
        <v>0.88136787920806647</v>
      </c>
      <c r="I50" s="39">
        <f t="shared" si="16"/>
        <v>0.76955063296902348</v>
      </c>
    </row>
    <row r="51" spans="2:11" x14ac:dyDescent="0.2">
      <c r="B51" s="163"/>
      <c r="C51" s="38" t="s">
        <v>55</v>
      </c>
      <c r="D51" s="39">
        <f>SUMPRODUCT(D37:D49,$J$37:$J$49)/SUM($J$37:$J$49)</f>
        <v>0.91926003554016478</v>
      </c>
      <c r="E51" s="39">
        <f t="shared" ref="E51:I51" si="17">SUMPRODUCT(E37:E49,$J$37:$J$49)/SUM($J$37:$J$49)</f>
        <v>0.87052128449378507</v>
      </c>
      <c r="F51" s="39">
        <f t="shared" si="17"/>
        <v>0.98510046931243422</v>
      </c>
      <c r="G51" s="39">
        <f t="shared" si="17"/>
        <v>0.92419768846587858</v>
      </c>
      <c r="H51" s="39">
        <f t="shared" si="17"/>
        <v>0.91926003554016478</v>
      </c>
      <c r="I51" s="39">
        <f t="shared" si="17"/>
        <v>0.84607829661627365</v>
      </c>
    </row>
    <row r="52" spans="2:11" x14ac:dyDescent="0.2">
      <c r="B52" s="163"/>
      <c r="C52" s="38" t="s">
        <v>54</v>
      </c>
      <c r="D52" s="39">
        <f>STDEV(D37:D49)</f>
        <v>0.12504006991421926</v>
      </c>
      <c r="E52" s="39">
        <f t="shared" ref="E52:I52" si="18">STDEV(E37:E49)</f>
        <v>0.11812821793527292</v>
      </c>
      <c r="F52" s="39">
        <f t="shared" si="18"/>
        <v>3.482882757905556E-2</v>
      </c>
      <c r="G52" s="39">
        <f t="shared" si="18"/>
        <v>8.330549263655912E-2</v>
      </c>
      <c r="H52" s="39">
        <f t="shared" si="18"/>
        <v>0.12504006991421809</v>
      </c>
      <c r="I52" s="39">
        <f t="shared" si="18"/>
        <v>0.25096481497919465</v>
      </c>
    </row>
    <row r="53" spans="2:11" ht="34" x14ac:dyDescent="0.2">
      <c r="B53" s="163" t="s">
        <v>76</v>
      </c>
      <c r="C53" s="3" t="s">
        <v>44</v>
      </c>
      <c r="D53" s="35">
        <v>1</v>
      </c>
      <c r="E53" s="35">
        <v>1</v>
      </c>
      <c r="F53" s="35">
        <v>1</v>
      </c>
      <c r="G53" s="35">
        <v>1</v>
      </c>
      <c r="H53" s="35">
        <v>1</v>
      </c>
      <c r="I53" s="35">
        <v>1</v>
      </c>
      <c r="J53" s="3">
        <v>10</v>
      </c>
      <c r="K53" s="55" t="s">
        <v>75</v>
      </c>
    </row>
    <row r="54" spans="2:11" ht="34" x14ac:dyDescent="0.2">
      <c r="B54" s="163"/>
      <c r="C54" s="3" t="s">
        <v>40</v>
      </c>
      <c r="D54" s="35">
        <v>0.875</v>
      </c>
      <c r="E54" s="35">
        <v>0.83333333333333304</v>
      </c>
      <c r="F54" s="35">
        <v>0.9375</v>
      </c>
      <c r="G54" s="35">
        <v>0.88235294117647001</v>
      </c>
      <c r="H54" s="35">
        <v>0.875</v>
      </c>
      <c r="I54" s="35">
        <v>0.75592894601845395</v>
      </c>
      <c r="J54" s="3">
        <v>64</v>
      </c>
      <c r="K54" s="55" t="s">
        <v>62</v>
      </c>
    </row>
    <row r="55" spans="2:11" ht="34" x14ac:dyDescent="0.2">
      <c r="B55" s="163"/>
      <c r="C55" s="3" t="s">
        <v>39</v>
      </c>
      <c r="D55" s="35">
        <v>0.91891891891891897</v>
      </c>
      <c r="E55" s="35">
        <v>0.86046511627906896</v>
      </c>
      <c r="F55" s="35">
        <v>1</v>
      </c>
      <c r="G55" s="35">
        <v>0.92500000000000004</v>
      </c>
      <c r="H55" s="35">
        <v>0.91891891891891797</v>
      </c>
      <c r="I55" s="35">
        <v>0.849076105280404</v>
      </c>
      <c r="J55" s="3">
        <v>148</v>
      </c>
      <c r="K55" s="55" t="s">
        <v>63</v>
      </c>
    </row>
    <row r="56" spans="2:11" ht="34" x14ac:dyDescent="0.2">
      <c r="B56" s="163"/>
      <c r="C56" s="3" t="s">
        <v>41</v>
      </c>
      <c r="D56" s="35">
        <v>0.91005352571561504</v>
      </c>
      <c r="E56" s="35">
        <v>0.86480331262939902</v>
      </c>
      <c r="F56" s="35">
        <v>0.97207353967884502</v>
      </c>
      <c r="G56" s="35">
        <v>0.915306234250027</v>
      </c>
      <c r="H56" s="35">
        <v>0.91005352571561504</v>
      </c>
      <c r="I56" s="35">
        <v>0.82648985485839399</v>
      </c>
      <c r="J56" s="3">
        <v>8594</v>
      </c>
      <c r="K56" s="55" t="s">
        <v>64</v>
      </c>
    </row>
    <row r="57" spans="2:11" ht="34" x14ac:dyDescent="0.2">
      <c r="B57" s="163"/>
      <c r="C57" s="3" t="s">
        <v>42</v>
      </c>
      <c r="D57" s="35">
        <v>0.92446892210857501</v>
      </c>
      <c r="E57" s="35">
        <v>0.86876281613123696</v>
      </c>
      <c r="F57" s="35">
        <v>1</v>
      </c>
      <c r="G57" s="35">
        <v>0.92977322604242796</v>
      </c>
      <c r="H57" s="35">
        <v>0.92446892210857501</v>
      </c>
      <c r="I57" s="35">
        <v>0.85879312541640296</v>
      </c>
      <c r="J57" s="3">
        <v>2542</v>
      </c>
      <c r="K57" s="55" t="s">
        <v>65</v>
      </c>
    </row>
    <row r="58" spans="2:11" ht="34" x14ac:dyDescent="0.2">
      <c r="B58" s="163"/>
      <c r="C58" s="3" t="s">
        <v>43</v>
      </c>
      <c r="D58" s="35">
        <v>0.92682711024597397</v>
      </c>
      <c r="E58" s="35">
        <v>0.87233714109292904</v>
      </c>
      <c r="F58" s="35">
        <v>1</v>
      </c>
      <c r="G58" s="35">
        <v>0.93181630802209503</v>
      </c>
      <c r="H58" s="35">
        <v>0.92682711024597397</v>
      </c>
      <c r="I58" s="35">
        <v>0.862945121190136</v>
      </c>
      <c r="J58" s="3">
        <v>11302</v>
      </c>
      <c r="K58" s="55" t="s">
        <v>66</v>
      </c>
    </row>
    <row r="59" spans="2:11" ht="34" x14ac:dyDescent="0.2">
      <c r="B59" s="163"/>
      <c r="C59" s="3" t="s">
        <v>46</v>
      </c>
      <c r="D59" s="35">
        <v>0.92195747247775595</v>
      </c>
      <c r="E59" s="35">
        <v>0.87108753315649801</v>
      </c>
      <c r="F59" s="35">
        <v>0.99049917056250902</v>
      </c>
      <c r="G59" s="35">
        <v>0.92696351704184599</v>
      </c>
      <c r="H59" s="35">
        <v>0.92195747247775595</v>
      </c>
      <c r="I59" s="35">
        <v>0.85195784462152302</v>
      </c>
      <c r="J59" s="3">
        <v>13262</v>
      </c>
      <c r="K59" s="55" t="s">
        <v>67</v>
      </c>
    </row>
    <row r="60" spans="2:11" ht="34" x14ac:dyDescent="0.2">
      <c r="B60" s="163"/>
      <c r="C60" s="3" t="s">
        <v>47</v>
      </c>
      <c r="D60" s="35">
        <v>0.95798319327731096</v>
      </c>
      <c r="E60" s="35">
        <v>0.92248062015503796</v>
      </c>
      <c r="F60" s="35">
        <v>1</v>
      </c>
      <c r="G60" s="35">
        <v>0.95967741935483797</v>
      </c>
      <c r="H60" s="35">
        <v>0.95798319327730996</v>
      </c>
      <c r="I60" s="35">
        <v>0.91921773280875996</v>
      </c>
      <c r="J60" s="3">
        <v>238</v>
      </c>
      <c r="K60" s="55" t="s">
        <v>69</v>
      </c>
    </row>
    <row r="61" spans="2:11" ht="34" x14ac:dyDescent="0.2">
      <c r="B61" s="163"/>
      <c r="C61" s="3" t="s">
        <v>48</v>
      </c>
      <c r="D61" s="35">
        <v>0.77777777777777701</v>
      </c>
      <c r="E61" s="35">
        <v>0.72727272727272696</v>
      </c>
      <c r="F61" s="35">
        <v>0.88888888888888795</v>
      </c>
      <c r="G61" s="35">
        <v>0.8</v>
      </c>
      <c r="H61" s="35">
        <v>0.77777777777777701</v>
      </c>
      <c r="I61" s="35">
        <v>0.56980288229818898</v>
      </c>
      <c r="J61" s="35">
        <v>18</v>
      </c>
      <c r="K61" s="55" t="s">
        <v>68</v>
      </c>
    </row>
    <row r="62" spans="2:11" ht="34" x14ac:dyDescent="0.2">
      <c r="B62" s="163"/>
      <c r="C62" s="3" t="s">
        <v>49</v>
      </c>
      <c r="D62" s="35">
        <v>0.91924398625429504</v>
      </c>
      <c r="E62" s="35">
        <v>0.86094674556213002</v>
      </c>
      <c r="F62" s="35">
        <v>1</v>
      </c>
      <c r="G62" s="35">
        <v>0.92527821939586596</v>
      </c>
      <c r="H62" s="35">
        <v>0.91924398625429504</v>
      </c>
      <c r="I62" s="35">
        <v>0.84964315516824995</v>
      </c>
      <c r="J62" s="3">
        <v>582</v>
      </c>
      <c r="K62" s="55" t="s">
        <v>71</v>
      </c>
    </row>
    <row r="63" spans="2:11" ht="34" x14ac:dyDescent="0.2">
      <c r="B63" s="163"/>
      <c r="C63" s="3" t="s">
        <v>50</v>
      </c>
      <c r="D63" s="35">
        <v>0.90155945419103301</v>
      </c>
      <c r="E63" s="35">
        <v>0.87184115523465699</v>
      </c>
      <c r="F63" s="35">
        <v>0.94152046783625698</v>
      </c>
      <c r="G63" s="35">
        <v>0.90534208059981203</v>
      </c>
      <c r="H63" s="35">
        <v>0.90155945419103301</v>
      </c>
      <c r="I63" s="35">
        <v>0.80569623528054801</v>
      </c>
      <c r="J63" s="3">
        <v>4104</v>
      </c>
      <c r="K63" s="55" t="s">
        <v>70</v>
      </c>
    </row>
    <row r="64" spans="2:11" ht="34" x14ac:dyDescent="0.2">
      <c r="B64" s="163"/>
      <c r="C64" s="3" t="s">
        <v>51</v>
      </c>
      <c r="D64" s="35">
        <v>0.5</v>
      </c>
      <c r="E64" s="35">
        <v>0.5</v>
      </c>
      <c r="F64" s="35">
        <v>1</v>
      </c>
      <c r="G64" s="35">
        <v>0.66666666666666596</v>
      </c>
      <c r="H64" s="35">
        <v>0.5</v>
      </c>
      <c r="I64" s="35">
        <v>0</v>
      </c>
      <c r="J64" s="35">
        <v>4</v>
      </c>
      <c r="K64" s="55" t="s">
        <v>72</v>
      </c>
    </row>
    <row r="65" spans="2:11" ht="34" x14ac:dyDescent="0.2">
      <c r="B65" s="163"/>
      <c r="C65" s="3" t="s">
        <v>52</v>
      </c>
      <c r="D65" s="35">
        <v>0.92399206873760698</v>
      </c>
      <c r="E65" s="35">
        <v>0.87713109935332101</v>
      </c>
      <c r="F65" s="35">
        <v>0.98612029081295405</v>
      </c>
      <c r="G65" s="35">
        <v>0.92843808338518896</v>
      </c>
      <c r="H65" s="35">
        <v>0.92399206873760698</v>
      </c>
      <c r="I65" s="35">
        <v>0.85460722565624603</v>
      </c>
      <c r="J65" s="3">
        <v>3026</v>
      </c>
      <c r="K65" s="55" t="s">
        <v>73</v>
      </c>
    </row>
    <row r="66" spans="2:11" x14ac:dyDescent="0.2">
      <c r="B66" s="163"/>
      <c r="C66" s="38" t="s">
        <v>53</v>
      </c>
      <c r="D66" s="39">
        <f>AVERAGE(D53:D65)</f>
        <v>0.88136787920806647</v>
      </c>
      <c r="E66" s="39">
        <f t="shared" ref="E66:I66" si="19">AVERAGE(E53:E65)</f>
        <v>0.84080473847694903</v>
      </c>
      <c r="F66" s="39">
        <f t="shared" si="19"/>
        <v>0.9782001813676503</v>
      </c>
      <c r="G66" s="39">
        <f t="shared" si="19"/>
        <v>0.89973959199501818</v>
      </c>
      <c r="H66" s="39">
        <f t="shared" si="19"/>
        <v>0.88136787920806647</v>
      </c>
      <c r="I66" s="39">
        <f t="shared" si="19"/>
        <v>0.76955063296902348</v>
      </c>
    </row>
    <row r="67" spans="2:11" x14ac:dyDescent="0.2">
      <c r="B67" s="163"/>
      <c r="C67" s="38" t="s">
        <v>55</v>
      </c>
      <c r="D67" s="39">
        <f>SUMPRODUCT(D53:D65,$J$53:$J$65)/SUM($J$53:$J$65)</f>
        <v>0.91926003554016478</v>
      </c>
      <c r="E67" s="39">
        <f t="shared" ref="E67:I67" si="20">SUMPRODUCT(E53:E65,$J$53:$J$65)/SUM($J$53:$J$65)</f>
        <v>0.87052128449378507</v>
      </c>
      <c r="F67" s="39">
        <f t="shared" si="20"/>
        <v>0.98510046931243422</v>
      </c>
      <c r="G67" s="39">
        <f t="shared" si="20"/>
        <v>0.92419768846587858</v>
      </c>
      <c r="H67" s="39">
        <f t="shared" si="20"/>
        <v>0.91926003554016478</v>
      </c>
      <c r="I67" s="39">
        <f t="shared" si="20"/>
        <v>0.84607829661627365</v>
      </c>
    </row>
    <row r="68" spans="2:11" x14ac:dyDescent="0.2">
      <c r="B68" s="163"/>
      <c r="C68" s="38" t="s">
        <v>54</v>
      </c>
      <c r="D68" s="39">
        <f>STDEV(D53:D65)</f>
        <v>0.12504006991421926</v>
      </c>
      <c r="E68" s="39">
        <f t="shared" ref="E68:I68" si="21">STDEV(E53:E65)</f>
        <v>0.11812821793527292</v>
      </c>
      <c r="F68" s="39">
        <f t="shared" si="21"/>
        <v>3.482882757905556E-2</v>
      </c>
      <c r="G68" s="39">
        <f t="shared" si="21"/>
        <v>8.330549263655912E-2</v>
      </c>
      <c r="H68" s="39">
        <f t="shared" si="21"/>
        <v>0.12504006991421809</v>
      </c>
      <c r="I68" s="39">
        <f t="shared" si="21"/>
        <v>0.25096481497919465</v>
      </c>
    </row>
    <row r="69" spans="2:11" ht="34" x14ac:dyDescent="0.2">
      <c r="B69" s="163" t="s">
        <v>77</v>
      </c>
      <c r="C69" s="3" t="s">
        <v>44</v>
      </c>
      <c r="D69" s="35">
        <v>1</v>
      </c>
      <c r="E69" s="35">
        <v>1</v>
      </c>
      <c r="F69" s="35">
        <v>1</v>
      </c>
      <c r="G69" s="35">
        <v>1</v>
      </c>
      <c r="H69" s="35">
        <v>1</v>
      </c>
      <c r="I69" s="35">
        <v>1</v>
      </c>
      <c r="J69" s="3">
        <v>10</v>
      </c>
      <c r="K69" s="55" t="s">
        <v>75</v>
      </c>
    </row>
    <row r="70" spans="2:11" ht="34" x14ac:dyDescent="0.2">
      <c r="B70" s="163"/>
      <c r="C70" s="3" t="s">
        <v>40</v>
      </c>
      <c r="D70" s="35">
        <v>0.875</v>
      </c>
      <c r="E70" s="35">
        <v>0.83333333333333304</v>
      </c>
      <c r="F70" s="35">
        <v>0.9375</v>
      </c>
      <c r="G70" s="35">
        <v>0.88235294117647001</v>
      </c>
      <c r="H70" s="35">
        <v>0.875</v>
      </c>
      <c r="I70" s="35">
        <v>0.75592894601845395</v>
      </c>
      <c r="J70" s="3">
        <v>64</v>
      </c>
      <c r="K70" s="55" t="s">
        <v>62</v>
      </c>
    </row>
    <row r="71" spans="2:11" ht="34" x14ac:dyDescent="0.2">
      <c r="B71" s="163"/>
      <c r="C71" s="3" t="s">
        <v>39</v>
      </c>
      <c r="D71" s="35">
        <v>0.91891891891891897</v>
      </c>
      <c r="E71" s="35">
        <v>0.86046511627906896</v>
      </c>
      <c r="F71" s="35">
        <v>1</v>
      </c>
      <c r="G71" s="35">
        <v>0.92500000000000004</v>
      </c>
      <c r="H71" s="35">
        <v>0.91891891891891797</v>
      </c>
      <c r="I71" s="35">
        <v>0.849076105280404</v>
      </c>
      <c r="J71" s="3">
        <v>148</v>
      </c>
      <c r="K71" s="55" t="s">
        <v>63</v>
      </c>
    </row>
    <row r="72" spans="2:11" ht="34" x14ac:dyDescent="0.2">
      <c r="B72" s="163"/>
      <c r="C72" s="3" t="s">
        <v>41</v>
      </c>
      <c r="D72" s="35">
        <v>0.91005352571561504</v>
      </c>
      <c r="E72" s="35">
        <v>0.86480331262939902</v>
      </c>
      <c r="F72" s="35">
        <v>0.97207353967884502</v>
      </c>
      <c r="G72" s="35">
        <v>0.915306234250027</v>
      </c>
      <c r="H72" s="35">
        <v>0.91005352571561504</v>
      </c>
      <c r="I72" s="35">
        <v>0.82648985485839399</v>
      </c>
      <c r="J72" s="3">
        <v>8594</v>
      </c>
      <c r="K72" s="55" t="s">
        <v>64</v>
      </c>
    </row>
    <row r="73" spans="2:11" ht="34" x14ac:dyDescent="0.2">
      <c r="B73" s="163"/>
      <c r="C73" s="3" t="s">
        <v>42</v>
      </c>
      <c r="D73" s="35">
        <v>0.92446892210857501</v>
      </c>
      <c r="E73" s="35">
        <v>0.86876281613123696</v>
      </c>
      <c r="F73" s="35">
        <v>1</v>
      </c>
      <c r="G73" s="35">
        <v>0.92977322604242796</v>
      </c>
      <c r="H73" s="35">
        <v>0.92446892210857501</v>
      </c>
      <c r="I73" s="35">
        <v>0.85879312541640296</v>
      </c>
      <c r="J73" s="3">
        <v>2542</v>
      </c>
      <c r="K73" s="55" t="s">
        <v>65</v>
      </c>
    </row>
    <row r="74" spans="2:11" ht="34" x14ac:dyDescent="0.2">
      <c r="B74" s="163"/>
      <c r="C74" s="3" t="s">
        <v>43</v>
      </c>
      <c r="D74" s="35">
        <v>0.92682711024597397</v>
      </c>
      <c r="E74" s="35">
        <v>0.87233714109292904</v>
      </c>
      <c r="F74" s="35">
        <v>1</v>
      </c>
      <c r="G74" s="35">
        <v>0.93181630802209503</v>
      </c>
      <c r="H74" s="35">
        <v>0.92682711024597397</v>
      </c>
      <c r="I74" s="35">
        <v>0.862945121190136</v>
      </c>
      <c r="J74" s="3">
        <v>11302</v>
      </c>
      <c r="K74" s="55" t="s">
        <v>66</v>
      </c>
    </row>
    <row r="75" spans="2:11" ht="34" x14ac:dyDescent="0.2">
      <c r="B75" s="163"/>
      <c r="C75" s="3" t="s">
        <v>46</v>
      </c>
      <c r="D75" s="35">
        <v>0.92195747247775595</v>
      </c>
      <c r="E75" s="35">
        <v>0.87108753315649801</v>
      </c>
      <c r="F75" s="35">
        <v>0.99049917056250902</v>
      </c>
      <c r="G75" s="35">
        <v>0.92696351704184599</v>
      </c>
      <c r="H75" s="35">
        <v>0.92195747247775595</v>
      </c>
      <c r="I75" s="35">
        <v>0.85195784462152302</v>
      </c>
      <c r="J75" s="3">
        <v>13262</v>
      </c>
      <c r="K75" s="55" t="s">
        <v>67</v>
      </c>
    </row>
    <row r="76" spans="2:11" ht="34" x14ac:dyDescent="0.2">
      <c r="B76" s="163"/>
      <c r="C76" s="3" t="s">
        <v>47</v>
      </c>
      <c r="D76" s="35">
        <v>0.95798319327731096</v>
      </c>
      <c r="E76" s="35">
        <v>0.92248062015503796</v>
      </c>
      <c r="F76" s="35">
        <v>1</v>
      </c>
      <c r="G76" s="35">
        <v>0.95967741935483797</v>
      </c>
      <c r="H76" s="35">
        <v>0.95798319327730996</v>
      </c>
      <c r="I76" s="35">
        <v>0.91921773280875996</v>
      </c>
      <c r="J76" s="3">
        <v>238</v>
      </c>
      <c r="K76" s="55" t="s">
        <v>69</v>
      </c>
    </row>
    <row r="77" spans="2:11" ht="34" x14ac:dyDescent="0.2">
      <c r="B77" s="163"/>
      <c r="C77" s="3" t="s">
        <v>48</v>
      </c>
      <c r="D77" s="35">
        <v>0.77777777777777701</v>
      </c>
      <c r="E77" s="35">
        <v>0.72727272727272696</v>
      </c>
      <c r="F77" s="35">
        <v>0.88888888888888795</v>
      </c>
      <c r="G77" s="35">
        <v>0.8</v>
      </c>
      <c r="H77" s="35">
        <v>0.77777777777777701</v>
      </c>
      <c r="I77" s="35">
        <v>0.56980288229818898</v>
      </c>
      <c r="J77" s="35">
        <v>18</v>
      </c>
      <c r="K77" s="55" t="s">
        <v>68</v>
      </c>
    </row>
    <row r="78" spans="2:11" ht="34" x14ac:dyDescent="0.2">
      <c r="B78" s="163"/>
      <c r="C78" s="3" t="s">
        <v>49</v>
      </c>
      <c r="D78" s="35">
        <v>0.91924398625429504</v>
      </c>
      <c r="E78" s="35">
        <v>0.86094674556213002</v>
      </c>
      <c r="F78" s="35">
        <v>1</v>
      </c>
      <c r="G78" s="35">
        <v>0.92527821939586596</v>
      </c>
      <c r="H78" s="35">
        <v>0.91924398625429504</v>
      </c>
      <c r="I78" s="35">
        <v>0.84964315516824995</v>
      </c>
      <c r="J78" s="3">
        <v>582</v>
      </c>
      <c r="K78" s="55" t="s">
        <v>71</v>
      </c>
    </row>
    <row r="79" spans="2:11" ht="34" x14ac:dyDescent="0.2">
      <c r="B79" s="163"/>
      <c r="C79" s="3" t="s">
        <v>50</v>
      </c>
      <c r="D79" s="35">
        <v>0.90155945419103301</v>
      </c>
      <c r="E79" s="35">
        <v>0.87184115523465699</v>
      </c>
      <c r="F79" s="35">
        <v>0.94152046783625698</v>
      </c>
      <c r="G79" s="35">
        <v>0.90534208059981203</v>
      </c>
      <c r="H79" s="35">
        <v>0.90155945419103301</v>
      </c>
      <c r="I79" s="35">
        <v>0.80569623528054801</v>
      </c>
      <c r="J79" s="3">
        <v>4104</v>
      </c>
      <c r="K79" s="55" t="s">
        <v>70</v>
      </c>
    </row>
    <row r="80" spans="2:11" ht="34" x14ac:dyDescent="0.2">
      <c r="B80" s="163"/>
      <c r="C80" s="3" t="s">
        <v>51</v>
      </c>
      <c r="D80" s="35">
        <v>0.5</v>
      </c>
      <c r="E80" s="35">
        <v>0.5</v>
      </c>
      <c r="F80" s="35">
        <v>1</v>
      </c>
      <c r="G80" s="35">
        <v>0.66666666666666596</v>
      </c>
      <c r="H80" s="35">
        <v>0.5</v>
      </c>
      <c r="I80" s="35">
        <v>0</v>
      </c>
      <c r="J80" s="35">
        <v>4</v>
      </c>
      <c r="K80" s="55" t="s">
        <v>72</v>
      </c>
    </row>
    <row r="81" spans="2:11" ht="34" x14ac:dyDescent="0.2">
      <c r="B81" s="163"/>
      <c r="C81" s="3" t="s">
        <v>52</v>
      </c>
      <c r="D81" s="35">
        <v>0.92399206873760698</v>
      </c>
      <c r="E81" s="35">
        <v>0.87713109935332101</v>
      </c>
      <c r="F81" s="35">
        <v>0.98612029081295405</v>
      </c>
      <c r="G81" s="35">
        <v>0.92843808338518896</v>
      </c>
      <c r="H81" s="35">
        <v>0.92399206873760698</v>
      </c>
      <c r="I81" s="35">
        <v>0.85460722565624603</v>
      </c>
      <c r="J81" s="3">
        <v>3026</v>
      </c>
      <c r="K81" s="55" t="s">
        <v>73</v>
      </c>
    </row>
    <row r="82" spans="2:11" x14ac:dyDescent="0.2">
      <c r="B82" s="163"/>
      <c r="C82" s="38" t="s">
        <v>53</v>
      </c>
      <c r="D82" s="39">
        <f>AVERAGE(D69:D81)</f>
        <v>0.88136787920806647</v>
      </c>
      <c r="E82" s="39">
        <f t="shared" ref="E82:I82" si="22">AVERAGE(E69:E81)</f>
        <v>0.84080473847694903</v>
      </c>
      <c r="F82" s="39">
        <f t="shared" si="22"/>
        <v>0.9782001813676503</v>
      </c>
      <c r="G82" s="39">
        <f t="shared" si="22"/>
        <v>0.89973959199501818</v>
      </c>
      <c r="H82" s="39">
        <f t="shared" si="22"/>
        <v>0.88136787920806647</v>
      </c>
      <c r="I82" s="39">
        <f t="shared" si="22"/>
        <v>0.76955063296902348</v>
      </c>
    </row>
    <row r="83" spans="2:11" x14ac:dyDescent="0.2">
      <c r="B83" s="163"/>
      <c r="C83" s="38" t="s">
        <v>55</v>
      </c>
      <c r="D83" s="39">
        <f>SUMPRODUCT(D69:D81,$J$69:$J$81)/SUM($J$69:$J$81)</f>
        <v>0.91926003554016478</v>
      </c>
      <c r="E83" s="39">
        <f t="shared" ref="E83:I83" si="23">SUMPRODUCT(E69:E81,$J$69:$J$81)/SUM($J$69:$J$81)</f>
        <v>0.87052128449378507</v>
      </c>
      <c r="F83" s="39">
        <f t="shared" si="23"/>
        <v>0.98510046931243422</v>
      </c>
      <c r="G83" s="39">
        <f t="shared" si="23"/>
        <v>0.92419768846587858</v>
      </c>
      <c r="H83" s="39">
        <f t="shared" si="23"/>
        <v>0.91926003554016478</v>
      </c>
      <c r="I83" s="39">
        <f t="shared" si="23"/>
        <v>0.84607829661627365</v>
      </c>
    </row>
    <row r="84" spans="2:11" x14ac:dyDescent="0.2">
      <c r="B84" s="163"/>
      <c r="C84" s="38" t="s">
        <v>54</v>
      </c>
      <c r="D84" s="39">
        <f>STDEV(D69:D81)</f>
        <v>0.12504006991421926</v>
      </c>
      <c r="E84" s="39">
        <f t="shared" ref="E84:I84" si="24">STDEV(E69:E81)</f>
        <v>0.11812821793527292</v>
      </c>
      <c r="F84" s="39">
        <f t="shared" si="24"/>
        <v>3.482882757905556E-2</v>
      </c>
      <c r="G84" s="39">
        <f t="shared" si="24"/>
        <v>8.330549263655912E-2</v>
      </c>
      <c r="H84" s="39">
        <f t="shared" si="24"/>
        <v>0.12504006991421809</v>
      </c>
      <c r="I84" s="39">
        <f t="shared" si="24"/>
        <v>0.25096481497919465</v>
      </c>
    </row>
    <row r="85" spans="2:11" x14ac:dyDescent="0.2">
      <c r="B85" s="171" t="s">
        <v>167</v>
      </c>
      <c r="C85" s="171"/>
      <c r="D85" s="39">
        <f t="shared" ref="D85:I87" si="25">AVERAGE(D82,D66,D50,D34,D18)</f>
        <v>0.88136787920806658</v>
      </c>
      <c r="E85" s="39">
        <f t="shared" si="25"/>
        <v>0.84080473847694903</v>
      </c>
      <c r="F85" s="39">
        <f t="shared" si="25"/>
        <v>0.9782001813676503</v>
      </c>
      <c r="G85" s="39">
        <f t="shared" si="25"/>
        <v>0.8997395919950183</v>
      </c>
      <c r="H85" s="39">
        <f t="shared" si="25"/>
        <v>0.88136787920806658</v>
      </c>
      <c r="I85" s="39">
        <f t="shared" si="25"/>
        <v>0.76955063296902348</v>
      </c>
    </row>
    <row r="86" spans="2:11" x14ac:dyDescent="0.2">
      <c r="B86" s="172" t="s">
        <v>168</v>
      </c>
      <c r="C86" s="173"/>
      <c r="D86" s="39">
        <f t="shared" si="25"/>
        <v>0.91926003554016478</v>
      </c>
      <c r="E86" s="39">
        <f t="shared" si="25"/>
        <v>0.87052128449378507</v>
      </c>
      <c r="F86" s="39">
        <f t="shared" si="25"/>
        <v>0.98510046931243411</v>
      </c>
      <c r="G86" s="39">
        <f t="shared" si="25"/>
        <v>0.92419768846587869</v>
      </c>
      <c r="H86" s="39">
        <f t="shared" si="25"/>
        <v>0.91926003554016478</v>
      </c>
      <c r="I86" s="39">
        <f t="shared" si="25"/>
        <v>0.84607829661627354</v>
      </c>
    </row>
    <row r="87" spans="2:11" x14ac:dyDescent="0.2">
      <c r="B87" s="171" t="s">
        <v>166</v>
      </c>
      <c r="C87" s="171"/>
      <c r="D87" s="39">
        <f t="shared" si="25"/>
        <v>0.12504006991421926</v>
      </c>
      <c r="E87" s="39">
        <f t="shared" si="25"/>
        <v>0.11812821793527292</v>
      </c>
      <c r="F87" s="39">
        <f t="shared" si="25"/>
        <v>3.482882757905556E-2</v>
      </c>
      <c r="G87" s="39">
        <f t="shared" si="25"/>
        <v>8.330549263655912E-2</v>
      </c>
      <c r="H87" s="39">
        <f t="shared" si="25"/>
        <v>0.12504006991421809</v>
      </c>
      <c r="I87" s="39">
        <f t="shared" si="25"/>
        <v>0.25096481497919465</v>
      </c>
    </row>
    <row r="89" spans="2:11" x14ac:dyDescent="0.2">
      <c r="D89" s="169" t="s">
        <v>216</v>
      </c>
      <c r="E89" s="169"/>
      <c r="F89" s="169"/>
      <c r="G89" s="169"/>
    </row>
    <row r="90" spans="2:11" x14ac:dyDescent="0.2">
      <c r="C90" s="2" t="s">
        <v>122</v>
      </c>
      <c r="D90" s="5" t="s">
        <v>1</v>
      </c>
      <c r="E90" s="5" t="s">
        <v>2</v>
      </c>
      <c r="F90" s="5" t="s">
        <v>3</v>
      </c>
      <c r="G90" s="5" t="s">
        <v>4</v>
      </c>
    </row>
    <row r="91" spans="2:11" x14ac:dyDescent="0.2">
      <c r="C91" s="86" t="s">
        <v>44</v>
      </c>
      <c r="D91" s="3">
        <v>0</v>
      </c>
      <c r="E91" s="3">
        <v>0</v>
      </c>
      <c r="F91" s="3">
        <v>0</v>
      </c>
      <c r="G91" s="3">
        <v>0</v>
      </c>
    </row>
    <row r="92" spans="2:11" x14ac:dyDescent="0.2">
      <c r="C92" s="87" t="s">
        <v>40</v>
      </c>
      <c r="D92" s="3">
        <v>0</v>
      </c>
      <c r="E92" s="3">
        <v>0</v>
      </c>
      <c r="F92" s="3">
        <v>0</v>
      </c>
      <c r="G92" s="3">
        <v>0</v>
      </c>
    </row>
    <row r="93" spans="2:11" x14ac:dyDescent="0.2">
      <c r="C93" s="87" t="s">
        <v>39</v>
      </c>
      <c r="D93" s="3">
        <f t="shared" ref="D93" si="26">_xlfn.STDEV.P(D7,D23,D39,D55,D71)</f>
        <v>0</v>
      </c>
      <c r="E93" s="3">
        <v>0</v>
      </c>
      <c r="F93" s="3">
        <v>0</v>
      </c>
      <c r="G93" s="3">
        <v>0</v>
      </c>
    </row>
    <row r="94" spans="2:11" x14ac:dyDescent="0.2">
      <c r="C94" s="87" t="s">
        <v>41</v>
      </c>
      <c r="D94" s="3">
        <v>0</v>
      </c>
      <c r="E94" s="3">
        <v>0</v>
      </c>
      <c r="F94" s="3">
        <v>0</v>
      </c>
      <c r="G94" s="3">
        <v>0</v>
      </c>
    </row>
    <row r="95" spans="2:11" x14ac:dyDescent="0.2">
      <c r="C95" s="87" t="s">
        <v>42</v>
      </c>
      <c r="D95" s="3">
        <v>0</v>
      </c>
      <c r="E95" s="3">
        <v>0</v>
      </c>
      <c r="F95" s="3">
        <v>0</v>
      </c>
      <c r="G95" s="3">
        <v>0</v>
      </c>
    </row>
    <row r="96" spans="2:11" x14ac:dyDescent="0.2">
      <c r="C96" s="87" t="s">
        <v>43</v>
      </c>
      <c r="D96" s="3">
        <v>0</v>
      </c>
      <c r="E96" s="3">
        <v>0</v>
      </c>
      <c r="F96" s="3">
        <v>0</v>
      </c>
      <c r="G96" s="3">
        <v>0</v>
      </c>
    </row>
    <row r="97" spans="2:17" x14ac:dyDescent="0.2">
      <c r="C97" s="87" t="s">
        <v>46</v>
      </c>
      <c r="D97" s="3">
        <v>0</v>
      </c>
      <c r="E97" s="3">
        <v>0</v>
      </c>
      <c r="F97" s="3">
        <v>0</v>
      </c>
      <c r="G97" s="3">
        <v>0</v>
      </c>
    </row>
    <row r="98" spans="2:17" x14ac:dyDescent="0.2">
      <c r="C98" s="87" t="s">
        <v>47</v>
      </c>
      <c r="D98" s="3">
        <v>0</v>
      </c>
      <c r="E98" s="3">
        <v>0</v>
      </c>
      <c r="F98" s="3">
        <v>0</v>
      </c>
      <c r="G98" s="3">
        <v>0</v>
      </c>
    </row>
    <row r="99" spans="2:17" x14ac:dyDescent="0.2">
      <c r="C99" s="87" t="s">
        <v>48</v>
      </c>
      <c r="D99" s="3">
        <v>0</v>
      </c>
      <c r="E99" s="3">
        <v>0</v>
      </c>
      <c r="F99" s="3">
        <v>0</v>
      </c>
      <c r="G99" s="3">
        <v>0</v>
      </c>
    </row>
    <row r="100" spans="2:17" x14ac:dyDescent="0.2">
      <c r="C100" s="87" t="s">
        <v>49</v>
      </c>
      <c r="D100" s="3">
        <v>0</v>
      </c>
      <c r="E100" s="3">
        <v>0</v>
      </c>
      <c r="F100" s="3">
        <v>0</v>
      </c>
      <c r="G100" s="3">
        <v>0</v>
      </c>
    </row>
    <row r="101" spans="2:17" x14ac:dyDescent="0.2">
      <c r="C101" s="87" t="s">
        <v>50</v>
      </c>
      <c r="D101" s="3">
        <v>0</v>
      </c>
      <c r="E101" s="3">
        <v>0</v>
      </c>
      <c r="F101" s="3">
        <v>0</v>
      </c>
      <c r="G101" s="3">
        <v>0</v>
      </c>
    </row>
    <row r="102" spans="2:17" x14ac:dyDescent="0.2">
      <c r="C102" s="87" t="s">
        <v>51</v>
      </c>
      <c r="D102" s="3">
        <v>0</v>
      </c>
      <c r="E102" s="3">
        <v>0</v>
      </c>
      <c r="F102" s="3">
        <v>0</v>
      </c>
      <c r="G102" s="3">
        <v>0</v>
      </c>
    </row>
    <row r="103" spans="2:17" x14ac:dyDescent="0.2">
      <c r="C103" s="87" t="s">
        <v>52</v>
      </c>
      <c r="D103" s="3">
        <v>0</v>
      </c>
      <c r="E103" s="3">
        <v>0</v>
      </c>
      <c r="F103" s="3">
        <v>0</v>
      </c>
      <c r="G103" s="3">
        <v>0</v>
      </c>
    </row>
    <row r="104" spans="2:17" x14ac:dyDescent="0.2">
      <c r="D104" s="2">
        <f>AVERAGE(D91:D103)</f>
        <v>0</v>
      </c>
      <c r="E104" s="2">
        <f>AVERAGE(E91:E103)</f>
        <v>0</v>
      </c>
      <c r="F104" s="2">
        <f>AVERAGE(F91:F103)</f>
        <v>0</v>
      </c>
      <c r="G104" s="2">
        <f>AVERAGE(G91:G103)</f>
        <v>0</v>
      </c>
    </row>
    <row r="109" spans="2:17" x14ac:dyDescent="0.2">
      <c r="O109" s="168" t="s">
        <v>223</v>
      </c>
      <c r="P109" s="168"/>
      <c r="Q109" s="168"/>
    </row>
    <row r="110" spans="2:17" x14ac:dyDescent="0.2">
      <c r="B110" s="6" t="s">
        <v>298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s="44" customFormat="1" ht="34" x14ac:dyDescent="0.2">
      <c r="B111" s="165">
        <v>0.01</v>
      </c>
      <c r="C111" s="121" t="s">
        <v>240</v>
      </c>
      <c r="D111" s="45">
        <v>0.90825688073394495</v>
      </c>
      <c r="E111" s="45">
        <v>0.87751677852348997</v>
      </c>
      <c r="F111" s="45">
        <v>0.95090909090909004</v>
      </c>
      <c r="G111" s="45">
        <v>0.91273996509598598</v>
      </c>
      <c r="H111" s="45">
        <v>0.90825688073394495</v>
      </c>
      <c r="I111" s="45">
        <v>0.81928463540153396</v>
      </c>
      <c r="J111" s="45">
        <v>1090</v>
      </c>
      <c r="K111" s="122" t="s">
        <v>330</v>
      </c>
      <c r="O111" s="42">
        <f>D111-Comparison!D42</f>
        <v>-4.5871559633020587E-3</v>
      </c>
      <c r="P111" s="42">
        <f>F111-Comparison!F42</f>
        <v>-8.7239366138449626E-3</v>
      </c>
      <c r="Q111" s="42">
        <f>G111-Comparison!G42</f>
        <v>-3.9997369197890542E-3</v>
      </c>
    </row>
    <row r="112" spans="2:17" ht="34" x14ac:dyDescent="0.2">
      <c r="B112" s="166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6"/>
      <c r="C113" s="42" t="s">
        <v>40</v>
      </c>
      <c r="D113" s="48">
        <v>0.875</v>
      </c>
      <c r="E113" s="48">
        <v>0.83333333333333304</v>
      </c>
      <c r="F113" s="48">
        <v>0.83333333333333304</v>
      </c>
      <c r="G113" s="48">
        <v>0.88235294117647001</v>
      </c>
      <c r="H113" s="48">
        <v>0.875</v>
      </c>
      <c r="I113" s="48">
        <v>0.75592894601845395</v>
      </c>
      <c r="J113" s="49">
        <v>64</v>
      </c>
      <c r="K113" s="54" t="s">
        <v>62</v>
      </c>
      <c r="O113" s="35">
        <f t="shared" ref="O113:O124" si="27">D113-O6</f>
        <v>0</v>
      </c>
      <c r="P113" s="35">
        <f t="shared" ref="P113:Q124" si="28">F113-Q6</f>
        <v>-0.10416666666666696</v>
      </c>
      <c r="Q113" s="35">
        <f t="shared" si="28"/>
        <v>0</v>
      </c>
    </row>
    <row r="114" spans="2:17" ht="34" x14ac:dyDescent="0.2">
      <c r="B114" s="166"/>
      <c r="C114" s="42" t="s">
        <v>39</v>
      </c>
      <c r="D114" s="43">
        <v>0.91891891891891897</v>
      </c>
      <c r="E114" s="43">
        <v>0.86046511627906896</v>
      </c>
      <c r="F114" s="43">
        <v>1</v>
      </c>
      <c r="G114" s="43">
        <v>0.92500000000000004</v>
      </c>
      <c r="H114" s="43">
        <v>0.91891891891891897</v>
      </c>
      <c r="I114" s="43">
        <v>0.849076105280404</v>
      </c>
      <c r="J114" s="42">
        <v>148</v>
      </c>
      <c r="K114" s="54" t="s">
        <v>63</v>
      </c>
      <c r="L114" s="44"/>
      <c r="M114" s="44"/>
      <c r="N114" s="44"/>
      <c r="O114" s="35">
        <f t="shared" si="27"/>
        <v>0</v>
      </c>
      <c r="P114" s="35">
        <f t="shared" si="28"/>
        <v>0</v>
      </c>
      <c r="Q114" s="35">
        <f t="shared" si="28"/>
        <v>0</v>
      </c>
    </row>
    <row r="115" spans="2:17" ht="34" x14ac:dyDescent="0.2">
      <c r="B115" s="166"/>
      <c r="C115" s="42" t="s">
        <v>41</v>
      </c>
      <c r="D115" s="43">
        <v>0.90586455666744203</v>
      </c>
      <c r="E115" s="43">
        <v>0.86542443064182195</v>
      </c>
      <c r="F115" s="43">
        <v>0.96335561189214103</v>
      </c>
      <c r="G115" s="43">
        <v>0.91176791362198695</v>
      </c>
      <c r="H115" s="43">
        <v>0.90586455666744203</v>
      </c>
      <c r="I115" s="43">
        <v>0.81686389755212896</v>
      </c>
      <c r="J115" s="42">
        <v>8594</v>
      </c>
      <c r="K115" s="54" t="s">
        <v>331</v>
      </c>
      <c r="O115" s="35">
        <f t="shared" si="27"/>
        <v>-4.1889690481728969E-3</v>
      </c>
      <c r="P115" s="35">
        <f t="shared" si="28"/>
        <v>-8.7179277867039939E-3</v>
      </c>
      <c r="Q115" s="35">
        <f t="shared" si="28"/>
        <v>-3.5383206280400481E-3</v>
      </c>
    </row>
    <row r="116" spans="2:17" ht="34" x14ac:dyDescent="0.2">
      <c r="B116" s="166"/>
      <c r="C116" s="42" t="s">
        <v>42</v>
      </c>
      <c r="D116" s="43">
        <v>0.92132179386309898</v>
      </c>
      <c r="E116" s="43">
        <v>0.87012987012986998</v>
      </c>
      <c r="F116" s="43">
        <v>0.99220576773187796</v>
      </c>
      <c r="G116" s="43">
        <v>0.92716678805535302</v>
      </c>
      <c r="H116" s="43">
        <v>0.92132179386309898</v>
      </c>
      <c r="I116" s="43">
        <v>0.85102093688503799</v>
      </c>
      <c r="J116" s="42">
        <v>2542</v>
      </c>
      <c r="K116" s="54" t="s">
        <v>332</v>
      </c>
      <c r="O116" s="35">
        <f t="shared" si="27"/>
        <v>-3.1471282454760274E-3</v>
      </c>
      <c r="P116" s="35">
        <f t="shared" si="28"/>
        <v>-7.7942322681220366E-3</v>
      </c>
      <c r="Q116" s="35">
        <f t="shared" si="28"/>
        <v>-2.6064379870749388E-3</v>
      </c>
    </row>
    <row r="117" spans="2:17" ht="34" x14ac:dyDescent="0.2">
      <c r="B117" s="166"/>
      <c r="C117" s="42" t="s">
        <v>43</v>
      </c>
      <c r="D117" s="43">
        <v>0.92311095381348396</v>
      </c>
      <c r="E117" s="43">
        <v>0.873417721518987</v>
      </c>
      <c r="F117" s="43">
        <v>0.99141405291746898</v>
      </c>
      <c r="G117" s="43">
        <v>0.92868280672958503</v>
      </c>
      <c r="H117" s="43">
        <v>0.92311095381348396</v>
      </c>
      <c r="I117" s="43">
        <v>0.85400781733850795</v>
      </c>
      <c r="J117" s="42">
        <v>11302</v>
      </c>
      <c r="K117" s="54" t="s">
        <v>333</v>
      </c>
      <c r="O117" s="35">
        <f t="shared" si="27"/>
        <v>-3.7161564324899032E-3</v>
      </c>
      <c r="P117" s="35">
        <f t="shared" si="28"/>
        <v>-8.5859470825310202E-3</v>
      </c>
      <c r="Q117" s="35">
        <f t="shared" si="28"/>
        <v>-3.1335012925099992E-3</v>
      </c>
    </row>
    <row r="118" spans="2:17" ht="34" x14ac:dyDescent="0.2">
      <c r="B118" s="166"/>
      <c r="C118" s="42" t="s">
        <v>46</v>
      </c>
      <c r="D118" s="43">
        <v>0.91833810888252099</v>
      </c>
      <c r="E118" s="43">
        <v>0.87228116710875303</v>
      </c>
      <c r="F118" s="43">
        <v>0.98208152904285495</v>
      </c>
      <c r="G118" s="43">
        <v>0.92393060335744803</v>
      </c>
      <c r="H118" s="43">
        <v>0.91833810888252099</v>
      </c>
      <c r="I118" s="43">
        <v>0.84331447354157096</v>
      </c>
      <c r="J118" s="42">
        <v>13262</v>
      </c>
      <c r="K118" s="54" t="s">
        <v>334</v>
      </c>
      <c r="O118" s="35">
        <f t="shared" si="27"/>
        <v>-3.619363595234848E-3</v>
      </c>
      <c r="P118" s="35">
        <f t="shared" si="28"/>
        <v>-8.4176415196540733E-3</v>
      </c>
      <c r="Q118" s="35">
        <f t="shared" si="28"/>
        <v>-3.0329136843980642E-3</v>
      </c>
    </row>
    <row r="119" spans="2:17" ht="34" x14ac:dyDescent="0.2">
      <c r="B119" s="166"/>
      <c r="C119" s="42" t="s">
        <v>47</v>
      </c>
      <c r="D119" s="43">
        <v>0.95378151260504196</v>
      </c>
      <c r="E119" s="43">
        <v>0.92248062015503796</v>
      </c>
      <c r="F119" s="43">
        <v>0.99166666666666603</v>
      </c>
      <c r="G119" s="43">
        <v>0.95582329317268999</v>
      </c>
      <c r="H119" s="43">
        <v>0.95378151260504196</v>
      </c>
      <c r="I119" s="43">
        <v>0.910108006033434</v>
      </c>
      <c r="J119" s="42">
        <v>238</v>
      </c>
      <c r="K119" s="54" t="s">
        <v>335</v>
      </c>
      <c r="O119" s="35">
        <f t="shared" si="27"/>
        <v>-4.2016806722688926E-3</v>
      </c>
      <c r="P119" s="35">
        <f t="shared" si="28"/>
        <v>-8.3333333333339699E-3</v>
      </c>
      <c r="Q119" s="35">
        <f t="shared" si="28"/>
        <v>-3.8541261821478656E-3</v>
      </c>
    </row>
    <row r="120" spans="2:17" ht="34" x14ac:dyDescent="0.2">
      <c r="B120" s="166"/>
      <c r="C120" s="42" t="s">
        <v>48</v>
      </c>
      <c r="D120" s="48">
        <v>0.77777777777777701</v>
      </c>
      <c r="E120" s="48">
        <v>0.72727272727272696</v>
      </c>
      <c r="F120" s="48">
        <v>0.88888888888888795</v>
      </c>
      <c r="G120" s="48">
        <v>0.8</v>
      </c>
      <c r="H120" s="48">
        <v>0.77777777777777701</v>
      </c>
      <c r="I120" s="48">
        <v>0.56980288229818898</v>
      </c>
      <c r="J120" s="49">
        <v>18</v>
      </c>
      <c r="K120" s="54" t="s">
        <v>68</v>
      </c>
      <c r="O120" s="35">
        <f t="shared" si="27"/>
        <v>0</v>
      </c>
      <c r="P120" s="35">
        <f t="shared" si="28"/>
        <v>0</v>
      </c>
      <c r="Q120" s="35">
        <f t="shared" si="28"/>
        <v>0</v>
      </c>
    </row>
    <row r="121" spans="2:17" ht="34" x14ac:dyDescent="0.2">
      <c r="B121" s="166"/>
      <c r="C121" s="42" t="s">
        <v>49</v>
      </c>
      <c r="D121" s="43">
        <v>0.91924398625429504</v>
      </c>
      <c r="E121" s="43">
        <v>0.86390532544378695</v>
      </c>
      <c r="F121" s="43">
        <v>0.99658703071672305</v>
      </c>
      <c r="G121" s="43">
        <v>0.92551505546751101</v>
      </c>
      <c r="H121" s="43">
        <v>0.91924398625429504</v>
      </c>
      <c r="I121" s="43">
        <v>0.84853837992559</v>
      </c>
      <c r="J121" s="42">
        <v>582</v>
      </c>
      <c r="K121" s="54" t="s">
        <v>336</v>
      </c>
      <c r="O121" s="35">
        <f t="shared" si="27"/>
        <v>0</v>
      </c>
      <c r="P121" s="35">
        <f t="shared" si="28"/>
        <v>-3.4129692832769454E-3</v>
      </c>
      <c r="Q121" s="35">
        <f t="shared" si="28"/>
        <v>2.368360716451523E-4</v>
      </c>
    </row>
    <row r="122" spans="2:17" ht="34" x14ac:dyDescent="0.2">
      <c r="B122" s="166"/>
      <c r="C122" s="42" t="s">
        <v>50</v>
      </c>
      <c r="D122" s="43">
        <v>0.89863547758284601</v>
      </c>
      <c r="E122" s="43">
        <v>0.87364620938628101</v>
      </c>
      <c r="F122" s="43">
        <v>0.93436293436293405</v>
      </c>
      <c r="G122" s="43">
        <v>0.90298507462686495</v>
      </c>
      <c r="H122" s="43">
        <v>0.89863547758284601</v>
      </c>
      <c r="I122" s="43">
        <v>0.79908600405780295</v>
      </c>
      <c r="J122" s="42">
        <v>4104</v>
      </c>
      <c r="K122" s="54" t="s">
        <v>337</v>
      </c>
      <c r="O122" s="35">
        <f t="shared" si="27"/>
        <v>-2.9239766081869956E-3</v>
      </c>
      <c r="P122" s="35">
        <f t="shared" si="28"/>
        <v>-7.1575334733230411E-3</v>
      </c>
      <c r="Q122" s="35">
        <f t="shared" si="28"/>
        <v>-2.3570059729470794E-3</v>
      </c>
    </row>
    <row r="123" spans="2:17" ht="34" x14ac:dyDescent="0.2">
      <c r="B123" s="166"/>
      <c r="C123" s="42" t="s">
        <v>51</v>
      </c>
      <c r="D123" s="48">
        <v>0.5</v>
      </c>
      <c r="E123" s="48">
        <v>0.5</v>
      </c>
      <c r="F123" s="48">
        <v>1</v>
      </c>
      <c r="G123" s="48">
        <v>0.66666666666666596</v>
      </c>
      <c r="H123" s="48">
        <v>0.5</v>
      </c>
      <c r="I123" s="48">
        <v>0</v>
      </c>
      <c r="J123" s="49">
        <v>4</v>
      </c>
      <c r="K123" s="54" t="s">
        <v>72</v>
      </c>
      <c r="O123" s="35">
        <f t="shared" si="27"/>
        <v>0</v>
      </c>
      <c r="P123" s="35">
        <f t="shared" si="28"/>
        <v>0</v>
      </c>
      <c r="Q123" s="35">
        <f t="shared" si="28"/>
        <v>0</v>
      </c>
    </row>
    <row r="124" spans="2:17" ht="34" x14ac:dyDescent="0.2">
      <c r="B124" s="166"/>
      <c r="C124" s="42" t="s">
        <v>52</v>
      </c>
      <c r="D124" s="43">
        <v>0.92035690680766602</v>
      </c>
      <c r="E124" s="43">
        <v>0.87830687830687804</v>
      </c>
      <c r="F124" s="43">
        <v>0.97774869109947604</v>
      </c>
      <c r="G124" s="43">
        <v>0.92536388974914796</v>
      </c>
      <c r="H124" s="43">
        <v>0.92035690680766602</v>
      </c>
      <c r="I124" s="43">
        <v>0.84608018929879902</v>
      </c>
      <c r="J124" s="42">
        <v>3026</v>
      </c>
      <c r="K124" s="54" t="s">
        <v>338</v>
      </c>
      <c r="O124" s="35">
        <f t="shared" si="27"/>
        <v>-3.6351619299410665E-3</v>
      </c>
      <c r="P124" s="35">
        <f t="shared" si="28"/>
        <v>-8.3715997134780062E-3</v>
      </c>
      <c r="Q124" s="35">
        <f t="shared" si="28"/>
        <v>-3.0741936360410005E-3</v>
      </c>
    </row>
    <row r="125" spans="2:17" x14ac:dyDescent="0.2">
      <c r="B125" s="166"/>
      <c r="C125" s="38" t="s">
        <v>53</v>
      </c>
      <c r="D125" s="39">
        <f>AVERAGE(D112:D124)</f>
        <v>0.87941153793639171</v>
      </c>
      <c r="E125" s="39">
        <f t="shared" ref="E125:I125" si="29">AVERAGE(E112:E124)</f>
        <v>0.84158949227511881</v>
      </c>
      <c r="F125" s="39">
        <f t="shared" si="29"/>
        <v>0.96551111589633565</v>
      </c>
      <c r="G125" s="39">
        <f t="shared" si="29"/>
        <v>0.89809654097105573</v>
      </c>
      <c r="H125" s="39">
        <f t="shared" si="29"/>
        <v>0.87941153793639171</v>
      </c>
      <c r="I125" s="39">
        <f t="shared" si="29"/>
        <v>0.76490981832537841</v>
      </c>
      <c r="J125" s="44"/>
      <c r="O125" s="124">
        <f>D125-O18</f>
        <v>-1.9563412716747663E-3</v>
      </c>
      <c r="P125" s="124">
        <f>F125-Q18</f>
        <v>-1.2689065471314653E-2</v>
      </c>
      <c r="Q125" s="124">
        <f>G125-R18</f>
        <v>-1.6430510239624496E-3</v>
      </c>
    </row>
    <row r="126" spans="2:17" x14ac:dyDescent="0.2">
      <c r="B126" s="166"/>
      <c r="C126" s="38" t="s">
        <v>55</v>
      </c>
      <c r="D126" s="39">
        <f>SUMPRODUCT(D112:D124,$J$5:$J$17)/SUM($J$5:$J$17)</f>
        <v>0.91566045473185365</v>
      </c>
      <c r="E126" s="39">
        <f t="shared" ref="E126:I126" si="30">SUMPRODUCT(E112:E124,$J$5:$J$17)/SUM($J$5:$J$17)</f>
        <v>0.87164998945929861</v>
      </c>
      <c r="F126" s="39">
        <f t="shared" si="30"/>
        <v>0.97669951993859538</v>
      </c>
      <c r="G126" s="39">
        <f t="shared" si="30"/>
        <v>0.92118073098594422</v>
      </c>
      <c r="H126" s="39">
        <f t="shared" si="30"/>
        <v>0.91566045473185365</v>
      </c>
      <c r="I126" s="39">
        <f t="shared" si="30"/>
        <v>0.83756090310349907</v>
      </c>
      <c r="J126" s="44"/>
      <c r="O126" s="168" t="s">
        <v>223</v>
      </c>
      <c r="P126" s="168"/>
      <c r="Q126" s="168"/>
    </row>
    <row r="127" spans="2:17" x14ac:dyDescent="0.2">
      <c r="B127" s="167"/>
      <c r="C127" s="38" t="s">
        <v>54</v>
      </c>
      <c r="D127" s="39">
        <f>STDEV(D112:D124)</f>
        <v>0.12431450609554975</v>
      </c>
      <c r="E127" s="39">
        <f t="shared" ref="E127:I127" si="31">STDEV(E112:E124)</f>
        <v>0.11833036006509783</v>
      </c>
      <c r="F127" s="39">
        <f t="shared" si="31"/>
        <v>5.1106885874128899E-2</v>
      </c>
      <c r="G127" s="39">
        <f t="shared" si="31"/>
        <v>8.2676655880544153E-2</v>
      </c>
      <c r="H127" s="39">
        <f t="shared" si="31"/>
        <v>0.12431450609554975</v>
      </c>
      <c r="I127" s="39">
        <f t="shared" si="31"/>
        <v>0.24926872136366035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5">
        <v>0.05</v>
      </c>
      <c r="C128" s="125" t="s">
        <v>273</v>
      </c>
      <c r="D128" s="126">
        <v>0.89908256880733906</v>
      </c>
      <c r="E128" s="126">
        <v>0.88758389261744897</v>
      </c>
      <c r="F128" s="126">
        <v>0.92482517482517401</v>
      </c>
      <c r="G128" s="126">
        <v>0.90582191780821897</v>
      </c>
      <c r="H128" s="126">
        <v>0.89908256880733906</v>
      </c>
      <c r="I128" s="126">
        <v>0.79800644476301996</v>
      </c>
      <c r="J128" s="42">
        <v>1090</v>
      </c>
      <c r="K128" s="54" t="s">
        <v>339</v>
      </c>
      <c r="L128" s="44"/>
      <c r="M128" s="44"/>
      <c r="N128" s="44"/>
      <c r="O128" s="43">
        <f>D128-Comparison!D42</f>
        <v>-1.3761467889907952E-2</v>
      </c>
      <c r="P128" s="43">
        <f>F128-Comparison!F42</f>
        <v>-3.4807852697760988E-2</v>
      </c>
      <c r="Q128" s="43">
        <f>G128-Comparison!G42</f>
        <v>-1.0917784207556069E-2</v>
      </c>
    </row>
    <row r="129" spans="2:17" ht="34" x14ac:dyDescent="0.2">
      <c r="B129" s="166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6"/>
      <c r="C130" s="42" t="s">
        <v>40</v>
      </c>
      <c r="D130" s="48">
        <v>0.859375</v>
      </c>
      <c r="E130" s="48">
        <v>0.83333333333333304</v>
      </c>
      <c r="F130" s="48">
        <v>0.90909090909090895</v>
      </c>
      <c r="G130" s="48">
        <v>0.86956521739130399</v>
      </c>
      <c r="H130" s="48">
        <v>0.859375</v>
      </c>
      <c r="I130" s="48">
        <v>0.72084683864289401</v>
      </c>
      <c r="J130" s="49">
        <v>64</v>
      </c>
      <c r="K130" s="54" t="s">
        <v>340</v>
      </c>
      <c r="L130" s="44"/>
      <c r="M130" s="44"/>
      <c r="N130" s="44"/>
      <c r="O130" s="35">
        <f t="shared" ref="O130:O141" si="32">D130-O6</f>
        <v>-1.5625E-2</v>
      </c>
      <c r="P130" s="35">
        <f t="shared" ref="P130:Q141" si="33">F130-Q6</f>
        <v>-2.840909090909105E-2</v>
      </c>
      <c r="Q130" s="35">
        <f t="shared" si="33"/>
        <v>-1.2787723785165905E-2</v>
      </c>
    </row>
    <row r="131" spans="2:17" ht="34" x14ac:dyDescent="0.2">
      <c r="B131" s="166"/>
      <c r="C131" s="42" t="s">
        <v>39</v>
      </c>
      <c r="D131" s="43">
        <v>0.91216216216216195</v>
      </c>
      <c r="E131" s="43">
        <v>0.87209302325581395</v>
      </c>
      <c r="F131" s="43">
        <v>0.97402597402597402</v>
      </c>
      <c r="G131" s="43">
        <v>0.92024539877300604</v>
      </c>
      <c r="H131" s="43">
        <v>0.91216216216216195</v>
      </c>
      <c r="I131" s="43">
        <v>0.82940086110986599</v>
      </c>
      <c r="J131" s="42">
        <v>148</v>
      </c>
      <c r="K131" s="54" t="s">
        <v>341</v>
      </c>
      <c r="L131" s="44"/>
      <c r="M131" s="44"/>
      <c r="N131" s="44"/>
      <c r="O131" s="35">
        <f t="shared" si="32"/>
        <v>-6.7567567567570208E-3</v>
      </c>
      <c r="P131" s="35">
        <f t="shared" si="33"/>
        <v>-2.5974025974025983E-2</v>
      </c>
      <c r="Q131" s="35">
        <f t="shared" si="33"/>
        <v>-4.7546012269940041E-3</v>
      </c>
    </row>
    <row r="132" spans="2:17" ht="34" x14ac:dyDescent="0.2">
      <c r="B132" s="166"/>
      <c r="C132" s="42" t="s">
        <v>41</v>
      </c>
      <c r="D132" s="43">
        <v>0.89329764952292301</v>
      </c>
      <c r="E132" s="43">
        <v>0.87204968944099304</v>
      </c>
      <c r="F132" s="43">
        <v>0.93371757925071996</v>
      </c>
      <c r="G132" s="43">
        <v>0.90183063911786698</v>
      </c>
      <c r="H132" s="43">
        <v>0.89329764952292301</v>
      </c>
      <c r="I132" s="43">
        <v>0.78746891017423004</v>
      </c>
      <c r="J132" s="42">
        <v>8594</v>
      </c>
      <c r="K132" s="54" t="s">
        <v>342</v>
      </c>
      <c r="L132" s="44"/>
      <c r="M132" s="44"/>
      <c r="N132" s="44"/>
      <c r="O132" s="35">
        <f t="shared" si="32"/>
        <v>-1.6755876192691921E-2</v>
      </c>
      <c r="P132" s="35">
        <f t="shared" si="33"/>
        <v>-3.8355960428125058E-2</v>
      </c>
      <c r="Q132" s="35">
        <f t="shared" si="33"/>
        <v>-1.3475595132160012E-2</v>
      </c>
    </row>
    <row r="133" spans="2:17" ht="34" x14ac:dyDescent="0.2">
      <c r="B133" s="166"/>
      <c r="C133" s="42" t="s">
        <v>42</v>
      </c>
      <c r="D133" s="43">
        <v>0.90676632572777305</v>
      </c>
      <c r="E133" s="43">
        <v>0.87491455912508498</v>
      </c>
      <c r="F133" s="43">
        <v>0.95952023988005997</v>
      </c>
      <c r="G133" s="43">
        <v>0.91526635681086799</v>
      </c>
      <c r="H133" s="43">
        <v>0.90676632572777305</v>
      </c>
      <c r="I133" s="43">
        <v>0.81640578818751197</v>
      </c>
      <c r="J133" s="42">
        <v>2542</v>
      </c>
      <c r="K133" s="54" t="s">
        <v>343</v>
      </c>
      <c r="L133" s="44"/>
      <c r="M133" s="44"/>
      <c r="N133" s="44"/>
      <c r="O133" s="35">
        <f t="shared" si="32"/>
        <v>-1.770259638080196E-2</v>
      </c>
      <c r="P133" s="35">
        <f t="shared" si="33"/>
        <v>-4.0479760119940034E-2</v>
      </c>
      <c r="Q133" s="35">
        <f t="shared" si="33"/>
        <v>-1.4506869231559971E-2</v>
      </c>
    </row>
    <row r="134" spans="2:17" ht="34" x14ac:dyDescent="0.2">
      <c r="B134" s="166"/>
      <c r="C134" s="42" t="s">
        <v>43</v>
      </c>
      <c r="D134" s="43">
        <v>0.90877720757388003</v>
      </c>
      <c r="E134" s="43">
        <v>0.87835751775239201</v>
      </c>
      <c r="F134" s="43">
        <v>0.95904264284510299</v>
      </c>
      <c r="G134" s="43">
        <v>0.91692853114172901</v>
      </c>
      <c r="H134" s="43">
        <v>0.90877720757388003</v>
      </c>
      <c r="I134" s="43">
        <v>0.820091651666077</v>
      </c>
      <c r="J134" s="42">
        <v>11302</v>
      </c>
      <c r="K134" s="54" t="s">
        <v>344</v>
      </c>
      <c r="L134" s="44"/>
      <c r="M134" s="44"/>
      <c r="N134" s="44"/>
      <c r="O134" s="35">
        <f t="shared" si="32"/>
        <v>-1.8049902672093832E-2</v>
      </c>
      <c r="P134" s="35">
        <f t="shared" si="33"/>
        <v>-4.0957357154897012E-2</v>
      </c>
      <c r="Q134" s="35">
        <f t="shared" si="33"/>
        <v>-1.4887776880366022E-2</v>
      </c>
    </row>
    <row r="135" spans="2:17" ht="34" x14ac:dyDescent="0.2">
      <c r="B135" s="166"/>
      <c r="C135" s="3" t="s">
        <v>46</v>
      </c>
      <c r="D135" s="43">
        <v>0.90453928517568905</v>
      </c>
      <c r="E135" s="43">
        <v>0.87771883289124597</v>
      </c>
      <c r="F135" s="43">
        <v>0.95058891123240397</v>
      </c>
      <c r="G135" s="43">
        <v>0.912701696317749</v>
      </c>
      <c r="H135" s="43">
        <v>0.90453928517568905</v>
      </c>
      <c r="I135" s="43">
        <v>0.81089233400244298</v>
      </c>
      <c r="J135" s="42">
        <v>13262</v>
      </c>
      <c r="K135" s="54" t="s">
        <v>345</v>
      </c>
      <c r="O135" s="35">
        <f t="shared" si="32"/>
        <v>-1.741818730206679E-2</v>
      </c>
      <c r="P135" s="35">
        <f t="shared" si="33"/>
        <v>-3.9910259330105058E-2</v>
      </c>
      <c r="Q135" s="35">
        <f t="shared" si="33"/>
        <v>-1.4261820724097096E-2</v>
      </c>
    </row>
    <row r="136" spans="2:17" ht="34" x14ac:dyDescent="0.2">
      <c r="B136" s="166"/>
      <c r="C136" s="42" t="s">
        <v>47</v>
      </c>
      <c r="D136" s="43">
        <v>0.93697478991596606</v>
      </c>
      <c r="E136" s="43">
        <v>0.92248062015503796</v>
      </c>
      <c r="F136" s="43">
        <v>0.95967741935483797</v>
      </c>
      <c r="G136" s="43">
        <v>0.94071146245059201</v>
      </c>
      <c r="H136" s="43">
        <v>0.93697478991596606</v>
      </c>
      <c r="I136" s="43">
        <v>0.874280498101207</v>
      </c>
      <c r="J136" s="42">
        <v>238</v>
      </c>
      <c r="K136" s="54" t="s">
        <v>346</v>
      </c>
      <c r="L136" s="44"/>
      <c r="M136" s="44"/>
      <c r="N136" s="44"/>
      <c r="O136" s="35">
        <f t="shared" si="32"/>
        <v>-2.1008403361344796E-2</v>
      </c>
      <c r="P136" s="35">
        <f t="shared" si="33"/>
        <v>-4.0322580645162032E-2</v>
      </c>
      <c r="Q136" s="35">
        <f t="shared" si="33"/>
        <v>-1.8965956904245851E-2</v>
      </c>
    </row>
    <row r="137" spans="2:17" ht="34" x14ac:dyDescent="0.2">
      <c r="B137" s="166"/>
      <c r="C137" s="42" t="s">
        <v>48</v>
      </c>
      <c r="D137" s="48">
        <v>0.77777777777777701</v>
      </c>
      <c r="E137" s="48">
        <v>0.72727272727272696</v>
      </c>
      <c r="F137" s="48">
        <v>0.88888888888888795</v>
      </c>
      <c r="G137" s="48">
        <v>0.8</v>
      </c>
      <c r="H137" s="48">
        <v>0.77777777777777701</v>
      </c>
      <c r="I137" s="48">
        <v>0.56980288229818898</v>
      </c>
      <c r="J137" s="49">
        <v>18</v>
      </c>
      <c r="K137" s="54" t="s">
        <v>68</v>
      </c>
      <c r="L137" s="44"/>
      <c r="M137" s="44"/>
      <c r="N137" s="44"/>
      <c r="O137" s="35">
        <f t="shared" si="32"/>
        <v>0</v>
      </c>
      <c r="P137" s="35">
        <f t="shared" si="33"/>
        <v>0</v>
      </c>
      <c r="Q137" s="35">
        <f t="shared" si="33"/>
        <v>0</v>
      </c>
    </row>
    <row r="138" spans="2:17" ht="34" x14ac:dyDescent="0.2">
      <c r="B138" s="166"/>
      <c r="C138" s="42" t="s">
        <v>49</v>
      </c>
      <c r="D138" s="43">
        <v>0.91237113402061798</v>
      </c>
      <c r="E138" s="43">
        <v>0.87573964497041401</v>
      </c>
      <c r="F138" s="43">
        <v>0.970491803278688</v>
      </c>
      <c r="G138" s="43">
        <v>0.92068429237947103</v>
      </c>
      <c r="H138" s="43">
        <v>0.91237113402061798</v>
      </c>
      <c r="I138" s="43">
        <v>0.82880057838186605</v>
      </c>
      <c r="J138" s="42">
        <v>582</v>
      </c>
      <c r="K138" s="54" t="s">
        <v>347</v>
      </c>
      <c r="L138" s="44"/>
      <c r="M138" s="44"/>
      <c r="N138" s="44"/>
      <c r="O138" s="35">
        <f t="shared" si="32"/>
        <v>-6.8728522336771736E-3</v>
      </c>
      <c r="P138" s="35">
        <f t="shared" si="33"/>
        <v>-2.9508196721311997E-2</v>
      </c>
      <c r="Q138" s="35">
        <f t="shared" si="33"/>
        <v>-4.5939270163948276E-3</v>
      </c>
    </row>
    <row r="139" spans="2:17" ht="34" x14ac:dyDescent="0.2">
      <c r="B139" s="166"/>
      <c r="C139" s="3" t="s">
        <v>50</v>
      </c>
      <c r="D139" s="43">
        <v>0.882066276803118</v>
      </c>
      <c r="E139" s="43">
        <v>0.87680505415162402</v>
      </c>
      <c r="F139" s="43">
        <v>0.90204271123491098</v>
      </c>
      <c r="G139" s="43">
        <v>0.88924485125858099</v>
      </c>
      <c r="H139" s="43">
        <v>0.882066276803118</v>
      </c>
      <c r="I139" s="43">
        <v>0.76354316821028401</v>
      </c>
      <c r="J139" s="42">
        <v>4104</v>
      </c>
      <c r="K139" s="54" t="s">
        <v>348</v>
      </c>
      <c r="O139" s="35">
        <f t="shared" si="32"/>
        <v>-1.9493177387915006E-2</v>
      </c>
      <c r="P139" s="35">
        <f t="shared" si="33"/>
        <v>-3.9477756601346115E-2</v>
      </c>
      <c r="Q139" s="35">
        <f t="shared" si="33"/>
        <v>-1.6097229341231034E-2</v>
      </c>
    </row>
    <row r="140" spans="2:17" ht="34" x14ac:dyDescent="0.2">
      <c r="B140" s="166"/>
      <c r="C140" s="42" t="s">
        <v>51</v>
      </c>
      <c r="D140" s="48">
        <v>0.5</v>
      </c>
      <c r="E140" s="48">
        <v>0.5</v>
      </c>
      <c r="F140" s="48">
        <v>1</v>
      </c>
      <c r="G140" s="48">
        <v>0.66666666666666596</v>
      </c>
      <c r="H140" s="48">
        <v>0.5</v>
      </c>
      <c r="I140" s="48">
        <v>0</v>
      </c>
      <c r="J140" s="49">
        <v>4</v>
      </c>
      <c r="K140" s="54" t="s">
        <v>72</v>
      </c>
      <c r="L140" s="44"/>
      <c r="M140" s="44"/>
      <c r="N140" s="44"/>
      <c r="O140" s="35">
        <f t="shared" si="32"/>
        <v>0</v>
      </c>
      <c r="P140" s="35">
        <f t="shared" si="33"/>
        <v>0</v>
      </c>
      <c r="Q140" s="35">
        <f t="shared" si="33"/>
        <v>0</v>
      </c>
    </row>
    <row r="141" spans="2:17" ht="34" x14ac:dyDescent="0.2">
      <c r="B141" s="166"/>
      <c r="C141" s="42" t="s">
        <v>52</v>
      </c>
      <c r="D141" s="43">
        <v>0.90779907468605403</v>
      </c>
      <c r="E141" s="43">
        <v>0.88477366255143997</v>
      </c>
      <c r="F141" s="43">
        <v>0.94773299748110795</v>
      </c>
      <c r="G141" s="43">
        <v>0.915171784737002</v>
      </c>
      <c r="H141" s="43">
        <v>0.90779907468605403</v>
      </c>
      <c r="I141" s="43">
        <v>0.81676484638983804</v>
      </c>
      <c r="J141" s="42">
        <v>3026</v>
      </c>
      <c r="K141" s="54" t="s">
        <v>349</v>
      </c>
      <c r="L141" s="44"/>
      <c r="M141" s="44"/>
      <c r="N141" s="44"/>
      <c r="O141" s="35">
        <f t="shared" si="32"/>
        <v>-1.6192994051553056E-2</v>
      </c>
      <c r="P141" s="35">
        <f t="shared" si="33"/>
        <v>-3.8387293331846095E-2</v>
      </c>
      <c r="Q141" s="35">
        <f t="shared" si="33"/>
        <v>-1.3266298648186958E-2</v>
      </c>
    </row>
    <row r="142" spans="2:17" x14ac:dyDescent="0.2">
      <c r="B142" s="166"/>
      <c r="C142" s="38" t="s">
        <v>53</v>
      </c>
      <c r="D142" s="39">
        <f>AVERAGE(D129:D141)</f>
        <v>0.86937743718199678</v>
      </c>
      <c r="E142" s="39">
        <f t="shared" ref="E142:I142" si="34">AVERAGE(E129:E141)</f>
        <v>0.84581066653077741</v>
      </c>
      <c r="F142" s="39">
        <f t="shared" si="34"/>
        <v>0.95037077512027723</v>
      </c>
      <c r="G142" s="39">
        <f t="shared" si="34"/>
        <v>0.88992437669575664</v>
      </c>
      <c r="H142" s="39">
        <f t="shared" si="34"/>
        <v>0.86937743718199678</v>
      </c>
      <c r="I142" s="39">
        <f t="shared" si="34"/>
        <v>0.74140756593572354</v>
      </c>
      <c r="O142" s="124">
        <f>D142-O18</f>
        <v>-1.1990442026069692E-2</v>
      </c>
      <c r="P142" s="124">
        <f>F142-Q18</f>
        <v>-2.7829406247373067E-2</v>
      </c>
      <c r="Q142" s="124">
        <f>G142-R18</f>
        <v>-9.8152152992615482E-3</v>
      </c>
    </row>
    <row r="143" spans="2:17" x14ac:dyDescent="0.2">
      <c r="B143" s="166"/>
      <c r="C143" s="38" t="s">
        <v>55</v>
      </c>
      <c r="D143" s="39">
        <f t="shared" ref="D143:I143" si="35">SUMPRODUCT(D129:D141,$J$21:$J$33)/SUM($J$21:$J$33)</f>
        <v>0.90185446758098986</v>
      </c>
      <c r="E143" s="39">
        <f t="shared" si="35"/>
        <v>0.87707635630719016</v>
      </c>
      <c r="F143" s="39">
        <f t="shared" si="35"/>
        <v>0.94556590584119715</v>
      </c>
      <c r="G143" s="39">
        <f t="shared" si="35"/>
        <v>0.90995874568568758</v>
      </c>
      <c r="H143" s="39">
        <f t="shared" si="35"/>
        <v>0.90185446758098986</v>
      </c>
      <c r="I143" s="39">
        <f t="shared" si="35"/>
        <v>0.80535461721319868</v>
      </c>
      <c r="O143" s="168" t="s">
        <v>223</v>
      </c>
      <c r="P143" s="168"/>
      <c r="Q143" s="168"/>
    </row>
    <row r="144" spans="2:17" x14ac:dyDescent="0.2">
      <c r="B144" s="167"/>
      <c r="C144" s="38" t="s">
        <v>54</v>
      </c>
      <c r="D144" s="39">
        <f>STDEV(D129:D141)</f>
        <v>0.1213249479740139</v>
      </c>
      <c r="E144" s="39">
        <f t="shared" ref="E144:I144" si="36">STDEV(E129:E141)</f>
        <v>0.1194162192218424</v>
      </c>
      <c r="F144" s="39">
        <f t="shared" si="36"/>
        <v>3.4448098128037695E-2</v>
      </c>
      <c r="G144" s="39">
        <f t="shared" si="36"/>
        <v>8.04033067065896E-2</v>
      </c>
      <c r="H144" s="39">
        <f t="shared" si="36"/>
        <v>0.1213249479740139</v>
      </c>
      <c r="I144" s="39">
        <f t="shared" si="36"/>
        <v>0.24228016069167926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5">
        <v>0.1</v>
      </c>
      <c r="C145" s="125" t="s">
        <v>273</v>
      </c>
      <c r="D145" s="126">
        <v>0.87614678899082499</v>
      </c>
      <c r="E145" s="126">
        <v>0.88926174496644295</v>
      </c>
      <c r="F145" s="126">
        <v>0.884808013355592</v>
      </c>
      <c r="G145" s="126">
        <v>0.88702928870292796</v>
      </c>
      <c r="H145" s="126">
        <v>0.87614678899082499</v>
      </c>
      <c r="I145" s="126">
        <v>0.74998693908895997</v>
      </c>
      <c r="J145" s="42">
        <v>1090</v>
      </c>
      <c r="K145" s="54" t="s">
        <v>350</v>
      </c>
      <c r="L145" s="44"/>
      <c r="M145" s="44"/>
      <c r="N145" s="44"/>
      <c r="O145" s="43">
        <f>D145-Comparison!D42</f>
        <v>-3.669724770642202E-2</v>
      </c>
      <c r="P145" s="43">
        <f>F145-Comparison!F42</f>
        <v>-7.4825014167342996E-2</v>
      </c>
      <c r="Q145" s="43">
        <f>G145-Comparison!G42</f>
        <v>-2.9710413312847073E-2</v>
      </c>
    </row>
    <row r="146" spans="2:17" ht="34" x14ac:dyDescent="0.2">
      <c r="B146" s="166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6"/>
      <c r="C147" s="42" t="s">
        <v>40</v>
      </c>
      <c r="D147" s="48">
        <v>0.828125</v>
      </c>
      <c r="E147" s="48">
        <v>0.83333333333333304</v>
      </c>
      <c r="F147" s="48">
        <v>0.85714285714285698</v>
      </c>
      <c r="G147" s="48">
        <v>0.84507042253521103</v>
      </c>
      <c r="H147" s="48">
        <v>0.828125</v>
      </c>
      <c r="I147" s="48">
        <v>0.65250019885081401</v>
      </c>
      <c r="J147" s="49">
        <v>64</v>
      </c>
      <c r="K147" s="54" t="s">
        <v>351</v>
      </c>
      <c r="L147" s="44"/>
      <c r="M147" s="44"/>
      <c r="N147" s="44"/>
      <c r="O147" s="35">
        <f t="shared" ref="O147:O158" si="37">D147-O6</f>
        <v>-4.6875E-2</v>
      </c>
      <c r="P147" s="35">
        <f t="shared" ref="P147:Q158" si="38">F147-Q6</f>
        <v>-8.0357142857143016E-2</v>
      </c>
      <c r="Q147" s="35">
        <f t="shared" si="38"/>
        <v>-3.7282518641258866E-2</v>
      </c>
    </row>
    <row r="148" spans="2:17" ht="34" x14ac:dyDescent="0.2">
      <c r="B148" s="166"/>
      <c r="C148" s="42" t="s">
        <v>39</v>
      </c>
      <c r="D148" s="43">
        <v>0.89864864864864802</v>
      </c>
      <c r="E148" s="43">
        <v>0.88372093023255804</v>
      </c>
      <c r="F148" s="43">
        <v>0.938271604938271</v>
      </c>
      <c r="G148" s="43">
        <v>0.91017964071856206</v>
      </c>
      <c r="H148" s="43">
        <v>0.89864864864864802</v>
      </c>
      <c r="I148" s="43">
        <v>0.79601578850325705</v>
      </c>
      <c r="J148" s="42">
        <v>148</v>
      </c>
      <c r="K148" s="54" t="s">
        <v>352</v>
      </c>
      <c r="L148" s="44"/>
      <c r="M148" s="44"/>
      <c r="N148" s="44"/>
      <c r="O148" s="35">
        <f t="shared" si="37"/>
        <v>-2.0270270270270951E-2</v>
      </c>
      <c r="P148" s="35">
        <f t="shared" si="38"/>
        <v>-6.1728395061729002E-2</v>
      </c>
      <c r="Q148" s="35">
        <f t="shared" si="38"/>
        <v>-1.4820359281437989E-2</v>
      </c>
    </row>
    <row r="149" spans="2:17" ht="34" x14ac:dyDescent="0.2">
      <c r="B149" s="166"/>
      <c r="C149" s="42" t="s">
        <v>41</v>
      </c>
      <c r="D149" s="43">
        <v>0.87595997207353904</v>
      </c>
      <c r="E149" s="43">
        <v>0.87888198757763902</v>
      </c>
      <c r="F149" s="43">
        <v>0.89822259839187402</v>
      </c>
      <c r="G149" s="43">
        <v>0.88844704897446602</v>
      </c>
      <c r="H149" s="43">
        <v>0.87595997207353904</v>
      </c>
      <c r="I149" s="43">
        <v>0.74903420450248104</v>
      </c>
      <c r="J149" s="42">
        <v>8594</v>
      </c>
      <c r="K149" s="54" t="s">
        <v>353</v>
      </c>
      <c r="L149" s="44"/>
      <c r="M149" s="44"/>
      <c r="N149" s="44"/>
      <c r="O149" s="35">
        <f t="shared" si="37"/>
        <v>-3.4093553642075891E-2</v>
      </c>
      <c r="P149" s="35">
        <f t="shared" si="38"/>
        <v>-7.3850941286971006E-2</v>
      </c>
      <c r="Q149" s="35">
        <f t="shared" si="38"/>
        <v>-2.6859185275560971E-2</v>
      </c>
    </row>
    <row r="150" spans="2:17" ht="34" x14ac:dyDescent="0.2">
      <c r="B150" s="166"/>
      <c r="C150" s="42" t="s">
        <v>42</v>
      </c>
      <c r="D150" s="43">
        <v>0.88867033831628595</v>
      </c>
      <c r="E150" s="43">
        <v>0.881066302118933</v>
      </c>
      <c r="F150" s="43">
        <v>0.92203147353361903</v>
      </c>
      <c r="G150" s="43">
        <v>0.90108353722474599</v>
      </c>
      <c r="H150" s="43">
        <v>0.88867033831628595</v>
      </c>
      <c r="I150" s="43">
        <v>0.77497370867772497</v>
      </c>
      <c r="J150" s="42">
        <v>2542</v>
      </c>
      <c r="K150" s="54" t="s">
        <v>354</v>
      </c>
      <c r="L150" s="44"/>
      <c r="M150" s="44"/>
      <c r="N150" s="44"/>
      <c r="O150" s="35">
        <f t="shared" si="37"/>
        <v>-3.5798583792289063E-2</v>
      </c>
      <c r="P150" s="35">
        <f t="shared" si="38"/>
        <v>-7.7968526466380972E-2</v>
      </c>
      <c r="Q150" s="35">
        <f t="shared" si="38"/>
        <v>-2.8689688817681969E-2</v>
      </c>
    </row>
    <row r="151" spans="2:17" ht="34" x14ac:dyDescent="0.2">
      <c r="B151" s="166"/>
      <c r="C151" s="42" t="s">
        <v>43</v>
      </c>
      <c r="D151" s="43">
        <v>0.89081578481684598</v>
      </c>
      <c r="E151" s="43">
        <v>0.884532263044149</v>
      </c>
      <c r="F151" s="43">
        <v>0.92181467181467103</v>
      </c>
      <c r="G151" s="43">
        <v>0.90278871907988001</v>
      </c>
      <c r="H151" s="43">
        <v>0.89081578481684598</v>
      </c>
      <c r="I151" s="43">
        <v>0.77925202461310705</v>
      </c>
      <c r="J151" s="42">
        <v>11302</v>
      </c>
      <c r="K151" s="54" t="s">
        <v>355</v>
      </c>
      <c r="L151" s="44"/>
      <c r="M151" s="44"/>
      <c r="N151" s="44"/>
      <c r="O151" s="35">
        <f t="shared" si="37"/>
        <v>-3.6011325429127883E-2</v>
      </c>
      <c r="P151" s="35">
        <f t="shared" si="38"/>
        <v>-7.8185328185328973E-2</v>
      </c>
      <c r="Q151" s="35">
        <f t="shared" si="38"/>
        <v>-2.9027588942215021E-2</v>
      </c>
    </row>
    <row r="152" spans="2:17" ht="34" x14ac:dyDescent="0.2">
      <c r="B152" s="166"/>
      <c r="C152" s="42" t="s">
        <v>46</v>
      </c>
      <c r="D152" s="43">
        <v>0.88644246719951703</v>
      </c>
      <c r="E152" s="43">
        <v>0.88381962864721397</v>
      </c>
      <c r="F152" s="43">
        <v>0.91362763915546996</v>
      </c>
      <c r="G152" s="43">
        <v>0.89847647296750699</v>
      </c>
      <c r="H152" s="43">
        <v>0.88644246719951703</v>
      </c>
      <c r="I152" s="43">
        <v>0.77027386460280001</v>
      </c>
      <c r="J152" s="42">
        <v>13262</v>
      </c>
      <c r="K152" s="54" t="s">
        <v>356</v>
      </c>
      <c r="L152" s="44"/>
      <c r="M152" s="44"/>
      <c r="N152" s="44"/>
      <c r="O152" s="35">
        <f t="shared" si="37"/>
        <v>-3.5515005278238809E-2</v>
      </c>
      <c r="P152" s="35">
        <f t="shared" si="38"/>
        <v>-7.6871531407039062E-2</v>
      </c>
      <c r="Q152" s="35">
        <f t="shared" si="38"/>
        <v>-2.8487044074339107E-2</v>
      </c>
    </row>
    <row r="153" spans="2:17" ht="34" x14ac:dyDescent="0.2">
      <c r="B153" s="166"/>
      <c r="C153" s="42" t="s">
        <v>47</v>
      </c>
      <c r="D153" s="43">
        <v>0.91176470588235203</v>
      </c>
      <c r="E153" s="43">
        <v>0.92248062015503796</v>
      </c>
      <c r="F153" s="43">
        <v>0.91538461538461502</v>
      </c>
      <c r="G153" s="43">
        <v>0.91891891891891897</v>
      </c>
      <c r="H153" s="43">
        <v>0.91176470588235203</v>
      </c>
      <c r="I153" s="43">
        <v>0.82217737629894605</v>
      </c>
      <c r="J153" s="42">
        <v>238</v>
      </c>
      <c r="K153" s="54" t="s">
        <v>357</v>
      </c>
      <c r="L153" s="44"/>
      <c r="M153" s="44"/>
      <c r="N153" s="44"/>
      <c r="O153" s="35">
        <f t="shared" si="37"/>
        <v>-4.6218487394958818E-2</v>
      </c>
      <c r="P153" s="35">
        <f t="shared" si="38"/>
        <v>-8.4615384615384981E-2</v>
      </c>
      <c r="Q153" s="35">
        <f t="shared" si="38"/>
        <v>-4.0758500435918887E-2</v>
      </c>
    </row>
    <row r="154" spans="2:17" ht="34" x14ac:dyDescent="0.2">
      <c r="B154" s="166"/>
      <c r="C154" s="42" t="s">
        <v>48</v>
      </c>
      <c r="D154" s="48">
        <v>0.77777777777777701</v>
      </c>
      <c r="E154" s="48">
        <v>0.72727272727272696</v>
      </c>
      <c r="F154" s="48">
        <v>0.88888888888888795</v>
      </c>
      <c r="G154" s="48">
        <v>0.8</v>
      </c>
      <c r="H154" s="48">
        <v>0.77777777777777701</v>
      </c>
      <c r="I154" s="48">
        <v>0.56980288229818898</v>
      </c>
      <c r="J154" s="49">
        <v>18</v>
      </c>
      <c r="K154" s="54" t="s">
        <v>68</v>
      </c>
      <c r="L154" s="44"/>
      <c r="M154" s="44"/>
      <c r="N154" s="44"/>
      <c r="O154" s="35">
        <f t="shared" si="37"/>
        <v>0</v>
      </c>
      <c r="P154" s="35">
        <f t="shared" si="38"/>
        <v>0</v>
      </c>
      <c r="Q154" s="35">
        <f t="shared" si="38"/>
        <v>0</v>
      </c>
    </row>
    <row r="155" spans="2:17" ht="34" x14ac:dyDescent="0.2">
      <c r="B155" s="166"/>
      <c r="C155" s="42" t="s">
        <v>49</v>
      </c>
      <c r="D155" s="43">
        <v>0.890034364261168</v>
      </c>
      <c r="E155" s="43">
        <v>0.87869822485207105</v>
      </c>
      <c r="F155" s="43">
        <v>0.92812499999999998</v>
      </c>
      <c r="G155" s="43">
        <v>0.90273556231003005</v>
      </c>
      <c r="H155" s="43">
        <v>0.890034364261168</v>
      </c>
      <c r="I155" s="43">
        <v>0.77800986908885295</v>
      </c>
      <c r="J155" s="42">
        <v>582</v>
      </c>
      <c r="K155" s="54" t="s">
        <v>358</v>
      </c>
      <c r="L155" s="44"/>
      <c r="M155" s="44"/>
      <c r="N155" s="44"/>
      <c r="O155" s="35">
        <f t="shared" si="37"/>
        <v>-2.9209621993127155E-2</v>
      </c>
      <c r="P155" s="35">
        <f t="shared" si="38"/>
        <v>-7.1875000000000022E-2</v>
      </c>
      <c r="Q155" s="35">
        <f t="shared" si="38"/>
        <v>-2.2542657085835804E-2</v>
      </c>
    </row>
    <row r="156" spans="2:17" ht="34" x14ac:dyDescent="0.2">
      <c r="B156" s="166"/>
      <c r="C156" s="42" t="s">
        <v>50</v>
      </c>
      <c r="D156" s="43">
        <v>0.86476608187134496</v>
      </c>
      <c r="E156" s="43">
        <v>0.88402527075812198</v>
      </c>
      <c r="F156" s="43">
        <v>0.86796632698272003</v>
      </c>
      <c r="G156" s="43">
        <v>0.87592219986586095</v>
      </c>
      <c r="H156" s="43">
        <v>0.86476608187134496</v>
      </c>
      <c r="I156" s="43">
        <v>0.72750283454952502</v>
      </c>
      <c r="J156" s="42">
        <v>4104</v>
      </c>
      <c r="K156" s="54" t="s">
        <v>359</v>
      </c>
      <c r="L156" s="44"/>
      <c r="M156" s="44"/>
      <c r="N156" s="44"/>
      <c r="O156" s="35">
        <f t="shared" si="37"/>
        <v>-3.6793372319688045E-2</v>
      </c>
      <c r="P156" s="35">
        <f t="shared" si="38"/>
        <v>-7.3554140853537064E-2</v>
      </c>
      <c r="Q156" s="35">
        <f t="shared" si="38"/>
        <v>-2.9419880733951076E-2</v>
      </c>
    </row>
    <row r="157" spans="2:17" ht="34" x14ac:dyDescent="0.2">
      <c r="B157" s="166"/>
      <c r="C157" s="42" t="s">
        <v>51</v>
      </c>
      <c r="D157" s="48">
        <v>0.5</v>
      </c>
      <c r="E157" s="48">
        <v>0.5</v>
      </c>
      <c r="F157" s="48">
        <v>1</v>
      </c>
      <c r="G157" s="48">
        <v>0.66666666666666596</v>
      </c>
      <c r="H157" s="48">
        <v>0.5</v>
      </c>
      <c r="I157" s="48">
        <v>0</v>
      </c>
      <c r="J157" s="49">
        <v>4</v>
      </c>
      <c r="K157" s="54" t="s">
        <v>72</v>
      </c>
      <c r="L157" s="44"/>
      <c r="M157" s="44"/>
      <c r="N157" s="44"/>
      <c r="O157" s="35">
        <f t="shared" si="37"/>
        <v>0</v>
      </c>
      <c r="P157" s="35">
        <f t="shared" si="38"/>
        <v>0</v>
      </c>
      <c r="Q157" s="35">
        <f t="shared" si="38"/>
        <v>0</v>
      </c>
    </row>
    <row r="158" spans="2:17" ht="34" x14ac:dyDescent="0.2">
      <c r="B158" s="166"/>
      <c r="C158" s="42" t="s">
        <v>52</v>
      </c>
      <c r="D158" s="43">
        <v>0.89061467283542595</v>
      </c>
      <c r="E158" s="43">
        <v>0.89182833627278002</v>
      </c>
      <c r="F158" s="43">
        <v>0.91165865384615297</v>
      </c>
      <c r="G158" s="43">
        <v>0.90163447251114404</v>
      </c>
      <c r="H158" s="43">
        <v>0.89061467283542595</v>
      </c>
      <c r="I158" s="43">
        <v>0.77872107493010201</v>
      </c>
      <c r="J158" s="42">
        <v>3026</v>
      </c>
      <c r="K158" s="54" t="s">
        <v>360</v>
      </c>
      <c r="L158" s="44"/>
      <c r="M158" s="44"/>
      <c r="N158" s="44"/>
      <c r="O158" s="35">
        <f t="shared" si="37"/>
        <v>-3.3377395902181139E-2</v>
      </c>
      <c r="P158" s="35">
        <f t="shared" si="38"/>
        <v>-7.4461636966801081E-2</v>
      </c>
      <c r="Q158" s="35">
        <f t="shared" si="38"/>
        <v>-2.6803610874044925E-2</v>
      </c>
    </row>
    <row r="159" spans="2:17" x14ac:dyDescent="0.2">
      <c r="B159" s="166"/>
      <c r="C159" s="38" t="s">
        <v>53</v>
      </c>
      <c r="D159" s="39">
        <f>AVERAGE(D146:D158)</f>
        <v>0.85412460105253107</v>
      </c>
      <c r="E159" s="39">
        <f t="shared" ref="E159:I159" si="39">AVERAGE(E146:E158)</f>
        <v>0.84997381725112031</v>
      </c>
      <c r="F159" s="39">
        <f t="shared" si="39"/>
        <v>0.92024110231377998</v>
      </c>
      <c r="G159" s="39">
        <f t="shared" si="39"/>
        <v>0.87784028167484562</v>
      </c>
      <c r="H159" s="39">
        <f t="shared" si="39"/>
        <v>0.85412460105253107</v>
      </c>
      <c r="I159" s="39">
        <f t="shared" si="39"/>
        <v>0.7075587559166</v>
      </c>
      <c r="O159" s="124">
        <f>D159-O18</f>
        <v>-2.72432781555354E-2</v>
      </c>
      <c r="P159" s="124">
        <f>F159-Q18</f>
        <v>-5.7959079053870322E-2</v>
      </c>
      <c r="Q159" s="124">
        <f>G159-R18</f>
        <v>-2.189931032017256E-2</v>
      </c>
    </row>
    <row r="160" spans="2:17" x14ac:dyDescent="0.2">
      <c r="B160" s="166"/>
      <c r="C160" s="38" t="s">
        <v>55</v>
      </c>
      <c r="D160" s="39">
        <f>SUMPRODUCT(D146:D158,$J$37:$J$49)/SUM($J$37:$J$49)</f>
        <v>0.88399325648152316</v>
      </c>
      <c r="E160" s="39">
        <f t="shared" ref="E160:I160" si="40">SUMPRODUCT(E146:E158,$J$37:$J$49)/SUM($J$37:$J$49)</f>
        <v>0.88344333723481838</v>
      </c>
      <c r="F160" s="39">
        <f t="shared" si="40"/>
        <v>0.90902111242895545</v>
      </c>
      <c r="G160" s="39">
        <f t="shared" si="40"/>
        <v>0.89597358546995876</v>
      </c>
      <c r="H160" s="39">
        <f t="shared" si="40"/>
        <v>0.88399325648152316</v>
      </c>
      <c r="I160" s="39">
        <f t="shared" si="40"/>
        <v>0.7654816116530202</v>
      </c>
    </row>
    <row r="161" spans="2:9" x14ac:dyDescent="0.2">
      <c r="B161" s="167"/>
      <c r="C161" s="38" t="s">
        <v>54</v>
      </c>
      <c r="D161" s="39">
        <f>STDEV(D146:D158)</f>
        <v>0.11736290251549872</v>
      </c>
      <c r="E161" s="39">
        <f t="shared" ref="E161:I161" si="41">STDEV(E146:E158)</f>
        <v>0.12062225452918002</v>
      </c>
      <c r="F161" s="39">
        <f t="shared" si="41"/>
        <v>4.2267696689315799E-2</v>
      </c>
      <c r="G161" s="39">
        <f t="shared" si="41"/>
        <v>7.7607023453505022E-2</v>
      </c>
      <c r="H161" s="39">
        <f t="shared" si="41"/>
        <v>0.11736290251549872</v>
      </c>
      <c r="I161" s="39">
        <f t="shared" si="41"/>
        <v>0.23361199563992499</v>
      </c>
    </row>
  </sheetData>
  <mergeCells count="17">
    <mergeCell ref="D89:G89"/>
    <mergeCell ref="N21:N22"/>
    <mergeCell ref="B87:C87"/>
    <mergeCell ref="B85:C85"/>
    <mergeCell ref="B86:C86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conditionalFormatting sqref="K5">
    <cfRule type="cellIs" dxfId="51" priority="65" operator="notEqual">
      <formula>$K$21</formula>
    </cfRule>
  </conditionalFormatting>
  <conditionalFormatting sqref="K21">
    <cfRule type="cellIs" dxfId="50" priority="64" operator="notEqual">
      <formula>$K$37</formula>
    </cfRule>
  </conditionalFormatting>
  <conditionalFormatting sqref="K37">
    <cfRule type="cellIs" dxfId="49" priority="63" operator="notEqual">
      <formula>$K$53</formula>
    </cfRule>
  </conditionalFormatting>
  <conditionalFormatting sqref="K53">
    <cfRule type="cellIs" dxfId="48" priority="62" operator="notEqual">
      <formula>$K$69</formula>
    </cfRule>
  </conditionalFormatting>
  <conditionalFormatting sqref="K6">
    <cfRule type="cellIs" dxfId="47" priority="61" operator="notEqual">
      <formula>$K$22</formula>
    </cfRule>
  </conditionalFormatting>
  <conditionalFormatting sqref="K22">
    <cfRule type="cellIs" dxfId="46" priority="60" operator="notEqual">
      <formula>$K$38</formula>
    </cfRule>
  </conditionalFormatting>
  <conditionalFormatting sqref="K38">
    <cfRule type="cellIs" dxfId="45" priority="59" operator="notEqual">
      <formula>$K$54</formula>
    </cfRule>
  </conditionalFormatting>
  <conditionalFormatting sqref="K54">
    <cfRule type="cellIs" dxfId="44" priority="58" operator="notEqual">
      <formula>$K$70</formula>
    </cfRule>
  </conditionalFormatting>
  <conditionalFormatting sqref="K7">
    <cfRule type="cellIs" dxfId="43" priority="57" operator="notEqual">
      <formula>$K$23</formula>
    </cfRule>
  </conditionalFormatting>
  <conditionalFormatting sqref="K23">
    <cfRule type="cellIs" dxfId="42" priority="56" operator="notEqual">
      <formula>$K$39</formula>
    </cfRule>
  </conditionalFormatting>
  <conditionalFormatting sqref="K39">
    <cfRule type="cellIs" dxfId="41" priority="55" operator="notEqual">
      <formula>$K$55</formula>
    </cfRule>
  </conditionalFormatting>
  <conditionalFormatting sqref="K55">
    <cfRule type="cellIs" dxfId="40" priority="54" operator="notEqual">
      <formula>$K$71</formula>
    </cfRule>
  </conditionalFormatting>
  <conditionalFormatting sqref="K8">
    <cfRule type="cellIs" dxfId="39" priority="53" operator="notEqual">
      <formula>$K$24</formula>
    </cfRule>
  </conditionalFormatting>
  <conditionalFormatting sqref="K24">
    <cfRule type="cellIs" dxfId="38" priority="52" operator="notEqual">
      <formula>$K$40</formula>
    </cfRule>
  </conditionalFormatting>
  <conditionalFormatting sqref="K40">
    <cfRule type="cellIs" dxfId="37" priority="51" operator="notEqual">
      <formula>$K$56</formula>
    </cfRule>
  </conditionalFormatting>
  <conditionalFormatting sqref="K56">
    <cfRule type="cellIs" dxfId="36" priority="50" operator="notEqual">
      <formula>$K$72</formula>
    </cfRule>
  </conditionalFormatting>
  <conditionalFormatting sqref="K9">
    <cfRule type="cellIs" dxfId="35" priority="49" operator="notEqual">
      <formula>$K$25</formula>
    </cfRule>
  </conditionalFormatting>
  <conditionalFormatting sqref="K25">
    <cfRule type="cellIs" dxfId="34" priority="48" operator="notEqual">
      <formula>$K$41</formula>
    </cfRule>
  </conditionalFormatting>
  <conditionalFormatting sqref="K41">
    <cfRule type="cellIs" dxfId="33" priority="47" operator="notEqual">
      <formula>$K$57</formula>
    </cfRule>
  </conditionalFormatting>
  <conditionalFormatting sqref="K57">
    <cfRule type="cellIs" dxfId="32" priority="46" operator="notEqual">
      <formula>$K$73</formula>
    </cfRule>
  </conditionalFormatting>
  <conditionalFormatting sqref="K10">
    <cfRule type="cellIs" dxfId="31" priority="45" operator="notEqual">
      <formula>$K$26</formula>
    </cfRule>
  </conditionalFormatting>
  <conditionalFormatting sqref="K26">
    <cfRule type="cellIs" dxfId="30" priority="44" operator="notEqual">
      <formula>$K$42</formula>
    </cfRule>
  </conditionalFormatting>
  <conditionalFormatting sqref="K42">
    <cfRule type="cellIs" dxfId="29" priority="43" operator="notEqual">
      <formula>$K$58</formula>
    </cfRule>
  </conditionalFormatting>
  <conditionalFormatting sqref="K58">
    <cfRule type="cellIs" dxfId="28" priority="42" operator="notEqual">
      <formula>$K$74</formula>
    </cfRule>
  </conditionalFormatting>
  <conditionalFormatting sqref="K11">
    <cfRule type="cellIs" dxfId="27" priority="41" operator="notEqual">
      <formula>$K$27</formula>
    </cfRule>
  </conditionalFormatting>
  <conditionalFormatting sqref="K27">
    <cfRule type="cellIs" dxfId="26" priority="40" operator="notEqual">
      <formula>$K$43</formula>
    </cfRule>
  </conditionalFormatting>
  <conditionalFormatting sqref="K43">
    <cfRule type="cellIs" dxfId="25" priority="39" operator="notEqual">
      <formula>$K$59</formula>
    </cfRule>
  </conditionalFormatting>
  <conditionalFormatting sqref="K59">
    <cfRule type="cellIs" dxfId="24" priority="38" operator="notEqual">
      <formula>$K$75</formula>
    </cfRule>
  </conditionalFormatting>
  <conditionalFormatting sqref="K12">
    <cfRule type="cellIs" dxfId="23" priority="37" operator="notEqual">
      <formula>$K$28</formula>
    </cfRule>
  </conditionalFormatting>
  <conditionalFormatting sqref="K28">
    <cfRule type="cellIs" dxfId="22" priority="36" operator="notEqual">
      <formula>$K$44</formula>
    </cfRule>
  </conditionalFormatting>
  <conditionalFormatting sqref="K44">
    <cfRule type="cellIs" dxfId="21" priority="35" operator="notEqual">
      <formula>$K$60</formula>
    </cfRule>
  </conditionalFormatting>
  <conditionalFormatting sqref="K60">
    <cfRule type="cellIs" dxfId="20" priority="34" operator="notEqual">
      <formula>$K$76</formula>
    </cfRule>
  </conditionalFormatting>
  <conditionalFormatting sqref="K13">
    <cfRule type="cellIs" dxfId="19" priority="33" operator="notEqual">
      <formula>$K$29</formula>
    </cfRule>
  </conditionalFormatting>
  <conditionalFormatting sqref="K29">
    <cfRule type="cellIs" dxfId="18" priority="32" operator="notEqual">
      <formula>$K$45</formula>
    </cfRule>
  </conditionalFormatting>
  <conditionalFormatting sqref="K45">
    <cfRule type="cellIs" dxfId="17" priority="31" operator="notEqual">
      <formula>$K$61</formula>
    </cfRule>
  </conditionalFormatting>
  <conditionalFormatting sqref="K61">
    <cfRule type="cellIs" dxfId="16" priority="30" operator="notEqual">
      <formula>$K$77</formula>
    </cfRule>
  </conditionalFormatting>
  <conditionalFormatting sqref="K14">
    <cfRule type="cellIs" dxfId="15" priority="29" operator="notEqual">
      <formula>$K$30</formula>
    </cfRule>
  </conditionalFormatting>
  <conditionalFormatting sqref="K30">
    <cfRule type="cellIs" dxfId="14" priority="28" operator="notEqual">
      <formula>$K$46</formula>
    </cfRule>
  </conditionalFormatting>
  <conditionalFormatting sqref="K46">
    <cfRule type="cellIs" dxfId="13" priority="27" operator="notEqual">
      <formula>$K$62</formula>
    </cfRule>
  </conditionalFormatting>
  <conditionalFormatting sqref="K62">
    <cfRule type="cellIs" dxfId="12" priority="26" operator="notEqual">
      <formula>$K$78</formula>
    </cfRule>
  </conditionalFormatting>
  <conditionalFormatting sqref="K15">
    <cfRule type="cellIs" dxfId="11" priority="25" operator="notEqual">
      <formula>$K$31</formula>
    </cfRule>
  </conditionalFormatting>
  <conditionalFormatting sqref="K31">
    <cfRule type="cellIs" dxfId="10" priority="24" operator="notEqual">
      <formula>$K$47</formula>
    </cfRule>
  </conditionalFormatting>
  <conditionalFormatting sqref="K47">
    <cfRule type="cellIs" dxfId="9" priority="23" operator="notEqual">
      <formula>$K$63</formula>
    </cfRule>
  </conditionalFormatting>
  <conditionalFormatting sqref="K63">
    <cfRule type="cellIs" dxfId="8" priority="22" operator="notEqual">
      <formula>$K$79</formula>
    </cfRule>
  </conditionalFormatting>
  <conditionalFormatting sqref="K16">
    <cfRule type="cellIs" dxfId="7" priority="21" operator="notEqual">
      <formula>$K$32</formula>
    </cfRule>
  </conditionalFormatting>
  <conditionalFormatting sqref="K32">
    <cfRule type="cellIs" dxfId="6" priority="20" operator="notEqual">
      <formula>$K$48</formula>
    </cfRule>
  </conditionalFormatting>
  <conditionalFormatting sqref="K48">
    <cfRule type="cellIs" dxfId="5" priority="19" operator="notEqual">
      <formula>$K$64</formula>
    </cfRule>
  </conditionalFormatting>
  <conditionalFormatting sqref="K64">
    <cfRule type="cellIs" dxfId="4" priority="18" operator="notEqual">
      <formula>$K$80</formula>
    </cfRule>
  </conditionalFormatting>
  <conditionalFormatting sqref="K17">
    <cfRule type="cellIs" dxfId="3" priority="17" operator="notEqual">
      <formula>$K$33</formula>
    </cfRule>
  </conditionalFormatting>
  <conditionalFormatting sqref="K33">
    <cfRule type="cellIs" dxfId="2" priority="16" operator="notEqual">
      <formula>$K$49</formula>
    </cfRule>
  </conditionalFormatting>
  <conditionalFormatting sqref="K49">
    <cfRule type="cellIs" dxfId="1" priority="15" operator="notEqual">
      <formula>$K$65</formula>
    </cfRule>
  </conditionalFormatting>
  <conditionalFormatting sqref="K65">
    <cfRule type="cellIs" dxfId="0" priority="14" operator="notEqual">
      <formula>$K$81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BC76-1EA3-9641-B454-36B05080DD34}">
  <dimension ref="C3:P27"/>
  <sheetViews>
    <sheetView topLeftCell="C20" zoomScale="120" zoomScaleNormal="120" workbookViewId="0">
      <selection activeCell="K28" sqref="K28"/>
    </sheetView>
  </sheetViews>
  <sheetFormatPr baseColWidth="10" defaultRowHeight="16" x14ac:dyDescent="0.2"/>
  <cols>
    <col min="3" max="3" width="28.5" bestFit="1" customWidth="1"/>
    <col min="11" max="11" width="13.1640625" customWidth="1"/>
  </cols>
  <sheetData>
    <row r="3" spans="3:16" ht="19" x14ac:dyDescent="0.25">
      <c r="M3" s="146" t="s">
        <v>223</v>
      </c>
      <c r="N3" s="146"/>
      <c r="O3" s="146"/>
      <c r="P3" s="146"/>
    </row>
    <row r="4" spans="3:16" x14ac:dyDescent="0.2"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2</v>
      </c>
      <c r="O4" s="5" t="s">
        <v>3</v>
      </c>
      <c r="P4" s="5" t="s">
        <v>4</v>
      </c>
    </row>
    <row r="5" spans="3:16" ht="34" x14ac:dyDescent="0.2">
      <c r="C5" s="3" t="s">
        <v>44</v>
      </c>
      <c r="D5" s="35">
        <v>1</v>
      </c>
      <c r="E5" s="35">
        <v>1</v>
      </c>
      <c r="F5" s="35">
        <v>1</v>
      </c>
      <c r="G5" s="35">
        <v>1</v>
      </c>
      <c r="H5" s="35">
        <v>1</v>
      </c>
      <c r="I5" s="35">
        <v>1</v>
      </c>
      <c r="J5" s="3">
        <v>10</v>
      </c>
      <c r="K5" s="54" t="s">
        <v>75</v>
      </c>
      <c r="M5" s="35">
        <f>D5-'Phi3.5-3b Iter'!D5</f>
        <v>0</v>
      </c>
      <c r="N5" s="35">
        <f>E5-'Phi3.5-3b Iter'!E5</f>
        <v>0</v>
      </c>
      <c r="O5" s="35">
        <f>F5-'Phi3.5-3b Iter'!F5</f>
        <v>0</v>
      </c>
      <c r="P5" s="35">
        <f>G5-'Phi3.5-3b Iter'!G5</f>
        <v>0</v>
      </c>
    </row>
    <row r="6" spans="3:16" ht="51" x14ac:dyDescent="0.2">
      <c r="C6" s="3" t="s">
        <v>40</v>
      </c>
      <c r="D6" s="35">
        <v>0.890625</v>
      </c>
      <c r="E6" s="35">
        <v>0.85714285714285698</v>
      </c>
      <c r="F6" s="35">
        <v>0.9375</v>
      </c>
      <c r="G6" s="35">
        <v>0.89552238805970097</v>
      </c>
      <c r="H6" s="35">
        <v>0.890625</v>
      </c>
      <c r="I6" s="35">
        <v>0.78470602571793002</v>
      </c>
      <c r="J6" s="3">
        <v>64</v>
      </c>
      <c r="K6" s="54" t="s">
        <v>220</v>
      </c>
      <c r="M6" s="35">
        <f>D6-'Phi3.5-3b Iter'!D6</f>
        <v>1.5625E-2</v>
      </c>
      <c r="N6" s="35">
        <f>E6-'Phi3.5-3b Iter'!E6</f>
        <v>2.3809523809523947E-2</v>
      </c>
      <c r="O6" s="35">
        <f>F6-'Phi3.5-3b Iter'!F6</f>
        <v>0</v>
      </c>
      <c r="P6" s="35">
        <f>G6-'Phi3.5-3b Iter'!G6</f>
        <v>1.3169446883230962E-2</v>
      </c>
    </row>
    <row r="7" spans="3:16" ht="34" x14ac:dyDescent="0.2">
      <c r="C7" s="3" t="s">
        <v>39</v>
      </c>
      <c r="D7" s="35">
        <v>0.89864864864864802</v>
      </c>
      <c r="E7" s="35">
        <v>0.86419753086419704</v>
      </c>
      <c r="F7" s="35">
        <v>0.94594594594594505</v>
      </c>
      <c r="G7" s="35">
        <v>0.90322580645161199</v>
      </c>
      <c r="H7" s="35">
        <v>0.89864864864864802</v>
      </c>
      <c r="I7" s="35">
        <v>0.80088857966911198</v>
      </c>
      <c r="J7" s="3">
        <v>148</v>
      </c>
      <c r="K7" s="54" t="s">
        <v>221</v>
      </c>
      <c r="M7" s="35">
        <f>D7-'Phi3.5-3b Iter'!D7</f>
        <v>-2.0270270270270951E-2</v>
      </c>
      <c r="N7" s="35">
        <f>E7-'Phi3.5-3b Iter'!E7</f>
        <v>3.7324145851280743E-3</v>
      </c>
      <c r="O7" s="35">
        <f>F7-'Phi3.5-3b Iter'!F7</f>
        <v>-5.4054054054054945E-2</v>
      </c>
      <c r="P7" s="35">
        <f>G7-'Phi3.5-3b Iter'!G7</f>
        <v>-2.1774193548388054E-2</v>
      </c>
    </row>
    <row r="8" spans="3:16" ht="34" x14ac:dyDescent="0.2">
      <c r="C8" s="3" t="s">
        <v>41</v>
      </c>
      <c r="D8" s="35">
        <v>0.92157319059809095</v>
      </c>
      <c r="E8" s="35">
        <v>0.86618152415605398</v>
      </c>
      <c r="F8" s="35">
        <v>0.99720735396788396</v>
      </c>
      <c r="G8" s="35">
        <v>0.92708784076157502</v>
      </c>
      <c r="H8" s="35">
        <v>0.92157319059809095</v>
      </c>
      <c r="I8" s="35">
        <v>0.85296163408917103</v>
      </c>
      <c r="J8" s="3">
        <v>8594</v>
      </c>
      <c r="K8" s="54" t="s">
        <v>222</v>
      </c>
      <c r="M8" s="35">
        <f>D8-'Phi3.5-3b Iter'!D8</f>
        <v>1.1519664882475911E-2</v>
      </c>
      <c r="N8" s="35">
        <f>E8-'Phi3.5-3b Iter'!E8</f>
        <v>1.3782115266549599E-3</v>
      </c>
      <c r="O8" s="35">
        <f>F8-'Phi3.5-3b Iter'!F8</f>
        <v>2.5133814289038936E-2</v>
      </c>
      <c r="P8" s="35">
        <f>G8-'Phi3.5-3b Iter'!G8</f>
        <v>1.1781606511548026E-2</v>
      </c>
    </row>
    <row r="9" spans="3:16" ht="34" x14ac:dyDescent="0.2">
      <c r="C9" s="3" t="s">
        <v>42</v>
      </c>
      <c r="D9" s="35">
        <v>0.92525570416994496</v>
      </c>
      <c r="E9" s="35">
        <v>0.87301587301587302</v>
      </c>
      <c r="F9" s="35">
        <v>0.99527930763178596</v>
      </c>
      <c r="G9" s="35">
        <v>0.93014705882352899</v>
      </c>
      <c r="H9" s="35">
        <v>0.92525570416994496</v>
      </c>
      <c r="I9" s="35">
        <v>0.85897677242874904</v>
      </c>
      <c r="J9" s="3">
        <v>2542</v>
      </c>
      <c r="K9" s="55" t="s">
        <v>224</v>
      </c>
      <c r="M9" s="35">
        <f>D9-'Phi3.5-3b Iter'!D9</f>
        <v>7.8678206136995055E-4</v>
      </c>
      <c r="N9" s="35">
        <f>E9-'Phi3.5-3b Iter'!E9</f>
        <v>4.2530568846360639E-3</v>
      </c>
      <c r="O9" s="35">
        <f>F9-'Phi3.5-3b Iter'!F9</f>
        <v>-4.7206923682140411E-3</v>
      </c>
      <c r="P9" s="35">
        <f>G9-'Phi3.5-3b Iter'!G9</f>
        <v>3.7383278110103557E-4</v>
      </c>
    </row>
    <row r="10" spans="3:16" ht="34" x14ac:dyDescent="0.2">
      <c r="C10" s="3" t="s">
        <v>43</v>
      </c>
      <c r="D10" s="35">
        <v>0.92081047602194299</v>
      </c>
      <c r="E10" s="35">
        <v>0.86618417000307901</v>
      </c>
      <c r="F10" s="35">
        <v>0.99539904441691696</v>
      </c>
      <c r="G10" s="35">
        <v>0.92630712227253997</v>
      </c>
      <c r="H10" s="35">
        <v>0.92081047602194299</v>
      </c>
      <c r="I10" s="35">
        <v>0.85114484723292005</v>
      </c>
      <c r="J10" s="3">
        <v>11302</v>
      </c>
      <c r="K10" s="55" t="s">
        <v>226</v>
      </c>
      <c r="M10" s="35">
        <f>D10-'Phi3.5-3b Iter'!D10</f>
        <v>-6.0166342240309811E-3</v>
      </c>
      <c r="N10" s="35">
        <f>E10-'Phi3.5-3b Iter'!E10</f>
        <v>-6.1529710898500234E-3</v>
      </c>
      <c r="O10" s="35">
        <f>F10-'Phi3.5-3b Iter'!F10</f>
        <v>-4.600955583083044E-3</v>
      </c>
      <c r="P10" s="35">
        <f>G10-'Phi3.5-3b Iter'!G10</f>
        <v>-5.5091857495550567E-3</v>
      </c>
    </row>
    <row r="11" spans="3:16" ht="34" x14ac:dyDescent="0.2">
      <c r="C11" s="3" t="s">
        <v>46</v>
      </c>
      <c r="D11" s="35">
        <v>0.92060021112954304</v>
      </c>
      <c r="E11" s="35">
        <v>0.86813621964097099</v>
      </c>
      <c r="F11" s="35">
        <v>0.99185643191072204</v>
      </c>
      <c r="G11" s="35">
        <v>0.92588160765819605</v>
      </c>
      <c r="H11" s="35">
        <v>0.92060021112954304</v>
      </c>
      <c r="I11" s="35">
        <v>0.84987508820387103</v>
      </c>
      <c r="J11" s="3">
        <v>13262</v>
      </c>
      <c r="K11" s="55" t="s">
        <v>227</v>
      </c>
      <c r="M11" s="35">
        <f>D11-'Phi3.5-3b Iter'!D11</f>
        <v>-1.3572613482129015E-3</v>
      </c>
      <c r="N11" s="35">
        <f>E11-'Phi3.5-3b Iter'!E11</f>
        <v>-2.9513135155270209E-3</v>
      </c>
      <c r="O11" s="35">
        <f>F11-'Phi3.5-3b Iter'!F11</f>
        <v>1.3572613482130125E-3</v>
      </c>
      <c r="P11" s="35">
        <f>G11-'Phi3.5-3b Iter'!G11</f>
        <v>-1.0819093836499372E-3</v>
      </c>
    </row>
    <row r="12" spans="3:16" ht="34" x14ac:dyDescent="0.2">
      <c r="C12" s="3" t="s">
        <v>47</v>
      </c>
      <c r="D12" s="35">
        <v>0.93277310924369705</v>
      </c>
      <c r="E12" s="35">
        <v>0.91200000000000003</v>
      </c>
      <c r="F12" s="35">
        <v>0.95798319327731096</v>
      </c>
      <c r="G12" s="35">
        <v>0.93442622950819598</v>
      </c>
      <c r="H12" s="35">
        <v>0.93277310924369705</v>
      </c>
      <c r="I12" s="35">
        <v>0.86664851353804195</v>
      </c>
      <c r="J12" s="3">
        <v>238</v>
      </c>
      <c r="K12" s="55" t="s">
        <v>228</v>
      </c>
      <c r="M12" s="35">
        <f>D12-'Phi3.5-3b Iter'!D12</f>
        <v>-2.5210084033613911E-2</v>
      </c>
      <c r="N12" s="35">
        <f>E12-'Phi3.5-3b Iter'!E12</f>
        <v>-1.0480620155037923E-2</v>
      </c>
      <c r="O12" s="35">
        <f>F12-'Phi3.5-3b Iter'!F12</f>
        <v>-4.2016806722689037E-2</v>
      </c>
      <c r="P12" s="35">
        <f>G12-'Phi3.5-3b Iter'!G12</f>
        <v>-2.5251189846641986E-2</v>
      </c>
    </row>
    <row r="13" spans="3:16" ht="34" x14ac:dyDescent="0.2">
      <c r="C13" s="3" t="s">
        <v>48</v>
      </c>
      <c r="D13" s="35">
        <v>0.83333333333333304</v>
      </c>
      <c r="E13" s="35">
        <v>0.8</v>
      </c>
      <c r="F13" s="35">
        <v>0.88888888888888795</v>
      </c>
      <c r="G13" s="35">
        <v>0.84210526315789402</v>
      </c>
      <c r="H13" s="35">
        <v>0.83333333333333304</v>
      </c>
      <c r="I13" s="35">
        <v>0.67082039324993603</v>
      </c>
      <c r="J13" s="3">
        <v>18</v>
      </c>
      <c r="K13" s="55" t="s">
        <v>110</v>
      </c>
      <c r="M13" s="35">
        <f>D13-'Phi3.5-3b Iter'!D13</f>
        <v>5.5555555555556024E-2</v>
      </c>
      <c r="N13" s="35">
        <f>E13-'Phi3.5-3b Iter'!E13</f>
        <v>7.2727272727273085E-2</v>
      </c>
      <c r="O13" s="35">
        <f>F13-'Phi3.5-3b Iter'!F13</f>
        <v>0</v>
      </c>
      <c r="P13" s="35">
        <f>G13-'Phi3.5-3b Iter'!G13</f>
        <v>4.210526315789398E-2</v>
      </c>
    </row>
    <row r="14" spans="3:16" ht="34" x14ac:dyDescent="0.2">
      <c r="C14" s="3" t="s">
        <v>49</v>
      </c>
      <c r="D14" s="35">
        <v>0.92096219931271395</v>
      </c>
      <c r="E14" s="35">
        <v>0.86350148367952495</v>
      </c>
      <c r="F14" s="35">
        <v>1</v>
      </c>
      <c r="G14" s="35">
        <v>0.92675159235668703</v>
      </c>
      <c r="H14" s="35">
        <v>0.92096219931271395</v>
      </c>
      <c r="I14" s="35">
        <v>0.85264468998466703</v>
      </c>
      <c r="J14" s="3">
        <v>582</v>
      </c>
      <c r="K14" s="55" t="s">
        <v>71</v>
      </c>
      <c r="M14" s="35">
        <f>D14-'Phi3.5-3b Iter'!D14</f>
        <v>1.7182130584189048E-3</v>
      </c>
      <c r="N14" s="35">
        <f>E14-'Phi3.5-3b Iter'!E14</f>
        <v>2.554738117394928E-3</v>
      </c>
      <c r="O14" s="35">
        <f>F14-'Phi3.5-3b Iter'!F14</f>
        <v>0</v>
      </c>
      <c r="P14" s="35">
        <f>G14-'Phi3.5-3b Iter'!G14</f>
        <v>1.4733729608210622E-3</v>
      </c>
    </row>
    <row r="15" spans="3:16" ht="34" x14ac:dyDescent="0.2">
      <c r="C15" s="3" t="s">
        <v>50</v>
      </c>
      <c r="D15" s="35">
        <v>0.91106237816764102</v>
      </c>
      <c r="E15" s="35">
        <v>0.87572383073496596</v>
      </c>
      <c r="F15" s="35">
        <v>0.95808966861598399</v>
      </c>
      <c r="G15" s="35">
        <v>0.91505701652315496</v>
      </c>
      <c r="H15" s="35">
        <v>0.91106237816764102</v>
      </c>
      <c r="I15" s="35">
        <v>0.82578542816682099</v>
      </c>
      <c r="J15" s="3">
        <v>4104</v>
      </c>
      <c r="K15" s="55" t="s">
        <v>229</v>
      </c>
      <c r="M15" s="35">
        <f>D15-'Phi3.5-3b Iter'!D15</f>
        <v>9.5029239766080131E-3</v>
      </c>
      <c r="N15" s="35">
        <f>E15-'Phi3.5-3b Iter'!E15</f>
        <v>3.882675500308963E-3</v>
      </c>
      <c r="O15" s="35">
        <f>F15-'Phi3.5-3b Iter'!F15</f>
        <v>1.6569200779727011E-2</v>
      </c>
      <c r="P15" s="35">
        <f>G15-'Phi3.5-3b Iter'!G15</f>
        <v>9.7149359233429378E-3</v>
      </c>
    </row>
    <row r="16" spans="3:16" ht="34" x14ac:dyDescent="0.2">
      <c r="C16" s="3" t="s">
        <v>51</v>
      </c>
      <c r="D16" s="35">
        <v>0.5</v>
      </c>
      <c r="E16" s="35">
        <v>0.5</v>
      </c>
      <c r="F16" s="35">
        <v>1</v>
      </c>
      <c r="G16" s="35">
        <v>0.66666666666666596</v>
      </c>
      <c r="H16" s="35">
        <v>0.5</v>
      </c>
      <c r="I16" s="35">
        <v>0</v>
      </c>
      <c r="J16" s="3">
        <v>4</v>
      </c>
      <c r="K16" s="55" t="s">
        <v>72</v>
      </c>
      <c r="M16" s="35">
        <f>D16-'Phi3.5-3b Iter'!D16</f>
        <v>0</v>
      </c>
      <c r="N16" s="35">
        <f>E16-'Phi3.5-3b Iter'!E16</f>
        <v>0</v>
      </c>
      <c r="O16" s="35">
        <f>F16-'Phi3.5-3b Iter'!F16</f>
        <v>0</v>
      </c>
      <c r="P16" s="35">
        <f>G16-'Phi3.5-3b Iter'!G16</f>
        <v>0</v>
      </c>
    </row>
    <row r="17" spans="3:16" ht="34" x14ac:dyDescent="0.2">
      <c r="C17" s="3" t="s">
        <v>52</v>
      </c>
      <c r="D17" s="35">
        <v>0.92927957699933905</v>
      </c>
      <c r="E17" s="35">
        <v>0.87783595113437995</v>
      </c>
      <c r="F17" s="35">
        <v>0.99735624586913396</v>
      </c>
      <c r="G17" s="35">
        <v>0.93378712871287095</v>
      </c>
      <c r="H17" s="35">
        <v>0.92927957699933905</v>
      </c>
      <c r="I17" s="35">
        <v>0.86662940150123002</v>
      </c>
      <c r="J17" s="3">
        <v>3026</v>
      </c>
      <c r="K17" s="55" t="s">
        <v>233</v>
      </c>
      <c r="M17" s="35">
        <f>D17-'Phi3.5-3b Iter'!D17</f>
        <v>5.2875082617320768E-3</v>
      </c>
      <c r="N17" s="35">
        <f>E17-'Phi3.5-3b Iter'!E17</f>
        <v>7.0485178105894608E-4</v>
      </c>
      <c r="O17" s="35">
        <f>F17-'Phi3.5-3b Iter'!F17</f>
        <v>1.1235955056179914E-2</v>
      </c>
      <c r="P17" s="35">
        <f>G17-'Phi3.5-3b Iter'!G17</f>
        <v>5.3490453276819894E-3</v>
      </c>
    </row>
    <row r="18" spans="3:16" x14ac:dyDescent="0.2">
      <c r="C18" s="38" t="s">
        <v>53</v>
      </c>
      <c r="D18" s="39">
        <f>AVERAGE(D5:D17)</f>
        <v>0.88499414058653025</v>
      </c>
      <c r="E18" s="39">
        <f t="shared" ref="E18:I18" si="0">AVERAGE(E5:E17)</f>
        <v>0.84799380310553096</v>
      </c>
      <c r="F18" s="39">
        <f t="shared" si="0"/>
        <v>0.97426969850189005</v>
      </c>
      <c r="G18" s="39">
        <f t="shared" si="0"/>
        <v>0.90207428622712471</v>
      </c>
      <c r="H18" s="39">
        <f t="shared" si="0"/>
        <v>0.88499414058653025</v>
      </c>
      <c r="I18" s="39">
        <f t="shared" si="0"/>
        <v>0.77546779798326526</v>
      </c>
      <c r="K18" s="8"/>
      <c r="M18" s="39">
        <f>D18-'Phi3.5-3b Iter'!D18</f>
        <v>3.6262613784637798E-3</v>
      </c>
      <c r="N18" s="39">
        <f>E18-'Phi3.5-3b Iter'!E18</f>
        <v>7.1890646285819315E-3</v>
      </c>
      <c r="O18" s="39">
        <f>F18-'Phi3.5-3b Iter'!F18</f>
        <v>-3.9304828657602542E-3</v>
      </c>
      <c r="P18" s="39">
        <f>G18-'Phi3.5-3b Iter'!G18</f>
        <v>2.3346942321065267E-3</v>
      </c>
    </row>
    <row r="19" spans="3:16" x14ac:dyDescent="0.2">
      <c r="C19" s="38" t="s">
        <v>55</v>
      </c>
      <c r="D19" s="39">
        <f>SUMPRODUCT(D5:D17,$J$5:$J$17)/SUM($J$5:$J$17)</f>
        <v>0.92071809358910084</v>
      </c>
      <c r="E19" s="39">
        <f t="shared" ref="E19:I19" si="1">SUMPRODUCT(E5:E17,$J$5:$J$17)/SUM($J$5:$J$17)</f>
        <v>0.86902722086053441</v>
      </c>
      <c r="F19" s="39">
        <f t="shared" si="1"/>
        <v>0.99088713719414923</v>
      </c>
      <c r="G19" s="39">
        <f t="shared" si="1"/>
        <v>0.92590339987211268</v>
      </c>
      <c r="H19" s="39">
        <f t="shared" si="1"/>
        <v>0.92071809358910084</v>
      </c>
      <c r="I19" s="39">
        <f t="shared" si="1"/>
        <v>0.84998693913770396</v>
      </c>
      <c r="K19" s="8"/>
      <c r="M19" s="39">
        <f>D19-'Phi3.5-3b Iter'!D19</f>
        <v>1.4580580489360617E-3</v>
      </c>
      <c r="N19" s="39">
        <f>E19-'Phi3.5-3b Iter'!E19</f>
        <v>-1.494063633250664E-3</v>
      </c>
      <c r="O19" s="39">
        <f>F19-'Phi3.5-3b Iter'!F19</f>
        <v>5.7866678817150019E-3</v>
      </c>
      <c r="P19" s="39">
        <f>G19-'Phi3.5-3b Iter'!G19</f>
        <v>1.7057114062341006E-3</v>
      </c>
    </row>
    <row r="20" spans="3:16" x14ac:dyDescent="0.2">
      <c r="C20" s="38" t="s">
        <v>54</v>
      </c>
      <c r="D20" s="39">
        <f>STDEV(D5:D17)</f>
        <v>0.12112690785851941</v>
      </c>
      <c r="E20" s="39">
        <f t="shared" ref="E20:I20" si="2">STDEV(E5:E17)</f>
        <v>0.11348477695786202</v>
      </c>
      <c r="F20" s="39">
        <f t="shared" si="2"/>
        <v>3.4416067028145703E-2</v>
      </c>
      <c r="G20" s="39">
        <f t="shared" si="2"/>
        <v>7.8551671192657782E-2</v>
      </c>
      <c r="H20" s="39">
        <f t="shared" si="2"/>
        <v>0.12112690785851941</v>
      </c>
      <c r="I20" s="39">
        <f t="shared" si="2"/>
        <v>0.24372160642180546</v>
      </c>
      <c r="K20" s="8"/>
    </row>
    <row r="27" spans="3:16" x14ac:dyDescent="0.2">
      <c r="K27">
        <f>2090*2</f>
        <v>4180</v>
      </c>
    </row>
  </sheetData>
  <mergeCells count="1">
    <mergeCell ref="M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6B0E-F753-6648-B707-35EDD8A7C594}">
  <dimension ref="C3:P21"/>
  <sheetViews>
    <sheetView topLeftCell="B1" zoomScale="120" zoomScaleNormal="120" workbookViewId="0">
      <selection activeCell="C3" sqref="C3"/>
    </sheetView>
  </sheetViews>
  <sheetFormatPr baseColWidth="10" defaultRowHeight="16" x14ac:dyDescent="0.2"/>
  <cols>
    <col min="3" max="3" width="28.5" bestFit="1" customWidth="1"/>
    <col min="11" max="11" width="13.1640625" customWidth="1"/>
  </cols>
  <sheetData>
    <row r="3" spans="3:16" ht="19" x14ac:dyDescent="0.25">
      <c r="M3" s="146" t="s">
        <v>223</v>
      </c>
      <c r="N3" s="146"/>
      <c r="O3" s="146"/>
      <c r="P3" s="146"/>
    </row>
    <row r="4" spans="3:16" x14ac:dyDescent="0.2">
      <c r="C4" s="6" t="s">
        <v>122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2</v>
      </c>
      <c r="O4" s="5" t="s">
        <v>3</v>
      </c>
      <c r="P4" s="5" t="s">
        <v>4</v>
      </c>
    </row>
    <row r="5" spans="3:16" ht="34" x14ac:dyDescent="0.2">
      <c r="C5" s="6" t="s">
        <v>273</v>
      </c>
      <c r="D5" s="5">
        <v>0.68990825688073398</v>
      </c>
      <c r="E5" s="5">
        <v>0.61721404303510696</v>
      </c>
      <c r="F5" s="5">
        <v>1</v>
      </c>
      <c r="G5" s="5">
        <v>0.76330532212885105</v>
      </c>
      <c r="H5" s="5">
        <v>0.68990825688073398</v>
      </c>
      <c r="I5" s="5">
        <v>0.48417774222925097</v>
      </c>
      <c r="J5" s="5">
        <v>1090</v>
      </c>
      <c r="K5" s="59" t="s">
        <v>274</v>
      </c>
      <c r="M5" s="5">
        <f>D5-Comparison!D42</f>
        <v>-0.22293577981651302</v>
      </c>
      <c r="N5" s="5">
        <f>E5-Comparison!E42</f>
        <v>-0.26030273548838301</v>
      </c>
      <c r="O5" s="5">
        <f>F5-Comparison!F42</f>
        <v>4.0366972477065E-2</v>
      </c>
      <c r="P5" s="5">
        <f>G5-Comparison!G42</f>
        <v>-0.15343437988692399</v>
      </c>
    </row>
    <row r="6" spans="3:16" ht="34" x14ac:dyDescent="0.2">
      <c r="C6" s="3" t="s">
        <v>44</v>
      </c>
      <c r="D6" s="35">
        <v>0.8</v>
      </c>
      <c r="E6" s="35">
        <v>0.71428571428571397</v>
      </c>
      <c r="F6" s="35">
        <v>1</v>
      </c>
      <c r="G6" s="35">
        <v>0.83333333333333304</v>
      </c>
      <c r="H6" s="35">
        <v>0.8</v>
      </c>
      <c r="I6" s="35">
        <v>0.65465367070797698</v>
      </c>
      <c r="J6" s="3">
        <v>10</v>
      </c>
      <c r="K6" s="54" t="s">
        <v>275</v>
      </c>
      <c r="M6" s="35">
        <f>D6-'Phi3.5-3b Iter'!D5</f>
        <v>-0.19999999999999996</v>
      </c>
      <c r="N6" s="35">
        <f>E6-'Phi3.5-3b Iter'!E5</f>
        <v>-0.28571428571428603</v>
      </c>
      <c r="O6" s="35">
        <f>F6-'Phi3.5-3b Iter'!F5</f>
        <v>0</v>
      </c>
      <c r="P6" s="35">
        <f>G6-'Phi3.5-3b Iter'!G5</f>
        <v>-0.16666666666666696</v>
      </c>
    </row>
    <row r="7" spans="3:16" ht="34" x14ac:dyDescent="0.2">
      <c r="C7" s="3" t="s">
        <v>40</v>
      </c>
      <c r="D7" s="35">
        <v>0.609375</v>
      </c>
      <c r="E7" s="35">
        <v>0.56140350877192902</v>
      </c>
      <c r="F7" s="35">
        <v>1</v>
      </c>
      <c r="G7" s="35">
        <v>0.71910112359550504</v>
      </c>
      <c r="H7" s="35">
        <v>0.609375</v>
      </c>
      <c r="I7" s="35">
        <v>0.35043832202523101</v>
      </c>
      <c r="J7" s="3">
        <v>64</v>
      </c>
      <c r="K7" s="54" t="s">
        <v>276</v>
      </c>
      <c r="M7" s="35">
        <f>D7-'Phi3.5-3b Iter'!D6</f>
        <v>-0.265625</v>
      </c>
      <c r="N7" s="35">
        <f>E7-'Phi3.5-3b Iter'!E6</f>
        <v>-0.27192982456140402</v>
      </c>
      <c r="O7" s="35">
        <f>F7-'Phi3.5-3b Iter'!F6</f>
        <v>6.25E-2</v>
      </c>
      <c r="P7" s="35">
        <f>G7-'Phi3.5-3b Iter'!G6</f>
        <v>-0.16325181758096496</v>
      </c>
    </row>
    <row r="8" spans="3:16" ht="34" x14ac:dyDescent="0.2">
      <c r="C8" s="3" t="s">
        <v>39</v>
      </c>
      <c r="D8" s="35">
        <v>0.68243243243243201</v>
      </c>
      <c r="E8" s="35">
        <v>0.61157024793388404</v>
      </c>
      <c r="F8" s="35">
        <v>1</v>
      </c>
      <c r="G8" s="35">
        <v>0.75897435897435805</v>
      </c>
      <c r="H8" s="35">
        <v>0.68243243243243201</v>
      </c>
      <c r="I8" s="35">
        <v>0.47237749297332998</v>
      </c>
      <c r="J8" s="3">
        <v>148</v>
      </c>
      <c r="K8" s="54" t="s">
        <v>277</v>
      </c>
      <c r="M8" s="35">
        <f>D8-'Phi3.5-3b Iter'!D7</f>
        <v>-0.23648648648648696</v>
      </c>
      <c r="N8" s="35">
        <f>E8-'Phi3.5-3b Iter'!E7</f>
        <v>-0.24889486834518493</v>
      </c>
      <c r="O8" s="35">
        <f>F8-'Phi3.5-3b Iter'!F7</f>
        <v>0</v>
      </c>
      <c r="P8" s="35">
        <f>G8-'Phi3.5-3b Iter'!G7</f>
        <v>-0.16602564102564199</v>
      </c>
    </row>
    <row r="9" spans="3:16" s="44" customFormat="1" ht="34" x14ac:dyDescent="0.2">
      <c r="C9" s="42" t="s">
        <v>41</v>
      </c>
      <c r="D9" s="43">
        <v>0.69955783104491498</v>
      </c>
      <c r="E9" s="43">
        <v>0.62465474632940798</v>
      </c>
      <c r="F9" s="43">
        <v>1</v>
      </c>
      <c r="G9" s="43">
        <v>0.76896921975662103</v>
      </c>
      <c r="H9" s="43">
        <v>0.69955783104491498</v>
      </c>
      <c r="I9" s="43">
        <v>0.49930901519882098</v>
      </c>
      <c r="J9" s="42">
        <v>8594</v>
      </c>
      <c r="K9" s="54" t="s">
        <v>278</v>
      </c>
      <c r="M9" s="43">
        <f>D9-'Phi3.5-3b Iter'!D8</f>
        <v>-0.21049569467070006</v>
      </c>
      <c r="N9" s="43">
        <f>E9-'Phi3.5-3b Iter'!E8</f>
        <v>-0.24014856629999104</v>
      </c>
      <c r="O9" s="43">
        <f>F9-'Phi3.5-3b Iter'!F8</f>
        <v>2.7926460321154978E-2</v>
      </c>
      <c r="P9" s="43">
        <f>G9-'Phi3.5-3b Iter'!G8</f>
        <v>-0.14633701449340597</v>
      </c>
    </row>
    <row r="10" spans="3:16" s="44" customFormat="1" ht="34" x14ac:dyDescent="0.2">
      <c r="C10" s="42" t="s">
        <v>42</v>
      </c>
      <c r="D10" s="43">
        <v>0.70023603461841</v>
      </c>
      <c r="E10" s="43">
        <v>0.62518445646827303</v>
      </c>
      <c r="F10" s="43">
        <v>1</v>
      </c>
      <c r="G10" s="43">
        <v>0.76937046004842602</v>
      </c>
      <c r="H10" s="43">
        <v>0.70023603461841</v>
      </c>
      <c r="I10" s="43">
        <v>0.50036877694011495</v>
      </c>
      <c r="J10" s="42">
        <v>2542</v>
      </c>
      <c r="K10" s="54" t="s">
        <v>279</v>
      </c>
      <c r="M10" s="43">
        <f>D10-'Phi3.5-3b Iter'!D9</f>
        <v>-0.22423288749016501</v>
      </c>
      <c r="N10" s="43">
        <f>E10-'Phi3.5-3b Iter'!E9</f>
        <v>-0.24357835966296393</v>
      </c>
      <c r="O10" s="43">
        <f>F10-'Phi3.5-3b Iter'!F9</f>
        <v>0</v>
      </c>
      <c r="P10" s="43">
        <f>G10-'Phi3.5-3b Iter'!G9</f>
        <v>-0.16040276599400194</v>
      </c>
    </row>
    <row r="11" spans="3:16" s="44" customFormat="1" ht="34" x14ac:dyDescent="0.2">
      <c r="C11" s="42" t="s">
        <v>43</v>
      </c>
      <c r="D11" s="43">
        <v>0.69633693151654497</v>
      </c>
      <c r="E11" s="43">
        <v>0.62215127160629702</v>
      </c>
      <c r="F11" s="43">
        <v>1</v>
      </c>
      <c r="G11" s="43">
        <v>0.76706936337722198</v>
      </c>
      <c r="H11" s="43">
        <v>0.69633693151654497</v>
      </c>
      <c r="I11" s="43">
        <v>0.49426970695420402</v>
      </c>
      <c r="J11" s="42">
        <v>11302</v>
      </c>
      <c r="K11" s="54" t="s">
        <v>280</v>
      </c>
      <c r="M11" s="43">
        <f>D11-'Phi3.5-3b Iter'!D10</f>
        <v>-0.23049017872942901</v>
      </c>
      <c r="N11" s="43">
        <f>E11-'Phi3.5-3b Iter'!E10</f>
        <v>-0.25018586948663202</v>
      </c>
      <c r="O11" s="43">
        <f>F11-'Phi3.5-3b Iter'!F10</f>
        <v>0</v>
      </c>
      <c r="P11" s="43">
        <f>G11-'Phi3.5-3b Iter'!G10</f>
        <v>-0.16474694464487305</v>
      </c>
    </row>
    <row r="12" spans="3:16" s="44" customFormat="1" ht="34" x14ac:dyDescent="0.2">
      <c r="C12" s="42" t="s">
        <v>46</v>
      </c>
      <c r="D12" s="43">
        <v>0.69559644095913098</v>
      </c>
      <c r="E12" s="43">
        <v>0.621578552680914</v>
      </c>
      <c r="F12" s="43">
        <v>1</v>
      </c>
      <c r="G12" s="43">
        <v>0.76663390947453602</v>
      </c>
      <c r="H12" s="43">
        <v>0.69559644095913098</v>
      </c>
      <c r="I12" s="43">
        <v>0.49310962813742498</v>
      </c>
      <c r="J12" s="42">
        <v>13262</v>
      </c>
      <c r="K12" s="54" t="s">
        <v>281</v>
      </c>
      <c r="M12" s="43">
        <f>D12-'Phi3.5-3b Iter'!D11</f>
        <v>-0.22636103151862497</v>
      </c>
      <c r="N12" s="43">
        <f>E12-'Phi3.5-3b Iter'!E11</f>
        <v>-0.24950898047558401</v>
      </c>
      <c r="O12" s="43">
        <f>F12-'Phi3.5-3b Iter'!F11</f>
        <v>9.5008294374909763E-3</v>
      </c>
      <c r="P12" s="43">
        <f>G12-'Phi3.5-3b Iter'!G11</f>
        <v>-0.16032960756730996</v>
      </c>
    </row>
    <row r="13" spans="3:16" s="44" customFormat="1" ht="34" x14ac:dyDescent="0.2">
      <c r="C13" s="42" t="s">
        <v>47</v>
      </c>
      <c r="D13" s="43">
        <v>0.69327731092436895</v>
      </c>
      <c r="E13" s="43">
        <v>0.61979166666666596</v>
      </c>
      <c r="F13" s="43">
        <v>1</v>
      </c>
      <c r="G13" s="43">
        <v>0.76527331189710601</v>
      </c>
      <c r="H13" s="43">
        <v>0.69327731092436895</v>
      </c>
      <c r="I13" s="43">
        <v>0.48947250518627999</v>
      </c>
      <c r="J13" s="42">
        <v>238</v>
      </c>
      <c r="K13" s="54" t="s">
        <v>282</v>
      </c>
      <c r="M13" s="43">
        <f>D13-'Phi3.5-3b Iter'!D12</f>
        <v>-0.26470588235294201</v>
      </c>
      <c r="N13" s="43">
        <f>E13-'Phi3.5-3b Iter'!E12</f>
        <v>-0.30268895348837199</v>
      </c>
      <c r="O13" s="43">
        <f>F13-'Phi3.5-3b Iter'!F12</f>
        <v>0</v>
      </c>
      <c r="P13" s="43">
        <f>G13-'Phi3.5-3b Iter'!G12</f>
        <v>-0.19440410745773196</v>
      </c>
    </row>
    <row r="14" spans="3:16" s="44" customFormat="1" ht="34" x14ac:dyDescent="0.2">
      <c r="C14" s="42" t="s">
        <v>48</v>
      </c>
      <c r="D14" s="43">
        <v>0.61111111111111105</v>
      </c>
      <c r="E14" s="43">
        <v>0.5625</v>
      </c>
      <c r="F14" s="43">
        <v>1</v>
      </c>
      <c r="G14" s="43">
        <v>0.72</v>
      </c>
      <c r="H14" s="43">
        <v>0.61111111111111105</v>
      </c>
      <c r="I14" s="43">
        <v>0.35355339059327301</v>
      </c>
      <c r="J14" s="42">
        <v>18</v>
      </c>
      <c r="K14" s="54" t="s">
        <v>283</v>
      </c>
      <c r="M14" s="43">
        <f>D14-'Phi3.5-3b Iter'!D13</f>
        <v>-0.16666666666666596</v>
      </c>
      <c r="N14" s="43">
        <f>E14-'Phi3.5-3b Iter'!E13</f>
        <v>-0.16477272727272696</v>
      </c>
      <c r="O14" s="43">
        <f>F14-'Phi3.5-3b Iter'!F13</f>
        <v>0.11111111111111205</v>
      </c>
      <c r="P14" s="43">
        <f>G14-'Phi3.5-3b Iter'!G13</f>
        <v>-8.0000000000000071E-2</v>
      </c>
    </row>
    <row r="15" spans="3:16" s="44" customFormat="1" ht="34" x14ac:dyDescent="0.2">
      <c r="C15" s="42" t="s">
        <v>49</v>
      </c>
      <c r="D15" s="43">
        <v>0.68213058419243899</v>
      </c>
      <c r="E15" s="43">
        <v>0.61134453781512599</v>
      </c>
      <c r="F15" s="43">
        <v>1</v>
      </c>
      <c r="G15" s="43">
        <v>0.75880052151238597</v>
      </c>
      <c r="H15" s="43">
        <v>0.68213058419243899</v>
      </c>
      <c r="I15" s="43">
        <v>0.471899433810056</v>
      </c>
      <c r="J15" s="42">
        <v>582</v>
      </c>
      <c r="K15" s="54" t="s">
        <v>284</v>
      </c>
      <c r="M15" s="43">
        <f>D15-'Phi3.5-3b Iter'!D14</f>
        <v>-0.23711340206185605</v>
      </c>
      <c r="N15" s="43">
        <f>E15-'Phi3.5-3b Iter'!E14</f>
        <v>-0.24960220774700403</v>
      </c>
      <c r="O15" s="43">
        <f>F15-'Phi3.5-3b Iter'!F14</f>
        <v>0</v>
      </c>
      <c r="P15" s="43">
        <f>G15-'Phi3.5-3b Iter'!G14</f>
        <v>-0.16647769788347999</v>
      </c>
    </row>
    <row r="16" spans="3:16" s="44" customFormat="1" ht="34" x14ac:dyDescent="0.2">
      <c r="C16" s="42" t="s">
        <v>50</v>
      </c>
      <c r="D16" s="43">
        <v>0.70492202729044795</v>
      </c>
      <c r="E16" s="43">
        <v>0.62886913882929796</v>
      </c>
      <c r="F16" s="43">
        <v>1</v>
      </c>
      <c r="G16" s="43">
        <v>0.77215428033866396</v>
      </c>
      <c r="H16" s="43">
        <v>0.70492202729044795</v>
      </c>
      <c r="I16" s="43">
        <v>0.50767930591919497</v>
      </c>
      <c r="J16" s="42">
        <v>4104</v>
      </c>
      <c r="K16" s="54" t="s">
        <v>285</v>
      </c>
      <c r="M16" s="43">
        <f>D16-'Phi3.5-3b Iter'!D15</f>
        <v>-0.19663742690058506</v>
      </c>
      <c r="N16" s="43">
        <f>E16-'Phi3.5-3b Iter'!E15</f>
        <v>-0.24297201640535904</v>
      </c>
      <c r="O16" s="43">
        <f>F16-'Phi3.5-3b Iter'!F15</f>
        <v>5.847953216374302E-2</v>
      </c>
      <c r="P16" s="43">
        <f>G16-'Phi3.5-3b Iter'!G15</f>
        <v>-0.13318780026114807</v>
      </c>
    </row>
    <row r="17" spans="3:16" s="44" customFormat="1" ht="34" x14ac:dyDescent="0.2">
      <c r="C17" s="42" t="s">
        <v>51</v>
      </c>
      <c r="D17" s="43">
        <v>0.5</v>
      </c>
      <c r="E17" s="43">
        <v>0.5</v>
      </c>
      <c r="F17" s="43">
        <v>1</v>
      </c>
      <c r="G17" s="43">
        <v>0.66666665999999997</v>
      </c>
      <c r="H17" s="43">
        <v>0.5</v>
      </c>
      <c r="I17" s="43">
        <v>0</v>
      </c>
      <c r="J17" s="42">
        <v>4</v>
      </c>
      <c r="K17" s="54" t="s">
        <v>72</v>
      </c>
      <c r="M17" s="43">
        <f>D17-'Phi3.5-3b Iter'!D16</f>
        <v>0</v>
      </c>
      <c r="N17" s="43">
        <f>E17-'Phi3.5-3b Iter'!E16</f>
        <v>0</v>
      </c>
      <c r="O17" s="43">
        <f>F17-'Phi3.5-3b Iter'!F16</f>
        <v>0</v>
      </c>
      <c r="P17" s="43">
        <f>G17-'Phi3.5-3b Iter'!G16</f>
        <v>-6.6666659970238129E-9</v>
      </c>
    </row>
    <row r="18" spans="3:16" s="44" customFormat="1" ht="34" x14ac:dyDescent="0.2">
      <c r="C18" s="42" t="s">
        <v>52</v>
      </c>
      <c r="D18" s="43">
        <v>0.71017845340383301</v>
      </c>
      <c r="E18" s="43">
        <v>0.633054393305439</v>
      </c>
      <c r="F18" s="43">
        <v>1</v>
      </c>
      <c r="G18" s="43">
        <v>0.775301050473994</v>
      </c>
      <c r="H18" s="43">
        <v>0.71017845340383301</v>
      </c>
      <c r="I18" s="43">
        <v>0.51585733164401004</v>
      </c>
      <c r="J18" s="42">
        <v>3026</v>
      </c>
      <c r="K18" s="54" t="s">
        <v>286</v>
      </c>
      <c r="M18" s="43">
        <f>D18-'Phi3.5-3b Iter'!D17</f>
        <v>-0.21381361533377397</v>
      </c>
      <c r="N18" s="43">
        <f>E18-'Phi3.5-3b Iter'!E17</f>
        <v>-0.24407670604788201</v>
      </c>
      <c r="O18" s="43">
        <f>F18-'Phi3.5-3b Iter'!F17</f>
        <v>1.3879709187045952E-2</v>
      </c>
      <c r="P18" s="43">
        <f>G18-'Phi3.5-3b Iter'!G17</f>
        <v>-0.15313703291119496</v>
      </c>
    </row>
    <row r="19" spans="3:16" x14ac:dyDescent="0.2">
      <c r="C19" s="38" t="s">
        <v>53</v>
      </c>
      <c r="D19" s="39">
        <f>AVERAGE(D6:D18)</f>
        <v>0.67578108903797174</v>
      </c>
      <c r="E19" s="39">
        <f t="shared" ref="E19:I19" si="0">AVERAGE(E6:E18)</f>
        <v>0.6104914026686884</v>
      </c>
      <c r="F19" s="39">
        <f t="shared" si="0"/>
        <v>1</v>
      </c>
      <c r="G19" s="39">
        <f t="shared" si="0"/>
        <v>0.75704981482939637</v>
      </c>
      <c r="H19" s="39">
        <f t="shared" si="0"/>
        <v>0.67578108903797174</v>
      </c>
      <c r="I19" s="39">
        <f t="shared" si="0"/>
        <v>0.44638373692999356</v>
      </c>
      <c r="K19" s="8"/>
      <c r="M19" s="39">
        <f>D19-'Phi3.5-3b Iter'!D18</f>
        <v>-0.20558679017009474</v>
      </c>
      <c r="N19" s="39">
        <f>E19-'Phi3.5-3b Iter'!E18</f>
        <v>-0.23031333580826063</v>
      </c>
      <c r="O19" s="39">
        <f>F19-'Phi3.5-3b Iter'!F18</f>
        <v>2.1799818632349699E-2</v>
      </c>
      <c r="P19" s="39">
        <f>G19-'Phi3.5-3b Iter'!G18</f>
        <v>-0.14268977716562181</v>
      </c>
    </row>
    <row r="20" spans="3:16" x14ac:dyDescent="0.2">
      <c r="C20" s="38" t="s">
        <v>55</v>
      </c>
      <c r="D20" s="39">
        <f>SUMPRODUCT(D6:D18,$J$6:$J$18)/SUM($J$6:$J$18)</f>
        <v>0.69831867681232029</v>
      </c>
      <c r="E20" s="39">
        <f t="shared" ref="E20:I20" si="1">SUMPRODUCT(E6:E18,$J$6:$J$18)/SUM($J$6:$J$18)</f>
        <v>0.62372886434631569</v>
      </c>
      <c r="F20" s="39">
        <f t="shared" si="1"/>
        <v>1</v>
      </c>
      <c r="G20" s="39">
        <f t="shared" si="1"/>
        <v>0.76825597599625717</v>
      </c>
      <c r="H20" s="39">
        <f t="shared" si="1"/>
        <v>0.69831867681232029</v>
      </c>
      <c r="I20" s="39">
        <f t="shared" si="1"/>
        <v>0.49732869474237357</v>
      </c>
      <c r="K20" s="8"/>
      <c r="M20" s="39">
        <f>D20-'Phi3.5-3b Iter'!D19</f>
        <v>-0.22094135872784448</v>
      </c>
      <c r="N20" s="39">
        <f>E20-'Phi3.5-3b Iter'!E19</f>
        <v>-0.24679242014746938</v>
      </c>
      <c r="O20" s="39">
        <f>F20-'Phi3.5-3b Iter'!F19</f>
        <v>1.4899530687565776E-2</v>
      </c>
      <c r="P20" s="39">
        <f>G20-'Phi3.5-3b Iter'!G19</f>
        <v>-0.15594171246962141</v>
      </c>
    </row>
    <row r="21" spans="3:16" x14ac:dyDescent="0.2">
      <c r="C21" s="38" t="s">
        <v>54</v>
      </c>
      <c r="D21" s="39">
        <f>STDEV(D6:D18)</f>
        <v>7.0310572735919147E-2</v>
      </c>
      <c r="E21" s="39">
        <f t="shared" ref="E21:I21" si="2">STDEV(E6:E18)</f>
        <v>4.9417427094513397E-2</v>
      </c>
      <c r="F21" s="39">
        <f t="shared" si="2"/>
        <v>0</v>
      </c>
      <c r="G21" s="39">
        <f t="shared" si="2"/>
        <v>3.864673960177422E-2</v>
      </c>
      <c r="H21" s="39">
        <f t="shared" si="2"/>
        <v>7.0310572735919147E-2</v>
      </c>
      <c r="I21" s="39">
        <f t="shared" si="2"/>
        <v>0.15341032713045721</v>
      </c>
      <c r="K21" s="8"/>
    </row>
  </sheetData>
  <mergeCells count="1"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B163-0AC0-A741-8D35-7E693756B6AE}">
  <dimension ref="B1:U161"/>
  <sheetViews>
    <sheetView topLeftCell="I102" workbookViewId="0">
      <selection activeCell="T111" sqref="T111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8" max="10" width="10.83203125" customWidth="1"/>
    <col min="11" max="11" width="12.83203125" style="8" customWidth="1"/>
    <col min="12" max="12" width="5.5" customWidth="1"/>
    <col min="14" max="14" width="28.5" bestFit="1" customWidth="1"/>
  </cols>
  <sheetData>
    <row r="1" spans="2:21" x14ac:dyDescent="0.2">
      <c r="B1" s="7" t="s">
        <v>165</v>
      </c>
      <c r="C1" s="4">
        <v>0.99990008837922495</v>
      </c>
    </row>
    <row r="2" spans="2:21" ht="21" x14ac:dyDescent="0.25">
      <c r="N2" s="136" t="s">
        <v>169</v>
      </c>
      <c r="O2" s="136"/>
      <c r="P2" s="136"/>
      <c r="Q2" s="136"/>
      <c r="R2" s="136"/>
      <c r="S2" s="136"/>
      <c r="T2" s="136"/>
      <c r="U2" s="136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3" t="s">
        <v>60</v>
      </c>
      <c r="C5" s="3" t="s">
        <v>44</v>
      </c>
      <c r="D5" s="35">
        <v>0.9</v>
      </c>
      <c r="E5" s="35">
        <v>0.83333333333333304</v>
      </c>
      <c r="F5" s="35">
        <v>1</v>
      </c>
      <c r="G5" s="35">
        <v>0.90909090909090895</v>
      </c>
      <c r="H5" s="35">
        <v>0.9</v>
      </c>
      <c r="I5" s="35">
        <v>0.81649658092772603</v>
      </c>
      <c r="J5" s="3">
        <v>10</v>
      </c>
      <c r="K5" s="54" t="s">
        <v>81</v>
      </c>
      <c r="N5" s="3" t="s">
        <v>44</v>
      </c>
      <c r="O5" s="35">
        <f t="shared" ref="O5:T5" si="0">AVERAGE(D5,D21,D37,D53,D69)</f>
        <v>0.9</v>
      </c>
      <c r="P5" s="35">
        <f t="shared" si="0"/>
        <v>0.83333333333333304</v>
      </c>
      <c r="Q5" s="35">
        <f t="shared" si="0"/>
        <v>1</v>
      </c>
      <c r="R5" s="35">
        <f t="shared" si="0"/>
        <v>0.90909090909090895</v>
      </c>
      <c r="S5" s="35">
        <f t="shared" si="0"/>
        <v>0.9</v>
      </c>
      <c r="T5" s="35">
        <f t="shared" si="0"/>
        <v>0.81649658092772603</v>
      </c>
      <c r="U5" s="3">
        <v>10</v>
      </c>
    </row>
    <row r="6" spans="2:21" ht="34" x14ac:dyDescent="0.2">
      <c r="B6" s="163"/>
      <c r="C6" s="3" t="s">
        <v>40</v>
      </c>
      <c r="D6" s="35">
        <v>0.859375</v>
      </c>
      <c r="E6" s="35">
        <v>0.81081081081080997</v>
      </c>
      <c r="F6" s="35">
        <v>0.9375</v>
      </c>
      <c r="G6" s="35">
        <v>0.86956521739130399</v>
      </c>
      <c r="H6" s="35">
        <v>0.859375</v>
      </c>
      <c r="I6" s="35">
        <v>0.72768779674358197</v>
      </c>
      <c r="J6" s="3">
        <v>64</v>
      </c>
      <c r="K6" s="54" t="s">
        <v>80</v>
      </c>
      <c r="N6" s="3" t="s">
        <v>40</v>
      </c>
      <c r="O6" s="35">
        <f t="shared" ref="O6:O17" si="1">AVERAGE(D6,D22,D38,D54,D70)</f>
        <v>0.859375</v>
      </c>
      <c r="P6" s="35">
        <f t="shared" ref="P6:T17" si="2">AVERAGE(E6,E22,E38,E54,E70)</f>
        <v>0.81081081081080997</v>
      </c>
      <c r="Q6" s="35">
        <f t="shared" si="2"/>
        <v>0.9375</v>
      </c>
      <c r="R6" s="35">
        <f t="shared" si="2"/>
        <v>0.86956521739130399</v>
      </c>
      <c r="S6" s="35">
        <f t="shared" si="2"/>
        <v>0.859375</v>
      </c>
      <c r="T6" s="35">
        <f t="shared" si="2"/>
        <v>0.72768779674358197</v>
      </c>
      <c r="U6" s="3">
        <v>64</v>
      </c>
    </row>
    <row r="7" spans="2:21" ht="34" x14ac:dyDescent="0.2">
      <c r="B7" s="163"/>
      <c r="C7" s="3" t="s">
        <v>39</v>
      </c>
      <c r="D7" s="35">
        <v>0.87837837837837796</v>
      </c>
      <c r="E7" s="35">
        <v>0.81111111111111101</v>
      </c>
      <c r="F7" s="35">
        <v>0.98648648648648596</v>
      </c>
      <c r="G7" s="35">
        <v>0.89024390243902396</v>
      </c>
      <c r="H7" s="35">
        <v>0.87837837837837796</v>
      </c>
      <c r="I7" s="35">
        <v>0.77509114530157297</v>
      </c>
      <c r="J7" s="3">
        <v>148</v>
      </c>
      <c r="K7" s="54" t="s">
        <v>79</v>
      </c>
      <c r="L7" s="69" t="s">
        <v>162</v>
      </c>
      <c r="N7" s="3" t="s">
        <v>39</v>
      </c>
      <c r="O7" s="35">
        <f t="shared" si="1"/>
        <v>0.88378378378378353</v>
      </c>
      <c r="P7" s="35">
        <f t="shared" si="2"/>
        <v>0.8127716727716725</v>
      </c>
      <c r="Q7" s="35">
        <f t="shared" si="2"/>
        <v>0.99729729729729721</v>
      </c>
      <c r="R7" s="35">
        <f t="shared" si="2"/>
        <v>0.89562453806356235</v>
      </c>
      <c r="S7" s="35">
        <f t="shared" si="2"/>
        <v>0.88378378378378353</v>
      </c>
      <c r="T7" s="35">
        <f t="shared" si="2"/>
        <v>0.78816838572073944</v>
      </c>
      <c r="U7" s="3">
        <v>148</v>
      </c>
    </row>
    <row r="8" spans="2:21" s="44" customFormat="1" ht="37" customHeight="1" x14ac:dyDescent="0.2">
      <c r="B8" s="163"/>
      <c r="C8" s="42" t="s">
        <v>41</v>
      </c>
      <c r="D8" s="43">
        <v>0.89294856876890805</v>
      </c>
      <c r="E8" s="43">
        <v>0.83127329801844196</v>
      </c>
      <c r="F8" s="43">
        <v>0.98603676983942201</v>
      </c>
      <c r="G8" s="43">
        <v>0.90206514796678705</v>
      </c>
      <c r="H8" s="43">
        <v>0.89294856876890805</v>
      </c>
      <c r="I8" s="43">
        <v>0.79988200710076296</v>
      </c>
      <c r="J8" s="42">
        <v>8594</v>
      </c>
      <c r="K8" s="54" t="s">
        <v>82</v>
      </c>
      <c r="L8"/>
      <c r="N8" s="3" t="s">
        <v>41</v>
      </c>
      <c r="O8" s="35">
        <f t="shared" si="1"/>
        <v>0.89294856876890805</v>
      </c>
      <c r="P8" s="35">
        <f t="shared" si="2"/>
        <v>0.83127329801844196</v>
      </c>
      <c r="Q8" s="35">
        <f t="shared" si="2"/>
        <v>0.98603676983942212</v>
      </c>
      <c r="R8" s="35">
        <f t="shared" si="2"/>
        <v>0.90206514796678705</v>
      </c>
      <c r="S8" s="35">
        <f t="shared" si="2"/>
        <v>0.89294856876890805</v>
      </c>
      <c r="T8" s="35">
        <f t="shared" si="2"/>
        <v>0.79988200710076296</v>
      </c>
      <c r="U8" s="3">
        <v>8594</v>
      </c>
    </row>
    <row r="9" spans="2:21" s="44" customFormat="1" ht="33" customHeight="1" x14ac:dyDescent="0.2">
      <c r="B9" s="163"/>
      <c r="C9" s="42" t="s">
        <v>42</v>
      </c>
      <c r="D9" s="43">
        <v>0.894964594807238</v>
      </c>
      <c r="E9" s="43">
        <v>0.82639791937581197</v>
      </c>
      <c r="F9" s="43">
        <v>1</v>
      </c>
      <c r="G9" s="43">
        <v>0.90494838020647905</v>
      </c>
      <c r="H9" s="43">
        <v>0.894964594807238</v>
      </c>
      <c r="I9" s="43">
        <v>0.80795781990870297</v>
      </c>
      <c r="J9" s="42">
        <v>2542</v>
      </c>
      <c r="K9" s="54" t="s">
        <v>83</v>
      </c>
      <c r="L9" s="69" t="s">
        <v>162</v>
      </c>
      <c r="N9" s="3" t="s">
        <v>42</v>
      </c>
      <c r="O9" s="35">
        <f t="shared" si="1"/>
        <v>0.89527930763178531</v>
      </c>
      <c r="P9" s="35">
        <f t="shared" si="2"/>
        <v>0.82682805492265687</v>
      </c>
      <c r="Q9" s="35">
        <f t="shared" si="2"/>
        <v>1</v>
      </c>
      <c r="R9" s="35">
        <f t="shared" si="2"/>
        <v>0.90520620025781984</v>
      </c>
      <c r="S9" s="35">
        <f t="shared" si="2"/>
        <v>0.89527930763178531</v>
      </c>
      <c r="T9" s="35">
        <f t="shared" si="2"/>
        <v>0.80848997461202787</v>
      </c>
      <c r="U9" s="3">
        <v>2542</v>
      </c>
    </row>
    <row r="10" spans="2:21" s="44" customFormat="1" ht="40" customHeight="1" x14ac:dyDescent="0.2">
      <c r="B10" s="163"/>
      <c r="C10" s="42" t="s">
        <v>43</v>
      </c>
      <c r="D10" s="43">
        <v>0.898071137851707</v>
      </c>
      <c r="E10" s="43">
        <v>0.83066294281934405</v>
      </c>
      <c r="F10" s="43">
        <v>1</v>
      </c>
      <c r="G10" s="43">
        <v>0.90749959852256301</v>
      </c>
      <c r="H10" s="43">
        <v>0.898071137851707</v>
      </c>
      <c r="I10" s="43">
        <v>0.813219457243054</v>
      </c>
      <c r="J10" s="42">
        <v>11302</v>
      </c>
      <c r="K10" s="54" t="s">
        <v>84</v>
      </c>
      <c r="L10"/>
      <c r="N10" s="3" t="s">
        <v>43</v>
      </c>
      <c r="O10" s="35">
        <f t="shared" si="1"/>
        <v>0.898071137851707</v>
      </c>
      <c r="P10" s="35">
        <f t="shared" si="2"/>
        <v>0.83066294281934405</v>
      </c>
      <c r="Q10" s="35">
        <f t="shared" si="2"/>
        <v>1</v>
      </c>
      <c r="R10" s="35">
        <f t="shared" si="2"/>
        <v>0.90749959852256301</v>
      </c>
      <c r="S10" s="35">
        <f t="shared" si="2"/>
        <v>0.898071137851707</v>
      </c>
      <c r="T10" s="35">
        <f t="shared" si="2"/>
        <v>0.813219457243054</v>
      </c>
      <c r="U10" s="3">
        <v>11302</v>
      </c>
    </row>
    <row r="11" spans="2:21" s="44" customFormat="1" ht="34" x14ac:dyDescent="0.2">
      <c r="B11" s="163"/>
      <c r="C11" s="42" t="s">
        <v>46</v>
      </c>
      <c r="D11" s="43">
        <v>0.89458603528879499</v>
      </c>
      <c r="E11" s="43">
        <v>0.83403549087195195</v>
      </c>
      <c r="F11" s="43">
        <v>0.98522093198612504</v>
      </c>
      <c r="G11" s="43">
        <v>0.90334623893805299</v>
      </c>
      <c r="H11" s="43">
        <v>0.89458603528879499</v>
      </c>
      <c r="I11" s="43">
        <v>0.80246620319453399</v>
      </c>
      <c r="J11" s="42">
        <v>13262</v>
      </c>
      <c r="K11" s="54" t="s">
        <v>85</v>
      </c>
      <c r="L11" s="69" t="s">
        <v>162</v>
      </c>
      <c r="N11" s="3" t="s">
        <v>46</v>
      </c>
      <c r="O11" s="35">
        <f t="shared" si="1"/>
        <v>0.89458603528879499</v>
      </c>
      <c r="P11" s="35">
        <f t="shared" si="2"/>
        <v>0.83410373972719276</v>
      </c>
      <c r="Q11" s="35">
        <f t="shared" si="2"/>
        <v>0.98510028653295068</v>
      </c>
      <c r="R11" s="35">
        <f t="shared" si="2"/>
        <v>0.90333554567172025</v>
      </c>
      <c r="S11" s="35">
        <f t="shared" si="2"/>
        <v>0.89458603528879499</v>
      </c>
      <c r="T11" s="35">
        <f t="shared" si="2"/>
        <v>0.80242994509987786</v>
      </c>
      <c r="U11" s="3">
        <v>13262</v>
      </c>
    </row>
    <row r="12" spans="2:21" s="44" customFormat="1" ht="34" x14ac:dyDescent="0.2">
      <c r="B12" s="163"/>
      <c r="C12" s="42" t="s">
        <v>47</v>
      </c>
      <c r="D12" s="43">
        <v>0.90756302521008403</v>
      </c>
      <c r="E12" s="43">
        <v>0.86466165413533802</v>
      </c>
      <c r="F12" s="43">
        <v>0.96638655462184797</v>
      </c>
      <c r="G12" s="43">
        <v>0.91269841269841201</v>
      </c>
      <c r="H12" s="43">
        <v>0.90756302521008403</v>
      </c>
      <c r="I12" s="43">
        <v>0.82082630203759899</v>
      </c>
      <c r="J12" s="42">
        <v>238</v>
      </c>
      <c r="K12" s="54" t="s">
        <v>86</v>
      </c>
      <c r="L12"/>
      <c r="N12" s="3" t="s">
        <v>47</v>
      </c>
      <c r="O12" s="35">
        <f t="shared" si="1"/>
        <v>0.90756302521008403</v>
      </c>
      <c r="P12" s="35">
        <f t="shared" si="2"/>
        <v>0.86466165413533802</v>
      </c>
      <c r="Q12" s="35">
        <f t="shared" si="2"/>
        <v>0.96638655462184797</v>
      </c>
      <c r="R12" s="35">
        <f t="shared" si="2"/>
        <v>0.9126984126984119</v>
      </c>
      <c r="S12" s="35">
        <f t="shared" si="2"/>
        <v>0.90756302521008403</v>
      </c>
      <c r="T12" s="35">
        <f t="shared" si="2"/>
        <v>0.82082630203759899</v>
      </c>
      <c r="U12" s="3">
        <v>238</v>
      </c>
    </row>
    <row r="13" spans="2:21" s="44" customFormat="1" ht="34" x14ac:dyDescent="0.2">
      <c r="B13" s="163"/>
      <c r="C13" s="42" t="s">
        <v>48</v>
      </c>
      <c r="D13" s="43">
        <v>0.66666666666666596</v>
      </c>
      <c r="E13" s="43">
        <v>0.61538461538461497</v>
      </c>
      <c r="F13" s="43">
        <v>0.88888888888888795</v>
      </c>
      <c r="G13" s="43">
        <v>0.72727272727272696</v>
      </c>
      <c r="H13" s="43">
        <v>0.66666666666666596</v>
      </c>
      <c r="I13" s="43">
        <v>0.37210420376762499</v>
      </c>
      <c r="J13" s="43">
        <v>18</v>
      </c>
      <c r="K13" s="54" t="s">
        <v>87</v>
      </c>
      <c r="L13"/>
      <c r="N13" s="3" t="s">
        <v>48</v>
      </c>
      <c r="O13" s="35">
        <f t="shared" si="1"/>
        <v>0.66666666666666596</v>
      </c>
      <c r="P13" s="35">
        <f t="shared" si="2"/>
        <v>0.61538461538461497</v>
      </c>
      <c r="Q13" s="35">
        <f t="shared" si="2"/>
        <v>0.88888888888888784</v>
      </c>
      <c r="R13" s="35">
        <f t="shared" si="2"/>
        <v>0.72727272727272696</v>
      </c>
      <c r="S13" s="35">
        <f t="shared" si="2"/>
        <v>0.66666666666666596</v>
      </c>
      <c r="T13" s="35">
        <f t="shared" si="2"/>
        <v>0.37210420376762499</v>
      </c>
      <c r="U13" s="40">
        <v>18</v>
      </c>
    </row>
    <row r="14" spans="2:21" s="44" customFormat="1" ht="34" x14ac:dyDescent="0.2">
      <c r="B14" s="163"/>
      <c r="C14" s="42" t="s">
        <v>49</v>
      </c>
      <c r="D14" s="43">
        <v>0.89690721649484495</v>
      </c>
      <c r="E14" s="43">
        <v>0.829059829059829</v>
      </c>
      <c r="F14" s="43">
        <v>1</v>
      </c>
      <c r="G14" s="43">
        <v>0.90654205607476601</v>
      </c>
      <c r="H14" s="43">
        <v>0.89690721649484495</v>
      </c>
      <c r="I14" s="43">
        <v>0.81124574459263399</v>
      </c>
      <c r="J14" s="42">
        <v>582</v>
      </c>
      <c r="K14" s="54" t="s">
        <v>88</v>
      </c>
      <c r="L14"/>
      <c r="N14" s="3" t="s">
        <v>49</v>
      </c>
      <c r="O14" s="35">
        <f t="shared" si="1"/>
        <v>0.89690721649484506</v>
      </c>
      <c r="P14" s="35">
        <f t="shared" si="2"/>
        <v>0.829059829059829</v>
      </c>
      <c r="Q14" s="35">
        <f t="shared" si="2"/>
        <v>1</v>
      </c>
      <c r="R14" s="35">
        <f t="shared" si="2"/>
        <v>0.9065420560747659</v>
      </c>
      <c r="S14" s="35">
        <f t="shared" si="2"/>
        <v>0.89690721649484506</v>
      </c>
      <c r="T14" s="35">
        <f t="shared" si="2"/>
        <v>0.81124574459263399</v>
      </c>
      <c r="U14" s="3">
        <v>582</v>
      </c>
    </row>
    <row r="15" spans="2:21" s="44" customFormat="1" ht="34" x14ac:dyDescent="0.2">
      <c r="B15" s="163"/>
      <c r="C15" s="42" t="s">
        <v>50</v>
      </c>
      <c r="D15" s="43">
        <v>0.87231968810916105</v>
      </c>
      <c r="E15" s="43">
        <v>0.830449826989619</v>
      </c>
      <c r="F15" s="43">
        <v>0.93567251461988299</v>
      </c>
      <c r="G15" s="43">
        <v>0.87992667277726799</v>
      </c>
      <c r="H15" s="43">
        <v>0.87231968810916105</v>
      </c>
      <c r="I15" s="43">
        <v>0.75068966478342702</v>
      </c>
      <c r="J15" s="42">
        <v>4104</v>
      </c>
      <c r="K15" s="54" t="s">
        <v>90</v>
      </c>
      <c r="L15" s="69" t="s">
        <v>162</v>
      </c>
      <c r="N15" s="3" t="s">
        <v>50</v>
      </c>
      <c r="O15" s="35">
        <f t="shared" si="1"/>
        <v>0.87251461988304013</v>
      </c>
      <c r="P15" s="35">
        <f t="shared" si="2"/>
        <v>0.83073730421228942</v>
      </c>
      <c r="Q15" s="35">
        <f t="shared" si="2"/>
        <v>0.93567251461988299</v>
      </c>
      <c r="R15" s="35">
        <f t="shared" si="2"/>
        <v>0.88008801619652566</v>
      </c>
      <c r="S15" s="35">
        <f t="shared" si="2"/>
        <v>0.87251461988304013</v>
      </c>
      <c r="T15" s="35">
        <f t="shared" si="2"/>
        <v>0.75104505986364478</v>
      </c>
      <c r="U15" s="3">
        <v>4104</v>
      </c>
    </row>
    <row r="16" spans="2:21" s="44" customFormat="1" ht="34" x14ac:dyDescent="0.2">
      <c r="B16" s="163"/>
      <c r="C16" s="42" t="s">
        <v>51</v>
      </c>
      <c r="D16" s="43">
        <v>0.75</v>
      </c>
      <c r="E16" s="43">
        <v>0.66666666666666596</v>
      </c>
      <c r="F16" s="43">
        <v>1</v>
      </c>
      <c r="G16" s="43">
        <v>0.8</v>
      </c>
      <c r="H16" s="43">
        <v>0.75</v>
      </c>
      <c r="I16" s="43">
        <v>0.57735026918962495</v>
      </c>
      <c r="J16" s="43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40">
        <v>4</v>
      </c>
    </row>
    <row r="17" spans="2:21" s="44" customFormat="1" ht="34" x14ac:dyDescent="0.2">
      <c r="B17" s="163"/>
      <c r="C17" s="42" t="s">
        <v>52</v>
      </c>
      <c r="D17" s="43">
        <v>0.89920687376074004</v>
      </c>
      <c r="E17" s="43">
        <v>0.841242937853107</v>
      </c>
      <c r="F17" s="43">
        <v>0.98413747521480499</v>
      </c>
      <c r="G17" s="43">
        <v>0.90709716722509903</v>
      </c>
      <c r="H17" s="43">
        <v>0.89920687376074004</v>
      </c>
      <c r="I17" s="43">
        <v>0.81018739371849702</v>
      </c>
      <c r="J17" s="42">
        <v>3026</v>
      </c>
      <c r="K17" s="54" t="s">
        <v>91</v>
      </c>
      <c r="N17" s="3" t="s">
        <v>52</v>
      </c>
      <c r="O17" s="35">
        <f t="shared" si="1"/>
        <v>0.89920687376074004</v>
      </c>
      <c r="P17" s="35">
        <f t="shared" si="2"/>
        <v>0.84124293785310689</v>
      </c>
      <c r="Q17" s="35">
        <f t="shared" si="2"/>
        <v>0.9841374752148051</v>
      </c>
      <c r="R17" s="35">
        <f t="shared" si="2"/>
        <v>0.90709716722509914</v>
      </c>
      <c r="S17" s="35">
        <f t="shared" si="2"/>
        <v>0.89920687376074004</v>
      </c>
      <c r="T17" s="35">
        <f t="shared" si="2"/>
        <v>0.81018739371849713</v>
      </c>
      <c r="U17" s="3">
        <v>3026</v>
      </c>
    </row>
    <row r="18" spans="2:21" x14ac:dyDescent="0.2">
      <c r="B18" s="163"/>
      <c r="C18" s="38" t="s">
        <v>53</v>
      </c>
      <c r="D18" s="39">
        <f>AVERAGE(D5:D17)</f>
        <v>0.86238362964127091</v>
      </c>
      <c r="E18" s="39">
        <f t="shared" ref="E18:I18" si="3">AVERAGE(E5:E17)</f>
        <v>0.80193003357153669</v>
      </c>
      <c r="F18" s="39">
        <f t="shared" si="3"/>
        <v>0.97464074012749669</v>
      </c>
      <c r="G18" s="39">
        <f t="shared" si="3"/>
        <v>0.87848434081564553</v>
      </c>
      <c r="H18" s="39">
        <f t="shared" si="3"/>
        <v>0.86238362964127091</v>
      </c>
      <c r="I18" s="39">
        <f t="shared" si="3"/>
        <v>0.74501573757764161</v>
      </c>
      <c r="N18" s="38" t="s">
        <v>53</v>
      </c>
      <c r="O18" s="39">
        <f>AVERAGE(O5:O17)</f>
        <v>0.86283863348771961</v>
      </c>
      <c r="P18" s="39">
        <f t="shared" ref="P18:T18" si="4">AVERAGE(P5:P17)</f>
        <v>0.80211821997809973</v>
      </c>
      <c r="Q18" s="39">
        <f t="shared" si="4"/>
        <v>0.97546306053962262</v>
      </c>
      <c r="R18" s="39">
        <f t="shared" si="4"/>
        <v>0.87892965664863054</v>
      </c>
      <c r="S18" s="39">
        <f t="shared" si="4"/>
        <v>0.86283863348771961</v>
      </c>
      <c r="T18" s="39">
        <f t="shared" si="4"/>
        <v>0.74608716312441481</v>
      </c>
    </row>
    <row r="19" spans="2:21" x14ac:dyDescent="0.2">
      <c r="B19" s="163"/>
      <c r="C19" s="38" t="s">
        <v>55</v>
      </c>
      <c r="D19" s="39">
        <f>SUMPRODUCT(D5:D17,$J$5:$J$17)/SUM($J$5:$J$17)</f>
        <v>0.89331115870050548</v>
      </c>
      <c r="E19" s="39">
        <f t="shared" ref="E19:I19" si="5">SUMPRODUCT(E5:E17,$J$5:$J$17)/SUM($J$5:$J$17)</f>
        <v>0.83222946797810737</v>
      </c>
      <c r="F19" s="39">
        <f t="shared" si="5"/>
        <v>0.98532829088258045</v>
      </c>
      <c r="G19" s="39">
        <f t="shared" si="5"/>
        <v>0.90224586114331196</v>
      </c>
      <c r="H19" s="39">
        <f t="shared" si="5"/>
        <v>0.89331115870050548</v>
      </c>
      <c r="I19" s="39">
        <f t="shared" si="5"/>
        <v>0.80055918147605787</v>
      </c>
      <c r="N19" s="38" t="s">
        <v>55</v>
      </c>
      <c r="O19" s="39">
        <f t="shared" ref="O19:T19" si="6">SUMPRODUCT(O5:O17,$U$5:$U$17)/SUM($U$5:$U$17)</f>
        <v>0.89336583587734042</v>
      </c>
      <c r="P19" s="39">
        <f t="shared" si="6"/>
        <v>0.83230747614610012</v>
      </c>
      <c r="Q19" s="39">
        <f t="shared" si="6"/>
        <v>0.98532829088258045</v>
      </c>
      <c r="R19" s="39">
        <f t="shared" si="6"/>
        <v>0.90229078874019231</v>
      </c>
      <c r="S19" s="39">
        <f t="shared" si="6"/>
        <v>0.89336583587734042</v>
      </c>
      <c r="T19" s="39">
        <f t="shared" si="6"/>
        <v>0.80065636686348607</v>
      </c>
    </row>
    <row r="20" spans="2:21" x14ac:dyDescent="0.2">
      <c r="B20" s="163"/>
      <c r="C20" s="38" t="s">
        <v>54</v>
      </c>
      <c r="D20" s="39">
        <f>STDEV(D5:D17)</f>
        <v>7.1652602494684095E-2</v>
      </c>
      <c r="E20" s="39">
        <f t="shared" ref="E20:I20" si="7">STDEV(E5:E17)</f>
        <v>7.3366039626637763E-2</v>
      </c>
      <c r="F20" s="39">
        <f t="shared" si="7"/>
        <v>3.4165343904224175E-2</v>
      </c>
      <c r="G20" s="39">
        <f t="shared" si="7"/>
        <v>5.4523966564524885E-2</v>
      </c>
      <c r="H20" s="39">
        <f t="shared" si="7"/>
        <v>7.1652602494684095E-2</v>
      </c>
      <c r="I20" s="39">
        <f t="shared" si="7"/>
        <v>0.13000850303923495</v>
      </c>
      <c r="N20" s="38" t="s">
        <v>54</v>
      </c>
      <c r="O20" s="39">
        <f>STDEV(O5:O17)</f>
        <v>7.1782719958393693E-2</v>
      </c>
      <c r="P20" s="39">
        <f t="shared" ref="P20:T20" si="8">STDEV(P5:P17)</f>
        <v>7.3408559363600329E-2</v>
      </c>
      <c r="Q20" s="39">
        <f t="shared" si="8"/>
        <v>3.4603609487997213E-2</v>
      </c>
      <c r="R20" s="39">
        <f t="shared" si="8"/>
        <v>5.4651127237344707E-2</v>
      </c>
      <c r="S20" s="39">
        <f t="shared" si="8"/>
        <v>7.1782719958393693E-2</v>
      </c>
      <c r="T20" s="39">
        <f t="shared" si="8"/>
        <v>0.13033178666993683</v>
      </c>
    </row>
    <row r="21" spans="2:21" ht="34" x14ac:dyDescent="0.2">
      <c r="B21" s="163" t="s">
        <v>61</v>
      </c>
      <c r="C21" s="3" t="s">
        <v>44</v>
      </c>
      <c r="D21" s="35">
        <v>0.9</v>
      </c>
      <c r="E21" s="35">
        <v>0.83333333333333304</v>
      </c>
      <c r="F21" s="35">
        <v>1</v>
      </c>
      <c r="G21" s="35">
        <v>0.90909090909090895</v>
      </c>
      <c r="H21" s="35">
        <v>0.9</v>
      </c>
      <c r="I21" s="35">
        <v>0.81649658092772603</v>
      </c>
      <c r="J21" s="3">
        <v>10</v>
      </c>
      <c r="K21" s="54" t="s">
        <v>81</v>
      </c>
      <c r="N21" s="170" t="s">
        <v>238</v>
      </c>
      <c r="O21" s="132">
        <f>O18-($D$106/SQRT(5))*2.776</f>
        <v>0.86255619782600201</v>
      </c>
      <c r="P21" s="132">
        <f>P18-($E$106/SQRT(5))*2.776</f>
        <v>0.80200140656502927</v>
      </c>
      <c r="Q21" s="132">
        <f>Q18-($F$106/SQRT(5))*2.776</f>
        <v>0.97494109824319986</v>
      </c>
      <c r="R21" s="132">
        <f>R18-($G$106/SQRT(5))*2.776</f>
        <v>0.87865221347334821</v>
      </c>
      <c r="S21" s="106"/>
      <c r="T21" s="106"/>
    </row>
    <row r="22" spans="2:21" ht="34" x14ac:dyDescent="0.2">
      <c r="B22" s="163"/>
      <c r="C22" s="3" t="s">
        <v>40</v>
      </c>
      <c r="D22" s="35">
        <v>0.859375</v>
      </c>
      <c r="E22" s="35">
        <v>0.81081081081080997</v>
      </c>
      <c r="F22" s="35">
        <v>0.9375</v>
      </c>
      <c r="G22" s="35">
        <v>0.86956521739130399</v>
      </c>
      <c r="H22" s="35">
        <v>0.859375</v>
      </c>
      <c r="I22" s="35">
        <v>0.72768779674358197</v>
      </c>
      <c r="J22" s="3">
        <v>64</v>
      </c>
      <c r="K22" s="54" t="s">
        <v>80</v>
      </c>
      <c r="N22" s="170"/>
      <c r="O22" s="132">
        <f>O18+($D$106/SQRT(5))*2.776</f>
        <v>0.8631210691494372</v>
      </c>
      <c r="P22" s="132">
        <f>P18+($E$106/SQRT(5))*2.776</f>
        <v>0.80223503339117019</v>
      </c>
      <c r="Q22" s="132">
        <f>Q18+($F$106/SQRT(5))*2.776</f>
        <v>0.97598502283604538</v>
      </c>
      <c r="R22" s="132">
        <f>R18+($G$106/SQRT(5))*2.776</f>
        <v>0.87920709982391287</v>
      </c>
      <c r="S22" s="35"/>
      <c r="T22" s="35"/>
    </row>
    <row r="23" spans="2:21" ht="34" x14ac:dyDescent="0.2">
      <c r="B23" s="163"/>
      <c r="C23" s="3" t="s">
        <v>39</v>
      </c>
      <c r="D23" s="35">
        <v>0.88513513513513498</v>
      </c>
      <c r="E23" s="35">
        <v>0.81318681318681296</v>
      </c>
      <c r="F23" s="35">
        <v>1</v>
      </c>
      <c r="G23" s="35">
        <v>0.89696969696969697</v>
      </c>
      <c r="H23" s="35">
        <v>0.88513513513513498</v>
      </c>
      <c r="I23" s="35">
        <v>0.79143769582553103</v>
      </c>
      <c r="J23" s="3">
        <v>148</v>
      </c>
      <c r="K23" s="54" t="s">
        <v>161</v>
      </c>
      <c r="O23">
        <f>($D$106/SQRT(5))*2.776</f>
        <v>2.8243566171760545E-4</v>
      </c>
      <c r="P23">
        <f>($E$106/SQRT(5))*2.776</f>
        <v>1.1681341307046695E-4</v>
      </c>
      <c r="Q23">
        <f>($F$106/SQRT(5))*2.776</f>
        <v>5.2196229642281582E-4</v>
      </c>
      <c r="R23">
        <f>($G$106/SQRT(5))*2.776</f>
        <v>2.7744317528232223E-4</v>
      </c>
    </row>
    <row r="24" spans="2:21" ht="34" x14ac:dyDescent="0.2">
      <c r="B24" s="163"/>
      <c r="C24" s="3" t="s">
        <v>41</v>
      </c>
      <c r="D24" s="35">
        <v>0.89294856876890805</v>
      </c>
      <c r="E24" s="35">
        <v>0.83127329801844196</v>
      </c>
      <c r="F24" s="35">
        <v>0.98603676983942201</v>
      </c>
      <c r="G24" s="35">
        <v>0.90206514796678705</v>
      </c>
      <c r="H24" s="35">
        <v>0.89294856876890805</v>
      </c>
      <c r="I24" s="35">
        <v>0.79988200710076296</v>
      </c>
      <c r="J24" s="3">
        <v>8594</v>
      </c>
      <c r="K24" s="54" t="s">
        <v>82</v>
      </c>
      <c r="O24" s="107"/>
      <c r="U24" s="134">
        <v>0.85102</v>
      </c>
    </row>
    <row r="25" spans="2:21" ht="34" x14ac:dyDescent="0.2">
      <c r="B25" s="163"/>
      <c r="C25" s="3" t="s">
        <v>42</v>
      </c>
      <c r="D25" s="35">
        <v>0.89535798583792203</v>
      </c>
      <c r="E25" s="35">
        <v>0.82693558880936802</v>
      </c>
      <c r="F25" s="35">
        <v>1</v>
      </c>
      <c r="G25" s="35">
        <v>0.90527065527065498</v>
      </c>
      <c r="H25" s="35">
        <v>0.89535798583792203</v>
      </c>
      <c r="I25" s="35">
        <v>0.80862301328785902</v>
      </c>
      <c r="J25" s="3">
        <v>2542</v>
      </c>
      <c r="K25" s="55" t="s">
        <v>164</v>
      </c>
      <c r="U25" s="134">
        <v>0.85097</v>
      </c>
    </row>
    <row r="26" spans="2:21" ht="34" x14ac:dyDescent="0.2">
      <c r="B26" s="163"/>
      <c r="C26" s="3" t="s">
        <v>43</v>
      </c>
      <c r="D26" s="35">
        <v>0.898071137851707</v>
      </c>
      <c r="E26" s="35">
        <v>0.83066294281934405</v>
      </c>
      <c r="F26" s="35">
        <v>1</v>
      </c>
      <c r="G26" s="35">
        <v>0.90749959852256301</v>
      </c>
      <c r="H26" s="35">
        <v>0.898071137851707</v>
      </c>
      <c r="I26" s="35">
        <v>0.813219457243054</v>
      </c>
      <c r="J26" s="3">
        <v>11302</v>
      </c>
      <c r="K26" s="55" t="s">
        <v>84</v>
      </c>
    </row>
    <row r="27" spans="2:21" ht="34" x14ac:dyDescent="0.2">
      <c r="B27" s="163"/>
      <c r="C27" s="3" t="s">
        <v>46</v>
      </c>
      <c r="D27" s="35">
        <v>0.89458603528879499</v>
      </c>
      <c r="E27" s="35">
        <v>0.83412080194100302</v>
      </c>
      <c r="F27" s="35">
        <v>0.98507012516965697</v>
      </c>
      <c r="G27" s="35">
        <v>0.90333287235513704</v>
      </c>
      <c r="H27" s="35">
        <v>0.89458603528879499</v>
      </c>
      <c r="I27" s="35">
        <v>0.80242088057621397</v>
      </c>
      <c r="J27" s="3">
        <v>13262</v>
      </c>
      <c r="K27" s="55" t="s">
        <v>170</v>
      </c>
    </row>
    <row r="28" spans="2:21" ht="34" x14ac:dyDescent="0.2">
      <c r="B28" s="163"/>
      <c r="C28" s="3" t="s">
        <v>47</v>
      </c>
      <c r="D28" s="35">
        <v>0.90756302521008403</v>
      </c>
      <c r="E28" s="35">
        <v>0.86466165413533802</v>
      </c>
      <c r="F28" s="35">
        <v>0.96638655462184797</v>
      </c>
      <c r="G28" s="35">
        <v>0.91269841269841201</v>
      </c>
      <c r="H28" s="35">
        <v>0.90756302521008403</v>
      </c>
      <c r="I28" s="35">
        <v>0.82082630203759899</v>
      </c>
      <c r="J28" s="3">
        <v>238</v>
      </c>
      <c r="K28" s="55" t="s">
        <v>86</v>
      </c>
    </row>
    <row r="29" spans="2:21" ht="34" x14ac:dyDescent="0.2">
      <c r="B29" s="163"/>
      <c r="C29" s="3" t="s">
        <v>48</v>
      </c>
      <c r="D29" s="35">
        <v>0.66666666666666596</v>
      </c>
      <c r="E29" s="35">
        <v>0.61538461538461497</v>
      </c>
      <c r="F29" s="35">
        <v>0.88888888888888795</v>
      </c>
      <c r="G29" s="35">
        <v>0.72727272727272696</v>
      </c>
      <c r="H29" s="35">
        <v>0.66666666666666596</v>
      </c>
      <c r="I29" s="35">
        <v>0.37210420376762499</v>
      </c>
      <c r="J29" s="35">
        <v>18</v>
      </c>
      <c r="K29" s="55" t="s">
        <v>87</v>
      </c>
    </row>
    <row r="30" spans="2:21" ht="34" x14ac:dyDescent="0.2">
      <c r="B30" s="163"/>
      <c r="C30" s="3" t="s">
        <v>49</v>
      </c>
      <c r="D30" s="35">
        <v>0.89690721649484495</v>
      </c>
      <c r="E30" s="35">
        <v>0.829059829059829</v>
      </c>
      <c r="F30" s="35">
        <v>1</v>
      </c>
      <c r="G30" s="35">
        <v>0.90654205607476601</v>
      </c>
      <c r="H30" s="35">
        <v>0.89690721649484495</v>
      </c>
      <c r="I30" s="35">
        <v>0.81124574459263399</v>
      </c>
      <c r="J30" s="3">
        <v>582</v>
      </c>
      <c r="K30" s="55" t="s">
        <v>88</v>
      </c>
    </row>
    <row r="31" spans="2:21" ht="34" x14ac:dyDescent="0.2">
      <c r="B31" s="163"/>
      <c r="C31" s="3" t="s">
        <v>50</v>
      </c>
      <c r="D31" s="35">
        <v>0.87256335282650999</v>
      </c>
      <c r="E31" s="35">
        <v>0.83080917351795702</v>
      </c>
      <c r="F31" s="35">
        <v>0.93567251461988299</v>
      </c>
      <c r="G31" s="35">
        <v>0.88012835205133999</v>
      </c>
      <c r="H31" s="35">
        <v>0.87256335282650999</v>
      </c>
      <c r="I31" s="35">
        <v>0.751133908633699</v>
      </c>
      <c r="J31" s="3">
        <v>4104</v>
      </c>
      <c r="K31" s="55" t="s">
        <v>171</v>
      </c>
    </row>
    <row r="32" spans="2:21" ht="34" x14ac:dyDescent="0.2">
      <c r="B32" s="163"/>
      <c r="C32" s="3" t="s">
        <v>51</v>
      </c>
      <c r="D32" s="35">
        <v>0.75</v>
      </c>
      <c r="E32" s="35">
        <v>0.66666666666666596</v>
      </c>
      <c r="F32" s="35">
        <v>1</v>
      </c>
      <c r="G32" s="35">
        <v>0.8</v>
      </c>
      <c r="H32" s="35">
        <v>0.75</v>
      </c>
      <c r="I32" s="35">
        <v>0.57735026918962495</v>
      </c>
      <c r="J32" s="35">
        <v>4</v>
      </c>
      <c r="K32" s="55" t="s">
        <v>89</v>
      </c>
    </row>
    <row r="33" spans="2:11" ht="34" x14ac:dyDescent="0.2">
      <c r="B33" s="163"/>
      <c r="C33" s="3" t="s">
        <v>52</v>
      </c>
      <c r="D33" s="35">
        <v>0.89920687376074004</v>
      </c>
      <c r="E33" s="35">
        <v>0.841242937853107</v>
      </c>
      <c r="F33" s="35">
        <v>0.98413747521480499</v>
      </c>
      <c r="G33" s="35">
        <v>0.90709716722509903</v>
      </c>
      <c r="H33" s="35">
        <v>0.89920687376074004</v>
      </c>
      <c r="I33" s="35">
        <v>0.81018739371849702</v>
      </c>
      <c r="J33" s="3">
        <v>3026</v>
      </c>
      <c r="K33" s="55" t="s">
        <v>91</v>
      </c>
    </row>
    <row r="34" spans="2:11" x14ac:dyDescent="0.2">
      <c r="B34" s="163"/>
      <c r="C34" s="38" t="s">
        <v>53</v>
      </c>
      <c r="D34" s="39">
        <f>AVERAGE(D21:D33)</f>
        <v>0.86295238444933176</v>
      </c>
      <c r="E34" s="39">
        <f t="shared" ref="E34:I34" si="9">AVERAGE(E21:E33)</f>
        <v>0.8021652665797403</v>
      </c>
      <c r="F34" s="39">
        <f t="shared" si="9"/>
        <v>0.97566864064265413</v>
      </c>
      <c r="G34" s="39">
        <f t="shared" si="9"/>
        <v>0.87904098560687671</v>
      </c>
      <c r="H34" s="39">
        <f t="shared" si="9"/>
        <v>0.86295238444933176</v>
      </c>
      <c r="I34" s="39">
        <f t="shared" si="9"/>
        <v>0.74635501951110839</v>
      </c>
    </row>
    <row r="35" spans="2:11" x14ac:dyDescent="0.2">
      <c r="B35" s="163"/>
      <c r="C35" s="38" t="s">
        <v>55</v>
      </c>
      <c r="D35" s="39">
        <f t="shared" ref="D35:I35" si="10">SUMPRODUCT(D21:D33,$J$21:$J$33)/SUM($J$21:$J$33)</f>
        <v>0.89337950517154929</v>
      </c>
      <c r="E35" s="39">
        <f t="shared" si="10"/>
        <v>0.83232697818809864</v>
      </c>
      <c r="F35" s="39">
        <f t="shared" si="10"/>
        <v>0.98532829088258045</v>
      </c>
      <c r="G35" s="39">
        <f t="shared" si="10"/>
        <v>0.90230202063941256</v>
      </c>
      <c r="H35" s="39">
        <f t="shared" si="10"/>
        <v>0.89337950517154929</v>
      </c>
      <c r="I35" s="39">
        <f t="shared" si="10"/>
        <v>0.80068066321034315</v>
      </c>
    </row>
    <row r="36" spans="2:11" x14ac:dyDescent="0.2">
      <c r="B36" s="163"/>
      <c r="C36" s="38" t="s">
        <v>54</v>
      </c>
      <c r="D36" s="39">
        <f>STDEV(D21:D33)</f>
        <v>7.1820046796075135E-2</v>
      </c>
      <c r="E36" s="39">
        <f t="shared" ref="E36:I36" si="11">STDEV(E21:E33)</f>
        <v>7.3419641129665106E-2</v>
      </c>
      <c r="F36" s="39">
        <f t="shared" si="11"/>
        <v>3.4752835763312187E-2</v>
      </c>
      <c r="G36" s="39">
        <f t="shared" si="11"/>
        <v>5.4689172771592499E-2</v>
      </c>
      <c r="H36" s="39">
        <f t="shared" si="11"/>
        <v>7.1820046796075135E-2</v>
      </c>
      <c r="I36" s="39">
        <f t="shared" si="11"/>
        <v>0.13042810708838284</v>
      </c>
    </row>
    <row r="37" spans="2:11" ht="34" x14ac:dyDescent="0.2">
      <c r="B37" s="163" t="s">
        <v>74</v>
      </c>
      <c r="C37" s="3" t="s">
        <v>44</v>
      </c>
      <c r="D37" s="35">
        <v>0.9</v>
      </c>
      <c r="E37" s="35">
        <v>0.83333333333333304</v>
      </c>
      <c r="F37" s="35">
        <v>1</v>
      </c>
      <c r="G37" s="35">
        <v>0.90909090909090895</v>
      </c>
      <c r="H37" s="35">
        <v>0.9</v>
      </c>
      <c r="I37" s="35">
        <v>0.81649658092772603</v>
      </c>
      <c r="J37" s="3">
        <v>10</v>
      </c>
      <c r="K37" s="54" t="s">
        <v>81</v>
      </c>
    </row>
    <row r="38" spans="2:11" ht="34" x14ac:dyDescent="0.2">
      <c r="B38" s="163"/>
      <c r="C38" s="3" t="s">
        <v>40</v>
      </c>
      <c r="D38" s="35">
        <v>0.859375</v>
      </c>
      <c r="E38" s="35">
        <v>0.81081081081080997</v>
      </c>
      <c r="F38" s="35">
        <v>0.9375</v>
      </c>
      <c r="G38" s="35">
        <v>0.86956521739130399</v>
      </c>
      <c r="H38" s="35">
        <v>0.859375</v>
      </c>
      <c r="I38" s="35">
        <v>0.72768779674358197</v>
      </c>
      <c r="J38" s="3">
        <v>64</v>
      </c>
      <c r="K38" s="55" t="s">
        <v>80</v>
      </c>
    </row>
    <row r="39" spans="2:11" ht="34" x14ac:dyDescent="0.2">
      <c r="B39" s="163"/>
      <c r="C39" s="3" t="s">
        <v>39</v>
      </c>
      <c r="D39" s="35">
        <v>0.88513513513513498</v>
      </c>
      <c r="E39" s="35">
        <v>0.81318681318681296</v>
      </c>
      <c r="F39" s="35">
        <v>1</v>
      </c>
      <c r="G39" s="35">
        <v>0.89696969696969697</v>
      </c>
      <c r="H39" s="35">
        <v>0.88513513513513498</v>
      </c>
      <c r="I39" s="35">
        <v>0.79143769582553103</v>
      </c>
      <c r="J39" s="3">
        <v>148</v>
      </c>
      <c r="K39" s="55" t="s">
        <v>161</v>
      </c>
    </row>
    <row r="40" spans="2:11" ht="34" x14ac:dyDescent="0.2">
      <c r="B40" s="163"/>
      <c r="C40" s="3" t="s">
        <v>41</v>
      </c>
      <c r="D40" s="35">
        <v>0.89294856876890805</v>
      </c>
      <c r="E40" s="35">
        <v>0.83127329801844196</v>
      </c>
      <c r="F40" s="35">
        <v>0.98603676983942201</v>
      </c>
      <c r="G40" s="35">
        <v>0.90206514796678705</v>
      </c>
      <c r="H40" s="35">
        <v>0.89294856876890805</v>
      </c>
      <c r="I40" s="35">
        <v>0.79988200710076296</v>
      </c>
      <c r="J40" s="3">
        <v>8594</v>
      </c>
      <c r="K40" s="55" t="s">
        <v>82</v>
      </c>
    </row>
    <row r="41" spans="2:11" ht="34" x14ac:dyDescent="0.2">
      <c r="B41" s="163"/>
      <c r="C41" s="3" t="s">
        <v>42</v>
      </c>
      <c r="D41" s="35">
        <v>0.89535798583792203</v>
      </c>
      <c r="E41" s="35">
        <v>0.82693558880936802</v>
      </c>
      <c r="F41" s="35">
        <v>1</v>
      </c>
      <c r="G41" s="35">
        <v>0.90527065527065498</v>
      </c>
      <c r="H41" s="35">
        <v>0.89535798583792203</v>
      </c>
      <c r="I41" s="35">
        <v>0.80862301328785902</v>
      </c>
      <c r="J41" s="3">
        <v>2542</v>
      </c>
      <c r="K41" s="55" t="s">
        <v>164</v>
      </c>
    </row>
    <row r="42" spans="2:11" ht="34" x14ac:dyDescent="0.2">
      <c r="B42" s="163"/>
      <c r="C42" s="3" t="s">
        <v>43</v>
      </c>
      <c r="D42" s="35">
        <v>0.898071137851707</v>
      </c>
      <c r="E42" s="35">
        <v>0.83066294281934405</v>
      </c>
      <c r="F42" s="35">
        <v>1</v>
      </c>
      <c r="G42" s="35">
        <v>0.90749959852256301</v>
      </c>
      <c r="H42" s="35">
        <v>0.898071137851707</v>
      </c>
      <c r="I42" s="35">
        <v>0.813219457243054</v>
      </c>
      <c r="J42" s="3">
        <v>11302</v>
      </c>
      <c r="K42" s="55" t="s">
        <v>84</v>
      </c>
    </row>
    <row r="43" spans="2:11" ht="34" x14ac:dyDescent="0.2">
      <c r="B43" s="163"/>
      <c r="C43" s="3" t="s">
        <v>46</v>
      </c>
      <c r="D43" s="35">
        <v>0.89458603528879499</v>
      </c>
      <c r="E43" s="35">
        <v>0.83412080194100302</v>
      </c>
      <c r="F43" s="35">
        <v>0.98507012516965697</v>
      </c>
      <c r="G43" s="35">
        <v>0.90333287235513704</v>
      </c>
      <c r="H43" s="35">
        <v>0.89458603528879499</v>
      </c>
      <c r="I43" s="35">
        <v>0.80242088057621397</v>
      </c>
      <c r="J43" s="3">
        <v>13262</v>
      </c>
      <c r="K43" s="55" t="s">
        <v>170</v>
      </c>
    </row>
    <row r="44" spans="2:11" ht="34" x14ac:dyDescent="0.2">
      <c r="B44" s="163"/>
      <c r="C44" s="3" t="s">
        <v>47</v>
      </c>
      <c r="D44" s="35">
        <v>0.90756302521008403</v>
      </c>
      <c r="E44" s="35">
        <v>0.86466165413533802</v>
      </c>
      <c r="F44" s="35">
        <v>0.96638655462184797</v>
      </c>
      <c r="G44" s="35">
        <v>0.91269841269841201</v>
      </c>
      <c r="H44" s="35">
        <v>0.90756302521008403</v>
      </c>
      <c r="I44" s="35">
        <v>0.82082630203759899</v>
      </c>
      <c r="J44" s="3">
        <v>238</v>
      </c>
      <c r="K44" s="55" t="s">
        <v>86</v>
      </c>
    </row>
    <row r="45" spans="2:11" ht="34" x14ac:dyDescent="0.2">
      <c r="B45" s="163"/>
      <c r="C45" s="3" t="s">
        <v>48</v>
      </c>
      <c r="D45" s="35">
        <v>0.66666666666666596</v>
      </c>
      <c r="E45" s="35">
        <v>0.61538461538461497</v>
      </c>
      <c r="F45" s="35">
        <v>0.88888888888888795</v>
      </c>
      <c r="G45" s="35">
        <v>0.72727272727272696</v>
      </c>
      <c r="H45" s="35">
        <v>0.66666666666666596</v>
      </c>
      <c r="I45" s="35">
        <v>0.37210420376762499</v>
      </c>
      <c r="J45" s="35">
        <v>18</v>
      </c>
      <c r="K45" s="55" t="s">
        <v>87</v>
      </c>
    </row>
    <row r="46" spans="2:11" ht="34" x14ac:dyDescent="0.2">
      <c r="B46" s="163"/>
      <c r="C46" s="3" t="s">
        <v>49</v>
      </c>
      <c r="D46" s="35">
        <v>0.89690721649484495</v>
      </c>
      <c r="E46" s="35">
        <v>0.829059829059829</v>
      </c>
      <c r="F46" s="35">
        <v>1</v>
      </c>
      <c r="G46" s="35">
        <v>0.90654205607476601</v>
      </c>
      <c r="H46" s="35">
        <v>0.89690721649484495</v>
      </c>
      <c r="I46" s="35">
        <v>0.81124574459263399</v>
      </c>
      <c r="J46" s="3">
        <v>582</v>
      </c>
      <c r="K46" s="55" t="s">
        <v>88</v>
      </c>
    </row>
    <row r="47" spans="2:11" ht="34" x14ac:dyDescent="0.2">
      <c r="B47" s="163"/>
      <c r="C47" s="3" t="s">
        <v>50</v>
      </c>
      <c r="D47" s="35">
        <v>0.87256335282650999</v>
      </c>
      <c r="E47" s="35">
        <v>0.83080917351795702</v>
      </c>
      <c r="F47" s="35">
        <v>0.93567251461988299</v>
      </c>
      <c r="G47" s="35">
        <v>0.88012835205133999</v>
      </c>
      <c r="H47" s="35">
        <v>0.87256335282650999</v>
      </c>
      <c r="I47" s="35">
        <v>0.751133908633699</v>
      </c>
      <c r="J47" s="3">
        <v>4104</v>
      </c>
      <c r="K47" s="55" t="s">
        <v>171</v>
      </c>
    </row>
    <row r="48" spans="2:11" ht="34" x14ac:dyDescent="0.2">
      <c r="B48" s="163"/>
      <c r="C48" s="3" t="s">
        <v>51</v>
      </c>
      <c r="D48" s="35">
        <v>0.75</v>
      </c>
      <c r="E48" s="35">
        <v>0.66666666666666596</v>
      </c>
      <c r="F48" s="35">
        <v>1</v>
      </c>
      <c r="G48" s="35">
        <v>0.8</v>
      </c>
      <c r="H48" s="35">
        <v>0.75</v>
      </c>
      <c r="I48" s="35">
        <v>0.57735026918962495</v>
      </c>
      <c r="J48" s="35">
        <v>4</v>
      </c>
      <c r="K48" s="55" t="s">
        <v>89</v>
      </c>
    </row>
    <row r="49" spans="2:11" ht="34" x14ac:dyDescent="0.2">
      <c r="B49" s="163"/>
      <c r="C49" s="3" t="s">
        <v>52</v>
      </c>
      <c r="D49" s="35">
        <v>0.89920687376074004</v>
      </c>
      <c r="E49" s="35">
        <v>0.841242937853107</v>
      </c>
      <c r="F49" s="35">
        <v>0.98413747521480499</v>
      </c>
      <c r="G49" s="35">
        <v>0.90709716722509903</v>
      </c>
      <c r="H49" s="35">
        <v>0.89920687376074004</v>
      </c>
      <c r="I49" s="35">
        <v>0.81018739371849702</v>
      </c>
      <c r="J49" s="3">
        <v>3026</v>
      </c>
      <c r="K49" s="55" t="s">
        <v>91</v>
      </c>
    </row>
    <row r="50" spans="2:11" x14ac:dyDescent="0.2">
      <c r="B50" s="163"/>
      <c r="C50" s="38" t="s">
        <v>53</v>
      </c>
      <c r="D50" s="39">
        <f>AVERAGE(D37:D49)</f>
        <v>0.86295238444933176</v>
      </c>
      <c r="E50" s="39">
        <f t="shared" ref="E50:I50" si="12">AVERAGE(E37:E49)</f>
        <v>0.8021652665797403</v>
      </c>
      <c r="F50" s="39">
        <f t="shared" si="12"/>
        <v>0.97566864064265413</v>
      </c>
      <c r="G50" s="39">
        <f t="shared" si="12"/>
        <v>0.87904098560687671</v>
      </c>
      <c r="H50" s="39">
        <f t="shared" si="12"/>
        <v>0.86295238444933176</v>
      </c>
      <c r="I50" s="39">
        <f t="shared" si="12"/>
        <v>0.74635501951110839</v>
      </c>
    </row>
    <row r="51" spans="2:11" x14ac:dyDescent="0.2">
      <c r="B51" s="163"/>
      <c r="C51" s="38" t="s">
        <v>55</v>
      </c>
      <c r="D51" s="39">
        <f>SUMPRODUCT(D37:D49,$J$37:$J$49)/SUM($J$37:$J$49)</f>
        <v>0.89337950517154929</v>
      </c>
      <c r="E51" s="39">
        <f t="shared" ref="E51:I51" si="13">SUMPRODUCT(E37:E49,$J$37:$J$49)/SUM($J$37:$J$49)</f>
        <v>0.83232697818809864</v>
      </c>
      <c r="F51" s="39">
        <f t="shared" si="13"/>
        <v>0.98532829088258045</v>
      </c>
      <c r="G51" s="39">
        <f t="shared" si="13"/>
        <v>0.90230202063941256</v>
      </c>
      <c r="H51" s="39">
        <f t="shared" si="13"/>
        <v>0.89337950517154929</v>
      </c>
      <c r="I51" s="39">
        <f t="shared" si="13"/>
        <v>0.80068066321034315</v>
      </c>
    </row>
    <row r="52" spans="2:11" x14ac:dyDescent="0.2">
      <c r="B52" s="163"/>
      <c r="C52" s="38" t="s">
        <v>54</v>
      </c>
      <c r="D52" s="39">
        <f>STDEV(D37:D49)</f>
        <v>7.1820046796075135E-2</v>
      </c>
      <c r="E52" s="39">
        <f t="shared" ref="E52:I52" si="14">STDEV(E37:E49)</f>
        <v>7.3419641129665106E-2</v>
      </c>
      <c r="F52" s="39">
        <f t="shared" si="14"/>
        <v>3.4752835763312187E-2</v>
      </c>
      <c r="G52" s="39">
        <f t="shared" si="14"/>
        <v>5.4689172771592499E-2</v>
      </c>
      <c r="H52" s="39">
        <f t="shared" si="14"/>
        <v>7.1820046796075135E-2</v>
      </c>
      <c r="I52" s="39">
        <f t="shared" si="14"/>
        <v>0.13042810708838284</v>
      </c>
    </row>
    <row r="53" spans="2:11" ht="34" x14ac:dyDescent="0.2">
      <c r="B53" s="163" t="s">
        <v>76</v>
      </c>
      <c r="C53" s="3" t="s">
        <v>44</v>
      </c>
      <c r="D53" s="35">
        <v>0.9</v>
      </c>
      <c r="E53" s="35">
        <v>0.83333333333333304</v>
      </c>
      <c r="F53" s="35">
        <v>1</v>
      </c>
      <c r="G53" s="35">
        <v>0.90909090909090895</v>
      </c>
      <c r="H53" s="35">
        <v>0.9</v>
      </c>
      <c r="I53" s="35">
        <v>0.81649658092772603</v>
      </c>
      <c r="J53" s="3">
        <v>10</v>
      </c>
      <c r="K53" s="55" t="s">
        <v>81</v>
      </c>
    </row>
    <row r="54" spans="2:11" ht="34" x14ac:dyDescent="0.2">
      <c r="B54" s="163"/>
      <c r="C54" s="3" t="s">
        <v>40</v>
      </c>
      <c r="D54" s="35">
        <v>0.859375</v>
      </c>
      <c r="E54" s="35">
        <v>0.81081081081080997</v>
      </c>
      <c r="F54" s="35">
        <v>0.9375</v>
      </c>
      <c r="G54" s="35">
        <v>0.86956521739130399</v>
      </c>
      <c r="H54" s="35">
        <v>0.859375</v>
      </c>
      <c r="I54" s="35">
        <v>0.72768779674358197</v>
      </c>
      <c r="J54" s="3">
        <v>64</v>
      </c>
      <c r="K54" s="55" t="s">
        <v>80</v>
      </c>
    </row>
    <row r="55" spans="2:11" ht="34" x14ac:dyDescent="0.2">
      <c r="B55" s="163"/>
      <c r="C55" s="3" t="s">
        <v>39</v>
      </c>
      <c r="D55" s="35">
        <v>0.88513513513513498</v>
      </c>
      <c r="E55" s="35">
        <v>0.81318681318681296</v>
      </c>
      <c r="F55" s="35">
        <v>1</v>
      </c>
      <c r="G55" s="35">
        <v>0.89696969696969697</v>
      </c>
      <c r="H55" s="35">
        <v>0.88513513513513498</v>
      </c>
      <c r="I55" s="35">
        <v>0.79143769582553103</v>
      </c>
      <c r="J55" s="3">
        <v>148</v>
      </c>
      <c r="K55" s="55" t="s">
        <v>161</v>
      </c>
    </row>
    <row r="56" spans="2:11" ht="34" x14ac:dyDescent="0.2">
      <c r="B56" s="163"/>
      <c r="C56" s="3" t="s">
        <v>41</v>
      </c>
      <c r="D56" s="35">
        <v>0.89294856876890805</v>
      </c>
      <c r="E56" s="35">
        <v>0.83127329801844196</v>
      </c>
      <c r="F56" s="35">
        <v>0.98603676983942201</v>
      </c>
      <c r="G56" s="35">
        <v>0.90206514796678705</v>
      </c>
      <c r="H56" s="35">
        <v>0.89294856876890805</v>
      </c>
      <c r="I56" s="35">
        <v>0.79988200710076296</v>
      </c>
      <c r="J56" s="3">
        <v>8594</v>
      </c>
      <c r="K56" s="55" t="s">
        <v>82</v>
      </c>
    </row>
    <row r="57" spans="2:11" ht="34" x14ac:dyDescent="0.2">
      <c r="B57" s="163"/>
      <c r="C57" s="3" t="s">
        <v>42</v>
      </c>
      <c r="D57" s="35">
        <v>0.89535798583792203</v>
      </c>
      <c r="E57" s="35">
        <v>0.82693558880936802</v>
      </c>
      <c r="F57" s="35">
        <v>1</v>
      </c>
      <c r="G57" s="35">
        <v>0.90527065527065498</v>
      </c>
      <c r="H57" s="35">
        <v>0.89535798583792203</v>
      </c>
      <c r="I57" s="35">
        <v>0.80862301328785902</v>
      </c>
      <c r="J57" s="3">
        <v>2542</v>
      </c>
      <c r="K57" s="55" t="s">
        <v>164</v>
      </c>
    </row>
    <row r="58" spans="2:11" ht="34" x14ac:dyDescent="0.2">
      <c r="B58" s="163"/>
      <c r="C58" s="3" t="s">
        <v>43</v>
      </c>
      <c r="D58" s="35">
        <v>0.898071137851707</v>
      </c>
      <c r="E58" s="35">
        <v>0.83066294281934405</v>
      </c>
      <c r="F58" s="35">
        <v>1</v>
      </c>
      <c r="G58" s="35">
        <v>0.90749959852256301</v>
      </c>
      <c r="H58" s="35">
        <v>0.898071137851707</v>
      </c>
      <c r="I58" s="35">
        <v>0.813219457243054</v>
      </c>
      <c r="J58" s="3">
        <v>11302</v>
      </c>
      <c r="K58" s="55" t="s">
        <v>84</v>
      </c>
    </row>
    <row r="59" spans="2:11" ht="34" x14ac:dyDescent="0.2">
      <c r="B59" s="163"/>
      <c r="C59" s="3" t="s">
        <v>46</v>
      </c>
      <c r="D59" s="35">
        <v>0.89458603528879499</v>
      </c>
      <c r="E59" s="35">
        <v>0.83412080194100302</v>
      </c>
      <c r="F59" s="35">
        <v>0.98507012516965697</v>
      </c>
      <c r="G59" s="35">
        <v>0.90333287235513704</v>
      </c>
      <c r="H59" s="35">
        <v>0.89458603528879499</v>
      </c>
      <c r="I59" s="35">
        <v>0.80242088057621397</v>
      </c>
      <c r="J59" s="3">
        <v>13262</v>
      </c>
      <c r="K59" s="55" t="s">
        <v>170</v>
      </c>
    </row>
    <row r="60" spans="2:11" ht="34" x14ac:dyDescent="0.2">
      <c r="B60" s="163"/>
      <c r="C60" s="3" t="s">
        <v>47</v>
      </c>
      <c r="D60" s="35">
        <v>0.90756302521008403</v>
      </c>
      <c r="E60" s="35">
        <v>0.86466165413533802</v>
      </c>
      <c r="F60" s="35">
        <v>0.96638655462184797</v>
      </c>
      <c r="G60" s="35">
        <v>0.91269841269841201</v>
      </c>
      <c r="H60" s="35">
        <v>0.90756302521008403</v>
      </c>
      <c r="I60" s="35">
        <v>0.82082630203759899</v>
      </c>
      <c r="J60" s="3">
        <v>238</v>
      </c>
      <c r="K60" s="55" t="s">
        <v>86</v>
      </c>
    </row>
    <row r="61" spans="2:11" ht="34" x14ac:dyDescent="0.2">
      <c r="B61" s="163"/>
      <c r="C61" s="3" t="s">
        <v>48</v>
      </c>
      <c r="D61" s="35">
        <v>0.66666666666666596</v>
      </c>
      <c r="E61" s="35">
        <v>0.61538461538461497</v>
      </c>
      <c r="F61" s="35">
        <v>0.88888888888888795</v>
      </c>
      <c r="G61" s="35">
        <v>0.72727272727272696</v>
      </c>
      <c r="H61" s="35">
        <v>0.66666666666666596</v>
      </c>
      <c r="I61" s="35">
        <v>0.37210420376762499</v>
      </c>
      <c r="J61" s="35">
        <v>18</v>
      </c>
      <c r="K61" s="55" t="s">
        <v>87</v>
      </c>
    </row>
    <row r="62" spans="2:11" ht="34" x14ac:dyDescent="0.2">
      <c r="B62" s="163"/>
      <c r="C62" s="3" t="s">
        <v>49</v>
      </c>
      <c r="D62" s="35">
        <v>0.89690721649484495</v>
      </c>
      <c r="E62" s="35">
        <v>0.829059829059829</v>
      </c>
      <c r="F62" s="35">
        <v>1</v>
      </c>
      <c r="G62" s="35">
        <v>0.90654205607476601</v>
      </c>
      <c r="H62" s="35">
        <v>0.89690721649484495</v>
      </c>
      <c r="I62" s="35">
        <v>0.81124574459263399</v>
      </c>
      <c r="J62" s="3">
        <v>582</v>
      </c>
      <c r="K62" s="55" t="s">
        <v>88</v>
      </c>
    </row>
    <row r="63" spans="2:11" ht="34" x14ac:dyDescent="0.2">
      <c r="B63" s="163"/>
      <c r="C63" s="3" t="s">
        <v>50</v>
      </c>
      <c r="D63" s="35">
        <v>0.87256335282650999</v>
      </c>
      <c r="E63" s="35">
        <v>0.83080917351795702</v>
      </c>
      <c r="F63" s="35">
        <v>0.93567251461988299</v>
      </c>
      <c r="G63" s="35">
        <v>0.88012835205133999</v>
      </c>
      <c r="H63" s="35">
        <v>0.87256335282650999</v>
      </c>
      <c r="I63" s="35">
        <v>0.751133908633699</v>
      </c>
      <c r="J63" s="3">
        <v>4104</v>
      </c>
      <c r="K63" s="55" t="s">
        <v>171</v>
      </c>
    </row>
    <row r="64" spans="2:11" ht="34" x14ac:dyDescent="0.2">
      <c r="B64" s="163"/>
      <c r="C64" s="3" t="s">
        <v>51</v>
      </c>
      <c r="D64" s="35">
        <v>0.75</v>
      </c>
      <c r="E64" s="35">
        <v>0.66666666666666596</v>
      </c>
      <c r="F64" s="35">
        <v>1</v>
      </c>
      <c r="G64" s="35">
        <v>0.8</v>
      </c>
      <c r="H64" s="35">
        <v>0.75</v>
      </c>
      <c r="I64" s="35">
        <v>0.57735026918962495</v>
      </c>
      <c r="J64" s="35">
        <v>4</v>
      </c>
      <c r="K64" s="55" t="s">
        <v>89</v>
      </c>
    </row>
    <row r="65" spans="2:11" ht="34" x14ac:dyDescent="0.2">
      <c r="B65" s="163"/>
      <c r="C65" s="3" t="s">
        <v>52</v>
      </c>
      <c r="D65" s="35">
        <v>0.89920687376074004</v>
      </c>
      <c r="E65" s="35">
        <v>0.841242937853107</v>
      </c>
      <c r="F65" s="35">
        <v>0.98413747521480499</v>
      </c>
      <c r="G65" s="35">
        <v>0.90709716722509903</v>
      </c>
      <c r="H65" s="35">
        <v>0.89920687376074004</v>
      </c>
      <c r="I65" s="35">
        <v>0.81018739371849702</v>
      </c>
      <c r="J65" s="3">
        <v>3026</v>
      </c>
      <c r="K65" s="55" t="s">
        <v>91</v>
      </c>
    </row>
    <row r="66" spans="2:11" x14ac:dyDescent="0.2">
      <c r="B66" s="163"/>
      <c r="C66" s="38" t="s">
        <v>53</v>
      </c>
      <c r="D66" s="39">
        <f>AVERAGE(D53:D65)</f>
        <v>0.86295238444933176</v>
      </c>
      <c r="E66" s="39">
        <f t="shared" ref="E66:I66" si="15">AVERAGE(E53:E65)</f>
        <v>0.8021652665797403</v>
      </c>
      <c r="F66" s="39">
        <f t="shared" si="15"/>
        <v>0.97566864064265413</v>
      </c>
      <c r="G66" s="39">
        <f t="shared" si="15"/>
        <v>0.87904098560687671</v>
      </c>
      <c r="H66" s="39">
        <f t="shared" si="15"/>
        <v>0.86295238444933176</v>
      </c>
      <c r="I66" s="39">
        <f t="shared" si="15"/>
        <v>0.74635501951110839</v>
      </c>
    </row>
    <row r="67" spans="2:11" x14ac:dyDescent="0.2">
      <c r="B67" s="163"/>
      <c r="C67" s="38" t="s">
        <v>55</v>
      </c>
      <c r="D67" s="39">
        <f>SUMPRODUCT(D53:D65,$J$53:$J$65)/SUM($J$53:$J$65)</f>
        <v>0.89337950517154929</v>
      </c>
      <c r="E67" s="39">
        <f t="shared" ref="E67:I67" si="16">SUMPRODUCT(E53:E65,$J$53:$J$65)/SUM($J$53:$J$65)</f>
        <v>0.83232697818809864</v>
      </c>
      <c r="F67" s="39">
        <f t="shared" si="16"/>
        <v>0.98532829088258045</v>
      </c>
      <c r="G67" s="39">
        <f t="shared" si="16"/>
        <v>0.90230202063941256</v>
      </c>
      <c r="H67" s="39">
        <f t="shared" si="16"/>
        <v>0.89337950517154929</v>
      </c>
      <c r="I67" s="39">
        <f t="shared" si="16"/>
        <v>0.80068066321034315</v>
      </c>
    </row>
    <row r="68" spans="2:11" x14ac:dyDescent="0.2">
      <c r="B68" s="163"/>
      <c r="C68" s="38" t="s">
        <v>54</v>
      </c>
      <c r="D68" s="39">
        <f>STDEV(D53:D65)</f>
        <v>7.1820046796075135E-2</v>
      </c>
      <c r="E68" s="39">
        <f t="shared" ref="E68:I68" si="17">STDEV(E53:E65)</f>
        <v>7.3419641129665106E-2</v>
      </c>
      <c r="F68" s="39">
        <f t="shared" si="17"/>
        <v>3.4752835763312187E-2</v>
      </c>
      <c r="G68" s="39">
        <f t="shared" si="17"/>
        <v>5.4689172771592499E-2</v>
      </c>
      <c r="H68" s="39">
        <f t="shared" si="17"/>
        <v>7.1820046796075135E-2</v>
      </c>
      <c r="I68" s="39">
        <f t="shared" si="17"/>
        <v>0.13042810708838284</v>
      </c>
    </row>
    <row r="69" spans="2:11" ht="34" x14ac:dyDescent="0.2">
      <c r="B69" s="163" t="s">
        <v>77</v>
      </c>
      <c r="C69" s="3" t="s">
        <v>44</v>
      </c>
      <c r="D69" s="35">
        <v>0.9</v>
      </c>
      <c r="E69" s="35">
        <v>0.83333333333333304</v>
      </c>
      <c r="F69" s="35">
        <v>1</v>
      </c>
      <c r="G69" s="35">
        <v>0.90909090909090895</v>
      </c>
      <c r="H69" s="35">
        <v>0.9</v>
      </c>
      <c r="I69" s="35">
        <v>0.81649658092772603</v>
      </c>
      <c r="J69" s="3">
        <v>10</v>
      </c>
      <c r="K69" s="55" t="s">
        <v>81</v>
      </c>
    </row>
    <row r="70" spans="2:11" ht="34" x14ac:dyDescent="0.2">
      <c r="B70" s="163"/>
      <c r="C70" s="3" t="s">
        <v>40</v>
      </c>
      <c r="D70" s="35">
        <v>0.859375</v>
      </c>
      <c r="E70" s="35">
        <v>0.81081081081080997</v>
      </c>
      <c r="F70" s="35">
        <v>0.9375</v>
      </c>
      <c r="G70" s="35">
        <v>0.86956521739130399</v>
      </c>
      <c r="H70" s="35">
        <v>0.859375</v>
      </c>
      <c r="I70" s="35">
        <v>0.72768779674358197</v>
      </c>
      <c r="J70" s="3">
        <v>64</v>
      </c>
      <c r="K70" s="55" t="s">
        <v>80</v>
      </c>
    </row>
    <row r="71" spans="2:11" ht="34" x14ac:dyDescent="0.2">
      <c r="B71" s="163"/>
      <c r="C71" s="3" t="s">
        <v>39</v>
      </c>
      <c r="D71" s="35">
        <v>0.88513513513513498</v>
      </c>
      <c r="E71" s="35">
        <v>0.81318681318681296</v>
      </c>
      <c r="F71" s="35">
        <v>1</v>
      </c>
      <c r="G71" s="35">
        <v>0.89696969696969697</v>
      </c>
      <c r="H71" s="35">
        <v>0.88513513513513498</v>
      </c>
      <c r="I71" s="35">
        <v>0.79143769582553103</v>
      </c>
      <c r="J71" s="3">
        <v>148</v>
      </c>
      <c r="K71" s="55" t="s">
        <v>161</v>
      </c>
    </row>
    <row r="72" spans="2:11" ht="34" x14ac:dyDescent="0.2">
      <c r="B72" s="163"/>
      <c r="C72" s="3" t="s">
        <v>41</v>
      </c>
      <c r="D72" s="35">
        <v>0.89294856876890805</v>
      </c>
      <c r="E72" s="35">
        <v>0.83127329801844196</v>
      </c>
      <c r="F72" s="35">
        <v>0.98603676983942201</v>
      </c>
      <c r="G72" s="35">
        <v>0.90206514796678705</v>
      </c>
      <c r="H72" s="35">
        <v>0.89294856876890805</v>
      </c>
      <c r="I72" s="35">
        <v>0.79988200710076296</v>
      </c>
      <c r="J72" s="3">
        <v>8594</v>
      </c>
      <c r="K72" s="55" t="s">
        <v>82</v>
      </c>
    </row>
    <row r="73" spans="2:11" ht="34" x14ac:dyDescent="0.2">
      <c r="B73" s="163"/>
      <c r="C73" s="3" t="s">
        <v>42</v>
      </c>
      <c r="D73" s="35">
        <v>0.89535798583792203</v>
      </c>
      <c r="E73" s="35">
        <v>0.82693558880936802</v>
      </c>
      <c r="F73" s="35">
        <v>1</v>
      </c>
      <c r="G73" s="35">
        <v>0.90527065527065498</v>
      </c>
      <c r="H73" s="35">
        <v>0.89535798583792203</v>
      </c>
      <c r="I73" s="35">
        <v>0.80862301328785902</v>
      </c>
      <c r="J73" s="3">
        <v>2542</v>
      </c>
      <c r="K73" s="55" t="s">
        <v>164</v>
      </c>
    </row>
    <row r="74" spans="2:11" ht="34" x14ac:dyDescent="0.2">
      <c r="B74" s="163"/>
      <c r="C74" s="3" t="s">
        <v>43</v>
      </c>
      <c r="D74" s="35">
        <v>0.898071137851707</v>
      </c>
      <c r="E74" s="35">
        <v>0.83066294281934405</v>
      </c>
      <c r="F74" s="35">
        <v>1</v>
      </c>
      <c r="G74" s="35">
        <v>0.90749959852256301</v>
      </c>
      <c r="H74" s="35">
        <v>0.898071137851707</v>
      </c>
      <c r="I74" s="35">
        <v>0.813219457243054</v>
      </c>
      <c r="J74" s="3">
        <v>11302</v>
      </c>
      <c r="K74" s="55" t="s">
        <v>84</v>
      </c>
    </row>
    <row r="75" spans="2:11" ht="34" x14ac:dyDescent="0.2">
      <c r="B75" s="163"/>
      <c r="C75" s="3" t="s">
        <v>46</v>
      </c>
      <c r="D75" s="35">
        <v>0.89458603528879499</v>
      </c>
      <c r="E75" s="35">
        <v>0.83412080194100302</v>
      </c>
      <c r="F75" s="35">
        <v>0.98507012516965697</v>
      </c>
      <c r="G75" s="35">
        <v>0.90333287235513704</v>
      </c>
      <c r="H75" s="35">
        <v>0.89458603528879499</v>
      </c>
      <c r="I75" s="35">
        <v>0.80242088057621397</v>
      </c>
      <c r="J75" s="3">
        <v>13262</v>
      </c>
      <c r="K75" s="55" t="s">
        <v>170</v>
      </c>
    </row>
    <row r="76" spans="2:11" ht="34" x14ac:dyDescent="0.2">
      <c r="B76" s="163"/>
      <c r="C76" s="3" t="s">
        <v>47</v>
      </c>
      <c r="D76" s="35">
        <v>0.90756302521008403</v>
      </c>
      <c r="E76" s="35">
        <v>0.86466165413533802</v>
      </c>
      <c r="F76" s="35">
        <v>0.96638655462184797</v>
      </c>
      <c r="G76" s="35">
        <v>0.91269841269841201</v>
      </c>
      <c r="H76" s="35">
        <v>0.90756302521008403</v>
      </c>
      <c r="I76" s="35">
        <v>0.82082630203759899</v>
      </c>
      <c r="J76" s="3">
        <v>238</v>
      </c>
      <c r="K76" s="55" t="s">
        <v>86</v>
      </c>
    </row>
    <row r="77" spans="2:11" ht="34" x14ac:dyDescent="0.2">
      <c r="B77" s="163"/>
      <c r="C77" s="3" t="s">
        <v>48</v>
      </c>
      <c r="D77" s="35">
        <v>0.66666666666666596</v>
      </c>
      <c r="E77" s="35">
        <v>0.61538461538461497</v>
      </c>
      <c r="F77" s="35">
        <v>0.88888888888888795</v>
      </c>
      <c r="G77" s="35">
        <v>0.72727272727272696</v>
      </c>
      <c r="H77" s="35">
        <v>0.66666666666666596</v>
      </c>
      <c r="I77" s="35">
        <v>0.37210420376762499</v>
      </c>
      <c r="J77" s="35">
        <v>18</v>
      </c>
      <c r="K77" s="55" t="s">
        <v>87</v>
      </c>
    </row>
    <row r="78" spans="2:11" ht="34" x14ac:dyDescent="0.2">
      <c r="B78" s="163"/>
      <c r="C78" s="3" t="s">
        <v>49</v>
      </c>
      <c r="D78" s="35">
        <v>0.89690721649484495</v>
      </c>
      <c r="E78" s="35">
        <v>0.829059829059829</v>
      </c>
      <c r="F78" s="35">
        <v>1</v>
      </c>
      <c r="G78" s="35">
        <v>0.90654205607476601</v>
      </c>
      <c r="H78" s="35">
        <v>0.89690721649484495</v>
      </c>
      <c r="I78" s="35">
        <v>0.81124574459263399</v>
      </c>
      <c r="J78" s="3">
        <v>582</v>
      </c>
      <c r="K78" s="55" t="s">
        <v>88</v>
      </c>
    </row>
    <row r="79" spans="2:11" ht="34" x14ac:dyDescent="0.2">
      <c r="B79" s="163"/>
      <c r="C79" s="3" t="s">
        <v>50</v>
      </c>
      <c r="D79" s="35">
        <v>0.87256335282650999</v>
      </c>
      <c r="E79" s="35">
        <v>0.83080917351795702</v>
      </c>
      <c r="F79" s="35">
        <v>0.93567251461988299</v>
      </c>
      <c r="G79" s="35">
        <v>0.88012835205133999</v>
      </c>
      <c r="H79" s="35">
        <v>0.87256335282650999</v>
      </c>
      <c r="I79" s="35">
        <v>0.751133908633699</v>
      </c>
      <c r="J79" s="3">
        <v>4104</v>
      </c>
      <c r="K79" s="55" t="s">
        <v>171</v>
      </c>
    </row>
    <row r="80" spans="2:11" ht="34" x14ac:dyDescent="0.2">
      <c r="B80" s="163"/>
      <c r="C80" s="3" t="s">
        <v>51</v>
      </c>
      <c r="D80" s="35">
        <v>0.75</v>
      </c>
      <c r="E80" s="35">
        <v>0.66666666666666596</v>
      </c>
      <c r="F80" s="35">
        <v>1</v>
      </c>
      <c r="G80" s="35">
        <v>0.8</v>
      </c>
      <c r="H80" s="35">
        <v>0.75</v>
      </c>
      <c r="I80" s="35">
        <v>0.57735026918962495</v>
      </c>
      <c r="J80" s="35">
        <v>4</v>
      </c>
      <c r="K80" s="55" t="s">
        <v>89</v>
      </c>
    </row>
    <row r="81" spans="2:17" ht="34" x14ac:dyDescent="0.2">
      <c r="B81" s="163"/>
      <c r="C81" s="3" t="s">
        <v>52</v>
      </c>
      <c r="D81" s="35">
        <v>0.89920687376074004</v>
      </c>
      <c r="E81" s="35">
        <v>0.841242937853107</v>
      </c>
      <c r="F81" s="35">
        <v>0.98413747521480499</v>
      </c>
      <c r="G81" s="35">
        <v>0.90709716722509903</v>
      </c>
      <c r="H81" s="35">
        <v>0.89920687376074004</v>
      </c>
      <c r="I81" s="35">
        <v>0.81018739371849702</v>
      </c>
      <c r="J81" s="3">
        <v>3026</v>
      </c>
      <c r="K81" s="55" t="s">
        <v>91</v>
      </c>
    </row>
    <row r="82" spans="2:17" x14ac:dyDescent="0.2">
      <c r="B82" s="163"/>
      <c r="C82" s="38" t="s">
        <v>53</v>
      </c>
      <c r="D82" s="39">
        <f>AVERAGE(D69:D81)</f>
        <v>0.86295238444933176</v>
      </c>
      <c r="E82" s="39">
        <f t="shared" ref="E82:I82" si="18">AVERAGE(E69:E81)</f>
        <v>0.8021652665797403</v>
      </c>
      <c r="F82" s="39">
        <f t="shared" si="18"/>
        <v>0.97566864064265413</v>
      </c>
      <c r="G82" s="39">
        <f t="shared" si="18"/>
        <v>0.87904098560687671</v>
      </c>
      <c r="H82" s="39">
        <f t="shared" si="18"/>
        <v>0.86295238444933176</v>
      </c>
      <c r="I82" s="39">
        <f t="shared" si="18"/>
        <v>0.74635501951110839</v>
      </c>
    </row>
    <row r="83" spans="2:17" x14ac:dyDescent="0.2">
      <c r="B83" s="163"/>
      <c r="C83" s="38" t="s">
        <v>55</v>
      </c>
      <c r="D83" s="39">
        <f>SUMPRODUCT(D69:D81,$J$69:$J$81)/SUM($J$69:$J$81)</f>
        <v>0.89337950517154929</v>
      </c>
      <c r="E83" s="39">
        <f t="shared" ref="E83:I83" si="19">SUMPRODUCT(E69:E81,$J$69:$J$81)/SUM($J$69:$J$81)</f>
        <v>0.83232697818809864</v>
      </c>
      <c r="F83" s="39">
        <f t="shared" si="19"/>
        <v>0.98532829088258045</v>
      </c>
      <c r="G83" s="39">
        <f t="shared" si="19"/>
        <v>0.90230202063941256</v>
      </c>
      <c r="H83" s="39">
        <f t="shared" si="19"/>
        <v>0.89337950517154929</v>
      </c>
      <c r="I83" s="39">
        <f t="shared" si="19"/>
        <v>0.80068066321034315</v>
      </c>
    </row>
    <row r="84" spans="2:17" x14ac:dyDescent="0.2">
      <c r="B84" s="163"/>
      <c r="C84" s="38" t="s">
        <v>54</v>
      </c>
      <c r="D84" s="39">
        <f>STDEV(D69:D81)</f>
        <v>7.1820046796075135E-2</v>
      </c>
      <c r="E84" s="39">
        <f t="shared" ref="E84:I84" si="20">STDEV(E69:E81)</f>
        <v>7.3419641129665106E-2</v>
      </c>
      <c r="F84" s="39">
        <f t="shared" si="20"/>
        <v>3.4752835763312187E-2</v>
      </c>
      <c r="G84" s="39">
        <f t="shared" si="20"/>
        <v>5.4689172771592499E-2</v>
      </c>
      <c r="H84" s="39">
        <f t="shared" si="20"/>
        <v>7.1820046796075135E-2</v>
      </c>
      <c r="I84" s="39">
        <f t="shared" si="20"/>
        <v>0.13042810708838284</v>
      </c>
    </row>
    <row r="85" spans="2:17" x14ac:dyDescent="0.2">
      <c r="B85" s="171" t="s">
        <v>167</v>
      </c>
      <c r="C85" s="171"/>
      <c r="D85" s="39">
        <f t="shared" ref="D85:I87" si="21">AVERAGE(D82,D66,D50,D34,D18)</f>
        <v>0.8628386334877195</v>
      </c>
      <c r="E85" s="39">
        <f t="shared" si="21"/>
        <v>0.80211821997809951</v>
      </c>
      <c r="F85" s="39">
        <f t="shared" si="21"/>
        <v>0.97546306053962262</v>
      </c>
      <c r="G85" s="39">
        <f t="shared" si="21"/>
        <v>0.87892965664863054</v>
      </c>
      <c r="H85" s="39">
        <f t="shared" si="21"/>
        <v>0.8628386334877195</v>
      </c>
      <c r="I85" s="39">
        <f t="shared" si="21"/>
        <v>0.74608716312441503</v>
      </c>
    </row>
    <row r="86" spans="2:17" x14ac:dyDescent="0.2">
      <c r="B86" s="172" t="s">
        <v>168</v>
      </c>
      <c r="C86" s="173"/>
      <c r="D86" s="39">
        <f t="shared" si="21"/>
        <v>0.89336583587734053</v>
      </c>
      <c r="E86" s="39">
        <f t="shared" si="21"/>
        <v>0.83230747614610046</v>
      </c>
      <c r="F86" s="39">
        <f t="shared" si="21"/>
        <v>0.98532829088258045</v>
      </c>
      <c r="G86" s="39">
        <f t="shared" si="21"/>
        <v>0.90229078874019242</v>
      </c>
      <c r="H86" s="39">
        <f t="shared" si="21"/>
        <v>0.89336583587734053</v>
      </c>
      <c r="I86" s="39">
        <f t="shared" si="21"/>
        <v>0.80065636686348607</v>
      </c>
    </row>
    <row r="87" spans="2:17" x14ac:dyDescent="0.2">
      <c r="B87" s="171" t="s">
        <v>163</v>
      </c>
      <c r="C87" s="171"/>
      <c r="D87" s="39">
        <f t="shared" si="21"/>
        <v>7.1786557935796927E-2</v>
      </c>
      <c r="E87" s="39">
        <f t="shared" si="21"/>
        <v>7.3408920829059629E-2</v>
      </c>
      <c r="F87" s="39">
        <f t="shared" si="21"/>
        <v>3.4635337391494589E-2</v>
      </c>
      <c r="G87" s="39">
        <f t="shared" si="21"/>
        <v>5.4656131530178974E-2</v>
      </c>
      <c r="H87" s="39">
        <f t="shared" si="21"/>
        <v>7.1786557935796927E-2</v>
      </c>
      <c r="I87" s="39">
        <f t="shared" si="21"/>
        <v>0.13034418627855326</v>
      </c>
    </row>
    <row r="91" spans="2:17" x14ac:dyDescent="0.2">
      <c r="D91" s="169" t="s">
        <v>216</v>
      </c>
      <c r="E91" s="169"/>
      <c r="F91" s="169"/>
      <c r="G91" s="169"/>
    </row>
    <row r="92" spans="2:17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  <c r="M92" s="163" t="s">
        <v>246</v>
      </c>
      <c r="N92" s="3" t="s">
        <v>44</v>
      </c>
      <c r="O92" s="3">
        <v>0</v>
      </c>
      <c r="P92" s="112">
        <v>1</v>
      </c>
    </row>
    <row r="93" spans="2:17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  <c r="M93" s="163"/>
      <c r="N93" s="3" t="s">
        <v>40</v>
      </c>
      <c r="O93" s="3">
        <v>0</v>
      </c>
      <c r="P93" s="112">
        <v>1</v>
      </c>
    </row>
    <row r="94" spans="2:17" x14ac:dyDescent="0.2">
      <c r="C94" s="87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 t="shared" ref="G94" si="24">_xlfn.STDEV.P(G70,G54,G38,G22,G6)</f>
        <v>0</v>
      </c>
      <c r="M94" s="163"/>
      <c r="N94" s="3" t="s">
        <v>39</v>
      </c>
      <c r="O94" s="3">
        <v>1</v>
      </c>
      <c r="P94" s="114">
        <v>0.99280999999999997</v>
      </c>
      <c r="Q94" t="s">
        <v>259</v>
      </c>
    </row>
    <row r="95" spans="2:17" x14ac:dyDescent="0.2">
      <c r="C95" s="87" t="s">
        <v>39</v>
      </c>
      <c r="D95" s="3">
        <f t="shared" si="23"/>
        <v>2.7027027027028082E-3</v>
      </c>
      <c r="E95" s="3">
        <f t="shared" si="22"/>
        <v>8.302808302807829E-4</v>
      </c>
      <c r="F95" s="3">
        <f t="shared" si="22"/>
        <v>5.4054054054056165E-3</v>
      </c>
      <c r="G95" s="90">
        <f t="shared" ref="G95" si="25">_xlfn.STDEV.P(G71,G55,G39,G23,G7)</f>
        <v>2.6903178122692053E-3</v>
      </c>
      <c r="M95" s="163"/>
      <c r="N95" s="3" t="s">
        <v>41</v>
      </c>
      <c r="O95" s="3">
        <v>0</v>
      </c>
      <c r="P95" s="112">
        <v>1</v>
      </c>
    </row>
    <row r="96" spans="2:17" x14ac:dyDescent="0.2">
      <c r="C96" s="87" t="s">
        <v>41</v>
      </c>
      <c r="D96" s="3">
        <f t="shared" si="23"/>
        <v>0</v>
      </c>
      <c r="E96" s="3">
        <f t="shared" si="22"/>
        <v>0</v>
      </c>
      <c r="F96" s="90">
        <f t="shared" si="22"/>
        <v>1.1102230246251565E-16</v>
      </c>
      <c r="G96" s="3">
        <f t="shared" ref="G96" si="26">_xlfn.STDEV.P(G72,G56,G40,G24,G8)</f>
        <v>0</v>
      </c>
      <c r="M96" s="163"/>
      <c r="N96" s="3" t="s">
        <v>42</v>
      </c>
      <c r="O96" s="3">
        <v>1</v>
      </c>
      <c r="P96" s="114">
        <v>0.99961</v>
      </c>
      <c r="Q96" t="s">
        <v>260</v>
      </c>
    </row>
    <row r="97" spans="2:17" x14ac:dyDescent="0.2">
      <c r="C97" s="87" t="s">
        <v>42</v>
      </c>
      <c r="D97" s="3">
        <f t="shared" si="23"/>
        <v>1.5735641227361264E-4</v>
      </c>
      <c r="E97" s="3">
        <f t="shared" si="22"/>
        <v>2.1506777342241711E-4</v>
      </c>
      <c r="F97" s="3">
        <f t="shared" si="22"/>
        <v>0</v>
      </c>
      <c r="G97" s="3">
        <f t="shared" ref="G97" si="27">_xlfn.STDEV.P(G73,G57,G41,G25,G9)</f>
        <v>1.2891002567037014E-4</v>
      </c>
      <c r="M97" s="163"/>
      <c r="N97" s="3" t="s">
        <v>43</v>
      </c>
      <c r="O97" s="3">
        <v>0</v>
      </c>
      <c r="P97" s="114">
        <v>1</v>
      </c>
    </row>
    <row r="98" spans="2:17" x14ac:dyDescent="0.2">
      <c r="C98" s="87" t="s">
        <v>43</v>
      </c>
      <c r="D98" s="3">
        <f t="shared" si="23"/>
        <v>0</v>
      </c>
      <c r="E98" s="3">
        <f t="shared" si="22"/>
        <v>0</v>
      </c>
      <c r="F98" s="3">
        <f t="shared" si="22"/>
        <v>0</v>
      </c>
      <c r="G98" s="3">
        <f t="shared" ref="G98" si="28">_xlfn.STDEV.P(G74,G58,G42,G26,G10)</f>
        <v>0</v>
      </c>
      <c r="M98" s="163"/>
      <c r="N98" s="3" t="s">
        <v>46</v>
      </c>
      <c r="O98" s="3">
        <v>2</v>
      </c>
      <c r="P98" s="114">
        <v>0.99985000000000002</v>
      </c>
      <c r="Q98" t="s">
        <v>262</v>
      </c>
    </row>
    <row r="99" spans="2:17" x14ac:dyDescent="0.2">
      <c r="C99" s="87" t="s">
        <v>46</v>
      </c>
      <c r="D99" s="3">
        <f t="shared" si="23"/>
        <v>0</v>
      </c>
      <c r="E99" s="90">
        <f t="shared" si="22"/>
        <v>3.4124427620429999E-5</v>
      </c>
      <c r="F99" s="90">
        <f t="shared" si="22"/>
        <v>6.0322726587225264E-5</v>
      </c>
      <c r="G99" s="90">
        <f t="shared" ref="G99" si="29">_xlfn.STDEV.P(G75,G59,G43,G27,G11)</f>
        <v>5.3466331663809539E-6</v>
      </c>
      <c r="M99" s="163"/>
      <c r="N99" s="3" t="s">
        <v>47</v>
      </c>
      <c r="O99" s="3">
        <v>0</v>
      </c>
      <c r="P99" s="114">
        <v>1</v>
      </c>
    </row>
    <row r="100" spans="2:17" x14ac:dyDescent="0.2">
      <c r="C100" s="87" t="s">
        <v>47</v>
      </c>
      <c r="D100" s="3">
        <f t="shared" si="23"/>
        <v>0</v>
      </c>
      <c r="E100" s="3">
        <f t="shared" si="22"/>
        <v>0</v>
      </c>
      <c r="F100" s="3">
        <f t="shared" si="22"/>
        <v>0</v>
      </c>
      <c r="G100" s="90">
        <f t="shared" ref="G100" si="30">_xlfn.STDEV.P(G76,G60,G44,G28,G12)</f>
        <v>1.1102230246251565E-16</v>
      </c>
      <c r="M100" s="163"/>
      <c r="N100" s="3" t="s">
        <v>48</v>
      </c>
      <c r="O100" s="3">
        <v>0</v>
      </c>
      <c r="P100" s="114">
        <v>1</v>
      </c>
    </row>
    <row r="101" spans="2:17" x14ac:dyDescent="0.2">
      <c r="C101" s="87" t="s">
        <v>48</v>
      </c>
      <c r="D101" s="3">
        <f t="shared" si="23"/>
        <v>0</v>
      </c>
      <c r="E101" s="3">
        <f t="shared" si="22"/>
        <v>0</v>
      </c>
      <c r="F101" s="90">
        <f t="shared" si="22"/>
        <v>1.1102230246251565E-16</v>
      </c>
      <c r="G101" s="3">
        <f t="shared" ref="G101" si="31">_xlfn.STDEV.P(G77,G61,G45,G29,G13)</f>
        <v>0</v>
      </c>
      <c r="M101" s="163"/>
      <c r="N101" s="3" t="s">
        <v>49</v>
      </c>
      <c r="O101" s="3">
        <v>0</v>
      </c>
      <c r="P101" s="114">
        <v>1</v>
      </c>
    </row>
    <row r="102" spans="2:17" x14ac:dyDescent="0.2">
      <c r="C102" s="87" t="s">
        <v>49</v>
      </c>
      <c r="D102" s="90">
        <f t="shared" si="23"/>
        <v>1.1102230246251565E-16</v>
      </c>
      <c r="E102" s="3">
        <f t="shared" si="22"/>
        <v>0</v>
      </c>
      <c r="F102" s="3">
        <f t="shared" si="22"/>
        <v>0</v>
      </c>
      <c r="G102" s="90">
        <f t="shared" ref="G102" si="32">_xlfn.STDEV.P(G78,G62,G46,G30,G14)</f>
        <v>1.1102230246251565E-16</v>
      </c>
      <c r="M102" s="163"/>
      <c r="N102" s="3" t="s">
        <v>50</v>
      </c>
      <c r="O102" s="3">
        <v>1</v>
      </c>
      <c r="P102" s="114">
        <v>0.99973999999999996</v>
      </c>
      <c r="Q102" t="s">
        <v>261</v>
      </c>
    </row>
    <row r="103" spans="2:17" x14ac:dyDescent="0.2">
      <c r="C103" s="87" t="s">
        <v>50</v>
      </c>
      <c r="D103" s="90">
        <f t="shared" si="23"/>
        <v>9.7465886939573926E-5</v>
      </c>
      <c r="E103" s="3">
        <f t="shared" si="22"/>
        <v>1.4373861133520904E-4</v>
      </c>
      <c r="F103" s="3">
        <f t="shared" si="22"/>
        <v>0</v>
      </c>
      <c r="G103" s="90">
        <f t="shared" ref="G103" si="33">_xlfn.STDEV.P(G79,G63,G47,G31,G15)</f>
        <v>8.0671709628799001E-5</v>
      </c>
      <c r="M103" s="163"/>
      <c r="N103" s="3" t="s">
        <v>51</v>
      </c>
      <c r="O103" s="3">
        <v>0</v>
      </c>
      <c r="P103" s="114">
        <v>1</v>
      </c>
    </row>
    <row r="104" spans="2:17" x14ac:dyDescent="0.2">
      <c r="C104" s="87" t="s">
        <v>51</v>
      </c>
      <c r="D104" s="3">
        <f t="shared" si="23"/>
        <v>0</v>
      </c>
      <c r="E104" s="3">
        <f t="shared" si="22"/>
        <v>0</v>
      </c>
      <c r="F104" s="3">
        <f t="shared" si="22"/>
        <v>0</v>
      </c>
      <c r="G104" s="90">
        <f t="shared" ref="G104" si="34">_xlfn.STDEV.P(G80,G64,G48,G32,G16)</f>
        <v>0</v>
      </c>
      <c r="M104" s="163"/>
      <c r="N104" s="3" t="s">
        <v>52</v>
      </c>
      <c r="O104" s="3">
        <v>0</v>
      </c>
      <c r="P104" s="114">
        <v>1</v>
      </c>
    </row>
    <row r="105" spans="2:17" x14ac:dyDescent="0.2">
      <c r="C105" s="87" t="s">
        <v>52</v>
      </c>
      <c r="D105" s="3">
        <f t="shared" si="23"/>
        <v>0</v>
      </c>
      <c r="E105" s="90">
        <f t="shared" si="22"/>
        <v>1.1102230246251565E-16</v>
      </c>
      <c r="F105" s="90">
        <f t="shared" si="22"/>
        <v>1.1102230246251565E-16</v>
      </c>
      <c r="G105" s="90">
        <f t="shared" ref="G105" si="35">_xlfn.STDEV.P(G81,G65,G49,G33,G17)</f>
        <v>1.1102230246251565E-16</v>
      </c>
      <c r="M105" s="163"/>
      <c r="N105" s="38" t="s">
        <v>53</v>
      </c>
      <c r="O105" s="3"/>
      <c r="P105" s="131">
        <f>AVERAGE(P92:P104)</f>
        <v>0.99938538461538462</v>
      </c>
    </row>
    <row r="106" spans="2:17" x14ac:dyDescent="0.2">
      <c r="D106" s="2">
        <f>AVERAGE(D93:D105)</f>
        <v>2.2750192322431586E-4</v>
      </c>
      <c r="E106" s="91">
        <f>AVERAGE(E93:E105)</f>
        <v>9.4093203281457688E-5</v>
      </c>
      <c r="F106" s="91">
        <f>AVERAGE(F93:F105)</f>
        <v>4.2044062553793651E-4</v>
      </c>
      <c r="G106" s="2">
        <f>AVERAGE(G93:G105)</f>
        <v>2.2348047544116067E-4</v>
      </c>
      <c r="M106" s="163"/>
      <c r="N106" s="38" t="s">
        <v>54</v>
      </c>
      <c r="O106" s="3"/>
      <c r="P106" s="3">
        <f>_xlfn.STDEV.P(P92:P105)</f>
        <v>1.8327871647326693E-3</v>
      </c>
    </row>
    <row r="109" spans="2:17" x14ac:dyDescent="0.2">
      <c r="O109" s="168" t="s">
        <v>223</v>
      </c>
      <c r="P109" s="168"/>
      <c r="Q109" s="168"/>
    </row>
    <row r="110" spans="2:17" x14ac:dyDescent="0.2">
      <c r="B110" s="6" t="s">
        <v>298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5">
        <v>0.01</v>
      </c>
      <c r="C111" s="121" t="s">
        <v>240</v>
      </c>
      <c r="D111" s="45">
        <v>0.87339449541284397</v>
      </c>
      <c r="E111" s="45">
        <v>0.81987577639751497</v>
      </c>
      <c r="F111" s="45">
        <v>0.96</v>
      </c>
      <c r="G111" s="45">
        <v>0.88442211055276299</v>
      </c>
      <c r="H111" s="45">
        <v>0.87339449541284397</v>
      </c>
      <c r="I111" s="45">
        <v>0.75776069352047404</v>
      </c>
      <c r="J111" s="45">
        <v>1090</v>
      </c>
      <c r="K111" s="122" t="s">
        <v>392</v>
      </c>
      <c r="L111" s="44"/>
      <c r="M111" s="44"/>
      <c r="N111" s="44"/>
      <c r="O111" s="42">
        <f>D111-Comparison!D43</f>
        <v>-4.5871559633020587E-3</v>
      </c>
      <c r="P111" s="42">
        <f>F111-Comparison!F43</f>
        <v>-8.8073394495410406E-3</v>
      </c>
      <c r="Q111" s="42">
        <f>G111-Comparison!G43</f>
        <v>-3.7191846532920181E-3</v>
      </c>
    </row>
    <row r="112" spans="2:17" ht="34" x14ac:dyDescent="0.2">
      <c r="B112" s="166"/>
      <c r="C112" s="42" t="s">
        <v>44</v>
      </c>
      <c r="D112" s="130">
        <v>0.9</v>
      </c>
      <c r="E112" s="43">
        <v>0.83333333333333304</v>
      </c>
      <c r="F112" s="43">
        <v>1</v>
      </c>
      <c r="G112" s="43">
        <v>0.90909090909090895</v>
      </c>
      <c r="H112" s="130">
        <v>0.9</v>
      </c>
      <c r="I112" s="43">
        <v>0.81649658092772603</v>
      </c>
      <c r="J112" s="42">
        <v>10</v>
      </c>
      <c r="K112" s="54" t="s">
        <v>81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6"/>
      <c r="C113" s="42" t="s">
        <v>40</v>
      </c>
      <c r="D113" s="48">
        <v>0.859375</v>
      </c>
      <c r="E113" s="48">
        <v>0.81081081081080997</v>
      </c>
      <c r="F113" s="48">
        <v>0.9375</v>
      </c>
      <c r="G113" s="48">
        <v>0.86956521739130399</v>
      </c>
      <c r="H113" s="48">
        <v>0.859375</v>
      </c>
      <c r="I113" s="48">
        <v>0.72768779674358197</v>
      </c>
      <c r="J113" s="49">
        <v>64</v>
      </c>
      <c r="K113" s="54" t="s">
        <v>80</v>
      </c>
      <c r="O113" s="35">
        <f t="shared" ref="O113:O124" si="36">D113-O6</f>
        <v>0</v>
      </c>
      <c r="P113" s="35">
        <f t="shared" ref="P113:Q124" si="37">F113-Q6</f>
        <v>0</v>
      </c>
      <c r="Q113" s="35">
        <f t="shared" si="37"/>
        <v>0</v>
      </c>
    </row>
    <row r="114" spans="2:17" ht="34" x14ac:dyDescent="0.2">
      <c r="B114" s="166"/>
      <c r="C114" s="42" t="s">
        <v>39</v>
      </c>
      <c r="D114" s="43">
        <v>0.87837837837837796</v>
      </c>
      <c r="E114" s="43">
        <v>0.81111111111111101</v>
      </c>
      <c r="F114" s="43">
        <v>0.98648648648648596</v>
      </c>
      <c r="G114" s="43">
        <v>0.89024390243902396</v>
      </c>
      <c r="H114" s="43">
        <v>0.87837837837837796</v>
      </c>
      <c r="I114" s="43">
        <v>0.77509114530157297</v>
      </c>
      <c r="J114" s="42">
        <v>148</v>
      </c>
      <c r="K114" s="54" t="s">
        <v>79</v>
      </c>
      <c r="L114" s="44"/>
      <c r="M114" s="44"/>
      <c r="N114" s="44"/>
      <c r="O114" s="35">
        <f t="shared" si="36"/>
        <v>-5.4054054054055722E-3</v>
      </c>
      <c r="P114" s="35">
        <f t="shared" si="37"/>
        <v>-1.0810810810811256E-2</v>
      </c>
      <c r="Q114" s="35">
        <f t="shared" si="37"/>
        <v>-5.380635624538388E-3</v>
      </c>
    </row>
    <row r="115" spans="2:17" ht="34" x14ac:dyDescent="0.2">
      <c r="B115" s="166"/>
      <c r="C115" s="42" t="s">
        <v>41</v>
      </c>
      <c r="D115" s="43">
        <v>0.890155922736793</v>
      </c>
      <c r="E115" s="43">
        <v>0.83303904257406303</v>
      </c>
      <c r="F115" s="43">
        <v>0.97856648997464801</v>
      </c>
      <c r="G115" s="43">
        <v>0.89995760915642198</v>
      </c>
      <c r="H115" s="43">
        <v>0.890155922736793</v>
      </c>
      <c r="I115" s="43">
        <v>0.79238305891223704</v>
      </c>
      <c r="J115" s="42">
        <v>8594</v>
      </c>
      <c r="K115" s="54" t="s">
        <v>393</v>
      </c>
      <c r="O115" s="35">
        <f t="shared" si="36"/>
        <v>-2.7926460321150426E-3</v>
      </c>
      <c r="P115" s="35">
        <f t="shared" si="37"/>
        <v>-7.4702798647741098E-3</v>
      </c>
      <c r="Q115" s="35">
        <f t="shared" si="37"/>
        <v>-2.1075388103650727E-3</v>
      </c>
    </row>
    <row r="116" spans="2:17" ht="34" x14ac:dyDescent="0.2">
      <c r="B116" s="166"/>
      <c r="C116" s="42" t="s">
        <v>42</v>
      </c>
      <c r="D116" s="43">
        <v>0.89181746656176197</v>
      </c>
      <c r="E116" s="43">
        <v>0.82769830949284695</v>
      </c>
      <c r="F116" s="43">
        <v>0.99220576773187796</v>
      </c>
      <c r="G116" s="43">
        <v>0.90251683800070803</v>
      </c>
      <c r="H116" s="43">
        <v>0.89181746656176197</v>
      </c>
      <c r="I116" s="43">
        <v>0.79952691885553395</v>
      </c>
      <c r="J116" s="42">
        <v>2542</v>
      </c>
      <c r="K116" s="54" t="s">
        <v>394</v>
      </c>
      <c r="O116" s="35">
        <f t="shared" si="36"/>
        <v>-3.4618410700233415E-3</v>
      </c>
      <c r="P116" s="35">
        <f t="shared" si="37"/>
        <v>-7.7942322681220366E-3</v>
      </c>
      <c r="Q116" s="35">
        <f t="shared" si="37"/>
        <v>-2.6893622571118048E-3</v>
      </c>
    </row>
    <row r="117" spans="2:17" ht="34" x14ac:dyDescent="0.2">
      <c r="B117" s="166"/>
      <c r="C117" s="42" t="s">
        <v>43</v>
      </c>
      <c r="D117" s="43">
        <v>0.89523978056981002</v>
      </c>
      <c r="E117" s="43">
        <v>0.83242687049830899</v>
      </c>
      <c r="F117" s="43">
        <v>0.99229016996670705</v>
      </c>
      <c r="G117" s="43">
        <v>0.90535571542765703</v>
      </c>
      <c r="H117" s="43">
        <v>0.89523978056981002</v>
      </c>
      <c r="I117" s="43">
        <v>0.80541131404089905</v>
      </c>
      <c r="J117" s="42">
        <v>11302</v>
      </c>
      <c r="K117" s="54" t="s">
        <v>395</v>
      </c>
      <c r="O117" s="35">
        <f t="shared" si="36"/>
        <v>-2.8313572818969845E-3</v>
      </c>
      <c r="P117" s="35">
        <f t="shared" si="37"/>
        <v>-7.7098300332929526E-3</v>
      </c>
      <c r="Q117" s="35">
        <f t="shared" si="37"/>
        <v>-2.1438830949059851E-3</v>
      </c>
    </row>
    <row r="118" spans="2:17" ht="34" x14ac:dyDescent="0.2">
      <c r="B118" s="166"/>
      <c r="C118" s="42" t="s">
        <v>46</v>
      </c>
      <c r="D118" s="43">
        <v>0.891419092142964</v>
      </c>
      <c r="E118" s="43">
        <v>0.83556747095620998</v>
      </c>
      <c r="F118" s="43">
        <v>0.97730327012094897</v>
      </c>
      <c r="G118" s="43">
        <v>0.90089470061940802</v>
      </c>
      <c r="H118" s="43">
        <v>0.891419092142964</v>
      </c>
      <c r="I118" s="43">
        <v>0.79423034349182497</v>
      </c>
      <c r="J118" s="42">
        <v>13262</v>
      </c>
      <c r="K118" s="54" t="s">
        <v>396</v>
      </c>
      <c r="O118" s="35">
        <f t="shared" si="36"/>
        <v>-3.1669431458309916E-3</v>
      </c>
      <c r="P118" s="35">
        <f t="shared" si="37"/>
        <v>-7.7970164120017005E-3</v>
      </c>
      <c r="Q118" s="35">
        <f t="shared" si="37"/>
        <v>-2.4408450523122349E-3</v>
      </c>
    </row>
    <row r="119" spans="2:17" ht="34" x14ac:dyDescent="0.2">
      <c r="B119" s="166"/>
      <c r="C119" s="42" t="s">
        <v>47</v>
      </c>
      <c r="D119" s="43">
        <v>0.90336134453781503</v>
      </c>
      <c r="E119" s="43">
        <v>0.86466165413533802</v>
      </c>
      <c r="F119" s="43">
        <v>0.95833333333333304</v>
      </c>
      <c r="G119" s="43">
        <v>0.90909090909090895</v>
      </c>
      <c r="H119" s="43">
        <v>0.90336134453781503</v>
      </c>
      <c r="I119" s="43">
        <v>0.811397280396569</v>
      </c>
      <c r="J119" s="42">
        <v>238</v>
      </c>
      <c r="K119" s="54" t="s">
        <v>397</v>
      </c>
      <c r="O119" s="35">
        <f t="shared" si="36"/>
        <v>-4.2016806722690037E-3</v>
      </c>
      <c r="P119" s="35">
        <f t="shared" si="37"/>
        <v>-8.0532212885149335E-3</v>
      </c>
      <c r="Q119" s="35">
        <f t="shared" si="37"/>
        <v>-3.6075036075029487E-3</v>
      </c>
    </row>
    <row r="120" spans="2:17" ht="34" x14ac:dyDescent="0.2">
      <c r="B120" s="166"/>
      <c r="C120" s="42" t="s">
        <v>48</v>
      </c>
      <c r="D120" s="48">
        <v>0.66666666666666596</v>
      </c>
      <c r="E120" s="48">
        <v>0.61538461538461497</v>
      </c>
      <c r="F120" s="48">
        <v>0.88888888888888795</v>
      </c>
      <c r="G120" s="48">
        <v>0.72727272727272696</v>
      </c>
      <c r="H120" s="48">
        <v>0.66666666666666596</v>
      </c>
      <c r="I120" s="48">
        <v>0.37210420376762499</v>
      </c>
      <c r="J120" s="49">
        <v>18</v>
      </c>
      <c r="K120" s="54" t="s">
        <v>87</v>
      </c>
      <c r="O120" s="35">
        <f t="shared" si="36"/>
        <v>0</v>
      </c>
      <c r="P120" s="35">
        <f t="shared" si="37"/>
        <v>0</v>
      </c>
      <c r="Q120" s="35">
        <f t="shared" si="37"/>
        <v>0</v>
      </c>
    </row>
    <row r="121" spans="2:17" ht="34" x14ac:dyDescent="0.2">
      <c r="B121" s="166"/>
      <c r="C121" s="42" t="s">
        <v>49</v>
      </c>
      <c r="D121" s="43">
        <v>0.89690721649484495</v>
      </c>
      <c r="E121" s="43">
        <v>0.83190883190883103</v>
      </c>
      <c r="F121" s="43">
        <v>0.99658703071672305</v>
      </c>
      <c r="G121" s="43">
        <v>0.90683229813664601</v>
      </c>
      <c r="H121" s="43">
        <v>0.89690721649484495</v>
      </c>
      <c r="I121" s="43">
        <v>0.80981667055556705</v>
      </c>
      <c r="J121" s="42">
        <v>582</v>
      </c>
      <c r="K121" s="54" t="s">
        <v>398</v>
      </c>
      <c r="O121" s="35">
        <f t="shared" si="36"/>
        <v>0</v>
      </c>
      <c r="P121" s="35">
        <f t="shared" si="37"/>
        <v>-3.4129692832769454E-3</v>
      </c>
      <c r="Q121" s="35">
        <f t="shared" si="37"/>
        <v>2.9024206188010826E-4</v>
      </c>
    </row>
    <row r="122" spans="2:17" ht="34" x14ac:dyDescent="0.2">
      <c r="B122" s="166"/>
      <c r="C122" s="42" t="s">
        <v>50</v>
      </c>
      <c r="D122" s="43">
        <v>0.86939571150097406</v>
      </c>
      <c r="E122" s="43">
        <v>0.83217993079584696</v>
      </c>
      <c r="F122" s="43">
        <v>0.92857142857142805</v>
      </c>
      <c r="G122" s="43">
        <v>0.87773722627737205</v>
      </c>
      <c r="H122" s="43">
        <v>0.86939571150097406</v>
      </c>
      <c r="I122" s="43">
        <v>0.74358453383350698</v>
      </c>
      <c r="J122" s="42">
        <v>4104</v>
      </c>
      <c r="K122" s="54" t="s">
        <v>399</v>
      </c>
      <c r="O122" s="35">
        <f t="shared" si="36"/>
        <v>-3.1189083820660768E-3</v>
      </c>
      <c r="P122" s="35">
        <f t="shared" si="37"/>
        <v>-7.101086048454941E-3</v>
      </c>
      <c r="Q122" s="35">
        <f t="shared" si="37"/>
        <v>-2.3507899191536064E-3</v>
      </c>
    </row>
    <row r="123" spans="2:17" ht="34" x14ac:dyDescent="0.2">
      <c r="B123" s="166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36"/>
        <v>0</v>
      </c>
      <c r="P123" s="35">
        <f t="shared" si="37"/>
        <v>0</v>
      </c>
      <c r="Q123" s="35">
        <f t="shared" si="37"/>
        <v>0</v>
      </c>
    </row>
    <row r="124" spans="2:17" ht="34" x14ac:dyDescent="0.2">
      <c r="B124" s="166"/>
      <c r="C124" s="42" t="s">
        <v>52</v>
      </c>
      <c r="D124" s="43">
        <v>0.89623265036351596</v>
      </c>
      <c r="E124" s="43">
        <v>0.84293785310734404</v>
      </c>
      <c r="F124" s="43">
        <v>0.97643979057591601</v>
      </c>
      <c r="G124" s="43">
        <v>0.90479078229229803</v>
      </c>
      <c r="H124" s="43">
        <v>0.89623265036351596</v>
      </c>
      <c r="I124" s="43">
        <v>0.80248181764391602</v>
      </c>
      <c r="J124" s="42">
        <v>3026</v>
      </c>
      <c r="K124" s="54" t="s">
        <v>400</v>
      </c>
      <c r="O124" s="35">
        <f t="shared" si="36"/>
        <v>-2.974223397224085E-3</v>
      </c>
      <c r="P124" s="35">
        <f t="shared" si="37"/>
        <v>-7.6976846388890907E-3</v>
      </c>
      <c r="Q124" s="35">
        <f t="shared" si="37"/>
        <v>-2.3063849328011088E-3</v>
      </c>
    </row>
    <row r="125" spans="2:17" x14ac:dyDescent="0.2">
      <c r="B125" s="166"/>
      <c r="C125" s="38" t="s">
        <v>53</v>
      </c>
      <c r="D125" s="39">
        <f>AVERAGE(D112:D124)</f>
        <v>0.86068840230411725</v>
      </c>
      <c r="E125" s="39">
        <f t="shared" ref="E125:I125" si="38">AVERAGE(E112:E124)</f>
        <v>0.80290203852117881</v>
      </c>
      <c r="F125" s="39">
        <f t="shared" si="38"/>
        <v>0.97024405048976603</v>
      </c>
      <c r="G125" s="39">
        <f t="shared" si="38"/>
        <v>0.87718067963041413</v>
      </c>
      <c r="H125" s="39">
        <f t="shared" si="38"/>
        <v>0.86068840230411725</v>
      </c>
      <c r="I125" s="39">
        <f t="shared" si="38"/>
        <v>0.74058168720462958</v>
      </c>
      <c r="J125" s="44"/>
      <c r="O125" s="124">
        <f>D125-O18</f>
        <v>-2.150231183602358E-3</v>
      </c>
      <c r="P125" s="124">
        <f>F125-Q18</f>
        <v>-5.2190100498565872E-3</v>
      </c>
      <c r="Q125" s="124">
        <f>G125-R18</f>
        <v>-1.7489770182164133E-3</v>
      </c>
    </row>
    <row r="126" spans="2:17" x14ac:dyDescent="0.2">
      <c r="B126" s="166"/>
      <c r="C126" s="38" t="s">
        <v>55</v>
      </c>
      <c r="D126" s="39">
        <f>SUMPRODUCT(D112:D124,$J$5:$J$17)/SUM($J$5:$J$17)</f>
        <v>0.89039504260263314</v>
      </c>
      <c r="E126" s="39">
        <f t="shared" ref="E126:I126" si="39">SUMPRODUCT(E112:E124,$J$5:$J$17)/SUM($J$5:$J$17)</f>
        <v>0.83388392439884396</v>
      </c>
      <c r="F126" s="39">
        <f t="shared" si="39"/>
        <v>0.97775340320031512</v>
      </c>
      <c r="G126" s="39">
        <f t="shared" si="39"/>
        <v>0.90002027425297038</v>
      </c>
      <c r="H126" s="39">
        <f t="shared" si="39"/>
        <v>0.89039504260263314</v>
      </c>
      <c r="I126" s="39">
        <f t="shared" si="39"/>
        <v>0.792838279395643</v>
      </c>
      <c r="J126" s="44"/>
      <c r="O126" s="168" t="s">
        <v>223</v>
      </c>
      <c r="P126" s="168"/>
      <c r="Q126" s="168"/>
    </row>
    <row r="127" spans="2:17" x14ac:dyDescent="0.2">
      <c r="B127" s="167"/>
      <c r="C127" s="38" t="s">
        <v>54</v>
      </c>
      <c r="D127" s="39">
        <f>STDEV(D112:D124)</f>
        <v>7.0830747819942974E-2</v>
      </c>
      <c r="E127" s="39">
        <f t="shared" ref="E127:I127" si="40">STDEV(E112:E124)</f>
        <v>7.3799507471183703E-2</v>
      </c>
      <c r="F127" s="39">
        <f t="shared" si="40"/>
        <v>3.3446152423680917E-2</v>
      </c>
      <c r="G127" s="39">
        <f t="shared" si="40"/>
        <v>5.3892766133654714E-2</v>
      </c>
      <c r="H127" s="39">
        <f t="shared" si="40"/>
        <v>7.0830747819942974E-2</v>
      </c>
      <c r="I127" s="39">
        <f t="shared" si="40"/>
        <v>0.12794150144465169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5">
        <v>0.05</v>
      </c>
      <c r="C128" s="125" t="s">
        <v>273</v>
      </c>
      <c r="D128" s="126">
        <v>0.86605504587155901</v>
      </c>
      <c r="E128" s="126">
        <v>0.83074534161490599</v>
      </c>
      <c r="F128" s="126">
        <v>0.93531468531468498</v>
      </c>
      <c r="G128" s="126">
        <v>0.87993421052631504</v>
      </c>
      <c r="H128" s="126">
        <v>0.86605504587155901</v>
      </c>
      <c r="I128" s="126">
        <v>0.736248842142747</v>
      </c>
      <c r="J128" s="42">
        <v>1090</v>
      </c>
      <c r="K128" s="54" t="s">
        <v>401</v>
      </c>
      <c r="L128" s="44"/>
      <c r="M128" s="44"/>
      <c r="N128" s="44"/>
      <c r="O128" s="43">
        <f>D128-Comparison!D43</f>
        <v>-1.1926605504587018E-2</v>
      </c>
      <c r="P128" s="43">
        <f>F128-Comparison!F43</f>
        <v>-3.3492654134856026E-2</v>
      </c>
      <c r="Q128" s="43">
        <f>G128-Comparison!G43</f>
        <v>-8.2070846797399621E-3</v>
      </c>
    </row>
    <row r="129" spans="2:17" ht="34" x14ac:dyDescent="0.2">
      <c r="B129" s="166"/>
      <c r="C129" s="42" t="s">
        <v>44</v>
      </c>
      <c r="D129" s="43">
        <v>0.9</v>
      </c>
      <c r="E129" s="43">
        <v>0.83333333333333304</v>
      </c>
      <c r="F129" s="43">
        <v>1</v>
      </c>
      <c r="G129" s="43">
        <v>0.90909090909090895</v>
      </c>
      <c r="H129" s="43">
        <v>0.9</v>
      </c>
      <c r="I129" s="43">
        <v>0.81649658092772603</v>
      </c>
      <c r="J129" s="42">
        <v>10</v>
      </c>
      <c r="K129" s="54" t="s">
        <v>81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6"/>
      <c r="C130" s="42" t="s">
        <v>40</v>
      </c>
      <c r="D130" s="48">
        <v>0.875</v>
      </c>
      <c r="E130" s="48">
        <v>0.83783783783783705</v>
      </c>
      <c r="F130" s="48">
        <v>0.939393939393939</v>
      </c>
      <c r="G130" s="48">
        <v>0.88571428571428501</v>
      </c>
      <c r="H130" s="48">
        <v>0.875</v>
      </c>
      <c r="I130" s="48">
        <v>0.75475148639068301</v>
      </c>
      <c r="J130" s="49">
        <v>64</v>
      </c>
      <c r="K130" s="54" t="s">
        <v>402</v>
      </c>
      <c r="L130" s="44"/>
      <c r="M130" s="44"/>
      <c r="N130" s="44"/>
      <c r="O130" s="35">
        <f t="shared" ref="O130:O141" si="41">D130-O6</f>
        <v>1.5625E-2</v>
      </c>
      <c r="P130" s="35">
        <f t="shared" ref="P130:Q141" si="42">F130-Q6</f>
        <v>1.8939393939390037E-3</v>
      </c>
      <c r="Q130" s="35">
        <f t="shared" si="42"/>
        <v>1.6149068322981019E-2</v>
      </c>
    </row>
    <row r="131" spans="2:17" ht="34" x14ac:dyDescent="0.2">
      <c r="B131" s="166"/>
      <c r="C131" s="42" t="s">
        <v>39</v>
      </c>
      <c r="D131" s="43">
        <v>0.858108108108108</v>
      </c>
      <c r="E131" s="43">
        <v>0.81111111111111101</v>
      </c>
      <c r="F131" s="43">
        <v>0.94805194805194803</v>
      </c>
      <c r="G131" s="43">
        <v>0.87425149700598803</v>
      </c>
      <c r="H131" s="43">
        <v>0.858108108108108</v>
      </c>
      <c r="I131" s="43">
        <v>0.72518669573521699</v>
      </c>
      <c r="J131" s="42">
        <v>148</v>
      </c>
      <c r="K131" s="54" t="s">
        <v>403</v>
      </c>
      <c r="L131" s="44"/>
      <c r="M131" s="44"/>
      <c r="N131" s="44"/>
      <c r="O131" s="35">
        <f t="shared" si="41"/>
        <v>-2.5675675675675524E-2</v>
      </c>
      <c r="P131" s="35">
        <f t="shared" si="42"/>
        <v>-4.9245349245349179E-2</v>
      </c>
      <c r="Q131" s="35">
        <f t="shared" si="42"/>
        <v>-2.1373041057574316E-2</v>
      </c>
    </row>
    <row r="132" spans="2:17" ht="34" x14ac:dyDescent="0.2">
      <c r="B132" s="166"/>
      <c r="C132" s="42" t="s">
        <v>41</v>
      </c>
      <c r="D132" s="43">
        <v>0.87921805911100703</v>
      </c>
      <c r="E132" s="43">
        <v>0.84069060231508697</v>
      </c>
      <c r="F132" s="43">
        <v>0.94990024384837002</v>
      </c>
      <c r="G132" s="43">
        <v>0.89196502914238096</v>
      </c>
      <c r="H132" s="43">
        <v>0.87921805911100703</v>
      </c>
      <c r="I132" s="43">
        <v>0.76344269486015703</v>
      </c>
      <c r="J132" s="42">
        <v>8594</v>
      </c>
      <c r="K132" s="54" t="s">
        <v>404</v>
      </c>
      <c r="L132" s="44"/>
      <c r="M132" s="44"/>
      <c r="N132" s="44"/>
      <c r="O132" s="35">
        <f t="shared" si="41"/>
        <v>-1.3730509657901013E-2</v>
      </c>
      <c r="P132" s="35">
        <f t="shared" si="42"/>
        <v>-3.6136525991052104E-2</v>
      </c>
      <c r="Q132" s="35">
        <f t="shared" si="42"/>
        <v>-1.010011882440609E-2</v>
      </c>
    </row>
    <row r="133" spans="2:17" ht="34" x14ac:dyDescent="0.2">
      <c r="B133" s="166"/>
      <c r="C133" s="42" t="s">
        <v>42</v>
      </c>
      <c r="D133" s="43">
        <v>0.88040912667191096</v>
      </c>
      <c r="E133" s="43">
        <v>0.83485045513654099</v>
      </c>
      <c r="F133" s="43">
        <v>0.96251874062968501</v>
      </c>
      <c r="G133" s="43">
        <v>0.89415041782729798</v>
      </c>
      <c r="H133" s="43">
        <v>0.88040912667191096</v>
      </c>
      <c r="I133" s="43">
        <v>0.76847681815341295</v>
      </c>
      <c r="J133" s="42">
        <v>2542</v>
      </c>
      <c r="K133" s="54" t="s">
        <v>405</v>
      </c>
      <c r="L133" s="44"/>
      <c r="M133" s="44"/>
      <c r="N133" s="44"/>
      <c r="O133" s="35">
        <f t="shared" si="41"/>
        <v>-1.4870180959874357E-2</v>
      </c>
      <c r="P133" s="35">
        <f t="shared" si="42"/>
        <v>-3.748125937031499E-2</v>
      </c>
      <c r="Q133" s="35">
        <f t="shared" si="42"/>
        <v>-1.1055782430521854E-2</v>
      </c>
    </row>
    <row r="134" spans="2:17" ht="34" x14ac:dyDescent="0.2">
      <c r="B134" s="166"/>
      <c r="C134" s="42" t="s">
        <v>43</v>
      </c>
      <c r="D134" s="43">
        <v>0.88232171297115503</v>
      </c>
      <c r="E134" s="43">
        <v>0.83830662942819301</v>
      </c>
      <c r="F134" s="43">
        <v>0.96123377717849301</v>
      </c>
      <c r="G134" s="43">
        <v>0.89557160804020097</v>
      </c>
      <c r="H134" s="43">
        <v>0.88232171297115503</v>
      </c>
      <c r="I134" s="43">
        <v>0.77161507024336096</v>
      </c>
      <c r="J134" s="42">
        <v>11302</v>
      </c>
      <c r="K134" s="54" t="s">
        <v>406</v>
      </c>
      <c r="L134" s="44"/>
      <c r="M134" s="44"/>
      <c r="N134" s="44"/>
      <c r="O134" s="35">
        <f t="shared" si="41"/>
        <v>-1.5749424880551977E-2</v>
      </c>
      <c r="P134" s="35">
        <f t="shared" si="42"/>
        <v>-3.876622282150699E-2</v>
      </c>
      <c r="Q134" s="35">
        <f t="shared" si="42"/>
        <v>-1.1927990482362039E-2</v>
      </c>
    </row>
    <row r="135" spans="2:17" ht="34" x14ac:dyDescent="0.2">
      <c r="B135" s="166"/>
      <c r="C135" s="3" t="s">
        <v>46</v>
      </c>
      <c r="D135" s="43">
        <v>0.879882370683154</v>
      </c>
      <c r="E135" s="43">
        <v>0.84271671134941895</v>
      </c>
      <c r="F135" s="43">
        <v>0.94814708417121496</v>
      </c>
      <c r="G135" s="43">
        <v>0.89232848935451103</v>
      </c>
      <c r="H135" s="43">
        <v>0.879882370683154</v>
      </c>
      <c r="I135" s="43">
        <v>0.76431542711442102</v>
      </c>
      <c r="J135" s="42">
        <v>13262</v>
      </c>
      <c r="K135" s="54" t="s">
        <v>407</v>
      </c>
      <c r="O135" s="35">
        <f t="shared" si="41"/>
        <v>-1.4703664605640987E-2</v>
      </c>
      <c r="P135" s="35">
        <f t="shared" si="42"/>
        <v>-3.6953202361735715E-2</v>
      </c>
      <c r="Q135" s="35">
        <f t="shared" si="42"/>
        <v>-1.1007056317209218E-2</v>
      </c>
    </row>
    <row r="136" spans="2:17" ht="34" x14ac:dyDescent="0.2">
      <c r="B136" s="166"/>
      <c r="C136" s="42" t="s">
        <v>47</v>
      </c>
      <c r="D136" s="43">
        <v>0.88655462184873901</v>
      </c>
      <c r="E136" s="43">
        <v>0.86466165413533802</v>
      </c>
      <c r="F136" s="43">
        <v>0.92741935483870896</v>
      </c>
      <c r="G136" s="43">
        <v>0.89494163424124495</v>
      </c>
      <c r="H136" s="43">
        <v>0.88655462184873901</v>
      </c>
      <c r="I136" s="43">
        <v>0.77422165826310396</v>
      </c>
      <c r="J136" s="42">
        <v>238</v>
      </c>
      <c r="K136" s="54" t="s">
        <v>408</v>
      </c>
      <c r="L136" s="44"/>
      <c r="M136" s="44"/>
      <c r="N136" s="44"/>
      <c r="O136" s="35">
        <f t="shared" si="41"/>
        <v>-2.1008403361345018E-2</v>
      </c>
      <c r="P136" s="35">
        <f t="shared" si="42"/>
        <v>-3.8967199783139006E-2</v>
      </c>
      <c r="Q136" s="35">
        <f t="shared" si="42"/>
        <v>-1.7756778457166944E-2</v>
      </c>
    </row>
    <row r="137" spans="2:17" ht="34" x14ac:dyDescent="0.2">
      <c r="B137" s="166"/>
      <c r="C137" s="42" t="s">
        <v>48</v>
      </c>
      <c r="D137" s="48">
        <v>0.66666666666666596</v>
      </c>
      <c r="E137" s="48">
        <v>0.61538461538461497</v>
      </c>
      <c r="F137" s="48">
        <v>0.88888888888888795</v>
      </c>
      <c r="G137" s="48">
        <v>0.72727272727272696</v>
      </c>
      <c r="H137" s="48">
        <v>0.66666666666666596</v>
      </c>
      <c r="I137" s="48">
        <v>0.37210420376762499</v>
      </c>
      <c r="J137" s="49">
        <v>18</v>
      </c>
      <c r="K137" s="54" t="s">
        <v>87</v>
      </c>
      <c r="L137" s="44"/>
      <c r="M137" s="44"/>
      <c r="N137" s="44"/>
      <c r="O137" s="35">
        <f t="shared" si="41"/>
        <v>0</v>
      </c>
      <c r="P137" s="35">
        <f t="shared" si="42"/>
        <v>0</v>
      </c>
      <c r="Q137" s="35">
        <f t="shared" si="42"/>
        <v>0</v>
      </c>
    </row>
    <row r="138" spans="2:17" ht="34" x14ac:dyDescent="0.2">
      <c r="B138" s="166"/>
      <c r="C138" s="42" t="s">
        <v>49</v>
      </c>
      <c r="D138" s="43">
        <v>0.890034364261168</v>
      </c>
      <c r="E138" s="43">
        <v>0.84330484330484301</v>
      </c>
      <c r="F138" s="43">
        <v>0.970491803278688</v>
      </c>
      <c r="G138" s="43">
        <v>0.90243902439024304</v>
      </c>
      <c r="H138" s="43">
        <v>0.890034364261168</v>
      </c>
      <c r="I138" s="43">
        <v>0.78797323277100495</v>
      </c>
      <c r="J138" s="42">
        <v>582</v>
      </c>
      <c r="K138" s="54" t="s">
        <v>409</v>
      </c>
      <c r="L138" s="44"/>
      <c r="M138" s="44"/>
      <c r="N138" s="44"/>
      <c r="O138" s="35">
        <f t="shared" si="41"/>
        <v>-6.8728522336770626E-3</v>
      </c>
      <c r="P138" s="35">
        <f t="shared" si="42"/>
        <v>-2.9508196721311997E-2</v>
      </c>
      <c r="Q138" s="35">
        <f t="shared" si="42"/>
        <v>-4.103031684522862E-3</v>
      </c>
    </row>
    <row r="139" spans="2:17" ht="34" x14ac:dyDescent="0.2">
      <c r="B139" s="166"/>
      <c r="C139" s="3" t="s">
        <v>50</v>
      </c>
      <c r="D139" s="43">
        <v>0.85672514619883</v>
      </c>
      <c r="E139" s="43">
        <v>0.83866782006920404</v>
      </c>
      <c r="F139" s="43">
        <v>0.90018570102135498</v>
      </c>
      <c r="G139" s="43">
        <v>0.86833855799373005</v>
      </c>
      <c r="H139" s="43">
        <v>0.85672514619883</v>
      </c>
      <c r="I139" s="43">
        <v>0.71378012324484696</v>
      </c>
      <c r="J139" s="42">
        <v>4104</v>
      </c>
      <c r="K139" s="54" t="s">
        <v>410</v>
      </c>
      <c r="O139" s="35">
        <f t="shared" si="41"/>
        <v>-1.5789473684210131E-2</v>
      </c>
      <c r="P139" s="35">
        <f t="shared" si="42"/>
        <v>-3.5486813598528011E-2</v>
      </c>
      <c r="Q139" s="35">
        <f t="shared" si="42"/>
        <v>-1.1749458202795604E-2</v>
      </c>
    </row>
    <row r="140" spans="2:17" ht="34" x14ac:dyDescent="0.2">
      <c r="B140" s="166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L140" s="44"/>
      <c r="M140" s="44"/>
      <c r="N140" s="44"/>
      <c r="O140" s="35">
        <f t="shared" si="41"/>
        <v>0</v>
      </c>
      <c r="P140" s="35">
        <f t="shared" si="42"/>
        <v>0</v>
      </c>
      <c r="Q140" s="35">
        <f t="shared" si="42"/>
        <v>0</v>
      </c>
    </row>
    <row r="141" spans="2:17" ht="34" x14ac:dyDescent="0.2">
      <c r="B141" s="166"/>
      <c r="C141" s="42" t="s">
        <v>52</v>
      </c>
      <c r="D141" s="43">
        <v>0.88301387970918699</v>
      </c>
      <c r="E141" s="43">
        <v>0.84858757062146895</v>
      </c>
      <c r="F141" s="43">
        <v>0.94584382871536499</v>
      </c>
      <c r="G141" s="43">
        <v>0.89458010720667003</v>
      </c>
      <c r="H141" s="43">
        <v>0.88301387970918699</v>
      </c>
      <c r="I141" s="43">
        <v>0.76972585697854401</v>
      </c>
      <c r="J141" s="42">
        <v>3026</v>
      </c>
      <c r="K141" s="54" t="s">
        <v>411</v>
      </c>
      <c r="L141" s="44"/>
      <c r="M141" s="44"/>
      <c r="N141" s="44"/>
      <c r="O141" s="35">
        <f t="shared" si="41"/>
        <v>-1.6192994051553056E-2</v>
      </c>
      <c r="P141" s="35">
        <f t="shared" si="42"/>
        <v>-3.8293646499440115E-2</v>
      </c>
      <c r="Q141" s="35">
        <f t="shared" si="42"/>
        <v>-1.2517060018429116E-2</v>
      </c>
    </row>
    <row r="142" spans="2:17" x14ac:dyDescent="0.2">
      <c r="B142" s="166"/>
      <c r="C142" s="38" t="s">
        <v>53</v>
      </c>
      <c r="D142" s="39">
        <f>AVERAGE(D129:D141)</f>
        <v>0.85291800432537879</v>
      </c>
      <c r="E142" s="39">
        <f t="shared" ref="E142:I142" si="43">AVERAGE(E129:E141)</f>
        <v>0.8089322962072043</v>
      </c>
      <c r="F142" s="39">
        <f t="shared" si="43"/>
        <v>0.94939040846281963</v>
      </c>
      <c r="G142" s="39">
        <f t="shared" si="43"/>
        <v>0.87158802209847608</v>
      </c>
      <c r="H142" s="39">
        <f t="shared" si="43"/>
        <v>0.85291800432537879</v>
      </c>
      <c r="I142" s="39">
        <f t="shared" si="43"/>
        <v>0.71995693212613299</v>
      </c>
      <c r="O142" s="124">
        <f>D142-O18</f>
        <v>-9.9206291623408216E-3</v>
      </c>
      <c r="P142" s="124">
        <f>F142-Q18</f>
        <v>-2.6072652076802982E-2</v>
      </c>
      <c r="Q142" s="124">
        <f>G142-R18</f>
        <v>-7.3416345501544633E-3</v>
      </c>
    </row>
    <row r="143" spans="2:17" x14ac:dyDescent="0.2">
      <c r="B143" s="166"/>
      <c r="C143" s="38" t="s">
        <v>55</v>
      </c>
      <c r="D143" s="39">
        <f t="shared" ref="D143:I143" si="44">SUMPRODUCT(D129:D141,$J$21:$J$33)/SUM($J$21:$J$33)</f>
        <v>0.87845719232696884</v>
      </c>
      <c r="E143" s="39">
        <f t="shared" si="44"/>
        <v>0.8406568106999035</v>
      </c>
      <c r="F143" s="39">
        <f t="shared" si="44"/>
        <v>0.94821220652801241</v>
      </c>
      <c r="G143" s="39">
        <f t="shared" si="44"/>
        <v>0.89111545505169476</v>
      </c>
      <c r="H143" s="39">
        <f t="shared" si="44"/>
        <v>0.87845719232696884</v>
      </c>
      <c r="I143" s="39">
        <f t="shared" si="44"/>
        <v>0.76196866367751925</v>
      </c>
      <c r="O143" s="168" t="s">
        <v>223</v>
      </c>
      <c r="P143" s="168"/>
      <c r="Q143" s="168"/>
    </row>
    <row r="144" spans="2:17" x14ac:dyDescent="0.2">
      <c r="B144" s="167"/>
      <c r="C144" s="38" t="s">
        <v>54</v>
      </c>
      <c r="D144" s="39">
        <f>STDEV(D129:D141)</f>
        <v>6.7380359714702437E-2</v>
      </c>
      <c r="E144" s="39">
        <f t="shared" ref="E144:I144" si="45">STDEV(E129:E141)</f>
        <v>7.6138282590315118E-2</v>
      </c>
      <c r="F144" s="39">
        <f t="shared" si="45"/>
        <v>3.2353410498043779E-2</v>
      </c>
      <c r="G144" s="39">
        <f t="shared" si="45"/>
        <v>5.1259873207131421E-2</v>
      </c>
      <c r="H144" s="39">
        <f t="shared" si="45"/>
        <v>6.7380359714702437E-2</v>
      </c>
      <c r="I144" s="39">
        <f t="shared" si="45"/>
        <v>0.11932571072559923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5">
        <v>0.1</v>
      </c>
      <c r="C145" s="125" t="s">
        <v>273</v>
      </c>
      <c r="D145" s="126">
        <v>0.854128440366972</v>
      </c>
      <c r="E145" s="126">
        <v>0.841614906832298</v>
      </c>
      <c r="F145" s="126">
        <v>0.90484140233722798</v>
      </c>
      <c r="G145" s="126">
        <v>0.872083668543845</v>
      </c>
      <c r="H145" s="126">
        <v>0.854128440366972</v>
      </c>
      <c r="I145" s="126">
        <v>0.70540767733444498</v>
      </c>
      <c r="J145" s="42">
        <v>1090</v>
      </c>
      <c r="K145" s="54" t="s">
        <v>412</v>
      </c>
      <c r="L145" s="44"/>
      <c r="M145" s="44"/>
      <c r="N145" s="44"/>
      <c r="O145" s="43">
        <f>D145-Comparison!D43</f>
        <v>-2.3853211009174036E-2</v>
      </c>
      <c r="P145" s="43">
        <f>F145-Comparison!F43</f>
        <v>-6.396593711231302E-2</v>
      </c>
      <c r="Q145" s="43">
        <f>G145-Comparison!G43</f>
        <v>-1.6057626662210001E-2</v>
      </c>
    </row>
    <row r="146" spans="2:17" ht="34" x14ac:dyDescent="0.2">
      <c r="B146" s="166"/>
      <c r="C146" s="42" t="s">
        <v>44</v>
      </c>
      <c r="D146" s="43">
        <v>0.9</v>
      </c>
      <c r="E146" s="43">
        <v>0.83333333333333304</v>
      </c>
      <c r="F146" s="43">
        <v>1</v>
      </c>
      <c r="G146" s="43">
        <v>0.90909090909090895</v>
      </c>
      <c r="H146" s="43">
        <v>0.9</v>
      </c>
      <c r="I146" s="43">
        <v>0.81649658092772603</v>
      </c>
      <c r="J146" s="42">
        <v>10</v>
      </c>
      <c r="K146" s="54" t="s">
        <v>81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6"/>
      <c r="C147" s="42" t="s">
        <v>40</v>
      </c>
      <c r="D147" s="48">
        <v>0.84375</v>
      </c>
      <c r="E147" s="48">
        <v>0.83783783783783705</v>
      </c>
      <c r="F147" s="48">
        <v>0.88571428571428501</v>
      </c>
      <c r="G147" s="48">
        <v>0.86111111111111105</v>
      </c>
      <c r="H147" s="48">
        <v>0.84375</v>
      </c>
      <c r="I147" s="48">
        <v>0.68423211873714496</v>
      </c>
      <c r="J147" s="49">
        <v>64</v>
      </c>
      <c r="K147" s="54" t="s">
        <v>413</v>
      </c>
      <c r="L147" s="44"/>
      <c r="M147" s="44"/>
      <c r="N147" s="44"/>
      <c r="O147" s="35">
        <f t="shared" ref="O147:O158" si="46">D147-O6</f>
        <v>-1.5625E-2</v>
      </c>
      <c r="P147" s="35">
        <f t="shared" ref="P147:Q158" si="47">F147-Q6</f>
        <v>-5.178571428571499E-2</v>
      </c>
      <c r="Q147" s="35">
        <f t="shared" si="47"/>
        <v>-8.4541062801929412E-3</v>
      </c>
    </row>
    <row r="148" spans="2:17" ht="34" x14ac:dyDescent="0.2">
      <c r="B148" s="166"/>
      <c r="C148" s="42" t="s">
        <v>39</v>
      </c>
      <c r="D148" s="43">
        <v>0.858108108108108</v>
      </c>
      <c r="E148" s="43">
        <v>0.83333333333333304</v>
      </c>
      <c r="F148" s="43">
        <v>0.92592592592592504</v>
      </c>
      <c r="G148" s="43">
        <v>0.87719298245613997</v>
      </c>
      <c r="H148" s="43">
        <v>0.858108108108108</v>
      </c>
      <c r="I148" s="43">
        <v>0.71582986473018695</v>
      </c>
      <c r="J148" s="42">
        <v>148</v>
      </c>
      <c r="K148" s="54" t="s">
        <v>414</v>
      </c>
      <c r="L148" s="44"/>
      <c r="M148" s="44"/>
      <c r="N148" s="44"/>
      <c r="O148" s="35">
        <f t="shared" si="46"/>
        <v>-2.5675675675675524E-2</v>
      </c>
      <c r="P148" s="35">
        <f t="shared" si="47"/>
        <v>-7.1371371371372172E-2</v>
      </c>
      <c r="Q148" s="35">
        <f t="shared" si="47"/>
        <v>-1.8431555607422379E-2</v>
      </c>
    </row>
    <row r="149" spans="2:17" ht="34" x14ac:dyDescent="0.2">
      <c r="B149" s="166"/>
      <c r="C149" s="42" t="s">
        <v>41</v>
      </c>
      <c r="D149" s="43">
        <v>0.86513846869909194</v>
      </c>
      <c r="E149" s="43">
        <v>0.849911712772219</v>
      </c>
      <c r="F149" s="43">
        <v>0.91663140076174299</v>
      </c>
      <c r="G149" s="43">
        <v>0.88201160541585999</v>
      </c>
      <c r="H149" s="43">
        <v>0.86513846869909194</v>
      </c>
      <c r="I149" s="43">
        <v>0.72799118143056096</v>
      </c>
      <c r="J149" s="42">
        <v>8594</v>
      </c>
      <c r="K149" s="54" t="s">
        <v>415</v>
      </c>
      <c r="L149" s="44"/>
      <c r="M149" s="44"/>
      <c r="N149" s="44"/>
      <c r="O149" s="35">
        <f t="shared" si="46"/>
        <v>-2.7810100069816102E-2</v>
      </c>
      <c r="P149" s="35">
        <f t="shared" si="47"/>
        <v>-6.9405369077679135E-2</v>
      </c>
      <c r="Q149" s="35">
        <f t="shared" si="47"/>
        <v>-2.0053542550927062E-2</v>
      </c>
    </row>
    <row r="150" spans="2:17" ht="34" x14ac:dyDescent="0.2">
      <c r="B150" s="166"/>
      <c r="C150" s="42" t="s">
        <v>42</v>
      </c>
      <c r="D150" s="43">
        <v>0.86782061369000696</v>
      </c>
      <c r="E150" s="43">
        <v>0.84525357607282103</v>
      </c>
      <c r="F150" s="43">
        <v>0.92989985693848298</v>
      </c>
      <c r="G150" s="43">
        <v>0.88555858310626701</v>
      </c>
      <c r="H150" s="43">
        <v>0.86782061369000696</v>
      </c>
      <c r="I150" s="43">
        <v>0.73463782729960103</v>
      </c>
      <c r="J150" s="42">
        <v>2542</v>
      </c>
      <c r="K150" s="54" t="s">
        <v>416</v>
      </c>
      <c r="L150" s="44"/>
      <c r="M150" s="44"/>
      <c r="N150" s="44"/>
      <c r="O150" s="35">
        <f t="shared" si="46"/>
        <v>-2.7458693941778356E-2</v>
      </c>
      <c r="P150" s="35">
        <f t="shared" si="47"/>
        <v>-7.0100143061517017E-2</v>
      </c>
      <c r="Q150" s="35">
        <f t="shared" si="47"/>
        <v>-1.9647617151552832E-2</v>
      </c>
    </row>
    <row r="151" spans="2:17" ht="34" x14ac:dyDescent="0.2">
      <c r="B151" s="166"/>
      <c r="C151" s="42" t="s">
        <v>43</v>
      </c>
      <c r="D151" s="43">
        <v>0.868430366306848</v>
      </c>
      <c r="E151" s="43">
        <v>0.84756724974275999</v>
      </c>
      <c r="F151" s="43">
        <v>0.92760617760617703</v>
      </c>
      <c r="G151" s="43">
        <v>0.88578231815039499</v>
      </c>
      <c r="H151" s="43">
        <v>0.868430366306848</v>
      </c>
      <c r="I151" s="43">
        <v>0.73553256488462204</v>
      </c>
      <c r="J151" s="42">
        <v>11302</v>
      </c>
      <c r="K151" s="54" t="s">
        <v>417</v>
      </c>
      <c r="L151" s="44"/>
      <c r="M151" s="44"/>
      <c r="N151" s="44"/>
      <c r="O151" s="35">
        <f t="shared" si="46"/>
        <v>-2.9640771544859001E-2</v>
      </c>
      <c r="P151" s="35">
        <f t="shared" si="47"/>
        <v>-7.2393822393822971E-2</v>
      </c>
      <c r="Q151" s="35">
        <f t="shared" si="47"/>
        <v>-2.1717280372168024E-2</v>
      </c>
    </row>
    <row r="152" spans="2:17" ht="34" x14ac:dyDescent="0.2">
      <c r="B152" s="166"/>
      <c r="C152" s="42" t="s">
        <v>46</v>
      </c>
      <c r="D152" s="43">
        <v>0.86389684813753498</v>
      </c>
      <c r="E152" s="43">
        <v>0.850376611770713</v>
      </c>
      <c r="F152" s="43">
        <v>0.913216342199067</v>
      </c>
      <c r="G152" s="43">
        <v>0.88067693528128499</v>
      </c>
      <c r="H152" s="43">
        <v>0.86389684813753498</v>
      </c>
      <c r="I152" s="43">
        <v>0.72525861353848198</v>
      </c>
      <c r="J152" s="42">
        <v>13262</v>
      </c>
      <c r="K152" s="54" t="s">
        <v>418</v>
      </c>
      <c r="L152" s="44"/>
      <c r="M152" s="44"/>
      <c r="N152" s="44"/>
      <c r="O152" s="35">
        <f t="shared" si="46"/>
        <v>-3.0689187151260011E-2</v>
      </c>
      <c r="P152" s="35">
        <f t="shared" si="47"/>
        <v>-7.1883944333883676E-2</v>
      </c>
      <c r="Q152" s="35">
        <f t="shared" si="47"/>
        <v>-2.2658610390435263E-2</v>
      </c>
    </row>
    <row r="153" spans="2:17" ht="34" x14ac:dyDescent="0.2">
      <c r="B153" s="166"/>
      <c r="C153" s="42" t="s">
        <v>47</v>
      </c>
      <c r="D153" s="43">
        <v>0.86134453781512599</v>
      </c>
      <c r="E153" s="43">
        <v>0.86466165413533802</v>
      </c>
      <c r="F153" s="43">
        <v>0.88461538461538403</v>
      </c>
      <c r="G153" s="43">
        <v>0.87452471482889704</v>
      </c>
      <c r="H153" s="43">
        <v>0.86134453781512599</v>
      </c>
      <c r="I153" s="43">
        <v>0.71987403306535602</v>
      </c>
      <c r="J153" s="42">
        <v>238</v>
      </c>
      <c r="K153" s="54" t="s">
        <v>419</v>
      </c>
      <c r="L153" s="44"/>
      <c r="M153" s="44"/>
      <c r="N153" s="44"/>
      <c r="O153" s="35">
        <f t="shared" si="46"/>
        <v>-4.6218487394958041E-2</v>
      </c>
      <c r="P153" s="35">
        <f t="shared" si="47"/>
        <v>-8.1771170006463945E-2</v>
      </c>
      <c r="Q153" s="35">
        <f t="shared" si="47"/>
        <v>-3.8173697869514855E-2</v>
      </c>
    </row>
    <row r="154" spans="2:17" ht="34" x14ac:dyDescent="0.2">
      <c r="B154" s="166"/>
      <c r="C154" s="42" t="s">
        <v>48</v>
      </c>
      <c r="D154" s="48">
        <v>0.66666666666666596</v>
      </c>
      <c r="E154" s="48">
        <v>0.61538461538461497</v>
      </c>
      <c r="F154" s="48">
        <v>0.88888888888888795</v>
      </c>
      <c r="G154" s="48">
        <v>0.72727272727272696</v>
      </c>
      <c r="H154" s="48">
        <v>0.66666666666666596</v>
      </c>
      <c r="I154" s="48">
        <v>0.37210420376762499</v>
      </c>
      <c r="J154" s="49">
        <v>18</v>
      </c>
      <c r="K154" s="54" t="s">
        <v>87</v>
      </c>
      <c r="L154" s="44"/>
      <c r="M154" s="44"/>
      <c r="N154" s="44"/>
      <c r="O154" s="35">
        <f t="shared" si="46"/>
        <v>0</v>
      </c>
      <c r="P154" s="35">
        <f t="shared" si="47"/>
        <v>0</v>
      </c>
      <c r="Q154" s="35">
        <f t="shared" si="47"/>
        <v>0</v>
      </c>
    </row>
    <row r="155" spans="2:17" ht="34" x14ac:dyDescent="0.2">
      <c r="B155" s="166"/>
      <c r="C155" s="42" t="s">
        <v>49</v>
      </c>
      <c r="D155" s="43">
        <v>0.87113402061855605</v>
      </c>
      <c r="E155" s="43">
        <v>0.84900284900284895</v>
      </c>
      <c r="F155" s="43">
        <v>0.93125000000000002</v>
      </c>
      <c r="G155" s="43">
        <v>0.88822652757078902</v>
      </c>
      <c r="H155" s="43">
        <v>0.87113402061855605</v>
      </c>
      <c r="I155" s="43">
        <v>0.74125859007842898</v>
      </c>
      <c r="J155" s="42">
        <v>582</v>
      </c>
      <c r="K155" s="54" t="s">
        <v>420</v>
      </c>
      <c r="L155" s="44"/>
      <c r="M155" s="44"/>
      <c r="N155" s="44"/>
      <c r="O155" s="35">
        <f t="shared" si="46"/>
        <v>-2.5773195876289012E-2</v>
      </c>
      <c r="P155" s="35">
        <f t="shared" si="47"/>
        <v>-6.8749999999999978E-2</v>
      </c>
      <c r="Q155" s="35">
        <f t="shared" si="47"/>
        <v>-1.8315528503976886E-2</v>
      </c>
    </row>
    <row r="156" spans="2:17" ht="34" x14ac:dyDescent="0.2">
      <c r="B156" s="166"/>
      <c r="C156" s="42" t="s">
        <v>50</v>
      </c>
      <c r="D156" s="43">
        <v>0.84283625730994105</v>
      </c>
      <c r="E156" s="43">
        <v>0.84861591695501704</v>
      </c>
      <c r="F156" s="43">
        <v>0.86929552503322904</v>
      </c>
      <c r="G156" s="43">
        <v>0.85883125410374195</v>
      </c>
      <c r="H156" s="43">
        <v>0.84283625730994105</v>
      </c>
      <c r="I156" s="43">
        <v>0.68189398475226104</v>
      </c>
      <c r="J156" s="42">
        <v>4104</v>
      </c>
      <c r="K156" s="54" t="s">
        <v>421</v>
      </c>
      <c r="L156" s="44"/>
      <c r="M156" s="44"/>
      <c r="N156" s="44"/>
      <c r="O156" s="35">
        <f t="shared" si="46"/>
        <v>-2.9678362573099082E-2</v>
      </c>
      <c r="P156" s="35">
        <f t="shared" si="47"/>
        <v>-6.6376989586653945E-2</v>
      </c>
      <c r="Q156" s="35">
        <f t="shared" si="47"/>
        <v>-2.125676209278371E-2</v>
      </c>
    </row>
    <row r="157" spans="2:17" ht="34" x14ac:dyDescent="0.2">
      <c r="B157" s="166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L157" s="44"/>
      <c r="M157" s="44"/>
      <c r="N157" s="44"/>
      <c r="O157" s="35">
        <f t="shared" si="46"/>
        <v>0</v>
      </c>
      <c r="P157" s="35">
        <f t="shared" si="47"/>
        <v>0</v>
      </c>
      <c r="Q157" s="35">
        <f t="shared" si="47"/>
        <v>0</v>
      </c>
    </row>
    <row r="158" spans="2:17" ht="34" x14ac:dyDescent="0.2">
      <c r="B158" s="166"/>
      <c r="C158" s="42" t="s">
        <v>52</v>
      </c>
      <c r="D158" s="43">
        <v>0.86913417052214104</v>
      </c>
      <c r="E158" s="43">
        <v>0.85819209039547995</v>
      </c>
      <c r="F158" s="43">
        <v>0.91286057692307598</v>
      </c>
      <c r="G158" s="43">
        <v>0.88468258590564897</v>
      </c>
      <c r="H158" s="43">
        <v>0.86913417052214104</v>
      </c>
      <c r="I158" s="43">
        <v>0.73562536306036896</v>
      </c>
      <c r="J158" s="42">
        <v>3026</v>
      </c>
      <c r="K158" s="54" t="s">
        <v>422</v>
      </c>
      <c r="L158" s="44"/>
      <c r="M158" s="44"/>
      <c r="N158" s="44"/>
      <c r="O158" s="35">
        <f t="shared" si="46"/>
        <v>-3.0072703238599008E-2</v>
      </c>
      <c r="P158" s="35">
        <f t="shared" si="47"/>
        <v>-7.1276898291729118E-2</v>
      </c>
      <c r="Q158" s="35">
        <f t="shared" si="47"/>
        <v>-2.2414581319450178E-2</v>
      </c>
    </row>
    <row r="159" spans="2:17" x14ac:dyDescent="0.2">
      <c r="B159" s="166"/>
      <c r="C159" s="38" t="s">
        <v>53</v>
      </c>
      <c r="D159" s="39">
        <f>AVERAGE(D146:D158)</f>
        <v>0.84063538906723223</v>
      </c>
      <c r="E159" s="39">
        <f t="shared" ref="E159:I159" si="48">AVERAGE(E146:E158)</f>
        <v>0.81539518826176771</v>
      </c>
      <c r="F159" s="39">
        <f t="shared" si="48"/>
        <v>0.92199264343125065</v>
      </c>
      <c r="G159" s="39">
        <f t="shared" si="48"/>
        <v>0.86268940417644402</v>
      </c>
      <c r="H159" s="39">
        <f t="shared" si="48"/>
        <v>0.84063538906723223</v>
      </c>
      <c r="I159" s="39">
        <f t="shared" si="48"/>
        <v>0.68985270734322968</v>
      </c>
      <c r="O159" s="124">
        <f>D159-O18</f>
        <v>-2.2203244420487378E-2</v>
      </c>
      <c r="P159" s="124">
        <f>F159-Q18</f>
        <v>-5.347041710837197E-2</v>
      </c>
      <c r="Q159" s="124">
        <f>G159-R18</f>
        <v>-1.6240252472186523E-2</v>
      </c>
    </row>
    <row r="160" spans="2:17" x14ac:dyDescent="0.2">
      <c r="B160" s="166"/>
      <c r="C160" s="38" t="s">
        <v>55</v>
      </c>
      <c r="D160" s="39">
        <f>SUMPRODUCT(D146:D158,$J$37:$J$49)/SUM($J$37:$J$49)</f>
        <v>0.86387661183760833</v>
      </c>
      <c r="E160" s="39">
        <f t="shared" ref="E160:I160" si="49">SUMPRODUCT(E146:E158,$J$37:$J$49)/SUM($J$37:$J$49)</f>
        <v>0.849506208830211</v>
      </c>
      <c r="F160" s="39">
        <f t="shared" si="49"/>
        <v>0.91452976482890358</v>
      </c>
      <c r="G160" s="39">
        <f t="shared" si="49"/>
        <v>0.88073181105163267</v>
      </c>
      <c r="H160" s="39">
        <f t="shared" si="49"/>
        <v>0.86387661183760833</v>
      </c>
      <c r="I160" s="39">
        <f t="shared" si="49"/>
        <v>0.7255961646410769</v>
      </c>
    </row>
    <row r="161" spans="2:9" x14ac:dyDescent="0.2">
      <c r="B161" s="167"/>
      <c r="C161" s="38" t="s">
        <v>54</v>
      </c>
      <c r="D161" s="39">
        <f>STDEV(D146:D158)</f>
        <v>6.2681866854953194E-2</v>
      </c>
      <c r="E161" s="39">
        <f t="shared" ref="E161:I161" si="50">STDEV(E146:E158)</f>
        <v>7.8583891214336371E-2</v>
      </c>
      <c r="F161" s="39">
        <f t="shared" si="50"/>
        <v>3.9938165856074223E-2</v>
      </c>
      <c r="G161" s="39">
        <f t="shared" si="50"/>
        <v>4.8025659461599077E-2</v>
      </c>
      <c r="H161" s="39">
        <f t="shared" si="50"/>
        <v>6.2681866854953194E-2</v>
      </c>
      <c r="I161" s="39">
        <f t="shared" si="50"/>
        <v>0.10911339070053828</v>
      </c>
    </row>
  </sheetData>
  <mergeCells count="18">
    <mergeCell ref="D91:G91"/>
    <mergeCell ref="N21:N22"/>
    <mergeCell ref="M92:M106"/>
    <mergeCell ref="B87:C87"/>
    <mergeCell ref="B85:C85"/>
    <mergeCell ref="B86:C86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164-91FB-3D49-A6F6-DE1B465CFEB7}">
  <dimension ref="B1:U161"/>
  <sheetViews>
    <sheetView topLeftCell="D94" workbookViewId="0">
      <selection activeCell="O105" sqref="O105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6" max="6" width="9.83203125" bestFit="1" customWidth="1"/>
    <col min="8" max="9" width="10.83203125" customWidth="1"/>
    <col min="10" max="10" width="11.1640625" style="44" customWidth="1"/>
    <col min="11" max="11" width="14.6640625" style="8" customWidth="1"/>
    <col min="14" max="14" width="35" bestFit="1" customWidth="1"/>
  </cols>
  <sheetData>
    <row r="1" spans="2:21" x14ac:dyDescent="0.2">
      <c r="B1" s="7" t="s">
        <v>165</v>
      </c>
      <c r="C1" s="4">
        <v>0.999937274580184</v>
      </c>
    </row>
    <row r="2" spans="2:21" ht="21" x14ac:dyDescent="0.25">
      <c r="N2" s="136" t="s">
        <v>169</v>
      </c>
      <c r="O2" s="136"/>
      <c r="P2" s="136"/>
      <c r="Q2" s="136"/>
      <c r="R2" s="136"/>
      <c r="S2" s="136"/>
      <c r="T2" s="136"/>
      <c r="U2" s="136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s="44" customFormat="1" ht="34" x14ac:dyDescent="0.2">
      <c r="B5" s="163" t="s">
        <v>60</v>
      </c>
      <c r="C5" s="42" t="s">
        <v>44</v>
      </c>
      <c r="D5" s="43">
        <v>0.7</v>
      </c>
      <c r="E5" s="43">
        <v>1</v>
      </c>
      <c r="F5" s="43">
        <v>0.4</v>
      </c>
      <c r="G5" s="43">
        <v>0.57142857142857095</v>
      </c>
      <c r="H5" s="43">
        <v>0.7</v>
      </c>
      <c r="I5" s="43">
        <v>0.5</v>
      </c>
      <c r="J5" s="42">
        <v>10</v>
      </c>
      <c r="K5" s="54" t="s">
        <v>92</v>
      </c>
      <c r="L5"/>
      <c r="N5" s="3" t="s">
        <v>44</v>
      </c>
      <c r="O5" s="35">
        <f t="shared" ref="O5:T5" si="0">AVERAGE(D5,D21,D37,D53,D69)</f>
        <v>0.7</v>
      </c>
      <c r="P5" s="35">
        <f t="shared" si="0"/>
        <v>1</v>
      </c>
      <c r="Q5" s="35">
        <f t="shared" si="0"/>
        <v>0.4</v>
      </c>
      <c r="R5" s="35">
        <f t="shared" si="0"/>
        <v>0.57142857142857095</v>
      </c>
      <c r="S5" s="35">
        <f t="shared" si="0"/>
        <v>0.7</v>
      </c>
      <c r="T5" s="35">
        <f t="shared" si="0"/>
        <v>0.5</v>
      </c>
      <c r="U5" s="3">
        <v>10</v>
      </c>
    </row>
    <row r="6" spans="2:21" s="44" customFormat="1" ht="34" x14ac:dyDescent="0.2">
      <c r="B6" s="163"/>
      <c r="C6" s="42" t="s">
        <v>40</v>
      </c>
      <c r="D6" s="43">
        <v>0.9375</v>
      </c>
      <c r="E6" s="43">
        <v>0.96666666666666601</v>
      </c>
      <c r="F6" s="43">
        <v>0.90625</v>
      </c>
      <c r="G6" s="43">
        <v>0.93548387096774099</v>
      </c>
      <c r="H6" s="43">
        <v>0.9375</v>
      </c>
      <c r="I6" s="43">
        <v>0.87671400751920903</v>
      </c>
      <c r="J6" s="42">
        <v>64</v>
      </c>
      <c r="K6" s="54" t="s">
        <v>93</v>
      </c>
      <c r="L6"/>
      <c r="N6" s="3" t="s">
        <v>40</v>
      </c>
      <c r="O6" s="35">
        <f t="shared" ref="O6:O17" si="1">AVERAGE(D6,D22,D38,D54,D70)</f>
        <v>0.9375</v>
      </c>
      <c r="P6" s="35">
        <f t="shared" ref="P6:T17" si="2">AVERAGE(E6,E22,E38,E54,E70)</f>
        <v>0.96666666666666612</v>
      </c>
      <c r="Q6" s="35">
        <f t="shared" si="2"/>
        <v>0.90625</v>
      </c>
      <c r="R6" s="35">
        <f t="shared" si="2"/>
        <v>0.93548387096774088</v>
      </c>
      <c r="S6" s="35">
        <f t="shared" si="2"/>
        <v>0.9375</v>
      </c>
      <c r="T6" s="35">
        <f t="shared" si="2"/>
        <v>0.87671400751920903</v>
      </c>
      <c r="U6" s="3">
        <v>64</v>
      </c>
    </row>
    <row r="7" spans="2:21" s="44" customFormat="1" ht="34" x14ac:dyDescent="0.2">
      <c r="B7" s="163"/>
      <c r="C7" s="42" t="s">
        <v>39</v>
      </c>
      <c r="D7" s="43">
        <v>0.87162162162162105</v>
      </c>
      <c r="E7" s="43">
        <v>0.93650793650793596</v>
      </c>
      <c r="F7" s="43">
        <v>0.79729729729729704</v>
      </c>
      <c r="G7" s="43">
        <v>0.86131386861313797</v>
      </c>
      <c r="H7" s="43">
        <v>0.87162162162162105</v>
      </c>
      <c r="I7" s="43">
        <v>0.751593389883222</v>
      </c>
      <c r="J7" s="42">
        <v>148</v>
      </c>
      <c r="K7" s="54" t="s">
        <v>94</v>
      </c>
      <c r="L7"/>
      <c r="N7" s="3" t="s">
        <v>39</v>
      </c>
      <c r="O7" s="35">
        <f t="shared" si="1"/>
        <v>0.87162162162162105</v>
      </c>
      <c r="P7" s="35">
        <f t="shared" si="2"/>
        <v>0.93650793650793607</v>
      </c>
      <c r="Q7" s="35">
        <f t="shared" si="2"/>
        <v>0.79729729729729704</v>
      </c>
      <c r="R7" s="35">
        <f t="shared" si="2"/>
        <v>0.86131386861313808</v>
      </c>
      <c r="S7" s="35">
        <f t="shared" si="2"/>
        <v>0.87162162162162105</v>
      </c>
      <c r="T7" s="35">
        <f t="shared" si="2"/>
        <v>0.751593389883222</v>
      </c>
      <c r="U7" s="3">
        <v>148</v>
      </c>
    </row>
    <row r="8" spans="2:21" s="44" customFormat="1" ht="42" customHeight="1" x14ac:dyDescent="0.2">
      <c r="B8" s="163"/>
      <c r="C8" s="42" t="s">
        <v>41</v>
      </c>
      <c r="D8" s="43">
        <v>0.86793111473120699</v>
      </c>
      <c r="E8" s="43">
        <v>0.91803278688524503</v>
      </c>
      <c r="F8" s="43">
        <v>0.80800558529206401</v>
      </c>
      <c r="G8" s="43">
        <v>0.859512315880678</v>
      </c>
      <c r="H8" s="43">
        <v>0.86793111473120699</v>
      </c>
      <c r="I8" s="43">
        <v>0.74120492097941504</v>
      </c>
      <c r="J8" s="42">
        <v>8594</v>
      </c>
      <c r="K8" s="54" t="s">
        <v>95</v>
      </c>
      <c r="L8" s="69" t="s">
        <v>162</v>
      </c>
      <c r="N8" s="3" t="s">
        <v>41</v>
      </c>
      <c r="O8" s="35">
        <f t="shared" si="1"/>
        <v>0.86783802653013653</v>
      </c>
      <c r="P8" s="35">
        <f t="shared" si="2"/>
        <v>0.91801544391500178</v>
      </c>
      <c r="Q8" s="35">
        <f t="shared" si="2"/>
        <v>0.80781940888992243</v>
      </c>
      <c r="R8" s="35">
        <f t="shared" si="2"/>
        <v>0.85939936835068365</v>
      </c>
      <c r="S8" s="35">
        <f t="shared" si="2"/>
        <v>0.86783802653013653</v>
      </c>
      <c r="T8" s="35">
        <f t="shared" si="2"/>
        <v>0.74103418440667668</v>
      </c>
      <c r="U8" s="3">
        <v>8594</v>
      </c>
    </row>
    <row r="9" spans="2:21" s="44" customFormat="1" ht="37" customHeight="1" x14ac:dyDescent="0.2">
      <c r="B9" s="163"/>
      <c r="C9" s="42" t="s">
        <v>42</v>
      </c>
      <c r="D9" s="43">
        <v>0.82336742722265899</v>
      </c>
      <c r="E9" s="43">
        <v>0.90215264187866895</v>
      </c>
      <c r="F9" s="43">
        <v>0.72541306058221799</v>
      </c>
      <c r="G9" s="43">
        <v>0.80418665503706899</v>
      </c>
      <c r="H9" s="43">
        <v>0.82336742722265899</v>
      </c>
      <c r="I9" s="43">
        <v>0.65951484523440396</v>
      </c>
      <c r="J9" s="42">
        <v>2542</v>
      </c>
      <c r="K9" s="54" t="s">
        <v>96</v>
      </c>
      <c r="L9" s="69" t="s">
        <v>162</v>
      </c>
      <c r="N9" s="3" t="s">
        <v>42</v>
      </c>
      <c r="O9" s="35">
        <f t="shared" si="1"/>
        <v>0.82305271439811101</v>
      </c>
      <c r="P9" s="35">
        <f t="shared" si="2"/>
        <v>0.90207597401726092</v>
      </c>
      <c r="Q9" s="35">
        <f t="shared" si="2"/>
        <v>0.72478363493312281</v>
      </c>
      <c r="R9" s="35">
        <f t="shared" si="2"/>
        <v>0.80376926818018823</v>
      </c>
      <c r="S9" s="35">
        <f t="shared" si="2"/>
        <v>0.82305271439811123</v>
      </c>
      <c r="T9" s="35">
        <f t="shared" si="2"/>
        <v>0.65895763936681584</v>
      </c>
      <c r="U9" s="3">
        <v>2542</v>
      </c>
    </row>
    <row r="10" spans="2:21" s="44" customFormat="1" ht="34" x14ac:dyDescent="0.2">
      <c r="B10" s="163"/>
      <c r="C10" s="42" t="s">
        <v>43</v>
      </c>
      <c r="D10" s="43">
        <v>0.84648734737214604</v>
      </c>
      <c r="E10" s="43">
        <v>0.91360371778622695</v>
      </c>
      <c r="F10" s="43">
        <v>0.76535126526278496</v>
      </c>
      <c r="G10" s="43">
        <v>0.83293211362542097</v>
      </c>
      <c r="H10" s="43">
        <v>0.84648734737214604</v>
      </c>
      <c r="I10" s="43">
        <v>0.70228272283503401</v>
      </c>
      <c r="J10" s="42">
        <v>11302</v>
      </c>
      <c r="K10" s="54" t="s">
        <v>97</v>
      </c>
      <c r="L10"/>
      <c r="N10" s="3" t="s">
        <v>43</v>
      </c>
      <c r="O10" s="35">
        <f t="shared" si="1"/>
        <v>0.84648734737214615</v>
      </c>
      <c r="P10" s="35">
        <f t="shared" si="2"/>
        <v>0.91360371778622684</v>
      </c>
      <c r="Q10" s="35">
        <f t="shared" si="2"/>
        <v>0.76535126526278496</v>
      </c>
      <c r="R10" s="35">
        <f t="shared" si="2"/>
        <v>0.83293211362542097</v>
      </c>
      <c r="S10" s="35">
        <f t="shared" si="2"/>
        <v>0.84648734737214615</v>
      </c>
      <c r="T10" s="35">
        <f t="shared" si="2"/>
        <v>0.70228272283503401</v>
      </c>
      <c r="U10" s="3">
        <v>11302</v>
      </c>
    </row>
    <row r="11" spans="2:21" s="44" customFormat="1" ht="38" customHeight="1" x14ac:dyDescent="0.2">
      <c r="B11" s="163"/>
      <c r="C11" s="42" t="s">
        <v>46</v>
      </c>
      <c r="D11" s="43">
        <v>0.82431005881465802</v>
      </c>
      <c r="E11" s="43">
        <v>0.91571621882853205</v>
      </c>
      <c r="F11" s="43">
        <v>0.71437188960941</v>
      </c>
      <c r="G11" s="43">
        <v>0.80260928498813899</v>
      </c>
      <c r="H11" s="43">
        <v>0.82431005881465802</v>
      </c>
      <c r="I11" s="43">
        <v>0.66489150718463097</v>
      </c>
      <c r="J11" s="42">
        <v>13262</v>
      </c>
      <c r="K11" s="54" t="s">
        <v>106</v>
      </c>
      <c r="L11"/>
      <c r="N11" s="3" t="s">
        <v>46</v>
      </c>
      <c r="O11" s="35">
        <f t="shared" si="1"/>
        <v>0.82431005881465802</v>
      </c>
      <c r="P11" s="35">
        <f t="shared" si="2"/>
        <v>0.91571621882853216</v>
      </c>
      <c r="Q11" s="35">
        <f t="shared" si="2"/>
        <v>0.71437188960941</v>
      </c>
      <c r="R11" s="35">
        <f t="shared" si="2"/>
        <v>0.80260928498813899</v>
      </c>
      <c r="S11" s="35">
        <f t="shared" si="2"/>
        <v>0.82431005881465802</v>
      </c>
      <c r="T11" s="35">
        <f t="shared" si="2"/>
        <v>0.66489150718463097</v>
      </c>
      <c r="U11" s="3">
        <v>13262</v>
      </c>
    </row>
    <row r="12" spans="2:21" s="44" customFormat="1" ht="34" x14ac:dyDescent="0.2">
      <c r="B12" s="163"/>
      <c r="C12" s="42" t="s">
        <v>47</v>
      </c>
      <c r="D12" s="43">
        <v>0.878151260504201</v>
      </c>
      <c r="E12" s="43">
        <v>0.97872340425531901</v>
      </c>
      <c r="F12" s="43">
        <v>0.77310924369747902</v>
      </c>
      <c r="G12" s="43">
        <v>0.863849765258216</v>
      </c>
      <c r="H12" s="43">
        <v>0.878151260504201</v>
      </c>
      <c r="I12" s="43">
        <v>0.77356593469409496</v>
      </c>
      <c r="J12" s="42">
        <v>238</v>
      </c>
      <c r="K12" s="54" t="s">
        <v>107</v>
      </c>
      <c r="L12"/>
      <c r="N12" s="3" t="s">
        <v>47</v>
      </c>
      <c r="O12" s="35">
        <f t="shared" si="1"/>
        <v>0.878151260504201</v>
      </c>
      <c r="P12" s="35">
        <f t="shared" si="2"/>
        <v>0.97872340425531912</v>
      </c>
      <c r="Q12" s="35">
        <f t="shared" si="2"/>
        <v>0.77310924369747902</v>
      </c>
      <c r="R12" s="35">
        <f t="shared" si="2"/>
        <v>0.863849765258216</v>
      </c>
      <c r="S12" s="35">
        <f t="shared" si="2"/>
        <v>0.878151260504201</v>
      </c>
      <c r="T12" s="35">
        <f t="shared" si="2"/>
        <v>0.77356593469409496</v>
      </c>
      <c r="U12" s="3">
        <v>238</v>
      </c>
    </row>
    <row r="13" spans="2:21" s="44" customFormat="1" ht="34" x14ac:dyDescent="0.2">
      <c r="B13" s="163"/>
      <c r="C13" s="42" t="s">
        <v>48</v>
      </c>
      <c r="D13" s="48">
        <v>0.94444444444444398</v>
      </c>
      <c r="E13" s="48">
        <v>1</v>
      </c>
      <c r="F13" s="48">
        <v>0.88888888888888795</v>
      </c>
      <c r="G13" s="48">
        <v>0.94117647058823495</v>
      </c>
      <c r="H13" s="48">
        <v>0.94444444444444398</v>
      </c>
      <c r="I13" s="48">
        <v>0.89442719099991497</v>
      </c>
      <c r="J13" s="49">
        <v>18</v>
      </c>
      <c r="K13" s="54" t="s">
        <v>109</v>
      </c>
      <c r="L13"/>
      <c r="N13" s="3" t="s">
        <v>48</v>
      </c>
      <c r="O13" s="35">
        <f t="shared" si="1"/>
        <v>0.94444444444444398</v>
      </c>
      <c r="P13" s="35">
        <f t="shared" si="2"/>
        <v>1</v>
      </c>
      <c r="Q13" s="35">
        <f t="shared" si="2"/>
        <v>0.88888888888888784</v>
      </c>
      <c r="R13" s="35">
        <f t="shared" si="2"/>
        <v>0.94117647058823495</v>
      </c>
      <c r="S13" s="35">
        <f t="shared" si="2"/>
        <v>0.94444444444444398</v>
      </c>
      <c r="T13" s="35">
        <f t="shared" si="2"/>
        <v>0.89442719099991508</v>
      </c>
      <c r="U13" s="3">
        <v>18</v>
      </c>
    </row>
    <row r="14" spans="2:21" s="44" customFormat="1" ht="34" x14ac:dyDescent="0.2">
      <c r="B14" s="163"/>
      <c r="C14" s="42" t="s">
        <v>49</v>
      </c>
      <c r="D14" s="43">
        <v>0.90721649484536004</v>
      </c>
      <c r="E14" s="43">
        <v>0.91003460207612397</v>
      </c>
      <c r="F14" s="43">
        <v>0.90378006872852201</v>
      </c>
      <c r="G14" s="43">
        <v>0.90689655172413797</v>
      </c>
      <c r="H14" s="43">
        <v>0.90721649484536004</v>
      </c>
      <c r="I14" s="43">
        <v>0.814452225690386</v>
      </c>
      <c r="J14" s="42">
        <v>582</v>
      </c>
      <c r="K14" s="54" t="s">
        <v>112</v>
      </c>
      <c r="L14"/>
      <c r="N14" s="3" t="s">
        <v>49</v>
      </c>
      <c r="O14" s="35">
        <f t="shared" si="1"/>
        <v>0.90721649484536004</v>
      </c>
      <c r="P14" s="35">
        <f t="shared" si="2"/>
        <v>0.91003460207612397</v>
      </c>
      <c r="Q14" s="35">
        <f t="shared" si="2"/>
        <v>0.90378006872852201</v>
      </c>
      <c r="R14" s="35">
        <f t="shared" si="2"/>
        <v>0.90689655172413786</v>
      </c>
      <c r="S14" s="35">
        <f t="shared" si="2"/>
        <v>0.90721649484536004</v>
      </c>
      <c r="T14" s="35">
        <f t="shared" si="2"/>
        <v>0.814452225690386</v>
      </c>
      <c r="U14" s="3">
        <v>582</v>
      </c>
    </row>
    <row r="15" spans="2:21" s="44" customFormat="1" ht="34" x14ac:dyDescent="0.2">
      <c r="B15" s="163"/>
      <c r="C15" s="42" t="s">
        <v>50</v>
      </c>
      <c r="D15" s="43">
        <v>0.82090643274853803</v>
      </c>
      <c r="E15" s="43">
        <v>0.92731992212848802</v>
      </c>
      <c r="F15" s="43">
        <v>0.69639376218323501</v>
      </c>
      <c r="G15" s="43">
        <v>0.79543556916225999</v>
      </c>
      <c r="H15" s="43">
        <v>0.82090643274853803</v>
      </c>
      <c r="I15" s="43">
        <v>0.66268959621463097</v>
      </c>
      <c r="J15" s="42">
        <v>4104</v>
      </c>
      <c r="K15" s="54" t="s">
        <v>118</v>
      </c>
      <c r="L15" s="69" t="s">
        <v>162</v>
      </c>
      <c r="N15" s="3" t="s">
        <v>50</v>
      </c>
      <c r="O15" s="35">
        <f t="shared" si="1"/>
        <v>0.82071150097465873</v>
      </c>
      <c r="P15" s="35">
        <f t="shared" si="2"/>
        <v>0.92728216624387927</v>
      </c>
      <c r="Q15" s="35">
        <f t="shared" si="2"/>
        <v>0.69600389863547751</v>
      </c>
      <c r="R15" s="35">
        <f t="shared" si="2"/>
        <v>0.7951672920061712</v>
      </c>
      <c r="S15" s="35">
        <f t="shared" si="2"/>
        <v>0.82071150097465873</v>
      </c>
      <c r="T15" s="35">
        <f t="shared" si="2"/>
        <v>0.6623556710144054</v>
      </c>
      <c r="U15" s="3">
        <v>4104</v>
      </c>
    </row>
    <row r="16" spans="2:21" s="44" customFormat="1" ht="34" x14ac:dyDescent="0.2">
      <c r="B16" s="163"/>
      <c r="C16" s="42" t="s">
        <v>51</v>
      </c>
      <c r="D16" s="43">
        <v>0.75</v>
      </c>
      <c r="E16" s="43">
        <v>0.66666666666666596</v>
      </c>
      <c r="F16" s="43">
        <v>1</v>
      </c>
      <c r="G16" s="43">
        <v>0.8</v>
      </c>
      <c r="H16" s="43">
        <v>0.75</v>
      </c>
      <c r="I16" s="43">
        <v>0.57735026918962495</v>
      </c>
      <c r="J16" s="43">
        <v>4</v>
      </c>
      <c r="K16" s="54" t="s">
        <v>89</v>
      </c>
      <c r="L16"/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s="44" customFormat="1" ht="34" x14ac:dyDescent="0.2">
      <c r="B17" s="163"/>
      <c r="C17" s="42" t="s">
        <v>52</v>
      </c>
      <c r="D17" s="43">
        <v>0.89160608063450097</v>
      </c>
      <c r="E17" s="43">
        <v>0.92595255212077598</v>
      </c>
      <c r="F17" s="43">
        <v>0.85128883013879697</v>
      </c>
      <c r="G17" s="43">
        <v>0.887052341597796</v>
      </c>
      <c r="H17" s="43">
        <v>0.89160608063450097</v>
      </c>
      <c r="I17" s="43">
        <v>0.78577083777407397</v>
      </c>
      <c r="J17" s="42">
        <v>3026</v>
      </c>
      <c r="K17" s="54" t="s">
        <v>121</v>
      </c>
      <c r="L17"/>
      <c r="N17" s="3" t="s">
        <v>52</v>
      </c>
      <c r="O17" s="35">
        <f t="shared" si="1"/>
        <v>0.89160608063450097</v>
      </c>
      <c r="P17" s="35">
        <f t="shared" si="2"/>
        <v>0.92595255212077598</v>
      </c>
      <c r="Q17" s="35">
        <f t="shared" si="2"/>
        <v>0.85128883013879686</v>
      </c>
      <c r="R17" s="35">
        <f t="shared" si="2"/>
        <v>0.887052341597796</v>
      </c>
      <c r="S17" s="35">
        <f t="shared" si="2"/>
        <v>0.89160608063450097</v>
      </c>
      <c r="T17" s="35">
        <f t="shared" si="2"/>
        <v>0.78577083777407397</v>
      </c>
      <c r="U17" s="3">
        <v>3026</v>
      </c>
    </row>
    <row r="18" spans="2:21" x14ac:dyDescent="0.2">
      <c r="B18" s="163"/>
      <c r="C18" s="38" t="s">
        <v>53</v>
      </c>
      <c r="D18" s="39">
        <f>AVERAGE(D5:D17)</f>
        <v>0.85104171407225659</v>
      </c>
      <c r="E18" s="39">
        <f t="shared" ref="E18:I18" si="3">AVERAGE(E5:E17)</f>
        <v>0.92010593198466517</v>
      </c>
      <c r="F18" s="39">
        <f t="shared" si="3"/>
        <v>0.78693460705236107</v>
      </c>
      <c r="G18" s="39">
        <f t="shared" si="3"/>
        <v>0.83552902914395399</v>
      </c>
      <c r="H18" s="39">
        <f t="shared" si="3"/>
        <v>0.85104171407225659</v>
      </c>
      <c r="I18" s="39">
        <f t="shared" si="3"/>
        <v>0.72341980370758763</v>
      </c>
      <c r="N18" s="38" t="s">
        <v>53</v>
      </c>
      <c r="O18" s="39">
        <f>AVERAGE(O5:O17)</f>
        <v>0.85099535001075666</v>
      </c>
      <c r="P18" s="39">
        <f t="shared" ref="P18:T18" si="4">AVERAGE(P5:P17)</f>
        <v>0.92009579608341441</v>
      </c>
      <c r="Q18" s="39">
        <f t="shared" si="4"/>
        <v>0.78684187892936153</v>
      </c>
      <c r="R18" s="39">
        <f t="shared" si="4"/>
        <v>0.83546759748680288</v>
      </c>
      <c r="S18" s="39">
        <f t="shared" si="4"/>
        <v>0.85099535001075677</v>
      </c>
      <c r="T18" s="39">
        <f t="shared" si="4"/>
        <v>0.72333812158139132</v>
      </c>
    </row>
    <row r="19" spans="2:21" x14ac:dyDescent="0.2">
      <c r="B19" s="163"/>
      <c r="C19" s="38" t="s">
        <v>55</v>
      </c>
      <c r="D19" s="39">
        <f>SUMPRODUCT(D5:D17,$J$5:$J$17)/SUM($J$5:$J$17)</f>
        <v>0.84455734268920535</v>
      </c>
      <c r="E19" s="39">
        <f t="shared" ref="E19:I19" si="5">SUMPRODUCT(E5:E17,$J$5:$J$17)/SUM($J$5:$J$17)</f>
        <v>0.91707271377321875</v>
      </c>
      <c r="F19" s="39">
        <f t="shared" si="5"/>
        <v>0.75764341367840671</v>
      </c>
      <c r="G19" s="39">
        <f t="shared" si="5"/>
        <v>0.82891040430863627</v>
      </c>
      <c r="H19" s="39">
        <f t="shared" si="5"/>
        <v>0.84455734268920535</v>
      </c>
      <c r="I19" s="39">
        <f t="shared" si="5"/>
        <v>0.70049864409085461</v>
      </c>
      <c r="N19" s="38" t="s">
        <v>55</v>
      </c>
      <c r="O19" s="39">
        <f t="shared" ref="O19:T19" si="6">SUMPRODUCT(O5:O17,$U$5:$U$17)/SUM($U$5:$U$17)</f>
        <v>0.84450266551237019</v>
      </c>
      <c r="P19" s="39">
        <f t="shared" si="6"/>
        <v>0.91706134808906126</v>
      </c>
      <c r="Q19" s="39">
        <f t="shared" si="6"/>
        <v>0.7575340593247365</v>
      </c>
      <c r="R19" s="39">
        <f t="shared" si="6"/>
        <v>0.82883903514857915</v>
      </c>
      <c r="S19" s="39">
        <f t="shared" si="6"/>
        <v>0.84450266551237019</v>
      </c>
      <c r="T19" s="39">
        <f t="shared" si="6"/>
        <v>0.7004017252307998</v>
      </c>
    </row>
    <row r="20" spans="2:21" x14ac:dyDescent="0.2">
      <c r="B20" s="163"/>
      <c r="C20" s="38" t="s">
        <v>54</v>
      </c>
      <c r="D20" s="39">
        <f>STDEV(D5:D17)</f>
        <v>6.9447968165405827E-2</v>
      </c>
      <c r="E20" s="39">
        <f t="shared" ref="E20:I20" si="7">STDEV(E5:E17)</f>
        <v>8.3389819756951186E-2</v>
      </c>
      <c r="F20" s="39">
        <f t="shared" si="7"/>
        <v>0.14605839709665017</v>
      </c>
      <c r="G20" s="39">
        <f t="shared" si="7"/>
        <v>9.3823457677718894E-2</v>
      </c>
      <c r="H20" s="39">
        <f t="shared" si="7"/>
        <v>6.9447968165405827E-2</v>
      </c>
      <c r="I20" s="39">
        <f t="shared" si="7"/>
        <v>0.11233838229637823</v>
      </c>
      <c r="N20" s="38" t="s">
        <v>54</v>
      </c>
      <c r="O20" s="39">
        <f>STDEV(O5:O17)</f>
        <v>6.9463650144202402E-2</v>
      </c>
      <c r="P20" s="39">
        <f t="shared" ref="P20:T20" si="8">STDEV(P5:P17)</f>
        <v>8.3390962133383942E-2</v>
      </c>
      <c r="Q20" s="39">
        <f t="shared" si="8"/>
        <v>0.14609852075210364</v>
      </c>
      <c r="R20" s="39">
        <f t="shared" si="8"/>
        <v>9.3842315797851905E-2</v>
      </c>
      <c r="S20" s="39">
        <f t="shared" si="8"/>
        <v>6.9463650144202402E-2</v>
      </c>
      <c r="T20" s="39">
        <f t="shared" si="8"/>
        <v>0.11237771577456733</v>
      </c>
    </row>
    <row r="21" spans="2:21" ht="34" x14ac:dyDescent="0.2">
      <c r="B21" s="163" t="s">
        <v>61</v>
      </c>
      <c r="C21" s="3" t="s">
        <v>44</v>
      </c>
      <c r="D21" s="35">
        <v>0.7</v>
      </c>
      <c r="E21" s="35">
        <v>1</v>
      </c>
      <c r="F21" s="35">
        <v>0.4</v>
      </c>
      <c r="G21" s="35">
        <v>0.57142857142857095</v>
      </c>
      <c r="H21" s="35">
        <v>0.7</v>
      </c>
      <c r="I21" s="35">
        <v>0.5</v>
      </c>
      <c r="J21" s="3">
        <v>10</v>
      </c>
      <c r="K21" s="54" t="s">
        <v>92</v>
      </c>
      <c r="N21" s="170" t="s">
        <v>238</v>
      </c>
      <c r="O21" s="133">
        <f>O18-($D$106/SQRT(5))*2.776</f>
        <v>0.85096657033231693</v>
      </c>
      <c r="P21" s="132">
        <f>P18-($E$106/SQRT(5))*2.776</f>
        <v>0.92008950440038972</v>
      </c>
      <c r="Q21" s="132">
        <f>Q18-($F$106/SQRT(5))*2.776</f>
        <v>0.78678431957248218</v>
      </c>
      <c r="R21" s="132">
        <f>R18-($G$106/SQRT(5))*2.776</f>
        <v>0.83542946486248926</v>
      </c>
      <c r="S21" s="106"/>
      <c r="T21" s="106"/>
    </row>
    <row r="22" spans="2:21" ht="34" x14ac:dyDescent="0.2">
      <c r="B22" s="163"/>
      <c r="C22" s="3" t="s">
        <v>40</v>
      </c>
      <c r="D22" s="35">
        <v>0.9375</v>
      </c>
      <c r="E22" s="35">
        <v>0.96666666666666601</v>
      </c>
      <c r="F22" s="35">
        <v>0.90625</v>
      </c>
      <c r="G22" s="35">
        <v>0.93548387096774099</v>
      </c>
      <c r="H22" s="35">
        <v>0.9375</v>
      </c>
      <c r="I22" s="35">
        <v>0.87671400751920903</v>
      </c>
      <c r="J22" s="3">
        <v>64</v>
      </c>
      <c r="K22" s="54" t="s">
        <v>93</v>
      </c>
      <c r="N22" s="170"/>
      <c r="O22" s="133">
        <f>O18+($D$106/SQRT(5))*2.776</f>
        <v>0.85102412968919638</v>
      </c>
      <c r="P22" s="132">
        <f>P18+($E$106/SQRT(5))*2.776</f>
        <v>0.92010208776643909</v>
      </c>
      <c r="Q22" s="132">
        <f>Q18+($F$106/SQRT(5))*2.776</f>
        <v>0.78689943828624087</v>
      </c>
      <c r="R22" s="132">
        <f>R18+($G$106/SQRT(5))*2.776</f>
        <v>0.83550573011111651</v>
      </c>
      <c r="S22" s="35"/>
      <c r="T22" s="35"/>
    </row>
    <row r="23" spans="2:21" ht="34" x14ac:dyDescent="0.2">
      <c r="B23" s="163"/>
      <c r="C23" s="3" t="s">
        <v>39</v>
      </c>
      <c r="D23" s="35">
        <v>0.87162162162162105</v>
      </c>
      <c r="E23" s="35">
        <v>0.93650793650793596</v>
      </c>
      <c r="F23" s="35">
        <v>0.79729729729729704</v>
      </c>
      <c r="G23" s="35">
        <v>0.86131386861313797</v>
      </c>
      <c r="H23" s="35">
        <v>0.87162162162162105</v>
      </c>
      <c r="I23" s="35">
        <v>0.751593389883222</v>
      </c>
      <c r="J23" s="3">
        <v>148</v>
      </c>
      <c r="K23" s="54" t="s">
        <v>94</v>
      </c>
      <c r="O23" s="107">
        <f>($D$106/SQRT(5))*2.776</f>
        <v>2.877967843970836E-5</v>
      </c>
      <c r="P23" s="107">
        <f>($E$106/SQRT(5))*2.776</f>
        <v>6.29168302472986E-6</v>
      </c>
      <c r="Q23" s="107">
        <f>($F$106/SQRT(5))*2.776</f>
        <v>5.7559356879370066E-5</v>
      </c>
      <c r="R23" s="107">
        <f>($G$106/SQRT(5))*2.776</f>
        <v>3.8132624313642003E-5</v>
      </c>
    </row>
    <row r="24" spans="2:21" ht="34" x14ac:dyDescent="0.2">
      <c r="B24" s="163"/>
      <c r="C24" s="3" t="s">
        <v>41</v>
      </c>
      <c r="D24" s="35">
        <v>0.867814754479869</v>
      </c>
      <c r="E24" s="35">
        <v>0.91801110817244103</v>
      </c>
      <c r="F24" s="35">
        <v>0.80777286478938704</v>
      </c>
      <c r="G24" s="35">
        <v>0.859371131468185</v>
      </c>
      <c r="H24" s="35">
        <v>0.867814754479869</v>
      </c>
      <c r="I24" s="35">
        <v>0.74099150026349203</v>
      </c>
      <c r="J24" s="3">
        <v>8594</v>
      </c>
      <c r="K24" s="54" t="s">
        <v>172</v>
      </c>
    </row>
    <row r="25" spans="2:21" ht="34" x14ac:dyDescent="0.2">
      <c r="B25" s="163"/>
      <c r="C25" s="3" t="s">
        <v>42</v>
      </c>
      <c r="D25" s="35">
        <v>0.82297403619197396</v>
      </c>
      <c r="E25" s="35">
        <v>0.90205680705190905</v>
      </c>
      <c r="F25" s="35">
        <v>0.72462627852084904</v>
      </c>
      <c r="G25" s="35">
        <v>0.80366492146596802</v>
      </c>
      <c r="H25" s="35">
        <v>0.82297403619197496</v>
      </c>
      <c r="I25" s="35">
        <v>0.65881833789991895</v>
      </c>
      <c r="J25" s="3">
        <v>2542</v>
      </c>
      <c r="K25" s="55" t="s">
        <v>173</v>
      </c>
      <c r="O25">
        <f>(Comparison!D27/SQRT(5))*2.776</f>
        <v>1.1196031753085838</v>
      </c>
    </row>
    <row r="26" spans="2:21" ht="34" x14ac:dyDescent="0.2">
      <c r="B26" s="163"/>
      <c r="C26" s="3" t="s">
        <v>43</v>
      </c>
      <c r="D26" s="43">
        <v>0.84648734737214604</v>
      </c>
      <c r="E26" s="43">
        <v>0.91360371778622695</v>
      </c>
      <c r="F26" s="43">
        <v>0.76535126526278496</v>
      </c>
      <c r="G26" s="43">
        <v>0.83293211362542097</v>
      </c>
      <c r="H26" s="43">
        <v>0.84648734737214604</v>
      </c>
      <c r="I26" s="43">
        <v>0.70228272283503401</v>
      </c>
      <c r="J26" s="42">
        <v>11302</v>
      </c>
      <c r="K26" s="54" t="s">
        <v>97</v>
      </c>
      <c r="O26">
        <f>Comparison!D45</f>
        <v>0.92568807339449499</v>
      </c>
      <c r="P26">
        <f>O26*100-O25</f>
        <v>91.449204164140923</v>
      </c>
    </row>
    <row r="27" spans="2:21" ht="34" x14ac:dyDescent="0.2">
      <c r="B27" s="163"/>
      <c r="C27" s="3" t="s">
        <v>46</v>
      </c>
      <c r="D27" s="43">
        <v>0.82431005881465802</v>
      </c>
      <c r="E27" s="43">
        <v>0.91571621882853205</v>
      </c>
      <c r="F27" s="43">
        <v>0.71437188960941</v>
      </c>
      <c r="G27" s="43">
        <v>0.80260928498813899</v>
      </c>
      <c r="H27" s="43">
        <v>0.82431005881465802</v>
      </c>
      <c r="I27" s="43">
        <v>0.66489150718463097</v>
      </c>
      <c r="J27" s="42">
        <v>13262</v>
      </c>
      <c r="K27" s="54" t="s">
        <v>106</v>
      </c>
      <c r="P27">
        <f>O26*100 +O25</f>
        <v>93.68841051475809</v>
      </c>
    </row>
    <row r="28" spans="2:21" ht="34" x14ac:dyDescent="0.2">
      <c r="B28" s="163"/>
      <c r="C28" s="3" t="s">
        <v>47</v>
      </c>
      <c r="D28" s="35">
        <v>0.878151260504201</v>
      </c>
      <c r="E28" s="35">
        <v>0.97872340425531901</v>
      </c>
      <c r="F28" s="35">
        <v>0.77310924369747902</v>
      </c>
      <c r="G28" s="35">
        <v>0.863849765258216</v>
      </c>
      <c r="H28" s="35">
        <v>0.878151260504201</v>
      </c>
      <c r="I28" s="35">
        <v>0.77356593469409496</v>
      </c>
      <c r="J28" s="3">
        <v>238</v>
      </c>
      <c r="K28" s="55" t="s">
        <v>107</v>
      </c>
    </row>
    <row r="29" spans="2:21" ht="34" x14ac:dyDescent="0.2">
      <c r="B29" s="163"/>
      <c r="C29" s="3" t="s">
        <v>48</v>
      </c>
      <c r="D29" s="35">
        <v>0.94444444444444398</v>
      </c>
      <c r="E29" s="35">
        <v>1</v>
      </c>
      <c r="F29" s="35">
        <v>0.88888888888888795</v>
      </c>
      <c r="G29" s="35">
        <v>0.94117647058823495</v>
      </c>
      <c r="H29" s="35">
        <v>0.94444444444444398</v>
      </c>
      <c r="I29" s="35">
        <v>0.89442719099991497</v>
      </c>
      <c r="J29" s="49">
        <v>18</v>
      </c>
      <c r="K29" s="55" t="s">
        <v>109</v>
      </c>
    </row>
    <row r="30" spans="2:21" ht="34" x14ac:dyDescent="0.2">
      <c r="B30" s="163"/>
      <c r="C30" s="3" t="s">
        <v>49</v>
      </c>
      <c r="D30" s="35">
        <v>0.90721649484536004</v>
      </c>
      <c r="E30" s="35">
        <v>0.91003460207612397</v>
      </c>
      <c r="F30" s="35">
        <v>0.90378006872852201</v>
      </c>
      <c r="G30" s="35">
        <v>0.90689655172413797</v>
      </c>
      <c r="H30" s="35">
        <v>0.90721649484536004</v>
      </c>
      <c r="I30" s="35">
        <v>0.814452225690386</v>
      </c>
      <c r="J30" s="3">
        <v>582</v>
      </c>
      <c r="K30" s="55" t="s">
        <v>112</v>
      </c>
    </row>
    <row r="31" spans="2:21" ht="34" x14ac:dyDescent="0.2">
      <c r="B31" s="163"/>
      <c r="C31" s="3" t="s">
        <v>50</v>
      </c>
      <c r="D31" s="35">
        <v>0.82066276803118898</v>
      </c>
      <c r="E31" s="35">
        <v>0.92727272727272703</v>
      </c>
      <c r="F31" s="35">
        <v>0.69590643274853803</v>
      </c>
      <c r="G31" s="35">
        <v>0.79510022271714897</v>
      </c>
      <c r="H31" s="35">
        <v>0.82066276803118898</v>
      </c>
      <c r="I31" s="35">
        <v>0.66227218971434898</v>
      </c>
      <c r="J31" s="3">
        <v>4104</v>
      </c>
      <c r="K31" s="55" t="s">
        <v>177</v>
      </c>
    </row>
    <row r="32" spans="2:21" ht="34" x14ac:dyDescent="0.2">
      <c r="B32" s="163"/>
      <c r="C32" s="3" t="s">
        <v>51</v>
      </c>
      <c r="D32" s="35">
        <v>0.75</v>
      </c>
      <c r="E32" s="35">
        <v>0.66666666666666596</v>
      </c>
      <c r="F32" s="35">
        <v>1</v>
      </c>
      <c r="G32" s="35">
        <v>0.8</v>
      </c>
      <c r="H32" s="35">
        <v>0.75</v>
      </c>
      <c r="I32" s="35">
        <v>0.57735026918962495</v>
      </c>
      <c r="J32" s="3">
        <v>4</v>
      </c>
      <c r="K32" s="55" t="s">
        <v>89</v>
      </c>
    </row>
    <row r="33" spans="2:11" ht="34" x14ac:dyDescent="0.2">
      <c r="B33" s="163"/>
      <c r="C33" s="3" t="s">
        <v>52</v>
      </c>
      <c r="D33" s="35">
        <v>0.89160608063450097</v>
      </c>
      <c r="E33" s="35">
        <v>0.92595255212077598</v>
      </c>
      <c r="F33" s="35">
        <v>0.85128883013879697</v>
      </c>
      <c r="G33" s="35">
        <v>0.887052341597796</v>
      </c>
      <c r="H33" s="35">
        <v>0.89160608063450097</v>
      </c>
      <c r="I33" s="35">
        <v>0.78577083777407397</v>
      </c>
      <c r="J33" s="3">
        <v>3026</v>
      </c>
      <c r="K33" s="55" t="s">
        <v>121</v>
      </c>
    </row>
    <row r="34" spans="2:11" x14ac:dyDescent="0.2">
      <c r="B34" s="163"/>
      <c r="C34" s="38" t="s">
        <v>53</v>
      </c>
      <c r="D34" s="39">
        <f>AVERAGE(D21:D33)</f>
        <v>0.8509837589953817</v>
      </c>
      <c r="E34" s="39">
        <f t="shared" ref="E34:I34" si="9">AVERAGE(E21:E33)</f>
        <v>0.92009326210810183</v>
      </c>
      <c r="F34" s="39">
        <f t="shared" si="9"/>
        <v>0.78681869689861172</v>
      </c>
      <c r="G34" s="39">
        <f t="shared" si="9"/>
        <v>0.83545223957251524</v>
      </c>
      <c r="H34" s="39">
        <f t="shared" si="9"/>
        <v>0.85098375899538192</v>
      </c>
      <c r="I34" s="39">
        <f t="shared" si="9"/>
        <v>0.72331770104984239</v>
      </c>
      <c r="J34"/>
    </row>
    <row r="35" spans="2:11" x14ac:dyDescent="0.2">
      <c r="B35" s="163"/>
      <c r="C35" s="38" t="s">
        <v>55</v>
      </c>
      <c r="D35" s="39">
        <f t="shared" ref="D35:I35" si="10">SUMPRODUCT(D21:D33,$J$21:$J$33)/SUM($J$21:$J$33)</f>
        <v>0.84448899621816143</v>
      </c>
      <c r="E35" s="39">
        <f t="shared" si="10"/>
        <v>0.91705850666802191</v>
      </c>
      <c r="F35" s="39">
        <f t="shared" si="10"/>
        <v>0.75750672073631886</v>
      </c>
      <c r="G35" s="39">
        <f t="shared" si="10"/>
        <v>0.82882119285856493</v>
      </c>
      <c r="H35" s="39">
        <f t="shared" si="10"/>
        <v>0.84448899621816165</v>
      </c>
      <c r="I35" s="39">
        <f t="shared" si="10"/>
        <v>0.70037749551578599</v>
      </c>
      <c r="J35"/>
    </row>
    <row r="36" spans="2:11" x14ac:dyDescent="0.2">
      <c r="B36" s="163"/>
      <c r="C36" s="38" t="s">
        <v>54</v>
      </c>
      <c r="D36" s="39">
        <f>STDEV(D21:D33)</f>
        <v>6.9467592158932445E-2</v>
      </c>
      <c r="E36" s="39">
        <f t="shared" ref="E36:I36" si="11">STDEV(E21:E33)</f>
        <v>8.3391248703846635E-2</v>
      </c>
      <c r="F36" s="39">
        <f t="shared" si="11"/>
        <v>0.1461085919232406</v>
      </c>
      <c r="G36" s="39">
        <f t="shared" si="11"/>
        <v>9.384705885585326E-2</v>
      </c>
      <c r="H36" s="39">
        <f t="shared" si="11"/>
        <v>6.9467592158932417E-2</v>
      </c>
      <c r="I36" s="39">
        <f t="shared" si="11"/>
        <v>0.11238758921127576</v>
      </c>
      <c r="J36"/>
    </row>
    <row r="37" spans="2:11" ht="34" x14ac:dyDescent="0.2">
      <c r="B37" s="163" t="s">
        <v>74</v>
      </c>
      <c r="C37" s="3" t="s">
        <v>44</v>
      </c>
      <c r="D37" s="35">
        <v>0.7</v>
      </c>
      <c r="E37" s="35">
        <v>1</v>
      </c>
      <c r="F37" s="35">
        <v>0.4</v>
      </c>
      <c r="G37" s="35">
        <v>0.57142857142857095</v>
      </c>
      <c r="H37" s="35">
        <v>0.7</v>
      </c>
      <c r="I37" s="35">
        <v>0.5</v>
      </c>
      <c r="J37" s="3">
        <v>10</v>
      </c>
      <c r="K37" s="54" t="s">
        <v>92</v>
      </c>
    </row>
    <row r="38" spans="2:11" ht="34" x14ac:dyDescent="0.2">
      <c r="B38" s="163"/>
      <c r="C38" s="3" t="s">
        <v>40</v>
      </c>
      <c r="D38" s="35">
        <v>0.9375</v>
      </c>
      <c r="E38" s="35">
        <v>0.96666666666666601</v>
      </c>
      <c r="F38" s="35">
        <v>0.90625</v>
      </c>
      <c r="G38" s="35">
        <v>0.93548387096774099</v>
      </c>
      <c r="H38" s="35">
        <v>0.9375</v>
      </c>
      <c r="I38" s="35">
        <v>0.87671400751920903</v>
      </c>
      <c r="J38" s="3">
        <v>64</v>
      </c>
      <c r="K38" s="55" t="s">
        <v>93</v>
      </c>
    </row>
    <row r="39" spans="2:11" ht="34" x14ac:dyDescent="0.2">
      <c r="B39" s="163"/>
      <c r="C39" s="3" t="s">
        <v>39</v>
      </c>
      <c r="D39" s="35">
        <v>0.87162162162162105</v>
      </c>
      <c r="E39" s="35">
        <v>0.93650793650793596</v>
      </c>
      <c r="F39" s="35">
        <v>0.79729729729729704</v>
      </c>
      <c r="G39" s="35">
        <v>0.86131386861313797</v>
      </c>
      <c r="H39" s="35">
        <v>0.87162162162162105</v>
      </c>
      <c r="I39" s="35">
        <v>0.751593389883222</v>
      </c>
      <c r="J39" s="3">
        <v>148</v>
      </c>
      <c r="K39" s="55" t="s">
        <v>94</v>
      </c>
    </row>
    <row r="40" spans="2:11" ht="34" x14ac:dyDescent="0.2">
      <c r="B40" s="163"/>
      <c r="C40" s="3" t="s">
        <v>41</v>
      </c>
      <c r="D40" s="35">
        <v>0.867814754479869</v>
      </c>
      <c r="E40" s="35">
        <v>0.91801110817244103</v>
      </c>
      <c r="F40" s="35">
        <v>0.80777286478938704</v>
      </c>
      <c r="G40" s="35">
        <v>0.859371131468185</v>
      </c>
      <c r="H40" s="35">
        <v>0.867814754479869</v>
      </c>
      <c r="I40" s="35">
        <v>0.74099150026349203</v>
      </c>
      <c r="J40" s="3">
        <v>8594</v>
      </c>
      <c r="K40" s="55" t="s">
        <v>172</v>
      </c>
    </row>
    <row r="41" spans="2:11" ht="34" x14ac:dyDescent="0.2">
      <c r="B41" s="163"/>
      <c r="C41" s="3" t="s">
        <v>42</v>
      </c>
      <c r="D41" s="35">
        <v>0.82297403619197396</v>
      </c>
      <c r="E41" s="35">
        <v>0.90205680705190905</v>
      </c>
      <c r="F41" s="35">
        <v>0.72462627852084904</v>
      </c>
      <c r="G41" s="35">
        <v>0.80366492146596802</v>
      </c>
      <c r="H41" s="35">
        <v>0.82297403619197396</v>
      </c>
      <c r="I41" s="35">
        <v>0.65881833789991895</v>
      </c>
      <c r="J41" s="3">
        <v>2542</v>
      </c>
      <c r="K41" s="55" t="s">
        <v>173</v>
      </c>
    </row>
    <row r="42" spans="2:11" ht="34" x14ac:dyDescent="0.2">
      <c r="B42" s="163"/>
      <c r="C42" s="3" t="s">
        <v>43</v>
      </c>
      <c r="D42" s="43">
        <v>0.84648734737214604</v>
      </c>
      <c r="E42" s="43">
        <v>0.91360371778622695</v>
      </c>
      <c r="F42" s="43">
        <v>0.76535126526278496</v>
      </c>
      <c r="G42" s="43">
        <v>0.83293211362542097</v>
      </c>
      <c r="H42" s="43">
        <v>0.84648734737214604</v>
      </c>
      <c r="I42" s="43">
        <v>0.70228272283503401</v>
      </c>
      <c r="J42" s="42">
        <v>11302</v>
      </c>
      <c r="K42" s="54" t="s">
        <v>97</v>
      </c>
    </row>
    <row r="43" spans="2:11" ht="34" x14ac:dyDescent="0.2">
      <c r="B43" s="163"/>
      <c r="C43" s="3" t="s">
        <v>46</v>
      </c>
      <c r="D43" s="43">
        <v>0.82431005881465802</v>
      </c>
      <c r="E43" s="43">
        <v>0.91571621882853205</v>
      </c>
      <c r="F43" s="43">
        <v>0.71437188960941</v>
      </c>
      <c r="G43" s="43">
        <v>0.80260928498813899</v>
      </c>
      <c r="H43" s="43">
        <v>0.82431005881465802</v>
      </c>
      <c r="I43" s="43">
        <v>0.66489150718463097</v>
      </c>
      <c r="J43" s="42">
        <v>13262</v>
      </c>
      <c r="K43" s="54" t="s">
        <v>106</v>
      </c>
    </row>
    <row r="44" spans="2:11" ht="34" x14ac:dyDescent="0.2">
      <c r="B44" s="163"/>
      <c r="C44" s="3" t="s">
        <v>47</v>
      </c>
      <c r="D44" s="35">
        <v>0.878151260504201</v>
      </c>
      <c r="E44" s="35">
        <v>0.97872340425531901</v>
      </c>
      <c r="F44" s="35">
        <v>0.77310924369747902</v>
      </c>
      <c r="G44" s="35">
        <v>0.863849765258216</v>
      </c>
      <c r="H44" s="35">
        <v>0.878151260504201</v>
      </c>
      <c r="I44" s="35">
        <v>0.77356593469409496</v>
      </c>
      <c r="J44" s="3">
        <v>238</v>
      </c>
      <c r="K44" s="55" t="s">
        <v>107</v>
      </c>
    </row>
    <row r="45" spans="2:11" ht="34" x14ac:dyDescent="0.2">
      <c r="B45" s="163"/>
      <c r="C45" s="3" t="s">
        <v>48</v>
      </c>
      <c r="D45" s="35">
        <v>0.94444444444444398</v>
      </c>
      <c r="E45" s="35">
        <v>1</v>
      </c>
      <c r="F45" s="35">
        <v>0.88888888888888795</v>
      </c>
      <c r="G45" s="35">
        <v>0.94117647058823495</v>
      </c>
      <c r="H45" s="35">
        <v>0.94444444444444398</v>
      </c>
      <c r="I45" s="35">
        <v>0.89442719099991497</v>
      </c>
      <c r="J45" s="3">
        <v>18</v>
      </c>
      <c r="K45" s="55" t="s">
        <v>109</v>
      </c>
    </row>
    <row r="46" spans="2:11" ht="34" x14ac:dyDescent="0.2">
      <c r="B46" s="163"/>
      <c r="C46" s="3" t="s">
        <v>49</v>
      </c>
      <c r="D46" s="35">
        <v>0.90721649484536004</v>
      </c>
      <c r="E46" s="35">
        <v>0.91003460207612397</v>
      </c>
      <c r="F46" s="35">
        <v>0.90378006872852201</v>
      </c>
      <c r="G46" s="35">
        <v>0.90689655172413797</v>
      </c>
      <c r="H46" s="35">
        <v>0.90721649484536004</v>
      </c>
      <c r="I46" s="35">
        <v>0.814452225690386</v>
      </c>
      <c r="J46" s="3">
        <v>582</v>
      </c>
      <c r="K46" s="55" t="s">
        <v>112</v>
      </c>
    </row>
    <row r="47" spans="2:11" ht="34" x14ac:dyDescent="0.2">
      <c r="B47" s="163"/>
      <c r="C47" s="3" t="s">
        <v>50</v>
      </c>
      <c r="D47" s="35">
        <v>0.82066276803118898</v>
      </c>
      <c r="E47" s="35">
        <v>0.92727272727272703</v>
      </c>
      <c r="F47" s="35">
        <v>0.69590643274853803</v>
      </c>
      <c r="G47" s="35">
        <v>0.79510022271714897</v>
      </c>
      <c r="H47" s="35">
        <v>0.82066276803118898</v>
      </c>
      <c r="I47" s="35">
        <v>0.66227218971434898</v>
      </c>
      <c r="J47" s="3">
        <v>4104</v>
      </c>
      <c r="K47" s="55" t="s">
        <v>177</v>
      </c>
    </row>
    <row r="48" spans="2:11" ht="34" x14ac:dyDescent="0.2">
      <c r="B48" s="163"/>
      <c r="C48" s="3" t="s">
        <v>51</v>
      </c>
      <c r="D48" s="35">
        <v>0.75</v>
      </c>
      <c r="E48" s="35">
        <v>0.66666666666666596</v>
      </c>
      <c r="F48" s="35">
        <v>1</v>
      </c>
      <c r="G48" s="35">
        <v>0.8</v>
      </c>
      <c r="H48" s="35">
        <v>0.75</v>
      </c>
      <c r="I48" s="35">
        <v>0.57735026918962495</v>
      </c>
      <c r="J48" s="3">
        <v>4</v>
      </c>
      <c r="K48" s="55" t="s">
        <v>89</v>
      </c>
    </row>
    <row r="49" spans="2:11" ht="34" x14ac:dyDescent="0.2">
      <c r="B49" s="163"/>
      <c r="C49" s="3" t="s">
        <v>52</v>
      </c>
      <c r="D49" s="35">
        <v>0.89160608063450097</v>
      </c>
      <c r="E49" s="35">
        <v>0.92595255212077598</v>
      </c>
      <c r="F49" s="35">
        <v>0.85128883013879697</v>
      </c>
      <c r="G49" s="35">
        <v>0.887052341597796</v>
      </c>
      <c r="H49" s="35">
        <v>0.89160608063450097</v>
      </c>
      <c r="I49" s="35">
        <v>0.78577083777407397</v>
      </c>
      <c r="J49" s="3">
        <v>3026</v>
      </c>
      <c r="K49" s="55" t="s">
        <v>121</v>
      </c>
    </row>
    <row r="50" spans="2:11" x14ac:dyDescent="0.2">
      <c r="B50" s="163"/>
      <c r="C50" s="38" t="s">
        <v>53</v>
      </c>
      <c r="D50" s="39">
        <f>AVERAGE(D37:D49)</f>
        <v>0.8509837589953817</v>
      </c>
      <c r="E50" s="39">
        <f t="shared" ref="E50:I50" si="12">AVERAGE(E37:E49)</f>
        <v>0.92009326210810183</v>
      </c>
      <c r="F50" s="39">
        <f t="shared" si="12"/>
        <v>0.78681869689861172</v>
      </c>
      <c r="G50" s="39">
        <f t="shared" si="12"/>
        <v>0.83545223957251524</v>
      </c>
      <c r="H50" s="39">
        <f t="shared" si="12"/>
        <v>0.8509837589953817</v>
      </c>
      <c r="I50" s="39">
        <f t="shared" si="12"/>
        <v>0.72331770104984239</v>
      </c>
      <c r="J50"/>
    </row>
    <row r="51" spans="2:11" x14ac:dyDescent="0.2">
      <c r="B51" s="163"/>
      <c r="C51" s="38" t="s">
        <v>55</v>
      </c>
      <c r="D51" s="39">
        <f>SUMPRODUCT(D37:D49,$J$37:$J$49)/SUM($J$37:$J$49)</f>
        <v>0.84448899621816143</v>
      </c>
      <c r="E51" s="39">
        <f t="shared" ref="E51:I51" si="13">SUMPRODUCT(E37:E49,$J$37:$J$49)/SUM($J$37:$J$49)</f>
        <v>0.91705850666802191</v>
      </c>
      <c r="F51" s="39">
        <f t="shared" si="13"/>
        <v>0.75750672073631886</v>
      </c>
      <c r="G51" s="39">
        <f t="shared" si="13"/>
        <v>0.82882119285856493</v>
      </c>
      <c r="H51" s="39">
        <f t="shared" si="13"/>
        <v>0.84448899621816143</v>
      </c>
      <c r="I51" s="39">
        <f t="shared" si="13"/>
        <v>0.70037749551578599</v>
      </c>
      <c r="J51"/>
    </row>
    <row r="52" spans="2:11" x14ac:dyDescent="0.2">
      <c r="B52" s="163"/>
      <c r="C52" s="38" t="s">
        <v>54</v>
      </c>
      <c r="D52" s="39">
        <f>STDEV(D37:D49)</f>
        <v>6.9467592158932445E-2</v>
      </c>
      <c r="E52" s="39">
        <f t="shared" ref="E52:I52" si="14">STDEV(E37:E49)</f>
        <v>8.3391248703846635E-2</v>
      </c>
      <c r="F52" s="39">
        <f t="shared" si="14"/>
        <v>0.1461085919232406</v>
      </c>
      <c r="G52" s="39">
        <f t="shared" si="14"/>
        <v>9.384705885585326E-2</v>
      </c>
      <c r="H52" s="39">
        <f t="shared" si="14"/>
        <v>6.9467592158932445E-2</v>
      </c>
      <c r="I52" s="39">
        <f t="shared" si="14"/>
        <v>0.11238758921127576</v>
      </c>
      <c r="J52"/>
    </row>
    <row r="53" spans="2:11" ht="34" x14ac:dyDescent="0.2">
      <c r="B53" s="163" t="s">
        <v>76</v>
      </c>
      <c r="C53" s="3" t="s">
        <v>44</v>
      </c>
      <c r="D53" s="35">
        <v>0.7</v>
      </c>
      <c r="E53" s="35">
        <v>1</v>
      </c>
      <c r="F53" s="35">
        <v>0.4</v>
      </c>
      <c r="G53" s="35">
        <v>0.57142857142857095</v>
      </c>
      <c r="H53" s="35">
        <v>0.7</v>
      </c>
      <c r="I53" s="35">
        <v>0.5</v>
      </c>
      <c r="J53" s="3">
        <v>10</v>
      </c>
      <c r="K53" s="54" t="s">
        <v>92</v>
      </c>
    </row>
    <row r="54" spans="2:11" ht="34" x14ac:dyDescent="0.2">
      <c r="B54" s="163"/>
      <c r="C54" s="3" t="s">
        <v>40</v>
      </c>
      <c r="D54" s="35">
        <v>0.9375</v>
      </c>
      <c r="E54" s="35">
        <v>0.96666666666666601</v>
      </c>
      <c r="F54" s="35">
        <v>0.90625</v>
      </c>
      <c r="G54" s="35">
        <v>0.93548387096774099</v>
      </c>
      <c r="H54" s="35">
        <v>0.9375</v>
      </c>
      <c r="I54" s="35">
        <v>0.87671400751920903</v>
      </c>
      <c r="J54" s="3">
        <v>64</v>
      </c>
      <c r="K54" s="55" t="s">
        <v>93</v>
      </c>
    </row>
    <row r="55" spans="2:11" ht="34" x14ac:dyDescent="0.2">
      <c r="B55" s="163"/>
      <c r="C55" s="3" t="s">
        <v>39</v>
      </c>
      <c r="D55" s="35">
        <v>0.87162162162162105</v>
      </c>
      <c r="E55" s="35">
        <v>0.93650793650793596</v>
      </c>
      <c r="F55" s="35">
        <v>0.79729729729729704</v>
      </c>
      <c r="G55" s="35">
        <v>0.86131386861313797</v>
      </c>
      <c r="H55" s="35">
        <v>0.87162162162162105</v>
      </c>
      <c r="I55" s="35">
        <v>0.751593389883222</v>
      </c>
      <c r="J55" s="3">
        <v>148</v>
      </c>
      <c r="K55" s="55" t="s">
        <v>94</v>
      </c>
    </row>
    <row r="56" spans="2:11" ht="34" x14ac:dyDescent="0.2">
      <c r="B56" s="163"/>
      <c r="C56" s="3" t="s">
        <v>41</v>
      </c>
      <c r="D56" s="35">
        <v>0.867814754479869</v>
      </c>
      <c r="E56" s="35">
        <v>0.91801110817244103</v>
      </c>
      <c r="F56" s="35">
        <v>0.80777286478938704</v>
      </c>
      <c r="G56" s="35">
        <v>0.859371131468185</v>
      </c>
      <c r="H56" s="35">
        <v>0.867814754479869</v>
      </c>
      <c r="I56" s="35">
        <v>0.74099150026349203</v>
      </c>
      <c r="J56" s="3">
        <v>8594</v>
      </c>
      <c r="K56" s="55" t="s">
        <v>172</v>
      </c>
    </row>
    <row r="57" spans="2:11" ht="34" x14ac:dyDescent="0.2">
      <c r="B57" s="163"/>
      <c r="C57" s="3" t="s">
        <v>42</v>
      </c>
      <c r="D57" s="35">
        <v>0.82297403619197396</v>
      </c>
      <c r="E57" s="35">
        <v>0.90205680705190905</v>
      </c>
      <c r="F57" s="35">
        <v>0.72462627852084904</v>
      </c>
      <c r="G57" s="35">
        <v>0.80366492146596802</v>
      </c>
      <c r="H57" s="35">
        <v>0.82297403619197396</v>
      </c>
      <c r="I57" s="35">
        <v>0.65881833789991895</v>
      </c>
      <c r="J57" s="3">
        <v>2542</v>
      </c>
      <c r="K57" s="55" t="s">
        <v>173</v>
      </c>
    </row>
    <row r="58" spans="2:11" ht="34" x14ac:dyDescent="0.2">
      <c r="B58" s="163"/>
      <c r="C58" s="3" t="s">
        <v>43</v>
      </c>
      <c r="D58" s="43">
        <v>0.84648734737214604</v>
      </c>
      <c r="E58" s="43">
        <v>0.91360371778622695</v>
      </c>
      <c r="F58" s="43">
        <v>0.76535126526278496</v>
      </c>
      <c r="G58" s="43">
        <v>0.83293211362542097</v>
      </c>
      <c r="H58" s="43">
        <v>0.84648734737214604</v>
      </c>
      <c r="I58" s="43">
        <v>0.70228272283503401</v>
      </c>
      <c r="J58" s="42">
        <v>11302</v>
      </c>
      <c r="K58" s="54" t="s">
        <v>97</v>
      </c>
    </row>
    <row r="59" spans="2:11" ht="34" x14ac:dyDescent="0.2">
      <c r="B59" s="163"/>
      <c r="C59" s="3" t="s">
        <v>46</v>
      </c>
      <c r="D59" s="43">
        <v>0.82431005881465802</v>
      </c>
      <c r="E59" s="43">
        <v>0.91571621882853205</v>
      </c>
      <c r="F59" s="43">
        <v>0.71437188960941</v>
      </c>
      <c r="G59" s="43">
        <v>0.80260928498813899</v>
      </c>
      <c r="H59" s="43">
        <v>0.82431005881465802</v>
      </c>
      <c r="I59" s="43">
        <v>0.66489150718463097</v>
      </c>
      <c r="J59" s="42">
        <v>13262</v>
      </c>
      <c r="K59" s="54" t="s">
        <v>106</v>
      </c>
    </row>
    <row r="60" spans="2:11" ht="34" x14ac:dyDescent="0.2">
      <c r="B60" s="163"/>
      <c r="C60" s="3" t="s">
        <v>47</v>
      </c>
      <c r="D60" s="35">
        <v>0.878151260504201</v>
      </c>
      <c r="E60" s="35">
        <v>0.97872340425531901</v>
      </c>
      <c r="F60" s="35">
        <v>0.77310924369747902</v>
      </c>
      <c r="G60" s="35">
        <v>0.863849765258216</v>
      </c>
      <c r="H60" s="35">
        <v>0.878151260504201</v>
      </c>
      <c r="I60" s="35">
        <v>0.77356593469409496</v>
      </c>
      <c r="J60" s="3">
        <v>238</v>
      </c>
      <c r="K60" s="55" t="s">
        <v>107</v>
      </c>
    </row>
    <row r="61" spans="2:11" ht="34" x14ac:dyDescent="0.2">
      <c r="B61" s="163"/>
      <c r="C61" s="3" t="s">
        <v>48</v>
      </c>
      <c r="D61" s="35">
        <v>0.94444444444444398</v>
      </c>
      <c r="E61" s="35">
        <v>1</v>
      </c>
      <c r="F61" s="35">
        <v>0.88888888888888795</v>
      </c>
      <c r="G61" s="35">
        <v>0.94117647058823495</v>
      </c>
      <c r="H61" s="35">
        <v>0.94444444444444398</v>
      </c>
      <c r="I61" s="35">
        <v>0.89442719099991497</v>
      </c>
      <c r="J61" s="3">
        <v>18</v>
      </c>
      <c r="K61" s="55" t="s">
        <v>109</v>
      </c>
    </row>
    <row r="62" spans="2:11" ht="34" x14ac:dyDescent="0.2">
      <c r="B62" s="163"/>
      <c r="C62" s="3" t="s">
        <v>49</v>
      </c>
      <c r="D62" s="35">
        <v>0.90721649484536004</v>
      </c>
      <c r="E62" s="35">
        <v>0.91003460207612397</v>
      </c>
      <c r="F62" s="35">
        <v>0.90378006872852201</v>
      </c>
      <c r="G62" s="35">
        <v>0.90689655172413797</v>
      </c>
      <c r="H62" s="35">
        <v>0.90721649484536004</v>
      </c>
      <c r="I62" s="35">
        <v>0.814452225690386</v>
      </c>
      <c r="J62" s="3">
        <v>582</v>
      </c>
      <c r="K62" s="55" t="s">
        <v>112</v>
      </c>
    </row>
    <row r="63" spans="2:11" ht="34" x14ac:dyDescent="0.2">
      <c r="B63" s="163"/>
      <c r="C63" s="3" t="s">
        <v>50</v>
      </c>
      <c r="D63" s="35">
        <v>0.82066276803118898</v>
      </c>
      <c r="E63" s="35">
        <v>0.92727272727272703</v>
      </c>
      <c r="F63" s="35">
        <v>0.69590643274853803</v>
      </c>
      <c r="G63" s="35">
        <v>0.79510022271714897</v>
      </c>
      <c r="H63" s="35">
        <v>0.82066276803118898</v>
      </c>
      <c r="I63" s="35">
        <v>0.66227218971434898</v>
      </c>
      <c r="J63" s="3">
        <v>4104</v>
      </c>
      <c r="K63" s="55" t="s">
        <v>177</v>
      </c>
    </row>
    <row r="64" spans="2:11" ht="34" x14ac:dyDescent="0.2">
      <c r="B64" s="163"/>
      <c r="C64" s="3" t="s">
        <v>51</v>
      </c>
      <c r="D64" s="35">
        <v>0.75</v>
      </c>
      <c r="E64" s="35">
        <v>0.66666666666666596</v>
      </c>
      <c r="F64" s="35">
        <v>1</v>
      </c>
      <c r="G64" s="35">
        <v>0.8</v>
      </c>
      <c r="H64" s="35">
        <v>0.75</v>
      </c>
      <c r="I64" s="35">
        <v>0.57735026918962495</v>
      </c>
      <c r="J64" s="3">
        <v>4</v>
      </c>
      <c r="K64" s="55" t="s">
        <v>89</v>
      </c>
    </row>
    <row r="65" spans="2:11" ht="34" x14ac:dyDescent="0.2">
      <c r="B65" s="163"/>
      <c r="C65" s="3" t="s">
        <v>52</v>
      </c>
      <c r="D65" s="35">
        <v>0.89160608063450097</v>
      </c>
      <c r="E65" s="35">
        <v>0.92595255212077598</v>
      </c>
      <c r="F65" s="35">
        <v>0.85128883013879697</v>
      </c>
      <c r="G65" s="35">
        <v>0.887052341597796</v>
      </c>
      <c r="H65" s="35">
        <v>0.89160608063450097</v>
      </c>
      <c r="I65" s="35">
        <v>0.78577083777407397</v>
      </c>
      <c r="J65" s="3">
        <v>3026</v>
      </c>
      <c r="K65" s="55" t="s">
        <v>121</v>
      </c>
    </row>
    <row r="66" spans="2:11" x14ac:dyDescent="0.2">
      <c r="B66" s="163"/>
      <c r="C66" s="38" t="s">
        <v>53</v>
      </c>
      <c r="D66" s="39">
        <f>AVERAGE(D53:D65)</f>
        <v>0.8509837589953817</v>
      </c>
      <c r="E66" s="39">
        <f t="shared" ref="E66:I66" si="15">AVERAGE(E53:E65)</f>
        <v>0.92009326210810183</v>
      </c>
      <c r="F66" s="39">
        <f t="shared" si="15"/>
        <v>0.78681869689861172</v>
      </c>
      <c r="G66" s="39">
        <f t="shared" si="15"/>
        <v>0.83545223957251524</v>
      </c>
      <c r="H66" s="39">
        <f t="shared" si="15"/>
        <v>0.8509837589953817</v>
      </c>
      <c r="I66" s="39">
        <f t="shared" si="15"/>
        <v>0.72331770104984239</v>
      </c>
      <c r="J66"/>
    </row>
    <row r="67" spans="2:11" x14ac:dyDescent="0.2">
      <c r="B67" s="163"/>
      <c r="C67" s="38" t="s">
        <v>55</v>
      </c>
      <c r="D67" s="39">
        <f>SUMPRODUCT(D53:D65,$J$53:$J$65)/SUM($J$53:$J$65)</f>
        <v>0.84448899621816143</v>
      </c>
      <c r="E67" s="39">
        <f t="shared" ref="E67:I67" si="16">SUMPRODUCT(E53:E65,$J$53:$J$65)/SUM($J$53:$J$65)</f>
        <v>0.91705850666802191</v>
      </c>
      <c r="F67" s="39">
        <f t="shared" si="16"/>
        <v>0.75750672073631886</v>
      </c>
      <c r="G67" s="39">
        <f t="shared" si="16"/>
        <v>0.82882119285856493</v>
      </c>
      <c r="H67" s="39">
        <f t="shared" si="16"/>
        <v>0.84448899621816143</v>
      </c>
      <c r="I67" s="39">
        <f t="shared" si="16"/>
        <v>0.70037749551578599</v>
      </c>
      <c r="J67"/>
    </row>
    <row r="68" spans="2:11" x14ac:dyDescent="0.2">
      <c r="B68" s="163"/>
      <c r="C68" s="38" t="s">
        <v>54</v>
      </c>
      <c r="D68" s="39">
        <f>STDEV(D53:D65)</f>
        <v>6.9467592158932445E-2</v>
      </c>
      <c r="E68" s="39">
        <f t="shared" ref="E68:I68" si="17">STDEV(E53:E65)</f>
        <v>8.3391248703846635E-2</v>
      </c>
      <c r="F68" s="39">
        <f t="shared" si="17"/>
        <v>0.1461085919232406</v>
      </c>
      <c r="G68" s="39">
        <f t="shared" si="17"/>
        <v>9.384705885585326E-2</v>
      </c>
      <c r="H68" s="39">
        <f t="shared" si="17"/>
        <v>6.9467592158932445E-2</v>
      </c>
      <c r="I68" s="39">
        <f t="shared" si="17"/>
        <v>0.11238758921127576</v>
      </c>
      <c r="J68"/>
    </row>
    <row r="69" spans="2:11" ht="34" x14ac:dyDescent="0.2">
      <c r="B69" s="163" t="s">
        <v>77</v>
      </c>
      <c r="C69" s="3" t="s">
        <v>44</v>
      </c>
      <c r="D69" s="35">
        <v>0.7</v>
      </c>
      <c r="E69" s="35">
        <v>1</v>
      </c>
      <c r="F69" s="35">
        <v>0.4</v>
      </c>
      <c r="G69" s="35">
        <v>0.57142857142857095</v>
      </c>
      <c r="H69" s="35">
        <v>0.7</v>
      </c>
      <c r="I69" s="35">
        <v>0.5</v>
      </c>
      <c r="J69" s="3">
        <v>10</v>
      </c>
      <c r="K69" s="54" t="s">
        <v>92</v>
      </c>
    </row>
    <row r="70" spans="2:11" ht="34" x14ac:dyDescent="0.2">
      <c r="B70" s="163"/>
      <c r="C70" s="3" t="s">
        <v>40</v>
      </c>
      <c r="D70" s="35">
        <v>0.9375</v>
      </c>
      <c r="E70" s="35">
        <v>0.96666666666666601</v>
      </c>
      <c r="F70" s="35">
        <v>0.90625</v>
      </c>
      <c r="G70" s="35">
        <v>0.93548387096774099</v>
      </c>
      <c r="H70" s="35">
        <v>0.9375</v>
      </c>
      <c r="I70" s="35">
        <v>0.87671400751920903</v>
      </c>
      <c r="J70" s="3">
        <v>64</v>
      </c>
      <c r="K70" s="55" t="s">
        <v>93</v>
      </c>
    </row>
    <row r="71" spans="2:11" ht="34" x14ac:dyDescent="0.2">
      <c r="B71" s="163"/>
      <c r="C71" s="3" t="s">
        <v>39</v>
      </c>
      <c r="D71" s="35">
        <v>0.87162162162162105</v>
      </c>
      <c r="E71" s="35">
        <v>0.93650793650793596</v>
      </c>
      <c r="F71" s="35">
        <v>0.79729729729729704</v>
      </c>
      <c r="G71" s="35">
        <v>0.86131386861313797</v>
      </c>
      <c r="H71" s="35">
        <v>0.87162162162162105</v>
      </c>
      <c r="I71" s="35">
        <v>0.751593389883222</v>
      </c>
      <c r="J71" s="3">
        <v>148</v>
      </c>
      <c r="K71" s="55" t="s">
        <v>94</v>
      </c>
    </row>
    <row r="72" spans="2:11" ht="34" x14ac:dyDescent="0.2">
      <c r="B72" s="163"/>
      <c r="C72" s="3" t="s">
        <v>41</v>
      </c>
      <c r="D72" s="35">
        <v>0.867814754479869</v>
      </c>
      <c r="E72" s="35">
        <v>0.91801110817244103</v>
      </c>
      <c r="F72" s="35">
        <v>0.80777286478938704</v>
      </c>
      <c r="G72" s="35">
        <v>0.859371131468185</v>
      </c>
      <c r="H72" s="35">
        <v>0.867814754479869</v>
      </c>
      <c r="I72" s="35">
        <v>0.74099150026349203</v>
      </c>
      <c r="J72" s="3">
        <v>8594</v>
      </c>
      <c r="K72" s="55" t="s">
        <v>172</v>
      </c>
    </row>
    <row r="73" spans="2:11" ht="34" x14ac:dyDescent="0.2">
      <c r="B73" s="163"/>
      <c r="C73" s="3" t="s">
        <v>42</v>
      </c>
      <c r="D73" s="35">
        <v>0.82297403619197396</v>
      </c>
      <c r="E73" s="35">
        <v>0.90205680705190905</v>
      </c>
      <c r="F73" s="35">
        <v>0.72462627852084904</v>
      </c>
      <c r="G73" s="35">
        <v>0.80366492146596802</v>
      </c>
      <c r="H73" s="35">
        <v>0.82297403619197396</v>
      </c>
      <c r="I73" s="35">
        <v>0.65881833789991895</v>
      </c>
      <c r="J73" s="3">
        <v>2542</v>
      </c>
      <c r="K73" s="55" t="s">
        <v>173</v>
      </c>
    </row>
    <row r="74" spans="2:11" ht="34" x14ac:dyDescent="0.2">
      <c r="B74" s="163"/>
      <c r="C74" s="3" t="s">
        <v>43</v>
      </c>
      <c r="D74" s="43">
        <v>0.84648734737214604</v>
      </c>
      <c r="E74" s="43">
        <v>0.91360371778622695</v>
      </c>
      <c r="F74" s="43">
        <v>0.76535126526278496</v>
      </c>
      <c r="G74" s="43">
        <v>0.83293211362542097</v>
      </c>
      <c r="H74" s="43">
        <v>0.84648734737214604</v>
      </c>
      <c r="I74" s="43">
        <v>0.70228272283503401</v>
      </c>
      <c r="J74" s="42">
        <v>11302</v>
      </c>
      <c r="K74" s="54" t="s">
        <v>97</v>
      </c>
    </row>
    <row r="75" spans="2:11" ht="34" x14ac:dyDescent="0.2">
      <c r="B75" s="163"/>
      <c r="C75" s="3" t="s">
        <v>46</v>
      </c>
      <c r="D75" s="43">
        <v>0.82431005881465802</v>
      </c>
      <c r="E75" s="43">
        <v>0.91571621882853205</v>
      </c>
      <c r="F75" s="43">
        <v>0.71437188960941</v>
      </c>
      <c r="G75" s="43">
        <v>0.80260928498813899</v>
      </c>
      <c r="H75" s="43">
        <v>0.82431005881465802</v>
      </c>
      <c r="I75" s="43">
        <v>0.66489150718463097</v>
      </c>
      <c r="J75" s="42">
        <v>13262</v>
      </c>
      <c r="K75" s="54" t="s">
        <v>106</v>
      </c>
    </row>
    <row r="76" spans="2:11" ht="34" x14ac:dyDescent="0.2">
      <c r="B76" s="163"/>
      <c r="C76" s="3" t="s">
        <v>47</v>
      </c>
      <c r="D76" s="35">
        <v>0.878151260504201</v>
      </c>
      <c r="E76" s="35">
        <v>0.97872340425531901</v>
      </c>
      <c r="F76" s="35">
        <v>0.77310924369747902</v>
      </c>
      <c r="G76" s="35">
        <v>0.863849765258216</v>
      </c>
      <c r="H76" s="35">
        <v>0.878151260504201</v>
      </c>
      <c r="I76" s="35">
        <v>0.77356593469409496</v>
      </c>
      <c r="J76" s="3">
        <v>238</v>
      </c>
      <c r="K76" s="55" t="s">
        <v>107</v>
      </c>
    </row>
    <row r="77" spans="2:11" ht="34" x14ac:dyDescent="0.2">
      <c r="B77" s="163"/>
      <c r="C77" s="3" t="s">
        <v>48</v>
      </c>
      <c r="D77" s="35">
        <v>0.94444444444444398</v>
      </c>
      <c r="E77" s="35">
        <v>1</v>
      </c>
      <c r="F77" s="35">
        <v>0.88888888888888795</v>
      </c>
      <c r="G77" s="35">
        <v>0.94117647058823495</v>
      </c>
      <c r="H77" s="35">
        <v>0.94444444444444398</v>
      </c>
      <c r="I77" s="35">
        <v>0.89442719099991497</v>
      </c>
      <c r="J77" s="3">
        <v>18</v>
      </c>
      <c r="K77" s="55" t="s">
        <v>109</v>
      </c>
    </row>
    <row r="78" spans="2:11" ht="34" x14ac:dyDescent="0.2">
      <c r="B78" s="163"/>
      <c r="C78" s="3" t="s">
        <v>49</v>
      </c>
      <c r="D78" s="35">
        <v>0.90721649484536004</v>
      </c>
      <c r="E78" s="35">
        <v>0.91003460207612397</v>
      </c>
      <c r="F78" s="35">
        <v>0.90378006872852201</v>
      </c>
      <c r="G78" s="35">
        <v>0.90689655172413797</v>
      </c>
      <c r="H78" s="35">
        <v>0.90721649484536004</v>
      </c>
      <c r="I78" s="35">
        <v>0.814452225690386</v>
      </c>
      <c r="J78" s="3">
        <v>582</v>
      </c>
      <c r="K78" s="55" t="s">
        <v>112</v>
      </c>
    </row>
    <row r="79" spans="2:11" ht="34" x14ac:dyDescent="0.2">
      <c r="B79" s="163"/>
      <c r="C79" s="3" t="s">
        <v>50</v>
      </c>
      <c r="D79" s="35">
        <v>0.82066276803118898</v>
      </c>
      <c r="E79" s="35">
        <v>0.92727272727272703</v>
      </c>
      <c r="F79" s="35">
        <v>0.69590643274853803</v>
      </c>
      <c r="G79" s="35">
        <v>0.79510022271714897</v>
      </c>
      <c r="H79" s="35">
        <v>0.82066276803118898</v>
      </c>
      <c r="I79" s="35">
        <v>0.66227218971434898</v>
      </c>
      <c r="J79" s="3">
        <v>4104</v>
      </c>
      <c r="K79" s="55" t="s">
        <v>177</v>
      </c>
    </row>
    <row r="80" spans="2:11" ht="34" x14ac:dyDescent="0.2">
      <c r="B80" s="163"/>
      <c r="C80" s="3" t="s">
        <v>51</v>
      </c>
      <c r="D80" s="35">
        <v>0.75</v>
      </c>
      <c r="E80" s="35">
        <v>0.66666666666666596</v>
      </c>
      <c r="F80" s="35">
        <v>1</v>
      </c>
      <c r="G80" s="35">
        <v>0.8</v>
      </c>
      <c r="H80" s="35">
        <v>0.75</v>
      </c>
      <c r="I80" s="35">
        <v>0.57735026918962495</v>
      </c>
      <c r="J80" s="3">
        <v>4</v>
      </c>
      <c r="K80" s="55" t="s">
        <v>89</v>
      </c>
    </row>
    <row r="81" spans="2:16" ht="34" x14ac:dyDescent="0.2">
      <c r="B81" s="163"/>
      <c r="C81" s="3" t="s">
        <v>52</v>
      </c>
      <c r="D81" s="35">
        <v>0.89160608063450097</v>
      </c>
      <c r="E81" s="35">
        <v>0.92595255212077598</v>
      </c>
      <c r="F81" s="35">
        <v>0.85128883013879697</v>
      </c>
      <c r="G81" s="35">
        <v>0.887052341597796</v>
      </c>
      <c r="H81" s="35">
        <v>0.89160608063450097</v>
      </c>
      <c r="I81" s="35">
        <v>0.78577083777407397</v>
      </c>
      <c r="J81" s="3">
        <v>3026</v>
      </c>
      <c r="K81" s="55" t="s">
        <v>121</v>
      </c>
    </row>
    <row r="82" spans="2:16" x14ac:dyDescent="0.2">
      <c r="B82" s="163"/>
      <c r="C82" s="38" t="s">
        <v>53</v>
      </c>
      <c r="D82" s="39">
        <f>AVERAGE(D69:D81)</f>
        <v>0.8509837589953817</v>
      </c>
      <c r="E82" s="39">
        <f t="shared" ref="E82:I82" si="18">AVERAGE(E69:E81)</f>
        <v>0.92009326210810183</v>
      </c>
      <c r="F82" s="39">
        <f t="shared" si="18"/>
        <v>0.78681869689861172</v>
      </c>
      <c r="G82" s="39">
        <f t="shared" si="18"/>
        <v>0.83545223957251524</v>
      </c>
      <c r="H82" s="39">
        <f t="shared" si="18"/>
        <v>0.8509837589953817</v>
      </c>
      <c r="I82" s="39">
        <f t="shared" si="18"/>
        <v>0.72331770104984239</v>
      </c>
      <c r="J82"/>
    </row>
    <row r="83" spans="2:16" x14ac:dyDescent="0.2">
      <c r="B83" s="163"/>
      <c r="C83" s="38" t="s">
        <v>55</v>
      </c>
      <c r="D83" s="39">
        <f>SUMPRODUCT(D69:D81,$J$69:$J$81)/SUM($J$69:$J$81)</f>
        <v>0.84448899621816143</v>
      </c>
      <c r="E83" s="39">
        <f t="shared" ref="E83:I83" si="19">SUMPRODUCT(E69:E81,$J$69:$J$81)/SUM($J$69:$J$81)</f>
        <v>0.91705850666802191</v>
      </c>
      <c r="F83" s="39">
        <f t="shared" si="19"/>
        <v>0.75750672073631886</v>
      </c>
      <c r="G83" s="39">
        <f t="shared" si="19"/>
        <v>0.82882119285856493</v>
      </c>
      <c r="H83" s="39">
        <f t="shared" si="19"/>
        <v>0.84448899621816143</v>
      </c>
      <c r="I83" s="39">
        <f t="shared" si="19"/>
        <v>0.70037749551578599</v>
      </c>
      <c r="J83"/>
    </row>
    <row r="84" spans="2:16" x14ac:dyDescent="0.2">
      <c r="B84" s="163"/>
      <c r="C84" s="38" t="s">
        <v>54</v>
      </c>
      <c r="D84" s="39">
        <f>STDEV(D69:D81)</f>
        <v>6.9467592158932445E-2</v>
      </c>
      <c r="E84" s="39">
        <f t="shared" ref="E84:I84" si="20">STDEV(E69:E81)</f>
        <v>8.3391248703846635E-2</v>
      </c>
      <c r="F84" s="39">
        <f t="shared" si="20"/>
        <v>0.1461085919232406</v>
      </c>
      <c r="G84" s="39">
        <f t="shared" si="20"/>
        <v>9.384705885585326E-2</v>
      </c>
      <c r="H84" s="39">
        <f t="shared" si="20"/>
        <v>6.9467592158932445E-2</v>
      </c>
      <c r="I84" s="39">
        <f t="shared" si="20"/>
        <v>0.11238758921127576</v>
      </c>
      <c r="J84"/>
    </row>
    <row r="85" spans="2:16" x14ac:dyDescent="0.2">
      <c r="B85" s="171" t="s">
        <v>167</v>
      </c>
      <c r="C85" s="171"/>
      <c r="D85" s="39">
        <f t="shared" ref="D85:I87" si="21">AVERAGE(D82,D66,D50,D34,D18)</f>
        <v>0.85099535001075677</v>
      </c>
      <c r="E85" s="39">
        <f t="shared" si="21"/>
        <v>0.92009579608341452</v>
      </c>
      <c r="F85" s="39">
        <f t="shared" si="21"/>
        <v>0.78684187892936153</v>
      </c>
      <c r="G85" s="39">
        <f t="shared" si="21"/>
        <v>0.83546759748680299</v>
      </c>
      <c r="H85" s="39">
        <f t="shared" si="21"/>
        <v>0.85099535001075677</v>
      </c>
      <c r="I85" s="39">
        <f t="shared" si="21"/>
        <v>0.72333812158139144</v>
      </c>
      <c r="J85"/>
    </row>
    <row r="86" spans="2:16" x14ac:dyDescent="0.2">
      <c r="B86" s="172" t="s">
        <v>168</v>
      </c>
      <c r="C86" s="173"/>
      <c r="D86" s="39">
        <f t="shared" si="21"/>
        <v>0.84450266551237019</v>
      </c>
      <c r="E86" s="39">
        <f t="shared" si="21"/>
        <v>0.91706134808906126</v>
      </c>
      <c r="F86" s="39">
        <f t="shared" si="21"/>
        <v>0.7575340593247365</v>
      </c>
      <c r="G86" s="39">
        <f t="shared" si="21"/>
        <v>0.82883903514857915</v>
      </c>
      <c r="H86" s="39">
        <f t="shared" si="21"/>
        <v>0.84450266551237019</v>
      </c>
      <c r="I86" s="39">
        <f t="shared" si="21"/>
        <v>0.70040172523079969</v>
      </c>
      <c r="J86"/>
    </row>
    <row r="87" spans="2:16" x14ac:dyDescent="0.2">
      <c r="B87" s="171" t="s">
        <v>163</v>
      </c>
      <c r="C87" s="171"/>
      <c r="D87" s="39">
        <f t="shared" si="21"/>
        <v>6.9463667360227119E-2</v>
      </c>
      <c r="E87" s="39">
        <f t="shared" si="21"/>
        <v>8.3390962914467542E-2</v>
      </c>
      <c r="F87" s="39">
        <f t="shared" si="21"/>
        <v>0.14609855295792251</v>
      </c>
      <c r="G87" s="39">
        <f t="shared" si="21"/>
        <v>9.3842338620226382E-2</v>
      </c>
      <c r="H87" s="39">
        <f t="shared" si="21"/>
        <v>6.9463667360227119E-2</v>
      </c>
      <c r="I87" s="39">
        <f t="shared" si="21"/>
        <v>0.11237774782829626</v>
      </c>
      <c r="J87"/>
    </row>
    <row r="91" spans="2:16" x14ac:dyDescent="0.2">
      <c r="D91" s="169" t="s">
        <v>216</v>
      </c>
      <c r="E91" s="169"/>
      <c r="F91" s="169"/>
      <c r="G91" s="169"/>
    </row>
    <row r="92" spans="2:16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  <c r="L92" s="163" t="s">
        <v>246</v>
      </c>
      <c r="M92" s="3" t="s">
        <v>44</v>
      </c>
      <c r="N92" s="3">
        <v>0</v>
      </c>
      <c r="O92" s="116">
        <v>1</v>
      </c>
    </row>
    <row r="93" spans="2:16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  <c r="L93" s="163"/>
      <c r="M93" s="3" t="s">
        <v>40</v>
      </c>
      <c r="N93" s="3">
        <v>0</v>
      </c>
      <c r="O93" s="116">
        <v>1</v>
      </c>
    </row>
    <row r="94" spans="2:16" x14ac:dyDescent="0.2">
      <c r="C94" s="87" t="s">
        <v>40</v>
      </c>
      <c r="D94" s="3">
        <f t="shared" ref="D94:D105" si="23">_xlfn.STDEV.P(D70,D54,D38,D22,D6)</f>
        <v>0</v>
      </c>
      <c r="E94" s="88">
        <f t="shared" si="22"/>
        <v>1.1102230246251565E-16</v>
      </c>
      <c r="F94" s="88">
        <f t="shared" si="22"/>
        <v>0</v>
      </c>
      <c r="G94" s="88">
        <f t="shared" si="22"/>
        <v>1.1102230246251565E-16</v>
      </c>
      <c r="L94" s="163"/>
      <c r="M94" s="3" t="s">
        <v>39</v>
      </c>
      <c r="N94" s="3">
        <v>0</v>
      </c>
      <c r="O94" s="116">
        <v>1</v>
      </c>
    </row>
    <row r="95" spans="2:16" x14ac:dyDescent="0.2">
      <c r="C95" s="87" t="s">
        <v>39</v>
      </c>
      <c r="D95" s="3">
        <f t="shared" si="23"/>
        <v>0</v>
      </c>
      <c r="E95" s="88">
        <f t="shared" si="22"/>
        <v>1.1102230246251565E-16</v>
      </c>
      <c r="F95" s="88">
        <f t="shared" si="22"/>
        <v>0</v>
      </c>
      <c r="G95" s="88">
        <f t="shared" si="22"/>
        <v>1.1102230246251565E-16</v>
      </c>
      <c r="L95" s="163"/>
      <c r="M95" s="3" t="s">
        <v>41</v>
      </c>
      <c r="N95" s="3">
        <v>1</v>
      </c>
      <c r="O95" s="116">
        <v>0.99985999999999997</v>
      </c>
      <c r="P95" t="s">
        <v>263</v>
      </c>
    </row>
    <row r="96" spans="2:16" x14ac:dyDescent="0.2">
      <c r="B96" t="s">
        <v>162</v>
      </c>
      <c r="C96" s="87" t="s">
        <v>41</v>
      </c>
      <c r="D96" s="88">
        <f t="shared" si="23"/>
        <v>4.6544100535195193E-5</v>
      </c>
      <c r="E96" s="88">
        <f t="shared" si="22"/>
        <v>8.6714851216029846E-6</v>
      </c>
      <c r="F96" s="88">
        <f t="shared" si="22"/>
        <v>9.3088201070790078E-5</v>
      </c>
      <c r="G96" s="88">
        <f t="shared" si="22"/>
        <v>5.647376499720025E-5</v>
      </c>
      <c r="L96" s="163"/>
      <c r="M96" s="3" t="s">
        <v>42</v>
      </c>
      <c r="N96" s="3">
        <v>1</v>
      </c>
      <c r="O96" s="116">
        <v>0.99961</v>
      </c>
      <c r="P96" t="s">
        <v>264</v>
      </c>
    </row>
    <row r="97" spans="2:17" x14ac:dyDescent="0.2">
      <c r="B97" t="s">
        <v>162</v>
      </c>
      <c r="C97" s="87" t="s">
        <v>42</v>
      </c>
      <c r="D97" s="88">
        <f t="shared" si="23"/>
        <v>1.5735641227401231E-4</v>
      </c>
      <c r="E97" s="88">
        <f t="shared" si="22"/>
        <v>3.8333930703959851E-5</v>
      </c>
      <c r="F97" s="88">
        <f t="shared" si="22"/>
        <v>3.1471282454758053E-4</v>
      </c>
      <c r="G97" s="88">
        <f t="shared" si="22"/>
        <v>2.0869342844038742E-4</v>
      </c>
      <c r="L97" s="163"/>
      <c r="M97" s="3" t="s">
        <v>43</v>
      </c>
      <c r="N97" s="3">
        <v>0</v>
      </c>
      <c r="O97" s="116">
        <v>1</v>
      </c>
    </row>
    <row r="98" spans="2:17" x14ac:dyDescent="0.2">
      <c r="C98" s="87" t="s">
        <v>43</v>
      </c>
      <c r="D98" s="88">
        <f t="shared" si="23"/>
        <v>1.1102230246251565E-16</v>
      </c>
      <c r="E98" s="88">
        <f t="shared" si="22"/>
        <v>1.1102230246251565E-16</v>
      </c>
      <c r="F98" s="88">
        <f t="shared" si="22"/>
        <v>0</v>
      </c>
      <c r="G98" s="88">
        <f t="shared" si="22"/>
        <v>0</v>
      </c>
      <c r="L98" s="163"/>
      <c r="M98" s="3" t="s">
        <v>46</v>
      </c>
      <c r="N98" s="3">
        <v>0</v>
      </c>
      <c r="O98" s="116">
        <v>1</v>
      </c>
    </row>
    <row r="99" spans="2:17" x14ac:dyDescent="0.2">
      <c r="C99" s="87" t="s">
        <v>46</v>
      </c>
      <c r="D99" s="88">
        <f t="shared" si="23"/>
        <v>0</v>
      </c>
      <c r="E99" s="88">
        <f t="shared" si="22"/>
        <v>1.1102230246251565E-16</v>
      </c>
      <c r="F99" s="88">
        <f t="shared" si="22"/>
        <v>0</v>
      </c>
      <c r="G99" s="88">
        <f t="shared" si="22"/>
        <v>0</v>
      </c>
      <c r="L99" s="163"/>
      <c r="M99" s="3" t="s">
        <v>47</v>
      </c>
      <c r="N99" s="3">
        <v>0</v>
      </c>
      <c r="O99" s="116">
        <v>1</v>
      </c>
    </row>
    <row r="100" spans="2:17" x14ac:dyDescent="0.2">
      <c r="C100" s="87" t="s">
        <v>47</v>
      </c>
      <c r="D100" s="88">
        <f t="shared" si="23"/>
        <v>0</v>
      </c>
      <c r="E100" s="88">
        <f t="shared" si="22"/>
        <v>1.1102230246251565E-16</v>
      </c>
      <c r="F100" s="88">
        <f t="shared" si="22"/>
        <v>0</v>
      </c>
      <c r="G100" s="88">
        <f t="shared" si="22"/>
        <v>0</v>
      </c>
      <c r="L100" s="163"/>
      <c r="M100" s="3" t="s">
        <v>48</v>
      </c>
      <c r="N100" s="3">
        <v>0</v>
      </c>
      <c r="O100" s="116">
        <v>1</v>
      </c>
    </row>
    <row r="101" spans="2:17" x14ac:dyDescent="0.2">
      <c r="C101" s="87" t="s">
        <v>48</v>
      </c>
      <c r="D101" s="88">
        <f t="shared" si="23"/>
        <v>0</v>
      </c>
      <c r="E101" s="88">
        <f t="shared" si="22"/>
        <v>0</v>
      </c>
      <c r="F101" s="88">
        <f t="shared" si="22"/>
        <v>1.1102230246251565E-16</v>
      </c>
      <c r="G101" s="88">
        <f t="shared" si="22"/>
        <v>0</v>
      </c>
      <c r="J101" s="127"/>
      <c r="L101" s="163"/>
      <c r="M101" s="3" t="s">
        <v>49</v>
      </c>
      <c r="N101" s="3">
        <v>0</v>
      </c>
      <c r="O101" s="116">
        <v>1</v>
      </c>
    </row>
    <row r="102" spans="2:17" x14ac:dyDescent="0.2">
      <c r="C102" s="87" t="s">
        <v>49</v>
      </c>
      <c r="D102" s="88">
        <f t="shared" si="23"/>
        <v>0</v>
      </c>
      <c r="E102" s="88">
        <f t="shared" si="22"/>
        <v>0</v>
      </c>
      <c r="F102" s="88">
        <f t="shared" si="22"/>
        <v>0</v>
      </c>
      <c r="G102" s="88">
        <f t="shared" si="22"/>
        <v>1.1102230246251565E-16</v>
      </c>
      <c r="J102" s="127"/>
      <c r="L102" s="163"/>
      <c r="M102" s="3" t="s">
        <v>50</v>
      </c>
      <c r="N102" s="3">
        <v>1</v>
      </c>
      <c r="O102" s="116">
        <v>0.99973999999999996</v>
      </c>
      <c r="P102" t="s">
        <v>265</v>
      </c>
    </row>
    <row r="103" spans="2:17" x14ac:dyDescent="0.2">
      <c r="B103" t="s">
        <v>162</v>
      </c>
      <c r="C103" s="87" t="s">
        <v>50</v>
      </c>
      <c r="D103" s="88">
        <f t="shared" si="23"/>
        <v>9.7465886939618337E-5</v>
      </c>
      <c r="E103" s="88">
        <f t="shared" si="22"/>
        <v>1.8877942304396102E-5</v>
      </c>
      <c r="F103" s="88">
        <f t="shared" si="22"/>
        <v>1.9493177387879256E-4</v>
      </c>
      <c r="G103" s="88">
        <f t="shared" si="22"/>
        <v>1.3413857804440711E-4</v>
      </c>
      <c r="J103" s="127"/>
      <c r="L103" s="163"/>
      <c r="M103" s="3" t="s">
        <v>51</v>
      </c>
      <c r="N103" s="3">
        <v>0</v>
      </c>
      <c r="O103" s="116">
        <v>1</v>
      </c>
    </row>
    <row r="104" spans="2:17" x14ac:dyDescent="0.2">
      <c r="C104" s="87" t="s">
        <v>51</v>
      </c>
      <c r="D104" s="88">
        <f t="shared" si="23"/>
        <v>0</v>
      </c>
      <c r="E104" s="88">
        <f t="shared" si="22"/>
        <v>0</v>
      </c>
      <c r="F104" s="88">
        <f t="shared" si="22"/>
        <v>0</v>
      </c>
      <c r="G104" s="88">
        <f t="shared" si="22"/>
        <v>0</v>
      </c>
      <c r="J104" s="127"/>
      <c r="L104" s="163"/>
      <c r="M104" s="3" t="s">
        <v>52</v>
      </c>
      <c r="N104" s="3">
        <v>0</v>
      </c>
      <c r="O104" s="116">
        <v>1</v>
      </c>
    </row>
    <row r="105" spans="2:17" x14ac:dyDescent="0.2">
      <c r="C105" s="87" t="s">
        <v>52</v>
      </c>
      <c r="D105" s="88">
        <f t="shared" si="23"/>
        <v>0</v>
      </c>
      <c r="E105" s="88">
        <f t="shared" si="22"/>
        <v>0</v>
      </c>
      <c r="F105" s="88">
        <f t="shared" si="22"/>
        <v>1.1102230246251565E-16</v>
      </c>
      <c r="G105" s="88">
        <f t="shared" si="22"/>
        <v>0</v>
      </c>
      <c r="J105" s="127"/>
      <c r="L105" s="163"/>
      <c r="M105" s="38" t="s">
        <v>53</v>
      </c>
      <c r="N105" s="3"/>
      <c r="O105" s="115">
        <f>AVERAGE(O92:O104)</f>
        <v>0.99993923076923064</v>
      </c>
    </row>
    <row r="106" spans="2:17" x14ac:dyDescent="0.2">
      <c r="D106" s="89">
        <f>AVERAGE(D93:D105)</f>
        <v>2.3182030749918222E-5</v>
      </c>
      <c r="E106" s="89">
        <f>AVERAGE(E93:E105)</f>
        <v>5.0679506254241572E-6</v>
      </c>
      <c r="F106" s="89">
        <f>AVERAGE(F93:F105)</f>
        <v>4.6364061499798864E-5</v>
      </c>
      <c r="G106" s="89">
        <f>AVERAGE(G93:G105)</f>
        <v>3.0715828575563683E-5</v>
      </c>
      <c r="J106" s="128"/>
      <c r="L106" s="163"/>
      <c r="M106" s="38" t="s">
        <v>54</v>
      </c>
      <c r="N106" s="3"/>
      <c r="O106" s="3">
        <f>_xlfn.STDEV.P(O92:O105)</f>
        <v>1.1689198545553814E-4</v>
      </c>
    </row>
    <row r="107" spans="2:17" x14ac:dyDescent="0.2">
      <c r="J107" s="127"/>
    </row>
    <row r="109" spans="2:17" x14ac:dyDescent="0.2">
      <c r="J109"/>
      <c r="O109" s="168" t="s">
        <v>223</v>
      </c>
      <c r="P109" s="168"/>
      <c r="Q109" s="168"/>
    </row>
    <row r="110" spans="2:17" x14ac:dyDescent="0.2">
      <c r="B110" s="6" t="s">
        <v>298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5">
        <v>0.01</v>
      </c>
      <c r="C111" s="121" t="s">
        <v>240</v>
      </c>
      <c r="D111" s="45">
        <v>0.82752293577981595</v>
      </c>
      <c r="E111" s="45">
        <v>0.92289719626168198</v>
      </c>
      <c r="F111" s="45">
        <v>0.71818181818181803</v>
      </c>
      <c r="G111" s="45">
        <v>0.80777096114519398</v>
      </c>
      <c r="H111" s="45">
        <v>0.82752293577981595</v>
      </c>
      <c r="I111" s="45">
        <v>0.67272791891252604</v>
      </c>
      <c r="J111" s="45">
        <v>1090</v>
      </c>
      <c r="K111" s="122" t="s">
        <v>361</v>
      </c>
      <c r="L111" s="44"/>
      <c r="M111" s="44"/>
      <c r="N111" s="44"/>
      <c r="O111" s="42">
        <f>D111-Comparison!D44</f>
        <v>-4.5871559633030579E-3</v>
      </c>
      <c r="P111" s="42">
        <f>F111-Comparison!F44</f>
        <v>-6.5888240200159265E-3</v>
      </c>
      <c r="Q111" s="42">
        <f>G111-Comparison!G44</f>
        <v>-4.1509299133870581E-3</v>
      </c>
    </row>
    <row r="112" spans="2:17" ht="34" x14ac:dyDescent="0.2">
      <c r="B112" s="166"/>
      <c r="C112" s="42" t="s">
        <v>44</v>
      </c>
      <c r="D112" s="43">
        <v>0.7</v>
      </c>
      <c r="E112" s="43">
        <v>1</v>
      </c>
      <c r="F112" s="43">
        <v>0.4</v>
      </c>
      <c r="G112" s="43">
        <v>0.57142857142857095</v>
      </c>
      <c r="H112" s="43">
        <v>0.7</v>
      </c>
      <c r="I112" s="43">
        <v>0.5</v>
      </c>
      <c r="J112" s="42">
        <v>10</v>
      </c>
      <c r="K112" s="54" t="s">
        <v>92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6"/>
      <c r="C113" s="42" t="s">
        <v>40</v>
      </c>
      <c r="D113" s="48">
        <v>0.9375</v>
      </c>
      <c r="E113" s="48">
        <v>0.96666666666666601</v>
      </c>
      <c r="F113" s="48">
        <v>0.90625</v>
      </c>
      <c r="G113" s="48">
        <v>0.93548387096774099</v>
      </c>
      <c r="H113" s="48">
        <v>0.9375</v>
      </c>
      <c r="I113" s="48">
        <v>0.87671400751920903</v>
      </c>
      <c r="J113" s="49">
        <v>64</v>
      </c>
      <c r="K113" s="54" t="s">
        <v>93</v>
      </c>
      <c r="O113" s="35">
        <f t="shared" ref="O113:O124" si="24">D113-O6</f>
        <v>0</v>
      </c>
      <c r="P113" s="35">
        <f t="shared" ref="P113:Q124" si="25">F113-Q6</f>
        <v>0</v>
      </c>
      <c r="Q113" s="35">
        <f t="shared" si="25"/>
        <v>0</v>
      </c>
    </row>
    <row r="114" spans="2:17" ht="34" x14ac:dyDescent="0.2">
      <c r="B114" s="166"/>
      <c r="C114" s="42" t="s">
        <v>39</v>
      </c>
      <c r="D114" s="43">
        <v>0.87162162162162105</v>
      </c>
      <c r="E114" s="43">
        <v>0.93650793650793596</v>
      </c>
      <c r="F114" s="43">
        <v>0.79729729729729704</v>
      </c>
      <c r="G114" s="43">
        <v>0.86131386861313797</v>
      </c>
      <c r="H114" s="43">
        <v>0.87162162162162105</v>
      </c>
      <c r="I114" s="43">
        <v>0.751593389883222</v>
      </c>
      <c r="J114" s="42">
        <v>148</v>
      </c>
      <c r="K114" s="54" t="s">
        <v>94</v>
      </c>
      <c r="L114" s="44"/>
      <c r="M114" s="44"/>
      <c r="N114" s="44"/>
      <c r="O114" s="35">
        <f t="shared" si="24"/>
        <v>0</v>
      </c>
      <c r="P114" s="35">
        <f t="shared" si="25"/>
        <v>0</v>
      </c>
      <c r="Q114" s="35">
        <f t="shared" si="25"/>
        <v>0</v>
      </c>
    </row>
    <row r="115" spans="2:17" ht="34" x14ac:dyDescent="0.2">
      <c r="B115" s="166"/>
      <c r="C115" s="42" t="s">
        <v>41</v>
      </c>
      <c r="D115" s="43">
        <v>0.86374214568303398</v>
      </c>
      <c r="E115" s="43">
        <v>0.91882601797990404</v>
      </c>
      <c r="F115" s="43">
        <v>0.800875777828992</v>
      </c>
      <c r="G115" s="43">
        <v>0.85580593522965098</v>
      </c>
      <c r="H115" s="43">
        <v>0.86374214568303398</v>
      </c>
      <c r="I115" s="43">
        <v>0.733981177831592</v>
      </c>
      <c r="J115" s="42">
        <v>8594</v>
      </c>
      <c r="K115" s="54" t="s">
        <v>362</v>
      </c>
      <c r="O115" s="35">
        <f t="shared" si="24"/>
        <v>-4.095880847102551E-3</v>
      </c>
      <c r="P115" s="35">
        <f t="shared" si="25"/>
        <v>-6.943631060930433E-3</v>
      </c>
      <c r="Q115" s="35">
        <f t="shared" si="25"/>
        <v>-3.5934331210326631E-3</v>
      </c>
    </row>
    <row r="116" spans="2:17" ht="34" x14ac:dyDescent="0.2">
      <c r="B116" s="166"/>
      <c r="C116" s="42" t="s">
        <v>42</v>
      </c>
      <c r="D116" s="43">
        <v>0.82022029897718296</v>
      </c>
      <c r="E116" s="43">
        <v>0.90410958904109495</v>
      </c>
      <c r="F116" s="43">
        <v>0.72018706157443402</v>
      </c>
      <c r="G116" s="43">
        <v>0.80173535791757</v>
      </c>
      <c r="H116" s="43">
        <v>0.82022029897718296</v>
      </c>
      <c r="I116" s="43">
        <v>0.65501160396703795</v>
      </c>
      <c r="J116" s="42">
        <v>2542</v>
      </c>
      <c r="K116" s="54" t="s">
        <v>363</v>
      </c>
      <c r="O116" s="35">
        <f t="shared" si="24"/>
        <v>-2.8324154209280472E-3</v>
      </c>
      <c r="P116" s="35">
        <f t="shared" si="25"/>
        <v>-4.5965733586887936E-3</v>
      </c>
      <c r="Q116" s="35">
        <f t="shared" si="25"/>
        <v>-2.0339102626182326E-3</v>
      </c>
    </row>
    <row r="117" spans="2:17" ht="34" x14ac:dyDescent="0.2">
      <c r="B117" s="166"/>
      <c r="C117" s="42" t="s">
        <v>43</v>
      </c>
      <c r="D117" s="43">
        <v>0.842240311449301</v>
      </c>
      <c r="E117" s="43">
        <v>0.91444866920152001</v>
      </c>
      <c r="F117" s="43">
        <v>0.75854214123006802</v>
      </c>
      <c r="G117" s="43">
        <v>0.82923091657887105</v>
      </c>
      <c r="H117" s="43">
        <v>0.842240311449301</v>
      </c>
      <c r="I117" s="43">
        <v>0.69533837808932397</v>
      </c>
      <c r="J117" s="42">
        <v>11302</v>
      </c>
      <c r="K117" s="54" t="s">
        <v>364</v>
      </c>
      <c r="O117" s="35">
        <f t="shared" si="24"/>
        <v>-4.2470359228451438E-3</v>
      </c>
      <c r="P117" s="35">
        <f t="shared" si="25"/>
        <v>-6.80912403271694E-3</v>
      </c>
      <c r="Q117" s="35">
        <f t="shared" si="25"/>
        <v>-3.70119704654992E-3</v>
      </c>
    </row>
    <row r="118" spans="2:17" ht="34" x14ac:dyDescent="0.2">
      <c r="B118" s="166"/>
      <c r="C118" s="42" t="s">
        <v>46</v>
      </c>
      <c r="D118" s="43">
        <v>0.81993666113708297</v>
      </c>
      <c r="E118" s="43">
        <v>0.91648946452735303</v>
      </c>
      <c r="F118" s="43">
        <v>0.70792892339853597</v>
      </c>
      <c r="G118" s="43">
        <v>0.79882055602358804</v>
      </c>
      <c r="H118" s="43">
        <v>0.81993666113708297</v>
      </c>
      <c r="I118" s="43">
        <v>0.65820127699100806</v>
      </c>
      <c r="J118" s="42">
        <v>13262</v>
      </c>
      <c r="K118" s="54" t="s">
        <v>365</v>
      </c>
      <c r="O118" s="35">
        <f t="shared" si="24"/>
        <v>-4.3733976775750527E-3</v>
      </c>
      <c r="P118" s="35">
        <f t="shared" si="25"/>
        <v>-6.4429662108740349E-3</v>
      </c>
      <c r="Q118" s="35">
        <f t="shared" si="25"/>
        <v>-3.7887289645509581E-3</v>
      </c>
    </row>
    <row r="119" spans="2:17" ht="34" x14ac:dyDescent="0.2">
      <c r="B119" s="166"/>
      <c r="C119" s="42" t="s">
        <v>47</v>
      </c>
      <c r="D119" s="43">
        <v>0.873949579831932</v>
      </c>
      <c r="E119" s="43">
        <v>0.97872340425531901</v>
      </c>
      <c r="F119" s="43">
        <v>0.76666666666666605</v>
      </c>
      <c r="G119" s="43">
        <v>0.85981308411214896</v>
      </c>
      <c r="H119" s="43">
        <v>0.873949579831932</v>
      </c>
      <c r="I119" s="43">
        <v>0.76680354206889001</v>
      </c>
      <c r="J119" s="42">
        <v>238</v>
      </c>
      <c r="K119" s="54" t="s">
        <v>366</v>
      </c>
      <c r="O119" s="35">
        <f t="shared" si="24"/>
        <v>-4.2016806722690037E-3</v>
      </c>
      <c r="P119" s="35">
        <f t="shared" si="25"/>
        <v>-6.4425770308129682E-3</v>
      </c>
      <c r="Q119" s="35">
        <f t="shared" si="25"/>
        <v>-4.0366811460670338E-3</v>
      </c>
    </row>
    <row r="120" spans="2:17" ht="34" x14ac:dyDescent="0.2">
      <c r="B120" s="166"/>
      <c r="C120" s="42" t="s">
        <v>48</v>
      </c>
      <c r="D120" s="48">
        <v>0.94444444444444398</v>
      </c>
      <c r="E120" s="48">
        <v>1</v>
      </c>
      <c r="F120" s="48">
        <v>0.88888888888888795</v>
      </c>
      <c r="G120" s="48">
        <v>0.94117647058823495</v>
      </c>
      <c r="H120" s="48">
        <v>0.94444444444444398</v>
      </c>
      <c r="I120" s="48">
        <v>0.89442719099991497</v>
      </c>
      <c r="J120" s="49">
        <v>18</v>
      </c>
      <c r="K120" s="54" t="s">
        <v>109</v>
      </c>
      <c r="O120" s="35">
        <f t="shared" si="24"/>
        <v>0</v>
      </c>
      <c r="P120" s="35">
        <f t="shared" si="25"/>
        <v>0</v>
      </c>
      <c r="Q120" s="35">
        <f t="shared" si="25"/>
        <v>0</v>
      </c>
    </row>
    <row r="121" spans="2:17" ht="34" x14ac:dyDescent="0.2">
      <c r="B121" s="166"/>
      <c r="C121" s="42" t="s">
        <v>49</v>
      </c>
      <c r="D121" s="43">
        <v>0.90378006872852201</v>
      </c>
      <c r="E121" s="43">
        <v>0.91003460207612397</v>
      </c>
      <c r="F121" s="43">
        <v>0.89761092150170596</v>
      </c>
      <c r="G121" s="43">
        <v>0.90378006872852201</v>
      </c>
      <c r="H121" s="43">
        <v>0.90378006872852201</v>
      </c>
      <c r="I121" s="43">
        <v>0.80764552357783104</v>
      </c>
      <c r="J121" s="42">
        <v>582</v>
      </c>
      <c r="K121" s="54" t="s">
        <v>367</v>
      </c>
      <c r="O121" s="35">
        <f t="shared" si="24"/>
        <v>-3.4364261168380317E-3</v>
      </c>
      <c r="P121" s="35">
        <f t="shared" si="25"/>
        <v>-6.1691472268160519E-3</v>
      </c>
      <c r="Q121" s="35">
        <f t="shared" si="25"/>
        <v>-3.1164829956158435E-3</v>
      </c>
    </row>
    <row r="122" spans="2:17" ht="34" x14ac:dyDescent="0.2">
      <c r="B122" s="166"/>
      <c r="C122" s="42" t="s">
        <v>50</v>
      </c>
      <c r="D122" s="43">
        <v>0.81749512670565305</v>
      </c>
      <c r="E122" s="43">
        <v>0.92926670992861704</v>
      </c>
      <c r="F122" s="43">
        <v>0.69111969111969096</v>
      </c>
      <c r="G122" s="43">
        <v>0.79269305286465497</v>
      </c>
      <c r="H122" s="43">
        <v>0.81749512670565305</v>
      </c>
      <c r="I122" s="43">
        <v>0.65818242020501805</v>
      </c>
      <c r="J122" s="42">
        <v>4104</v>
      </c>
      <c r="K122" s="54" t="s">
        <v>368</v>
      </c>
      <c r="O122" s="35">
        <f t="shared" si="24"/>
        <v>-3.2163742690056729E-3</v>
      </c>
      <c r="P122" s="35">
        <f t="shared" si="25"/>
        <v>-4.8842075157865539E-3</v>
      </c>
      <c r="Q122" s="35">
        <f t="shared" si="25"/>
        <v>-2.4742391415162324E-3</v>
      </c>
    </row>
    <row r="123" spans="2:17" ht="34" x14ac:dyDescent="0.2">
      <c r="B123" s="166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24"/>
        <v>0</v>
      </c>
      <c r="P123" s="35">
        <f t="shared" si="25"/>
        <v>0</v>
      </c>
      <c r="Q123" s="35">
        <f t="shared" si="25"/>
        <v>0</v>
      </c>
    </row>
    <row r="124" spans="2:17" ht="34" x14ac:dyDescent="0.2">
      <c r="B124" s="166"/>
      <c r="C124" s="42" t="s">
        <v>52</v>
      </c>
      <c r="D124" s="43">
        <v>0.88797091870456002</v>
      </c>
      <c r="E124" s="43">
        <v>0.92739036664270302</v>
      </c>
      <c r="F124" s="43">
        <v>0.84424083769633496</v>
      </c>
      <c r="G124" s="43">
        <v>0.88386433710174706</v>
      </c>
      <c r="H124" s="43">
        <v>0.88797091870456002</v>
      </c>
      <c r="I124" s="43">
        <v>0.77931709090099699</v>
      </c>
      <c r="J124" s="42">
        <v>3026</v>
      </c>
      <c r="K124" s="54" t="s">
        <v>369</v>
      </c>
      <c r="O124" s="35">
        <f t="shared" si="24"/>
        <v>-3.6351619299409554E-3</v>
      </c>
      <c r="P124" s="35">
        <f t="shared" si="25"/>
        <v>-7.0479924424619034E-3</v>
      </c>
      <c r="Q124" s="35">
        <f t="shared" si="25"/>
        <v>-3.1880044960489462E-3</v>
      </c>
    </row>
    <row r="125" spans="2:17" x14ac:dyDescent="0.2">
      <c r="B125" s="166"/>
      <c r="C125" s="38" t="s">
        <v>53</v>
      </c>
      <c r="D125" s="39">
        <f>AVERAGE(D112:D124)</f>
        <v>0.84868470594487178</v>
      </c>
      <c r="E125" s="39">
        <f t="shared" ref="E125:I125" si="26">AVERAGE(E112:E124)</f>
        <v>0.92070231488414633</v>
      </c>
      <c r="F125" s="39">
        <f t="shared" si="26"/>
        <v>0.78304678516943171</v>
      </c>
      <c r="G125" s="39">
        <f t="shared" si="26"/>
        <v>0.83347277616572601</v>
      </c>
      <c r="H125" s="39">
        <f t="shared" si="26"/>
        <v>0.84868470594487178</v>
      </c>
      <c r="I125" s="39">
        <f t="shared" si="26"/>
        <v>0.71958199009412838</v>
      </c>
      <c r="O125" s="124">
        <f>D125-O18</f>
        <v>-2.3106440658848815E-3</v>
      </c>
      <c r="P125" s="124">
        <f>F125-Q18</f>
        <v>-3.7950937599298129E-3</v>
      </c>
      <c r="Q125" s="124">
        <f>G125-R18</f>
        <v>-1.9948213210768673E-3</v>
      </c>
    </row>
    <row r="126" spans="2:17" x14ac:dyDescent="0.2">
      <c r="B126" s="166"/>
      <c r="C126" s="38" t="s">
        <v>55</v>
      </c>
      <c r="D126" s="39">
        <f>SUMPRODUCT(D112:D124,$J$5:$J$17)/SUM($J$5:$J$17)</f>
        <v>0.84050211874060199</v>
      </c>
      <c r="E126" s="39">
        <f t="shared" ref="E126:I126" si="27">SUMPRODUCT(E112:E124,$J$5:$J$17)/SUM($J$5:$J$17)</f>
        <v>0.91807368103395759</v>
      </c>
      <c r="F126" s="39">
        <f t="shared" si="27"/>
        <v>0.75114919619271781</v>
      </c>
      <c r="G126" s="39">
        <f t="shared" si="27"/>
        <v>0.82540565202250826</v>
      </c>
      <c r="H126" s="39">
        <f t="shared" si="27"/>
        <v>0.84050211874060199</v>
      </c>
      <c r="I126" s="39">
        <f t="shared" si="27"/>
        <v>0.69402084886796389</v>
      </c>
      <c r="O126" s="168" t="s">
        <v>223</v>
      </c>
      <c r="P126" s="168"/>
      <c r="Q126" s="168"/>
    </row>
    <row r="127" spans="2:17" x14ac:dyDescent="0.2">
      <c r="B127" s="167"/>
      <c r="C127" s="38" t="s">
        <v>54</v>
      </c>
      <c r="D127" s="39">
        <f>STDEV(D112:D124)</f>
        <v>6.9236874520730352E-2</v>
      </c>
      <c r="E127" s="39">
        <f t="shared" ref="E127:I127" si="28">STDEV(E112:E124)</f>
        <v>8.3370116871017932E-2</v>
      </c>
      <c r="F127" s="39">
        <f t="shared" si="28"/>
        <v>0.14619596952844641</v>
      </c>
      <c r="G127" s="39">
        <f t="shared" si="28"/>
        <v>9.360070048031445E-2</v>
      </c>
      <c r="H127" s="39">
        <f t="shared" si="28"/>
        <v>6.9236874520730352E-2</v>
      </c>
      <c r="I127" s="39">
        <f t="shared" si="28"/>
        <v>0.11209647039089952</v>
      </c>
      <c r="O127" s="5" t="s">
        <v>1</v>
      </c>
      <c r="P127" s="5" t="s">
        <v>3</v>
      </c>
      <c r="Q127" s="5" t="s">
        <v>4</v>
      </c>
    </row>
    <row r="128" spans="2:17" ht="34" x14ac:dyDescent="0.2">
      <c r="B128" s="165">
        <v>0.05</v>
      </c>
      <c r="C128" s="125" t="s">
        <v>273</v>
      </c>
      <c r="D128" s="126">
        <v>0.80917431192660505</v>
      </c>
      <c r="E128" s="126">
        <v>0.92523364485981296</v>
      </c>
      <c r="F128" s="126">
        <v>0.69230769230769196</v>
      </c>
      <c r="G128" s="126">
        <v>0.79200000000000004</v>
      </c>
      <c r="H128" s="126">
        <v>0.80917431192660505</v>
      </c>
      <c r="I128" s="126">
        <v>0.64479088993800704</v>
      </c>
      <c r="J128" s="42">
        <v>1090</v>
      </c>
      <c r="K128" s="54" t="s">
        <v>370</v>
      </c>
      <c r="L128" s="44"/>
      <c r="M128" s="44"/>
      <c r="N128" s="44"/>
      <c r="O128" s="43">
        <f>D128-Comparison!D44</f>
        <v>-2.2935779816513957E-2</v>
      </c>
      <c r="P128" s="43">
        <f>F128-Comparison!F44</f>
        <v>-3.2462949894142001E-2</v>
      </c>
      <c r="Q128" s="43">
        <f>G128-Comparison!G44</f>
        <v>-1.9921891058580998E-2</v>
      </c>
    </row>
    <row r="129" spans="2:17" ht="34" x14ac:dyDescent="0.2">
      <c r="B129" s="166"/>
      <c r="C129" s="42" t="s">
        <v>44</v>
      </c>
      <c r="D129" s="43">
        <v>0.7</v>
      </c>
      <c r="E129" s="43">
        <v>1</v>
      </c>
      <c r="F129" s="43">
        <v>0.4</v>
      </c>
      <c r="G129" s="43">
        <v>0.57142857142857095</v>
      </c>
      <c r="H129" s="43">
        <v>0.7</v>
      </c>
      <c r="I129" s="43">
        <v>0.5</v>
      </c>
      <c r="J129" s="42">
        <v>10</v>
      </c>
      <c r="K129" s="54" t="s">
        <v>92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6"/>
      <c r="C130" s="42" t="s">
        <v>40</v>
      </c>
      <c r="D130" s="48">
        <v>0.921875</v>
      </c>
      <c r="E130" s="48">
        <v>0.96666666666666601</v>
      </c>
      <c r="F130" s="48">
        <v>0.87878787878787801</v>
      </c>
      <c r="G130" s="48">
        <v>0.92063492063492003</v>
      </c>
      <c r="H130" s="48">
        <v>0.921875</v>
      </c>
      <c r="I130" s="48">
        <v>0.84777379703581501</v>
      </c>
      <c r="J130" s="49">
        <v>64</v>
      </c>
      <c r="K130" s="54" t="s">
        <v>371</v>
      </c>
      <c r="L130" s="44"/>
      <c r="M130" s="44"/>
      <c r="N130" s="44"/>
      <c r="O130" s="35">
        <f t="shared" ref="O130:O141" si="29">D130-O6</f>
        <v>-1.5625E-2</v>
      </c>
      <c r="P130" s="35">
        <f t="shared" ref="P130:Q141" si="30">F130-Q6</f>
        <v>-2.7462121212121993E-2</v>
      </c>
      <c r="Q130" s="35">
        <f t="shared" si="30"/>
        <v>-1.4848950332820854E-2</v>
      </c>
    </row>
    <row r="131" spans="2:17" ht="34" x14ac:dyDescent="0.2">
      <c r="B131" s="166"/>
      <c r="C131" s="42" t="s">
        <v>39</v>
      </c>
      <c r="D131" s="43">
        <v>0.85135135135135098</v>
      </c>
      <c r="E131" s="43">
        <v>0.93650793650793596</v>
      </c>
      <c r="F131" s="43">
        <v>0.76623376623376604</v>
      </c>
      <c r="G131" s="43">
        <v>0.84285714285714197</v>
      </c>
      <c r="H131" s="43">
        <v>0.85135135135135098</v>
      </c>
      <c r="I131" s="43">
        <v>0.71728106807051695</v>
      </c>
      <c r="J131" s="42">
        <v>148</v>
      </c>
      <c r="K131" s="54" t="s">
        <v>372</v>
      </c>
      <c r="L131" s="44"/>
      <c r="M131" s="44"/>
      <c r="N131" s="44"/>
      <c r="O131" s="35">
        <f t="shared" si="29"/>
        <v>-2.0270270270270063E-2</v>
      </c>
      <c r="P131" s="35">
        <f t="shared" si="30"/>
        <v>-3.1063531063530991E-2</v>
      </c>
      <c r="Q131" s="35">
        <f t="shared" si="30"/>
        <v>-1.8456725755996106E-2</v>
      </c>
    </row>
    <row r="132" spans="2:17" ht="34" x14ac:dyDescent="0.2">
      <c r="B132" s="166"/>
      <c r="C132" s="42" t="s">
        <v>41</v>
      </c>
      <c r="D132" s="43">
        <v>0.84745171049569401</v>
      </c>
      <c r="E132" s="43">
        <v>0.92305658381808497</v>
      </c>
      <c r="F132" s="43">
        <v>0.77388605630680496</v>
      </c>
      <c r="G132" s="43">
        <v>0.84191486796093096</v>
      </c>
      <c r="H132" s="43">
        <v>0.84745171049569401</v>
      </c>
      <c r="I132" s="43">
        <v>0.706838029017688</v>
      </c>
      <c r="J132" s="42">
        <v>8594</v>
      </c>
      <c r="K132" s="54" t="s">
        <v>373</v>
      </c>
      <c r="L132" s="44"/>
      <c r="M132" s="44"/>
      <c r="N132" s="44"/>
      <c r="O132" s="35">
        <f t="shared" si="29"/>
        <v>-2.038631603444252E-2</v>
      </c>
      <c r="P132" s="35">
        <f t="shared" si="30"/>
        <v>-3.3933352583117471E-2</v>
      </c>
      <c r="Q132" s="35">
        <f t="shared" si="30"/>
        <v>-1.7484500389752688E-2</v>
      </c>
    </row>
    <row r="133" spans="2:17" ht="34" x14ac:dyDescent="0.2">
      <c r="B133" s="166"/>
      <c r="C133" s="42" t="s">
        <v>42</v>
      </c>
      <c r="D133" s="43">
        <v>0.80409126671911801</v>
      </c>
      <c r="E133" s="43">
        <v>0.90900195694716202</v>
      </c>
      <c r="F133" s="43">
        <v>0.69640179910044897</v>
      </c>
      <c r="G133" s="43">
        <v>0.78862478777589096</v>
      </c>
      <c r="H133" s="43">
        <v>0.80409126671911801</v>
      </c>
      <c r="I133" s="43">
        <v>0.63087873542395001</v>
      </c>
      <c r="J133" s="42">
        <v>2542</v>
      </c>
      <c r="K133" s="54" t="s">
        <v>374</v>
      </c>
      <c r="L133" s="44"/>
      <c r="M133" s="44"/>
      <c r="N133" s="44"/>
      <c r="O133" s="35">
        <f t="shared" si="29"/>
        <v>-1.8961447678992993E-2</v>
      </c>
      <c r="P133" s="35">
        <f t="shared" si="30"/>
        <v>-2.8381835832673841E-2</v>
      </c>
      <c r="Q133" s="35">
        <f t="shared" si="30"/>
        <v>-1.5144480404297278E-2</v>
      </c>
    </row>
    <row r="134" spans="2:17" ht="34" x14ac:dyDescent="0.2">
      <c r="B134" s="166"/>
      <c r="C134" s="42" t="s">
        <v>43</v>
      </c>
      <c r="D134" s="43">
        <v>0.82472128826756297</v>
      </c>
      <c r="E134" s="43">
        <v>0.91740599915504795</v>
      </c>
      <c r="F134" s="43">
        <v>0.73200741614697395</v>
      </c>
      <c r="G134" s="43">
        <v>0.81428705352957698</v>
      </c>
      <c r="H134" s="43">
        <v>0.82472128826756297</v>
      </c>
      <c r="I134" s="43">
        <v>0.66720374488543199</v>
      </c>
      <c r="J134" s="42">
        <v>11302</v>
      </c>
      <c r="K134" s="54" t="s">
        <v>375</v>
      </c>
      <c r="L134" s="44"/>
      <c r="M134" s="44"/>
      <c r="N134" s="44"/>
      <c r="O134" s="35">
        <f t="shared" si="29"/>
        <v>-2.176605910458318E-2</v>
      </c>
      <c r="P134" s="35">
        <f t="shared" si="30"/>
        <v>-3.3343849115811008E-2</v>
      </c>
      <c r="Q134" s="35">
        <f t="shared" si="30"/>
        <v>-1.864506009584399E-2</v>
      </c>
    </row>
    <row r="135" spans="2:17" ht="34" x14ac:dyDescent="0.2">
      <c r="B135" s="166"/>
      <c r="C135" s="3" t="s">
        <v>46</v>
      </c>
      <c r="D135" s="43">
        <v>0.80282008746795297</v>
      </c>
      <c r="E135" s="43">
        <v>0.92016238159675201</v>
      </c>
      <c r="F135" s="43">
        <v>0.68371157713300701</v>
      </c>
      <c r="G135" s="43">
        <v>0.78450762257931606</v>
      </c>
      <c r="H135" s="43">
        <v>0.80282008746795297</v>
      </c>
      <c r="I135" s="43">
        <v>0.63287323824846198</v>
      </c>
      <c r="J135" s="42">
        <v>13262</v>
      </c>
      <c r="K135" s="54" t="s">
        <v>376</v>
      </c>
      <c r="O135" s="35">
        <f t="shared" si="29"/>
        <v>-2.148997134670505E-2</v>
      </c>
      <c r="P135" s="35">
        <f t="shared" si="30"/>
        <v>-3.0660312476402996E-2</v>
      </c>
      <c r="Q135" s="35">
        <f t="shared" si="30"/>
        <v>-1.8101662408822938E-2</v>
      </c>
    </row>
    <row r="136" spans="2:17" ht="34" x14ac:dyDescent="0.2">
      <c r="B136" s="166"/>
      <c r="C136" s="42" t="s">
        <v>47</v>
      </c>
      <c r="D136" s="43">
        <v>0.85714285714285698</v>
      </c>
      <c r="E136" s="43">
        <v>0.97872340425531901</v>
      </c>
      <c r="F136" s="43">
        <v>0.74193548387096697</v>
      </c>
      <c r="G136" s="43">
        <v>0.84403669724770602</v>
      </c>
      <c r="H136" s="43">
        <v>0.85714285714285698</v>
      </c>
      <c r="I136" s="43">
        <v>0.74027232825406897</v>
      </c>
      <c r="J136" s="42">
        <v>238</v>
      </c>
      <c r="K136" s="54" t="s">
        <v>377</v>
      </c>
      <c r="L136" s="44"/>
      <c r="M136" s="44"/>
      <c r="N136" s="44"/>
      <c r="O136" s="35">
        <f t="shared" si="29"/>
        <v>-2.1008403361344019E-2</v>
      </c>
      <c r="P136" s="35">
        <f t="shared" si="30"/>
        <v>-3.1173759826512049E-2</v>
      </c>
      <c r="Q136" s="35">
        <f t="shared" si="30"/>
        <v>-1.9813068010509971E-2</v>
      </c>
    </row>
    <row r="137" spans="2:17" ht="34" x14ac:dyDescent="0.2">
      <c r="B137" s="166"/>
      <c r="C137" s="42" t="s">
        <v>48</v>
      </c>
      <c r="D137" s="48">
        <v>0.94444444444444398</v>
      </c>
      <c r="E137" s="48">
        <v>1</v>
      </c>
      <c r="F137" s="48">
        <v>0.88888888888888795</v>
      </c>
      <c r="G137" s="48">
        <v>0.94117647058823495</v>
      </c>
      <c r="H137" s="129">
        <v>0.94399999999999995</v>
      </c>
      <c r="I137" s="48">
        <v>0.89442719099991497</v>
      </c>
      <c r="J137" s="49">
        <v>18</v>
      </c>
      <c r="K137" s="54" t="s">
        <v>109</v>
      </c>
      <c r="L137" s="44"/>
      <c r="M137" s="44"/>
      <c r="N137" s="44"/>
      <c r="O137" s="35">
        <f t="shared" si="29"/>
        <v>0</v>
      </c>
      <c r="P137" s="35">
        <f t="shared" si="30"/>
        <v>0</v>
      </c>
      <c r="Q137" s="35">
        <f t="shared" si="30"/>
        <v>0</v>
      </c>
    </row>
    <row r="138" spans="2:17" ht="34" x14ac:dyDescent="0.2">
      <c r="B138" s="166"/>
      <c r="C138" s="42" t="s">
        <v>49</v>
      </c>
      <c r="D138" s="43">
        <v>0.89690721649484495</v>
      </c>
      <c r="E138" s="43">
        <v>0.92387543252595095</v>
      </c>
      <c r="F138" s="43">
        <v>0.87540983606557299</v>
      </c>
      <c r="G138" s="43">
        <v>0.89898989898989901</v>
      </c>
      <c r="H138" s="43">
        <v>0.89690721649484495</v>
      </c>
      <c r="I138" s="43">
        <v>0.79508451444737205</v>
      </c>
      <c r="J138" s="42">
        <v>582</v>
      </c>
      <c r="K138" s="54" t="s">
        <v>378</v>
      </c>
      <c r="L138" s="44"/>
      <c r="M138" s="44"/>
      <c r="N138" s="44"/>
      <c r="O138" s="35">
        <f t="shared" si="29"/>
        <v>-1.0309278350515094E-2</v>
      </c>
      <c r="P138" s="35">
        <f t="shared" si="30"/>
        <v>-2.8370232662949024E-2</v>
      </c>
      <c r="Q138" s="35">
        <f t="shared" si="30"/>
        <v>-7.9066527342388504E-3</v>
      </c>
    </row>
    <row r="139" spans="2:17" ht="34" x14ac:dyDescent="0.2">
      <c r="B139" s="166"/>
      <c r="C139" s="3" t="s">
        <v>50</v>
      </c>
      <c r="D139" s="43">
        <v>0.79946393762183199</v>
      </c>
      <c r="E139" s="43">
        <v>0.93186242699545696</v>
      </c>
      <c r="F139" s="43">
        <v>0.66666666666666596</v>
      </c>
      <c r="G139" s="43">
        <v>0.77726657645466801</v>
      </c>
      <c r="H139" s="43">
        <v>0.79946393762183199</v>
      </c>
      <c r="I139" s="43">
        <v>0.63197198496979601</v>
      </c>
      <c r="J139" s="42">
        <v>4104</v>
      </c>
      <c r="K139" s="54" t="s">
        <v>379</v>
      </c>
      <c r="O139" s="35">
        <f t="shared" si="29"/>
        <v>-2.1247563352826737E-2</v>
      </c>
      <c r="P139" s="35">
        <f t="shared" si="30"/>
        <v>-2.933723196881155E-2</v>
      </c>
      <c r="Q139" s="35">
        <f t="shared" si="30"/>
        <v>-1.7900715551503188E-2</v>
      </c>
    </row>
    <row r="140" spans="2:17" ht="34" x14ac:dyDescent="0.2">
      <c r="B140" s="166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L140" s="44"/>
      <c r="M140" s="44"/>
      <c r="N140" s="44"/>
      <c r="O140" s="35">
        <f t="shared" si="29"/>
        <v>0</v>
      </c>
      <c r="P140" s="35">
        <f t="shared" si="30"/>
        <v>0</v>
      </c>
      <c r="Q140" s="35">
        <f t="shared" si="30"/>
        <v>0</v>
      </c>
    </row>
    <row r="141" spans="2:17" ht="34" x14ac:dyDescent="0.2">
      <c r="B141" s="166"/>
      <c r="C141" s="42" t="s">
        <v>52</v>
      </c>
      <c r="D141" s="43">
        <v>0.87012557832121595</v>
      </c>
      <c r="E141" s="43">
        <v>0.92954708842559297</v>
      </c>
      <c r="F141" s="43">
        <v>0.81423173803526405</v>
      </c>
      <c r="G141" s="43">
        <v>0.86807653575025101</v>
      </c>
      <c r="H141" s="43">
        <v>0.87012557832121595</v>
      </c>
      <c r="I141" s="43">
        <v>0.74759869904531395</v>
      </c>
      <c r="J141" s="42">
        <v>3026</v>
      </c>
      <c r="K141" s="54" t="s">
        <v>380</v>
      </c>
      <c r="L141" s="44"/>
      <c r="M141" s="44"/>
      <c r="N141" s="44"/>
      <c r="O141" s="35">
        <f t="shared" si="29"/>
        <v>-2.1480502313285021E-2</v>
      </c>
      <c r="P141" s="35">
        <f t="shared" si="30"/>
        <v>-3.7057092103532807E-2</v>
      </c>
      <c r="Q141" s="35">
        <f t="shared" si="30"/>
        <v>-1.8975805847544991E-2</v>
      </c>
    </row>
    <row r="142" spans="2:17" x14ac:dyDescent="0.2">
      <c r="B142" s="166"/>
      <c r="C142" s="38" t="s">
        <v>53</v>
      </c>
      <c r="D142" s="39">
        <f>AVERAGE(D129:D141)</f>
        <v>0.83618421064052884</v>
      </c>
      <c r="E142" s="39">
        <f t="shared" ref="E142:I142" si="31">AVERAGE(E129:E141)</f>
        <v>0.92334434950466426</v>
      </c>
      <c r="F142" s="39">
        <f t="shared" si="31"/>
        <v>0.76293546978740268</v>
      </c>
      <c r="G142" s="39">
        <f t="shared" si="31"/>
        <v>0.82260008813823893</v>
      </c>
      <c r="H142" s="39">
        <f t="shared" si="31"/>
        <v>0.83615002260634086</v>
      </c>
      <c r="I142" s="39">
        <f t="shared" si="31"/>
        <v>0.69919643073753501</v>
      </c>
      <c r="J142"/>
      <c r="O142" s="124">
        <f>D142-O18</f>
        <v>-1.4811139370227822E-2</v>
      </c>
      <c r="P142" s="124">
        <f>F142-Q18</f>
        <v>-2.3906409141958851E-2</v>
      </c>
      <c r="Q142" s="124">
        <f>G142-R18</f>
        <v>-1.2867509348563955E-2</v>
      </c>
    </row>
    <row r="143" spans="2:17" x14ac:dyDescent="0.2">
      <c r="B143" s="166"/>
      <c r="C143" s="38" t="s">
        <v>55</v>
      </c>
      <c r="D143" s="39">
        <f t="shared" ref="D143:I143" si="32">SUMPRODUCT(D129:D141,$J$21:$J$33)/SUM($J$21:$J$33)</f>
        <v>0.82350662960769072</v>
      </c>
      <c r="E143" s="39">
        <f t="shared" si="32"/>
        <v>0.92163139456243126</v>
      </c>
      <c r="F143" s="39">
        <f t="shared" si="32"/>
        <v>0.72540985841199801</v>
      </c>
      <c r="G143" s="39">
        <f t="shared" si="32"/>
        <v>0.81099071380544918</v>
      </c>
      <c r="H143" s="39">
        <f t="shared" si="32"/>
        <v>0.82350644735043466</v>
      </c>
      <c r="I143" s="39">
        <f t="shared" si="32"/>
        <v>0.66730660864654467</v>
      </c>
      <c r="J143"/>
      <c r="O143" s="168" t="s">
        <v>223</v>
      </c>
      <c r="P143" s="168"/>
      <c r="Q143" s="168"/>
    </row>
    <row r="144" spans="2:17" x14ac:dyDescent="0.2">
      <c r="B144" s="167"/>
      <c r="C144" s="38" t="s">
        <v>54</v>
      </c>
      <c r="D144" s="39">
        <f>STDEV(D129:D141)</f>
        <v>6.726533855678879E-2</v>
      </c>
      <c r="E144" s="39">
        <f t="shared" ref="E144:I144" si="33">STDEV(E129:E141)</f>
        <v>8.322411654002175E-2</v>
      </c>
      <c r="F144" s="39">
        <f t="shared" si="33"/>
        <v>0.14548446547852401</v>
      </c>
      <c r="G144" s="39">
        <f t="shared" si="33"/>
        <v>9.1808278550860337E-2</v>
      </c>
      <c r="H144" s="39">
        <f t="shared" si="33"/>
        <v>6.7205815888680479E-2</v>
      </c>
      <c r="I144" s="39">
        <f t="shared" si="33"/>
        <v>0.10913855937385995</v>
      </c>
      <c r="J144"/>
      <c r="O144" s="5" t="s">
        <v>1</v>
      </c>
      <c r="P144" s="5" t="s">
        <v>3</v>
      </c>
      <c r="Q144" s="5" t="s">
        <v>4</v>
      </c>
    </row>
    <row r="145" spans="2:17" ht="34" x14ac:dyDescent="0.2">
      <c r="B145" s="165">
        <v>0.1</v>
      </c>
      <c r="C145" s="125" t="s">
        <v>273</v>
      </c>
      <c r="D145" s="126">
        <v>0.78990825688073396</v>
      </c>
      <c r="E145" s="126">
        <v>0.93224299065420502</v>
      </c>
      <c r="F145" s="126">
        <v>0.666110183639399</v>
      </c>
      <c r="G145" s="126">
        <v>0.77702044790652303</v>
      </c>
      <c r="H145" s="126">
        <v>0.78990825688073396</v>
      </c>
      <c r="I145" s="126">
        <v>0.61847995544135803</v>
      </c>
      <c r="J145" s="42">
        <v>1090</v>
      </c>
      <c r="K145" s="54" t="s">
        <v>381</v>
      </c>
      <c r="L145" s="44"/>
      <c r="M145" s="44"/>
      <c r="N145" s="44"/>
      <c r="O145" s="43">
        <f>D145-Comparison!D44</f>
        <v>-4.2201834862385046E-2</v>
      </c>
      <c r="P145" s="43">
        <f>F145-Comparison!F44</f>
        <v>-5.8660458562434958E-2</v>
      </c>
      <c r="Q145" s="43">
        <f>G145-Comparison!G44</f>
        <v>-3.4901443152058009E-2</v>
      </c>
    </row>
    <row r="146" spans="2:17" ht="34" x14ac:dyDescent="0.2">
      <c r="B146" s="166"/>
      <c r="C146" s="42" t="s">
        <v>44</v>
      </c>
      <c r="D146" s="43">
        <v>0.7</v>
      </c>
      <c r="E146" s="43">
        <v>1</v>
      </c>
      <c r="F146" s="43">
        <v>0.4</v>
      </c>
      <c r="G146" s="43">
        <v>0.57142857142857095</v>
      </c>
      <c r="H146" s="43">
        <v>0.7</v>
      </c>
      <c r="I146" s="43">
        <v>0.5</v>
      </c>
      <c r="J146" s="42">
        <v>10</v>
      </c>
      <c r="K146" s="54" t="s">
        <v>92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6"/>
      <c r="C147" s="42" t="s">
        <v>40</v>
      </c>
      <c r="D147" s="48">
        <v>0.890625</v>
      </c>
      <c r="E147" s="48">
        <v>0.96666666666666601</v>
      </c>
      <c r="F147" s="48">
        <v>0.82857142857142796</v>
      </c>
      <c r="G147" s="48">
        <v>0.89230769230769202</v>
      </c>
      <c r="H147" s="48">
        <v>0.890625</v>
      </c>
      <c r="I147" s="48">
        <v>0.79213998316071499</v>
      </c>
      <c r="J147" s="49">
        <v>64</v>
      </c>
      <c r="K147" s="54" t="s">
        <v>382</v>
      </c>
      <c r="L147" s="44"/>
      <c r="M147" s="44"/>
      <c r="N147" s="44"/>
      <c r="O147" s="35">
        <f t="shared" ref="O147:O158" si="34">D147-O6</f>
        <v>-4.6875E-2</v>
      </c>
      <c r="P147" s="35">
        <f t="shared" ref="P147:Q158" si="35">F147-Q6</f>
        <v>-7.7678571428572041E-2</v>
      </c>
      <c r="Q147" s="35">
        <f t="shared" si="35"/>
        <v>-4.3176178660048858E-2</v>
      </c>
    </row>
    <row r="148" spans="2:17" ht="34" x14ac:dyDescent="0.2">
      <c r="B148" s="166"/>
      <c r="C148" s="42" t="s">
        <v>39</v>
      </c>
      <c r="D148" s="43">
        <v>0.82432432432432401</v>
      </c>
      <c r="E148" s="43">
        <v>0.93650793650793596</v>
      </c>
      <c r="F148" s="43">
        <v>0.72839506172839497</v>
      </c>
      <c r="G148" s="43">
        <v>0.81944444444444398</v>
      </c>
      <c r="H148" s="43">
        <v>0.82432432432432401</v>
      </c>
      <c r="I148" s="43">
        <v>0.67317397823020497</v>
      </c>
      <c r="J148" s="42">
        <v>148</v>
      </c>
      <c r="K148" s="54" t="s">
        <v>383</v>
      </c>
      <c r="L148" s="44"/>
      <c r="M148" s="44"/>
      <c r="N148" s="44"/>
      <c r="O148" s="35">
        <f t="shared" si="34"/>
        <v>-4.7297297297297036E-2</v>
      </c>
      <c r="P148" s="35">
        <f t="shared" si="35"/>
        <v>-6.890223556890207E-2</v>
      </c>
      <c r="Q148" s="35">
        <f t="shared" si="35"/>
        <v>-4.1869424168694103E-2</v>
      </c>
    </row>
    <row r="149" spans="2:17" ht="34" x14ac:dyDescent="0.2">
      <c r="B149" s="166"/>
      <c r="C149" s="42" t="s">
        <v>41</v>
      </c>
      <c r="D149" s="43">
        <v>0.82639050500348998</v>
      </c>
      <c r="E149" s="43">
        <v>0.92755156002115202</v>
      </c>
      <c r="F149" s="43">
        <v>0.74227676682183596</v>
      </c>
      <c r="G149" s="43">
        <v>0.82463563704748399</v>
      </c>
      <c r="H149" s="43">
        <v>0.82639050500348998</v>
      </c>
      <c r="I149" s="43">
        <v>0.67293507236902095</v>
      </c>
      <c r="J149" s="42">
        <v>8594</v>
      </c>
      <c r="K149" s="54" t="s">
        <v>384</v>
      </c>
      <c r="L149" s="44"/>
      <c r="M149" s="44"/>
      <c r="N149" s="44"/>
      <c r="O149" s="35">
        <f t="shared" si="34"/>
        <v>-4.1447521526646547E-2</v>
      </c>
      <c r="P149" s="35">
        <f t="shared" si="35"/>
        <v>-6.5542642068086465E-2</v>
      </c>
      <c r="Q149" s="35">
        <f t="shared" si="35"/>
        <v>-3.4763731303199652E-2</v>
      </c>
    </row>
    <row r="150" spans="2:17" ht="34" x14ac:dyDescent="0.2">
      <c r="B150" s="166"/>
      <c r="C150" s="42" t="s">
        <v>42</v>
      </c>
      <c r="D150" s="43">
        <v>0.782848151062155</v>
      </c>
      <c r="E150" s="43">
        <v>0.91389432485322897</v>
      </c>
      <c r="F150" s="43">
        <v>0.668097281831187</v>
      </c>
      <c r="G150" s="43">
        <v>0.771900826446281</v>
      </c>
      <c r="H150" s="43">
        <v>0.782848151062155</v>
      </c>
      <c r="I150" s="43">
        <v>0.59983918362256206</v>
      </c>
      <c r="J150" s="42">
        <v>2542</v>
      </c>
      <c r="K150" s="54" t="s">
        <v>385</v>
      </c>
      <c r="L150" s="44"/>
      <c r="M150" s="44"/>
      <c r="N150" s="44"/>
      <c r="O150" s="35">
        <f t="shared" si="34"/>
        <v>-4.0204563335956012E-2</v>
      </c>
      <c r="P150" s="35">
        <f t="shared" si="35"/>
        <v>-5.6686353101935816E-2</v>
      </c>
      <c r="Q150" s="35">
        <f t="shared" si="35"/>
        <v>-3.1868441733907238E-2</v>
      </c>
    </row>
    <row r="151" spans="2:17" ht="34" x14ac:dyDescent="0.2">
      <c r="B151" s="166"/>
      <c r="C151" s="42" t="s">
        <v>43</v>
      </c>
      <c r="D151" s="43">
        <v>0.80392850822863204</v>
      </c>
      <c r="E151" s="43">
        <v>0.92247570764680997</v>
      </c>
      <c r="F151" s="43">
        <v>0.70254182754182704</v>
      </c>
      <c r="G151" s="43">
        <v>0.79762557077625496</v>
      </c>
      <c r="H151" s="43">
        <v>0.80392850822863204</v>
      </c>
      <c r="I151" s="43">
        <v>0.63564911570730398</v>
      </c>
      <c r="J151" s="42">
        <v>11302</v>
      </c>
      <c r="K151" s="54" t="s">
        <v>386</v>
      </c>
      <c r="L151" s="44"/>
      <c r="M151" s="44"/>
      <c r="N151" s="44"/>
      <c r="O151" s="35">
        <f t="shared" si="34"/>
        <v>-4.2558839143514104E-2</v>
      </c>
      <c r="P151" s="35">
        <f t="shared" si="35"/>
        <v>-6.2809437720957928E-2</v>
      </c>
      <c r="Q151" s="35">
        <f t="shared" si="35"/>
        <v>-3.5306542849166012E-2</v>
      </c>
    </row>
    <row r="152" spans="2:17" ht="34" x14ac:dyDescent="0.2">
      <c r="B152" s="166"/>
      <c r="C152" s="42" t="s">
        <v>46</v>
      </c>
      <c r="D152" s="43">
        <v>0.78080229226360998</v>
      </c>
      <c r="E152" s="43">
        <v>0.92402861009085602</v>
      </c>
      <c r="F152" s="43">
        <v>0.65533315053468599</v>
      </c>
      <c r="G152" s="43">
        <v>0.76682441645945298</v>
      </c>
      <c r="H152" s="43">
        <v>0.78080229226360998</v>
      </c>
      <c r="I152" s="43">
        <v>0.60124175934027102</v>
      </c>
      <c r="J152" s="42">
        <v>13262</v>
      </c>
      <c r="K152" s="54" t="s">
        <v>387</v>
      </c>
      <c r="L152" s="44"/>
      <c r="M152" s="44"/>
      <c r="N152" s="44"/>
      <c r="O152" s="35">
        <f t="shared" si="34"/>
        <v>-4.3507766551048044E-2</v>
      </c>
      <c r="P152" s="35">
        <f t="shared" si="35"/>
        <v>-5.9038739074724012E-2</v>
      </c>
      <c r="Q152" s="35">
        <f t="shared" si="35"/>
        <v>-3.5784868528686009E-2</v>
      </c>
    </row>
    <row r="153" spans="2:17" ht="34" x14ac:dyDescent="0.2">
      <c r="B153" s="166"/>
      <c r="C153" s="42" t="s">
        <v>47</v>
      </c>
      <c r="D153" s="43">
        <v>0.83193277310924296</v>
      </c>
      <c r="E153" s="43">
        <v>0.97872340425531901</v>
      </c>
      <c r="F153" s="43">
        <v>0.70769230769230695</v>
      </c>
      <c r="G153" s="43">
        <v>0.82142857142857095</v>
      </c>
      <c r="H153" s="43">
        <v>0.83193277310924296</v>
      </c>
      <c r="I153" s="43">
        <v>0.70188689372810698</v>
      </c>
      <c r="J153" s="42">
        <v>238</v>
      </c>
      <c r="K153" s="54" t="s">
        <v>388</v>
      </c>
      <c r="L153" s="44"/>
      <c r="M153" s="44"/>
      <c r="N153" s="44"/>
      <c r="O153" s="35">
        <f t="shared" si="34"/>
        <v>-4.6218487394958041E-2</v>
      </c>
      <c r="P153" s="35">
        <f t="shared" si="35"/>
        <v>-6.5416936005172066E-2</v>
      </c>
      <c r="Q153" s="35">
        <f t="shared" si="35"/>
        <v>-4.2421193829645043E-2</v>
      </c>
    </row>
    <row r="154" spans="2:17" ht="34" x14ac:dyDescent="0.2">
      <c r="B154" s="166"/>
      <c r="C154" s="42" t="s">
        <v>48</v>
      </c>
      <c r="D154" s="48">
        <v>0.94444444444444398</v>
      </c>
      <c r="E154" s="48">
        <v>1</v>
      </c>
      <c r="F154" s="48">
        <v>0.88888888888888795</v>
      </c>
      <c r="G154" s="48">
        <v>0.94117647058823495</v>
      </c>
      <c r="H154" s="48">
        <v>0.94444444444444398</v>
      </c>
      <c r="I154" s="48">
        <v>0.89442719099991497</v>
      </c>
      <c r="J154" s="49">
        <v>18</v>
      </c>
      <c r="K154" s="54" t="s">
        <v>109</v>
      </c>
      <c r="L154" s="44"/>
      <c r="M154" s="44"/>
      <c r="N154" s="44"/>
      <c r="O154" s="35">
        <f t="shared" si="34"/>
        <v>0</v>
      </c>
      <c r="P154" s="35">
        <f t="shared" si="35"/>
        <v>0</v>
      </c>
      <c r="Q154" s="35">
        <f t="shared" si="35"/>
        <v>0</v>
      </c>
    </row>
    <row r="155" spans="2:17" ht="34" x14ac:dyDescent="0.2">
      <c r="B155" s="166"/>
      <c r="C155" s="42" t="s">
        <v>49</v>
      </c>
      <c r="D155" s="43">
        <v>0.87457044673539497</v>
      </c>
      <c r="E155" s="43">
        <v>0.92733564013840797</v>
      </c>
      <c r="F155" s="43">
        <v>0.83750000000000002</v>
      </c>
      <c r="G155" s="43">
        <v>0.88013136288998295</v>
      </c>
      <c r="H155" s="43">
        <v>0.87457044673539497</v>
      </c>
      <c r="I155" s="43">
        <v>0.75359498718138995</v>
      </c>
      <c r="J155" s="42">
        <v>582</v>
      </c>
      <c r="K155" s="54" t="s">
        <v>389</v>
      </c>
      <c r="L155" s="44"/>
      <c r="M155" s="44"/>
      <c r="N155" s="44"/>
      <c r="O155" s="35">
        <f t="shared" si="34"/>
        <v>-3.2646048109965076E-2</v>
      </c>
      <c r="P155" s="35">
        <f t="shared" si="35"/>
        <v>-6.628006872852199E-2</v>
      </c>
      <c r="Q155" s="35">
        <f t="shared" si="35"/>
        <v>-2.6765188834154907E-2</v>
      </c>
    </row>
    <row r="156" spans="2:17" ht="34" x14ac:dyDescent="0.2">
      <c r="B156" s="166"/>
      <c r="C156" s="42" t="s">
        <v>50</v>
      </c>
      <c r="D156" s="43">
        <v>0.77680311890838205</v>
      </c>
      <c r="E156" s="43">
        <v>0.935107073329007</v>
      </c>
      <c r="F156" s="43">
        <v>0.63845813026140896</v>
      </c>
      <c r="G156" s="43">
        <v>0.75882043180621295</v>
      </c>
      <c r="H156" s="43">
        <v>0.77680311890838205</v>
      </c>
      <c r="I156" s="43">
        <v>0.60030448822064897</v>
      </c>
      <c r="J156" s="42">
        <v>4104</v>
      </c>
      <c r="K156" s="54" t="s">
        <v>390</v>
      </c>
      <c r="L156" s="44"/>
      <c r="M156" s="44"/>
      <c r="N156" s="44"/>
      <c r="O156" s="35">
        <f t="shared" si="34"/>
        <v>-4.3908382066276674E-2</v>
      </c>
      <c r="P156" s="35">
        <f t="shared" si="35"/>
        <v>-5.7545768374068551E-2</v>
      </c>
      <c r="Q156" s="35">
        <f t="shared" si="35"/>
        <v>-3.6346860199958253E-2</v>
      </c>
    </row>
    <row r="157" spans="2:17" ht="34" x14ac:dyDescent="0.2">
      <c r="B157" s="166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L157" s="44"/>
      <c r="M157" s="44"/>
      <c r="N157" s="44"/>
      <c r="O157" s="35">
        <f t="shared" si="34"/>
        <v>0</v>
      </c>
      <c r="P157" s="35">
        <f t="shared" si="35"/>
        <v>0</v>
      </c>
      <c r="Q157" s="35">
        <f t="shared" si="35"/>
        <v>0</v>
      </c>
    </row>
    <row r="158" spans="2:17" ht="34" x14ac:dyDescent="0.2">
      <c r="B158" s="166"/>
      <c r="C158" s="42" t="s">
        <v>52</v>
      </c>
      <c r="D158" s="43">
        <v>0.85095836087243804</v>
      </c>
      <c r="E158" s="43">
        <v>0.93601725377426304</v>
      </c>
      <c r="F158" s="43">
        <v>0.78245192307692302</v>
      </c>
      <c r="G158" s="43">
        <v>0.85237315875613695</v>
      </c>
      <c r="H158" s="43">
        <v>0.85095836087243804</v>
      </c>
      <c r="I158" s="43">
        <v>0.71585759599564502</v>
      </c>
      <c r="J158" s="42">
        <v>3026</v>
      </c>
      <c r="K158" s="54" t="s">
        <v>391</v>
      </c>
      <c r="L158" s="44"/>
      <c r="M158" s="44"/>
      <c r="N158" s="44"/>
      <c r="O158" s="35">
        <f t="shared" si="34"/>
        <v>-4.0647719762062939E-2</v>
      </c>
      <c r="P158" s="35">
        <f t="shared" si="35"/>
        <v>-6.8836907061873842E-2</v>
      </c>
      <c r="Q158" s="35">
        <f t="shared" si="35"/>
        <v>-3.4679182841659051E-2</v>
      </c>
    </row>
    <row r="159" spans="2:17" x14ac:dyDescent="0.2">
      <c r="B159" s="166"/>
      <c r="C159" s="38" t="s">
        <v>53</v>
      </c>
      <c r="D159" s="39">
        <f>AVERAGE(D146:D158)</f>
        <v>0.81827907115016252</v>
      </c>
      <c r="E159" s="39">
        <f t="shared" ref="E159:I159" si="36">AVERAGE(E146:E158)</f>
        <v>0.92576729568848559</v>
      </c>
      <c r="F159" s="39">
        <f t="shared" si="36"/>
        <v>0.73693898207299136</v>
      </c>
      <c r="G159" s="39">
        <f t="shared" si="36"/>
        <v>0.80754593495225524</v>
      </c>
      <c r="H159" s="39">
        <f t="shared" si="36"/>
        <v>0.81827907115016252</v>
      </c>
      <c r="I159" s="39">
        <f t="shared" si="36"/>
        <v>0.67064619367272371</v>
      </c>
      <c r="J159"/>
      <c r="O159" s="124">
        <f>D159-O18</f>
        <v>-3.2716278860594139E-2</v>
      </c>
      <c r="P159" s="124">
        <f>F159-Q18</f>
        <v>-4.9902896856370171E-2</v>
      </c>
      <c r="Q159" s="124">
        <f>G159-R18</f>
        <v>-2.7921662534547642E-2</v>
      </c>
    </row>
    <row r="160" spans="2:17" x14ac:dyDescent="0.2">
      <c r="B160" s="166"/>
      <c r="C160" s="38" t="s">
        <v>55</v>
      </c>
      <c r="D160" s="39">
        <f>SUMPRODUCT(D146:D158,$J$37:$J$49)/SUM($J$37:$J$49)</f>
        <v>0.8021369663279716</v>
      </c>
      <c r="E160" s="39">
        <f t="shared" ref="E160:I160" si="37">SUMPRODUCT(E146:E158,$J$37:$J$49)/SUM($J$37:$J$49)</f>
        <v>0.92606358534243538</v>
      </c>
      <c r="F160" s="39">
        <f t="shared" si="37"/>
        <v>0.69570338309038149</v>
      </c>
      <c r="G160" s="39">
        <f t="shared" si="37"/>
        <v>0.79370615103686404</v>
      </c>
      <c r="H160" s="39">
        <f t="shared" si="37"/>
        <v>0.8021369663279716</v>
      </c>
      <c r="I160" s="39">
        <f t="shared" si="37"/>
        <v>0.63505220762302095</v>
      </c>
      <c r="J160"/>
    </row>
    <row r="161" spans="2:10" x14ac:dyDescent="0.2">
      <c r="B161" s="167"/>
      <c r="C161" s="38" t="s">
        <v>54</v>
      </c>
      <c r="D161" s="39">
        <f>STDEV(D146:D158)</f>
        <v>6.3845566511270671E-2</v>
      </c>
      <c r="E161" s="39">
        <f t="shared" ref="E161:I161" si="38">STDEV(E146:E158)</f>
        <v>8.3216262178247014E-2</v>
      </c>
      <c r="F161" s="39">
        <f t="shared" si="38"/>
        <v>0.14423227640424147</v>
      </c>
      <c r="G161" s="39">
        <f t="shared" si="38"/>
        <v>8.8579490925403778E-2</v>
      </c>
      <c r="H161" s="39">
        <f t="shared" si="38"/>
        <v>6.3845566511270671E-2</v>
      </c>
      <c r="I161" s="39">
        <f t="shared" si="38"/>
        <v>0.10351266871067845</v>
      </c>
      <c r="J161"/>
    </row>
  </sheetData>
  <mergeCells count="18">
    <mergeCell ref="D91:G91"/>
    <mergeCell ref="N21:N22"/>
    <mergeCell ref="L92:L106"/>
    <mergeCell ref="B85:C85"/>
    <mergeCell ref="B86:C86"/>
    <mergeCell ref="B87:C87"/>
    <mergeCell ref="B69:B84"/>
    <mergeCell ref="N2:U2"/>
    <mergeCell ref="B5:B20"/>
    <mergeCell ref="B21:B36"/>
    <mergeCell ref="B37:B52"/>
    <mergeCell ref="B53:B68"/>
    <mergeCell ref="B145:B161"/>
    <mergeCell ref="O109:Q109"/>
    <mergeCell ref="B111:B127"/>
    <mergeCell ref="O126:Q126"/>
    <mergeCell ref="B128:B144"/>
    <mergeCell ref="O143:Q1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1FEF-1F0F-2F42-ABD7-24200376E231}">
  <dimension ref="B1:U161"/>
  <sheetViews>
    <sheetView topLeftCell="L14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5" max="5" width="10.83203125" customWidth="1"/>
    <col min="8" max="10" width="10.83203125" customWidth="1"/>
    <col min="11" max="11" width="13.66406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N2" s="136" t="s">
        <v>169</v>
      </c>
      <c r="O2" s="136"/>
      <c r="P2" s="136"/>
      <c r="Q2" s="136"/>
      <c r="R2" s="136"/>
      <c r="S2" s="136"/>
      <c r="T2" s="136"/>
      <c r="U2" s="136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3" t="s">
        <v>60</v>
      </c>
      <c r="C5" s="42" t="s">
        <v>44</v>
      </c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2">
        <v>10</v>
      </c>
      <c r="K5" s="54" t="s">
        <v>75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63"/>
      <c r="C6" s="42" t="s">
        <v>40</v>
      </c>
      <c r="D6" s="48">
        <v>0.796875</v>
      </c>
      <c r="E6" s="48">
        <v>0.82758620689655105</v>
      </c>
      <c r="F6" s="48">
        <v>0.75</v>
      </c>
      <c r="G6" s="48">
        <v>0.786885245901639</v>
      </c>
      <c r="H6" s="48">
        <v>0.796875</v>
      </c>
      <c r="I6" s="48">
        <v>0.59637657954562695</v>
      </c>
      <c r="J6" s="49">
        <v>64</v>
      </c>
      <c r="K6" s="54" t="s">
        <v>98</v>
      </c>
      <c r="N6" s="3" t="s">
        <v>40</v>
      </c>
      <c r="O6" s="35">
        <f t="shared" ref="O6:O17" si="1">AVERAGE(D6,D22,D38,D54,D70)</f>
        <v>0.796875</v>
      </c>
      <c r="P6" s="35">
        <f t="shared" ref="P6:T17" si="2">AVERAGE(E6,E22,E38,E54,E70)</f>
        <v>0.82758620689655105</v>
      </c>
      <c r="Q6" s="35">
        <f t="shared" si="2"/>
        <v>0.75</v>
      </c>
      <c r="R6" s="35">
        <f t="shared" si="2"/>
        <v>0.786885245901639</v>
      </c>
      <c r="S6" s="35">
        <f t="shared" si="2"/>
        <v>0.796875</v>
      </c>
      <c r="T6" s="35">
        <f t="shared" si="2"/>
        <v>0.59637657954562695</v>
      </c>
      <c r="U6" s="3">
        <v>64</v>
      </c>
    </row>
    <row r="7" spans="2:21" ht="34" x14ac:dyDescent="0.2">
      <c r="B7" s="163"/>
      <c r="C7" s="42" t="s">
        <v>39</v>
      </c>
      <c r="D7" s="43">
        <v>0.87837837837837796</v>
      </c>
      <c r="E7" s="43">
        <v>0.85897435897435803</v>
      </c>
      <c r="F7" s="43">
        <v>0.90540540540540504</v>
      </c>
      <c r="G7" s="43">
        <v>0.88157894736842102</v>
      </c>
      <c r="H7" s="43">
        <v>0.87837837837837796</v>
      </c>
      <c r="I7" s="43">
        <v>0.75786474674507298</v>
      </c>
      <c r="J7" s="42">
        <v>148</v>
      </c>
      <c r="K7" s="54" t="s">
        <v>99</v>
      </c>
      <c r="N7" s="3" t="s">
        <v>39</v>
      </c>
      <c r="O7" s="35">
        <f t="shared" si="1"/>
        <v>0.87837837837837784</v>
      </c>
      <c r="P7" s="35">
        <f t="shared" si="2"/>
        <v>0.85897435897435803</v>
      </c>
      <c r="Q7" s="35">
        <f t="shared" si="2"/>
        <v>0.90540540540540504</v>
      </c>
      <c r="R7" s="35">
        <f t="shared" si="2"/>
        <v>0.88157894736842102</v>
      </c>
      <c r="S7" s="35">
        <f t="shared" si="2"/>
        <v>0.87837837837837784</v>
      </c>
      <c r="T7" s="35">
        <f t="shared" si="2"/>
        <v>0.75786474674507298</v>
      </c>
      <c r="U7" s="3">
        <v>148</v>
      </c>
    </row>
    <row r="8" spans="2:21" ht="42" customHeight="1" x14ac:dyDescent="0.2">
      <c r="B8" s="163"/>
      <c r="C8" s="42" t="s">
        <v>41</v>
      </c>
      <c r="D8" s="43">
        <v>0.94682336513846799</v>
      </c>
      <c r="E8" s="43">
        <v>0.91848299912816</v>
      </c>
      <c r="F8" s="43">
        <v>0.98068419827786801</v>
      </c>
      <c r="G8" s="43">
        <v>0.94856499718626897</v>
      </c>
      <c r="H8" s="43">
        <v>0.94682336513846799</v>
      </c>
      <c r="I8" s="43">
        <v>0.89570303808093998</v>
      </c>
      <c r="J8" s="42">
        <v>8594</v>
      </c>
      <c r="K8" s="54" t="s">
        <v>100</v>
      </c>
      <c r="N8" s="3" t="s">
        <v>41</v>
      </c>
      <c r="O8" s="35">
        <f t="shared" si="1"/>
        <v>0.94682336513846788</v>
      </c>
      <c r="P8" s="35">
        <f t="shared" si="2"/>
        <v>0.91848299912816</v>
      </c>
      <c r="Q8" s="35">
        <f t="shared" si="2"/>
        <v>0.98068419827786801</v>
      </c>
      <c r="R8" s="35">
        <f t="shared" si="2"/>
        <v>0.94856499718626908</v>
      </c>
      <c r="S8" s="35">
        <f t="shared" si="2"/>
        <v>0.94682336513846788</v>
      </c>
      <c r="T8" s="35">
        <f t="shared" si="2"/>
        <v>0.89570303808093998</v>
      </c>
      <c r="U8" s="3">
        <v>8594</v>
      </c>
    </row>
    <row r="9" spans="2:21" ht="42" customHeight="1" x14ac:dyDescent="0.2">
      <c r="B9" s="163"/>
      <c r="C9" s="42" t="s">
        <v>42</v>
      </c>
      <c r="D9" s="43">
        <v>0.907553107789142</v>
      </c>
      <c r="E9" s="43">
        <v>0.900309119010819</v>
      </c>
      <c r="F9" s="43">
        <v>0.91660110149488505</v>
      </c>
      <c r="G9" s="43">
        <v>0.90838206627680296</v>
      </c>
      <c r="H9" s="43">
        <v>0.907553107789142</v>
      </c>
      <c r="I9" s="43">
        <v>0.81523970764543097</v>
      </c>
      <c r="J9" s="42">
        <v>2542</v>
      </c>
      <c r="K9" s="54" t="s">
        <v>103</v>
      </c>
      <c r="N9" s="3" t="s">
        <v>42</v>
      </c>
      <c r="O9" s="35">
        <f t="shared" si="1"/>
        <v>0.90755310778914189</v>
      </c>
      <c r="P9" s="35">
        <f t="shared" si="2"/>
        <v>0.900309119010819</v>
      </c>
      <c r="Q9" s="35">
        <f t="shared" si="2"/>
        <v>0.91660110149488505</v>
      </c>
      <c r="R9" s="35">
        <f t="shared" si="2"/>
        <v>0.90838206627680296</v>
      </c>
      <c r="S9" s="35">
        <f t="shared" si="2"/>
        <v>0.90755310778914189</v>
      </c>
      <c r="T9" s="35">
        <f t="shared" si="2"/>
        <v>0.81523970764543097</v>
      </c>
      <c r="U9" s="3">
        <v>2542</v>
      </c>
    </row>
    <row r="10" spans="2:21" ht="34" x14ac:dyDescent="0.2">
      <c r="B10" s="163"/>
      <c r="C10" s="42" t="s">
        <v>43</v>
      </c>
      <c r="D10" s="43">
        <v>0.94797380994514202</v>
      </c>
      <c r="E10" s="43">
        <v>0.919191919191919</v>
      </c>
      <c r="F10" s="43">
        <v>0.98230401698814296</v>
      </c>
      <c r="G10" s="43">
        <v>0.94970059880239499</v>
      </c>
      <c r="H10" s="43">
        <v>0.94797380994514202</v>
      </c>
      <c r="I10" s="43">
        <v>0.89806697786913603</v>
      </c>
      <c r="J10" s="42">
        <v>11302</v>
      </c>
      <c r="K10" s="54" t="s">
        <v>104</v>
      </c>
      <c r="N10" s="3" t="s">
        <v>43</v>
      </c>
      <c r="O10" s="35">
        <f t="shared" si="1"/>
        <v>0.94797380994514202</v>
      </c>
      <c r="P10" s="35">
        <f t="shared" si="2"/>
        <v>0.919191919191919</v>
      </c>
      <c r="Q10" s="35">
        <f t="shared" si="2"/>
        <v>0.98230401698814307</v>
      </c>
      <c r="R10" s="35">
        <f t="shared" si="2"/>
        <v>0.94970059880239499</v>
      </c>
      <c r="S10" s="35">
        <f t="shared" si="2"/>
        <v>0.94797380994514202</v>
      </c>
      <c r="T10" s="35">
        <f t="shared" si="2"/>
        <v>0.89806697786913614</v>
      </c>
      <c r="U10" s="3">
        <v>11302</v>
      </c>
    </row>
    <row r="11" spans="2:21" ht="34" x14ac:dyDescent="0.2">
      <c r="B11" s="163"/>
      <c r="C11" s="42" t="s">
        <v>46</v>
      </c>
      <c r="D11" s="43">
        <v>0.93733976775750205</v>
      </c>
      <c r="E11" s="43">
        <v>0.916906267970097</v>
      </c>
      <c r="F11" s="43">
        <v>0.96184587543356903</v>
      </c>
      <c r="G11" s="43">
        <v>0.93883859571649297</v>
      </c>
      <c r="H11" s="43">
        <v>0.93733976775750205</v>
      </c>
      <c r="I11" s="43">
        <v>0.87573200846982802</v>
      </c>
      <c r="J11" s="42">
        <v>13262</v>
      </c>
      <c r="K11" s="54" t="s">
        <v>105</v>
      </c>
      <c r="N11" s="3" t="s">
        <v>46</v>
      </c>
      <c r="O11" s="35">
        <f t="shared" si="1"/>
        <v>0.93733976775750205</v>
      </c>
      <c r="P11" s="35">
        <f t="shared" si="2"/>
        <v>0.916906267970097</v>
      </c>
      <c r="Q11" s="35">
        <f t="shared" si="2"/>
        <v>0.96184587543356914</v>
      </c>
      <c r="R11" s="35">
        <f t="shared" si="2"/>
        <v>0.93883859571649297</v>
      </c>
      <c r="S11" s="35">
        <f t="shared" si="2"/>
        <v>0.93733976775750205</v>
      </c>
      <c r="T11" s="35">
        <f t="shared" si="2"/>
        <v>0.87573200846982802</v>
      </c>
      <c r="U11" s="3">
        <v>13262</v>
      </c>
    </row>
    <row r="12" spans="2:21" ht="34" x14ac:dyDescent="0.2">
      <c r="B12" s="163"/>
      <c r="C12" s="42" t="s">
        <v>47</v>
      </c>
      <c r="D12" s="43">
        <v>0.98319327731092399</v>
      </c>
      <c r="E12" s="43">
        <v>0.96747967479674801</v>
      </c>
      <c r="F12" s="43">
        <v>1</v>
      </c>
      <c r="G12" s="43">
        <v>0.98347107438016501</v>
      </c>
      <c r="H12" s="43">
        <v>0.98319327731092399</v>
      </c>
      <c r="I12" s="43">
        <v>0.96693296023741704</v>
      </c>
      <c r="J12" s="42">
        <v>238</v>
      </c>
      <c r="K12" s="54" t="s">
        <v>108</v>
      </c>
      <c r="N12" s="3" t="s">
        <v>47</v>
      </c>
      <c r="O12" s="35">
        <f t="shared" si="1"/>
        <v>0.9831932773109241</v>
      </c>
      <c r="P12" s="35">
        <f t="shared" si="2"/>
        <v>0.96747967479674801</v>
      </c>
      <c r="Q12" s="35">
        <f t="shared" si="2"/>
        <v>1</v>
      </c>
      <c r="R12" s="35">
        <f t="shared" si="2"/>
        <v>0.98347107438016512</v>
      </c>
      <c r="S12" s="35">
        <f t="shared" si="2"/>
        <v>0.9831932773109241</v>
      </c>
      <c r="T12" s="35">
        <f t="shared" si="2"/>
        <v>0.96693296023741693</v>
      </c>
      <c r="U12" s="3">
        <v>238</v>
      </c>
    </row>
    <row r="13" spans="2:21" ht="34" x14ac:dyDescent="0.2">
      <c r="B13" s="163"/>
      <c r="C13" s="42" t="s">
        <v>48</v>
      </c>
      <c r="D13" s="48">
        <v>0.83333333333333304</v>
      </c>
      <c r="E13" s="48">
        <v>0.8</v>
      </c>
      <c r="F13" s="48">
        <v>0.88888888888888795</v>
      </c>
      <c r="G13" s="48">
        <v>0.84210526315789402</v>
      </c>
      <c r="H13" s="48">
        <v>0.83333333333333304</v>
      </c>
      <c r="I13" s="48">
        <v>0.67082039324993603</v>
      </c>
      <c r="J13" s="49">
        <v>18</v>
      </c>
      <c r="K13" s="54" t="s">
        <v>110</v>
      </c>
      <c r="N13" s="3" t="s">
        <v>48</v>
      </c>
      <c r="O13" s="35">
        <f t="shared" si="1"/>
        <v>0.83333333333333304</v>
      </c>
      <c r="P13" s="35">
        <f t="shared" si="2"/>
        <v>0.8</v>
      </c>
      <c r="Q13" s="35">
        <f t="shared" si="2"/>
        <v>0.88888888888888784</v>
      </c>
      <c r="R13" s="35">
        <f t="shared" si="2"/>
        <v>0.84210526315789402</v>
      </c>
      <c r="S13" s="35">
        <f t="shared" si="2"/>
        <v>0.83333333333333304</v>
      </c>
      <c r="T13" s="35">
        <f t="shared" si="2"/>
        <v>0.67082039324993603</v>
      </c>
      <c r="U13" s="3">
        <v>18</v>
      </c>
    </row>
    <row r="14" spans="2:21" ht="34" x14ac:dyDescent="0.2">
      <c r="B14" s="163"/>
      <c r="C14" s="42" t="s">
        <v>49</v>
      </c>
      <c r="D14" s="43">
        <v>0.95189003436426101</v>
      </c>
      <c r="E14" s="43">
        <v>0.91746031746031698</v>
      </c>
      <c r="F14" s="43">
        <v>0.99312714776632305</v>
      </c>
      <c r="G14" s="43">
        <v>0.95379537953795301</v>
      </c>
      <c r="H14" s="43">
        <v>0.95189003436426101</v>
      </c>
      <c r="I14" s="43">
        <v>0.90686959405126499</v>
      </c>
      <c r="J14" s="42">
        <v>582</v>
      </c>
      <c r="K14" s="54" t="s">
        <v>111</v>
      </c>
      <c r="N14" s="3" t="s">
        <v>49</v>
      </c>
      <c r="O14" s="35">
        <f t="shared" si="1"/>
        <v>0.95189003436426101</v>
      </c>
      <c r="P14" s="35">
        <f t="shared" si="2"/>
        <v>0.91746031746031709</v>
      </c>
      <c r="Q14" s="35">
        <f t="shared" si="2"/>
        <v>0.99312714776632305</v>
      </c>
      <c r="R14" s="35">
        <f t="shared" si="2"/>
        <v>0.9537953795379529</v>
      </c>
      <c r="S14" s="35">
        <f t="shared" si="2"/>
        <v>0.95189003436426101</v>
      </c>
      <c r="T14" s="35">
        <f t="shared" si="2"/>
        <v>0.9068695940512651</v>
      </c>
      <c r="U14" s="3">
        <v>582</v>
      </c>
    </row>
    <row r="15" spans="2:21" ht="34" x14ac:dyDescent="0.2">
      <c r="B15" s="163"/>
      <c r="C15" s="42" t="s">
        <v>50</v>
      </c>
      <c r="D15" s="43">
        <v>0.91349902534113003</v>
      </c>
      <c r="E15" s="43">
        <v>0.92067426871591396</v>
      </c>
      <c r="F15" s="43">
        <v>0.90497076023391798</v>
      </c>
      <c r="G15" s="43">
        <v>0.91275497665273997</v>
      </c>
      <c r="H15" s="43">
        <v>0.91349902534113003</v>
      </c>
      <c r="I15" s="43">
        <v>0.82711837423290302</v>
      </c>
      <c r="J15" s="42">
        <v>4104</v>
      </c>
      <c r="K15" s="54" t="s">
        <v>116</v>
      </c>
      <c r="N15" s="3" t="s">
        <v>50</v>
      </c>
      <c r="O15" s="35">
        <f t="shared" si="1"/>
        <v>0.91349902534113014</v>
      </c>
      <c r="P15" s="35">
        <f t="shared" si="2"/>
        <v>0.92067426871591385</v>
      </c>
      <c r="Q15" s="35">
        <f t="shared" si="2"/>
        <v>0.90497076023391787</v>
      </c>
      <c r="R15" s="35">
        <f t="shared" si="2"/>
        <v>0.91275497665273997</v>
      </c>
      <c r="S15" s="35">
        <f t="shared" si="2"/>
        <v>0.91349902534113014</v>
      </c>
      <c r="T15" s="35">
        <f t="shared" si="2"/>
        <v>0.82711837423290313</v>
      </c>
      <c r="U15" s="3">
        <v>4104</v>
      </c>
    </row>
    <row r="16" spans="2:21" ht="34" x14ac:dyDescent="0.2">
      <c r="B16" s="163"/>
      <c r="C16" s="42" t="s">
        <v>51</v>
      </c>
      <c r="D16" s="48">
        <v>0.75</v>
      </c>
      <c r="E16" s="48">
        <v>0.66666666666666596</v>
      </c>
      <c r="F16" s="48">
        <v>1</v>
      </c>
      <c r="G16" s="48">
        <v>0.8</v>
      </c>
      <c r="H16" s="48">
        <v>0.75</v>
      </c>
      <c r="I16" s="48">
        <v>0.57735026918962495</v>
      </c>
      <c r="J16" s="49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ht="34" x14ac:dyDescent="0.2">
      <c r="B17" s="163"/>
      <c r="C17" s="42" t="s">
        <v>52</v>
      </c>
      <c r="D17" s="43">
        <v>0.87706543291473804</v>
      </c>
      <c r="E17" s="43">
        <v>0.90604982206405604</v>
      </c>
      <c r="F17" s="43">
        <v>0.84137475214805002</v>
      </c>
      <c r="G17" s="43">
        <v>0.87251542152159001</v>
      </c>
      <c r="H17" s="43">
        <v>0.87706543291473804</v>
      </c>
      <c r="I17" s="43">
        <v>0.75605950023149704</v>
      </c>
      <c r="J17" s="42">
        <v>3026</v>
      </c>
      <c r="K17" s="54" t="s">
        <v>117</v>
      </c>
      <c r="N17" s="3" t="s">
        <v>52</v>
      </c>
      <c r="O17" s="35">
        <f t="shared" si="1"/>
        <v>0.87706543291473804</v>
      </c>
      <c r="P17" s="35">
        <f t="shared" si="2"/>
        <v>0.90604982206405604</v>
      </c>
      <c r="Q17" s="35">
        <f t="shared" si="2"/>
        <v>0.84137475214805002</v>
      </c>
      <c r="R17" s="35">
        <f t="shared" si="2"/>
        <v>0.87251542152159001</v>
      </c>
      <c r="S17" s="35">
        <f t="shared" si="2"/>
        <v>0.87706543291473804</v>
      </c>
      <c r="T17" s="35">
        <f t="shared" si="2"/>
        <v>0.75605950023149704</v>
      </c>
      <c r="U17" s="3">
        <v>3026</v>
      </c>
    </row>
    <row r="18" spans="2:21" x14ac:dyDescent="0.2">
      <c r="B18" s="163"/>
      <c r="C18" s="38" t="s">
        <v>53</v>
      </c>
      <c r="D18" s="39">
        <f>AVERAGE(D5:D17)</f>
        <v>0.90184034863638618</v>
      </c>
      <c r="E18" s="39">
        <f t="shared" ref="E18:I18" si="3">AVERAGE(E5:E17)</f>
        <v>0.88613704775966196</v>
      </c>
      <c r="F18" s="39">
        <f t="shared" si="3"/>
        <v>0.93270785743361917</v>
      </c>
      <c r="G18" s="39">
        <f t="shared" si="3"/>
        <v>0.90604558203864316</v>
      </c>
      <c r="H18" s="39">
        <f t="shared" si="3"/>
        <v>0.90184034863638618</v>
      </c>
      <c r="I18" s="39">
        <f t="shared" si="3"/>
        <v>0.81108724227297513</v>
      </c>
      <c r="J18" s="44"/>
      <c r="N18" s="38" t="s">
        <v>53</v>
      </c>
      <c r="O18" s="39">
        <f>AVERAGE(O5:O17)</f>
        <v>0.90184034863638618</v>
      </c>
      <c r="P18" s="39">
        <f t="shared" ref="P18:T18" si="4">AVERAGE(P5:P17)</f>
        <v>0.88613704775966196</v>
      </c>
      <c r="Q18" s="39">
        <f t="shared" si="4"/>
        <v>0.93270785743361928</v>
      </c>
      <c r="R18" s="39">
        <f t="shared" si="4"/>
        <v>0.90604558203864316</v>
      </c>
      <c r="S18" s="39">
        <f t="shared" si="4"/>
        <v>0.90184034863638618</v>
      </c>
      <c r="T18" s="39">
        <f t="shared" si="4"/>
        <v>0.81108724227297513</v>
      </c>
    </row>
    <row r="19" spans="2:21" x14ac:dyDescent="0.2">
      <c r="B19" s="163"/>
      <c r="C19" s="38" t="s">
        <v>55</v>
      </c>
      <c r="D19" s="39">
        <f>SUMPRODUCT(D5:D17,$J$5:$J$17)/SUM($J$5:$J$17)</f>
        <v>0.93381783387251061</v>
      </c>
      <c r="E19" s="39">
        <f t="shared" ref="E19:I19" si="5">SUMPRODUCT(E5:E17,$J$5:$J$17)/SUM($J$5:$J$17)</f>
        <v>0.91635036880519283</v>
      </c>
      <c r="F19" s="39">
        <f t="shared" si="5"/>
        <v>0.95466350754089346</v>
      </c>
      <c r="G19" s="39">
        <f t="shared" si="5"/>
        <v>0.93475221609643799</v>
      </c>
      <c r="H19" s="39">
        <f t="shared" si="5"/>
        <v>0.93381783387251061</v>
      </c>
      <c r="I19" s="39">
        <f t="shared" si="5"/>
        <v>0.86911414730708647</v>
      </c>
      <c r="J19" s="44"/>
      <c r="N19" s="38" t="s">
        <v>55</v>
      </c>
      <c r="O19" s="39">
        <f t="shared" ref="O19:T19" si="6">SUMPRODUCT(O5:O17,$U$5:$U$17)/SUM($U$5:$U$17)</f>
        <v>0.93381783387251061</v>
      </c>
      <c r="P19" s="39">
        <f t="shared" si="6"/>
        <v>0.91635036880519283</v>
      </c>
      <c r="Q19" s="39">
        <f t="shared" si="6"/>
        <v>0.95466350754089369</v>
      </c>
      <c r="R19" s="39">
        <f t="shared" si="6"/>
        <v>0.93475221609643799</v>
      </c>
      <c r="S19" s="39">
        <f t="shared" si="6"/>
        <v>0.93381783387251061</v>
      </c>
      <c r="T19" s="39">
        <f t="shared" si="6"/>
        <v>0.86911414730708647</v>
      </c>
    </row>
    <row r="20" spans="2:21" x14ac:dyDescent="0.2">
      <c r="B20" s="163"/>
      <c r="C20" s="38" t="s">
        <v>54</v>
      </c>
      <c r="D20" s="39">
        <f>STDEV(D5:D17)</f>
        <v>7.3183452066396745E-2</v>
      </c>
      <c r="E20" s="39">
        <f t="shared" ref="E20:I20" si="7">STDEV(E5:E17)</f>
        <v>8.4257150891245247E-2</v>
      </c>
      <c r="F20" s="39">
        <f t="shared" si="7"/>
        <v>7.5423204730738061E-2</v>
      </c>
      <c r="G20" s="39">
        <f t="shared" si="7"/>
        <v>6.6581907043795407E-2</v>
      </c>
      <c r="H20" s="39">
        <f t="shared" si="7"/>
        <v>7.3183452066396745E-2</v>
      </c>
      <c r="I20" s="39">
        <f t="shared" si="7"/>
        <v>0.13372789120951417</v>
      </c>
      <c r="J20" s="44"/>
      <c r="N20" s="38" t="s">
        <v>54</v>
      </c>
      <c r="O20" s="39">
        <f>STDEV(O5:O17)</f>
        <v>7.3183452066396759E-2</v>
      </c>
      <c r="P20" s="39">
        <f t="shared" ref="P20:T20" si="8">STDEV(P5:P17)</f>
        <v>8.4257150891245247E-2</v>
      </c>
      <c r="Q20" s="39">
        <f t="shared" si="8"/>
        <v>7.5423204730738061E-2</v>
      </c>
      <c r="R20" s="39">
        <f t="shared" si="8"/>
        <v>6.6581907043795407E-2</v>
      </c>
      <c r="S20" s="39">
        <f t="shared" si="8"/>
        <v>7.3183452066396759E-2</v>
      </c>
      <c r="T20" s="39">
        <f t="shared" si="8"/>
        <v>0.13372789120951417</v>
      </c>
    </row>
    <row r="21" spans="2:21" ht="34" x14ac:dyDescent="0.2">
      <c r="B21" s="163" t="s">
        <v>61</v>
      </c>
      <c r="C21" s="3" t="s">
        <v>44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2">
        <v>10</v>
      </c>
      <c r="K21" s="54" t="s">
        <v>75</v>
      </c>
    </row>
    <row r="22" spans="2:21" ht="34" x14ac:dyDescent="0.2">
      <c r="B22" s="163"/>
      <c r="C22" s="3" t="s">
        <v>40</v>
      </c>
      <c r="D22" s="48">
        <v>0.796875</v>
      </c>
      <c r="E22" s="48">
        <v>0.82758620689655105</v>
      </c>
      <c r="F22" s="48">
        <v>0.75</v>
      </c>
      <c r="G22" s="48">
        <v>0.786885245901639</v>
      </c>
      <c r="H22" s="48">
        <v>0.796875</v>
      </c>
      <c r="I22" s="48">
        <v>0.59637657954562695</v>
      </c>
      <c r="J22" s="49">
        <v>64</v>
      </c>
      <c r="K22" s="54" t="s">
        <v>98</v>
      </c>
    </row>
    <row r="23" spans="2:21" ht="34" x14ac:dyDescent="0.2">
      <c r="B23" s="163"/>
      <c r="C23" s="3" t="s">
        <v>39</v>
      </c>
      <c r="D23" s="43">
        <v>0.87837837837837796</v>
      </c>
      <c r="E23" s="43">
        <v>0.85897435897435803</v>
      </c>
      <c r="F23" s="43">
        <v>0.90540540540540504</v>
      </c>
      <c r="G23" s="43">
        <v>0.88157894736842102</v>
      </c>
      <c r="H23" s="43">
        <v>0.87837837837837796</v>
      </c>
      <c r="I23" s="43">
        <v>0.75786474674507298</v>
      </c>
      <c r="J23" s="42">
        <v>148</v>
      </c>
      <c r="K23" s="54" t="s">
        <v>99</v>
      </c>
    </row>
    <row r="24" spans="2:21" ht="34" x14ac:dyDescent="0.2">
      <c r="B24" s="163"/>
      <c r="C24" s="3" t="s">
        <v>41</v>
      </c>
      <c r="D24" s="43">
        <v>0.94682336513846799</v>
      </c>
      <c r="E24" s="43">
        <v>0.91848299912816</v>
      </c>
      <c r="F24" s="43">
        <v>0.98068419827786801</v>
      </c>
      <c r="G24" s="43">
        <v>0.94856499718626897</v>
      </c>
      <c r="H24" s="43">
        <v>0.94682336513846799</v>
      </c>
      <c r="I24" s="43">
        <v>0.89570303808093998</v>
      </c>
      <c r="J24" s="42">
        <v>8594</v>
      </c>
      <c r="K24" s="54" t="s">
        <v>100</v>
      </c>
    </row>
    <row r="25" spans="2:21" ht="34" x14ac:dyDescent="0.2">
      <c r="B25" s="163"/>
      <c r="C25" s="3" t="s">
        <v>42</v>
      </c>
      <c r="D25" s="43">
        <v>0.907553107789142</v>
      </c>
      <c r="E25" s="43">
        <v>0.900309119010819</v>
      </c>
      <c r="F25" s="43">
        <v>0.91660110149488505</v>
      </c>
      <c r="G25" s="43">
        <v>0.90838206627680296</v>
      </c>
      <c r="H25" s="43">
        <v>0.907553107789142</v>
      </c>
      <c r="I25" s="43">
        <v>0.81523970764543097</v>
      </c>
      <c r="J25" s="42">
        <v>2542</v>
      </c>
      <c r="K25" s="54" t="s">
        <v>103</v>
      </c>
    </row>
    <row r="26" spans="2:21" ht="34" x14ac:dyDescent="0.2">
      <c r="B26" s="163"/>
      <c r="C26" s="3" t="s">
        <v>43</v>
      </c>
      <c r="D26" s="43">
        <v>0.94797380994514202</v>
      </c>
      <c r="E26" s="43">
        <v>0.919191919191919</v>
      </c>
      <c r="F26" s="43">
        <v>0.98230401698814296</v>
      </c>
      <c r="G26" s="43">
        <v>0.94970059880239499</v>
      </c>
      <c r="H26" s="43">
        <v>0.94797380994514202</v>
      </c>
      <c r="I26" s="43">
        <v>0.89806697786913603</v>
      </c>
      <c r="J26" s="42">
        <v>11302</v>
      </c>
      <c r="K26" s="54" t="s">
        <v>104</v>
      </c>
    </row>
    <row r="27" spans="2:21" ht="34" x14ac:dyDescent="0.2">
      <c r="B27" s="163"/>
      <c r="C27" s="3" t="s">
        <v>46</v>
      </c>
      <c r="D27" s="43">
        <v>0.93733976775750205</v>
      </c>
      <c r="E27" s="43">
        <v>0.916906267970097</v>
      </c>
      <c r="F27" s="43">
        <v>0.96184587543356903</v>
      </c>
      <c r="G27" s="43">
        <v>0.93883859571649297</v>
      </c>
      <c r="H27" s="43">
        <v>0.93733976775750205</v>
      </c>
      <c r="I27" s="43">
        <v>0.87573200846982802</v>
      </c>
      <c r="J27" s="42">
        <v>13262</v>
      </c>
      <c r="K27" s="54" t="s">
        <v>105</v>
      </c>
    </row>
    <row r="28" spans="2:21" ht="34" x14ac:dyDescent="0.2">
      <c r="B28" s="163"/>
      <c r="C28" s="3" t="s">
        <v>47</v>
      </c>
      <c r="D28" s="43">
        <v>0.98319327731092399</v>
      </c>
      <c r="E28" s="43">
        <v>0.96747967479674801</v>
      </c>
      <c r="F28" s="43">
        <v>1</v>
      </c>
      <c r="G28" s="43">
        <v>0.98347107438016501</v>
      </c>
      <c r="H28" s="43">
        <v>0.98319327731092399</v>
      </c>
      <c r="I28" s="43">
        <v>0.96693296023741704</v>
      </c>
      <c r="J28" s="42">
        <v>238</v>
      </c>
      <c r="K28" s="54" t="s">
        <v>108</v>
      </c>
    </row>
    <row r="29" spans="2:21" ht="34" x14ac:dyDescent="0.2">
      <c r="B29" s="163"/>
      <c r="C29" s="3" t="s">
        <v>48</v>
      </c>
      <c r="D29" s="48">
        <v>0.83333333333333304</v>
      </c>
      <c r="E29" s="48">
        <v>0.8</v>
      </c>
      <c r="F29" s="48">
        <v>0.88888888888888795</v>
      </c>
      <c r="G29" s="48">
        <v>0.84210526315789402</v>
      </c>
      <c r="H29" s="48">
        <v>0.83333333333333304</v>
      </c>
      <c r="I29" s="48">
        <v>0.67082039324993603</v>
      </c>
      <c r="J29" s="49">
        <v>18</v>
      </c>
      <c r="K29" s="54" t="s">
        <v>110</v>
      </c>
    </row>
    <row r="30" spans="2:21" ht="34" x14ac:dyDescent="0.2">
      <c r="B30" s="163"/>
      <c r="C30" s="3" t="s">
        <v>49</v>
      </c>
      <c r="D30" s="43">
        <v>0.95189003436426101</v>
      </c>
      <c r="E30" s="43">
        <v>0.91746031746031698</v>
      </c>
      <c r="F30" s="43">
        <v>0.99312714776632305</v>
      </c>
      <c r="G30" s="43">
        <v>0.95379537953795301</v>
      </c>
      <c r="H30" s="43">
        <v>0.95189003436426101</v>
      </c>
      <c r="I30" s="43">
        <v>0.90686959405126499</v>
      </c>
      <c r="J30" s="42">
        <v>582</v>
      </c>
      <c r="K30" s="54" t="s">
        <v>111</v>
      </c>
    </row>
    <row r="31" spans="2:21" ht="34" x14ac:dyDescent="0.2">
      <c r="B31" s="163"/>
      <c r="C31" s="3" t="s">
        <v>50</v>
      </c>
      <c r="D31" s="43">
        <v>0.91349902534113003</v>
      </c>
      <c r="E31" s="43">
        <v>0.92067426871591396</v>
      </c>
      <c r="F31" s="43">
        <v>0.90497076023391798</v>
      </c>
      <c r="G31" s="43">
        <v>0.91275497665273997</v>
      </c>
      <c r="H31" s="43">
        <v>0.91349902534113003</v>
      </c>
      <c r="I31" s="43">
        <v>0.82711837423290302</v>
      </c>
      <c r="J31" s="42">
        <v>4104</v>
      </c>
      <c r="K31" s="54" t="s">
        <v>116</v>
      </c>
    </row>
    <row r="32" spans="2:21" ht="34" x14ac:dyDescent="0.2">
      <c r="B32" s="163"/>
      <c r="C32" s="3" t="s">
        <v>51</v>
      </c>
      <c r="D32" s="48">
        <v>0.75</v>
      </c>
      <c r="E32" s="48">
        <v>0.66666666666666596</v>
      </c>
      <c r="F32" s="48">
        <v>1</v>
      </c>
      <c r="G32" s="48">
        <v>0.8</v>
      </c>
      <c r="H32" s="48">
        <v>0.75</v>
      </c>
      <c r="I32" s="48">
        <v>0.57735026918962495</v>
      </c>
      <c r="J32" s="49">
        <v>4</v>
      </c>
      <c r="K32" s="54" t="s">
        <v>89</v>
      </c>
    </row>
    <row r="33" spans="2:11" ht="34" x14ac:dyDescent="0.2">
      <c r="B33" s="163"/>
      <c r="C33" s="3" t="s">
        <v>52</v>
      </c>
      <c r="D33" s="43">
        <v>0.87706543291473804</v>
      </c>
      <c r="E33" s="43">
        <v>0.90604982206405604</v>
      </c>
      <c r="F33" s="43">
        <v>0.84137475214805002</v>
      </c>
      <c r="G33" s="43">
        <v>0.87251542152159001</v>
      </c>
      <c r="H33" s="43">
        <v>0.87706543291473804</v>
      </c>
      <c r="I33" s="43">
        <v>0.75605950023149704</v>
      </c>
      <c r="J33" s="42">
        <v>3026</v>
      </c>
      <c r="K33" s="54" t="s">
        <v>117</v>
      </c>
    </row>
    <row r="34" spans="2:11" x14ac:dyDescent="0.2">
      <c r="B34" s="163"/>
      <c r="C34" s="38" t="s">
        <v>53</v>
      </c>
      <c r="D34" s="39">
        <f>AVERAGE(D21:D33)</f>
        <v>0.90184034863638618</v>
      </c>
      <c r="E34" s="39">
        <f t="shared" ref="E34:I34" si="9">AVERAGE(E21:E33)</f>
        <v>0.88613704775966196</v>
      </c>
      <c r="F34" s="39">
        <f t="shared" si="9"/>
        <v>0.93270785743361917</v>
      </c>
      <c r="G34" s="39">
        <f t="shared" si="9"/>
        <v>0.90604558203864316</v>
      </c>
      <c r="H34" s="39">
        <f t="shared" si="9"/>
        <v>0.90184034863638618</v>
      </c>
      <c r="I34" s="39">
        <f t="shared" si="9"/>
        <v>0.81108724227297513</v>
      </c>
    </row>
    <row r="35" spans="2:11" x14ac:dyDescent="0.2">
      <c r="B35" s="163"/>
      <c r="C35" s="38" t="s">
        <v>55</v>
      </c>
      <c r="D35" s="39">
        <f t="shared" ref="D35:I35" si="10">SUMPRODUCT(D21:D33,$J$21:$J$33)/SUM($J$21:$J$33)</f>
        <v>0.93381783387251061</v>
      </c>
      <c r="E35" s="39">
        <f t="shared" si="10"/>
        <v>0.91635036880519283</v>
      </c>
      <c r="F35" s="39">
        <f t="shared" si="10"/>
        <v>0.95466350754089346</v>
      </c>
      <c r="G35" s="39">
        <f t="shared" si="10"/>
        <v>0.93475221609643799</v>
      </c>
      <c r="H35" s="39">
        <f t="shared" si="10"/>
        <v>0.93381783387251061</v>
      </c>
      <c r="I35" s="39">
        <f t="shared" si="10"/>
        <v>0.86911414730708647</v>
      </c>
    </row>
    <row r="36" spans="2:11" x14ac:dyDescent="0.2">
      <c r="B36" s="163"/>
      <c r="C36" s="38" t="s">
        <v>54</v>
      </c>
      <c r="D36" s="39">
        <f>STDEV(D21:D33)</f>
        <v>7.3183452066396745E-2</v>
      </c>
      <c r="E36" s="39">
        <f t="shared" ref="E36:I36" si="11">STDEV(E21:E33)</f>
        <v>8.4257150891245247E-2</v>
      </c>
      <c r="F36" s="39">
        <f t="shared" si="11"/>
        <v>7.5423204730738061E-2</v>
      </c>
      <c r="G36" s="39">
        <f t="shared" si="11"/>
        <v>6.6581907043795407E-2</v>
      </c>
      <c r="H36" s="39">
        <f t="shared" si="11"/>
        <v>7.3183452066396745E-2</v>
      </c>
      <c r="I36" s="39">
        <f t="shared" si="11"/>
        <v>0.13372789120951417</v>
      </c>
    </row>
    <row r="37" spans="2:11" ht="34" x14ac:dyDescent="0.2">
      <c r="B37" s="163" t="s">
        <v>74</v>
      </c>
      <c r="C37" s="3" t="s">
        <v>44</v>
      </c>
      <c r="D37" s="43">
        <v>1</v>
      </c>
      <c r="E37" s="43">
        <v>1</v>
      </c>
      <c r="F37" s="43">
        <v>1</v>
      </c>
      <c r="G37" s="43">
        <v>1</v>
      </c>
      <c r="H37" s="43">
        <v>1</v>
      </c>
      <c r="I37" s="43">
        <v>1</v>
      </c>
      <c r="J37" s="42">
        <v>10</v>
      </c>
      <c r="K37" s="54" t="s">
        <v>75</v>
      </c>
    </row>
    <row r="38" spans="2:11" ht="34" x14ac:dyDescent="0.2">
      <c r="B38" s="163"/>
      <c r="C38" s="3" t="s">
        <v>40</v>
      </c>
      <c r="D38" s="48">
        <v>0.796875</v>
      </c>
      <c r="E38" s="48">
        <v>0.82758620689655105</v>
      </c>
      <c r="F38" s="48">
        <v>0.75</v>
      </c>
      <c r="G38" s="48">
        <v>0.786885245901639</v>
      </c>
      <c r="H38" s="48">
        <v>0.796875</v>
      </c>
      <c r="I38" s="48">
        <v>0.59637657954562695</v>
      </c>
      <c r="J38" s="49">
        <v>64</v>
      </c>
      <c r="K38" s="54" t="s">
        <v>98</v>
      </c>
    </row>
    <row r="39" spans="2:11" ht="34" x14ac:dyDescent="0.2">
      <c r="B39" s="163"/>
      <c r="C39" s="3" t="s">
        <v>39</v>
      </c>
      <c r="D39" s="43">
        <v>0.87837837837837796</v>
      </c>
      <c r="E39" s="43">
        <v>0.85897435897435803</v>
      </c>
      <c r="F39" s="43">
        <v>0.90540540540540504</v>
      </c>
      <c r="G39" s="43">
        <v>0.88157894736842102</v>
      </c>
      <c r="H39" s="43">
        <v>0.87837837837837796</v>
      </c>
      <c r="I39" s="43">
        <v>0.75786474674507298</v>
      </c>
      <c r="J39" s="42">
        <v>148</v>
      </c>
      <c r="K39" s="54" t="s">
        <v>99</v>
      </c>
    </row>
    <row r="40" spans="2:11" ht="34" x14ac:dyDescent="0.2">
      <c r="B40" s="163"/>
      <c r="C40" s="3" t="s">
        <v>41</v>
      </c>
      <c r="D40" s="43">
        <v>0.94682336513846799</v>
      </c>
      <c r="E40" s="43">
        <v>0.91848299912816</v>
      </c>
      <c r="F40" s="43">
        <v>0.98068419827786801</v>
      </c>
      <c r="G40" s="43">
        <v>0.94856499718626897</v>
      </c>
      <c r="H40" s="43">
        <v>0.94682336513846799</v>
      </c>
      <c r="I40" s="43">
        <v>0.89570303808093998</v>
      </c>
      <c r="J40" s="42">
        <v>8594</v>
      </c>
      <c r="K40" s="54" t="s">
        <v>100</v>
      </c>
    </row>
    <row r="41" spans="2:11" ht="34" x14ac:dyDescent="0.2">
      <c r="B41" s="163"/>
      <c r="C41" s="3" t="s">
        <v>42</v>
      </c>
      <c r="D41" s="43">
        <v>0.907553107789142</v>
      </c>
      <c r="E41" s="43">
        <v>0.900309119010819</v>
      </c>
      <c r="F41" s="43">
        <v>0.91660110149488505</v>
      </c>
      <c r="G41" s="43">
        <v>0.90838206627680296</v>
      </c>
      <c r="H41" s="43">
        <v>0.907553107789142</v>
      </c>
      <c r="I41" s="43">
        <v>0.81523970764543097</v>
      </c>
      <c r="J41" s="42">
        <v>2542</v>
      </c>
      <c r="K41" s="54" t="s">
        <v>103</v>
      </c>
    </row>
    <row r="42" spans="2:11" ht="34" x14ac:dyDescent="0.2">
      <c r="B42" s="163"/>
      <c r="C42" s="3" t="s">
        <v>43</v>
      </c>
      <c r="D42" s="43">
        <v>0.94797380994514202</v>
      </c>
      <c r="E42" s="43">
        <v>0.919191919191919</v>
      </c>
      <c r="F42" s="43">
        <v>0.98230401698814296</v>
      </c>
      <c r="G42" s="43">
        <v>0.94970059880239499</v>
      </c>
      <c r="H42" s="43">
        <v>0.94797380994514202</v>
      </c>
      <c r="I42" s="43">
        <v>0.89806697786913603</v>
      </c>
      <c r="J42" s="42">
        <v>11302</v>
      </c>
      <c r="K42" s="54" t="s">
        <v>104</v>
      </c>
    </row>
    <row r="43" spans="2:11" ht="34" x14ac:dyDescent="0.2">
      <c r="B43" s="163"/>
      <c r="C43" s="3" t="s">
        <v>46</v>
      </c>
      <c r="D43" s="43">
        <v>0.93733976775750205</v>
      </c>
      <c r="E43" s="43">
        <v>0.916906267970097</v>
      </c>
      <c r="F43" s="43">
        <v>0.96184587543356903</v>
      </c>
      <c r="G43" s="43">
        <v>0.93883859571649297</v>
      </c>
      <c r="H43" s="43">
        <v>0.93733976775750205</v>
      </c>
      <c r="I43" s="43">
        <v>0.87573200846982802</v>
      </c>
      <c r="J43" s="42">
        <v>13262</v>
      </c>
      <c r="K43" s="54" t="s">
        <v>105</v>
      </c>
    </row>
    <row r="44" spans="2:11" ht="34" x14ac:dyDescent="0.2">
      <c r="B44" s="163"/>
      <c r="C44" s="3" t="s">
        <v>47</v>
      </c>
      <c r="D44" s="43">
        <v>0.98319327731092399</v>
      </c>
      <c r="E44" s="43">
        <v>0.96747967479674801</v>
      </c>
      <c r="F44" s="43">
        <v>1</v>
      </c>
      <c r="G44" s="43">
        <v>0.98347107438016501</v>
      </c>
      <c r="H44" s="43">
        <v>0.98319327731092399</v>
      </c>
      <c r="I44" s="43">
        <v>0.96693296023741704</v>
      </c>
      <c r="J44" s="42">
        <v>238</v>
      </c>
      <c r="K44" s="54" t="s">
        <v>108</v>
      </c>
    </row>
    <row r="45" spans="2:11" ht="34" x14ac:dyDescent="0.2">
      <c r="B45" s="163"/>
      <c r="C45" s="3" t="s">
        <v>48</v>
      </c>
      <c r="D45" s="48">
        <v>0.83333333333333304</v>
      </c>
      <c r="E45" s="48">
        <v>0.8</v>
      </c>
      <c r="F45" s="48">
        <v>0.88888888888888795</v>
      </c>
      <c r="G45" s="48">
        <v>0.84210526315789402</v>
      </c>
      <c r="H45" s="48">
        <v>0.83333333333333304</v>
      </c>
      <c r="I45" s="48">
        <v>0.67082039324993603</v>
      </c>
      <c r="J45" s="49">
        <v>18</v>
      </c>
      <c r="K45" s="54" t="s">
        <v>110</v>
      </c>
    </row>
    <row r="46" spans="2:11" ht="34" x14ac:dyDescent="0.2">
      <c r="B46" s="163"/>
      <c r="C46" s="3" t="s">
        <v>49</v>
      </c>
      <c r="D46" s="43">
        <v>0.95189003436426101</v>
      </c>
      <c r="E46" s="43">
        <v>0.91746031746031698</v>
      </c>
      <c r="F46" s="43">
        <v>0.99312714776632305</v>
      </c>
      <c r="G46" s="43">
        <v>0.95379537953795301</v>
      </c>
      <c r="H46" s="43">
        <v>0.95189003436426101</v>
      </c>
      <c r="I46" s="43">
        <v>0.90686959405126499</v>
      </c>
      <c r="J46" s="42">
        <v>582</v>
      </c>
      <c r="K46" s="54" t="s">
        <v>111</v>
      </c>
    </row>
    <row r="47" spans="2:11" ht="34" x14ac:dyDescent="0.2">
      <c r="B47" s="163"/>
      <c r="C47" s="3" t="s">
        <v>50</v>
      </c>
      <c r="D47" s="43">
        <v>0.91349902534113003</v>
      </c>
      <c r="E47" s="43">
        <v>0.92067426871591396</v>
      </c>
      <c r="F47" s="43">
        <v>0.90497076023391798</v>
      </c>
      <c r="G47" s="43">
        <v>0.91275497665273997</v>
      </c>
      <c r="H47" s="43">
        <v>0.91349902534113003</v>
      </c>
      <c r="I47" s="43">
        <v>0.82711837423290302</v>
      </c>
      <c r="J47" s="42">
        <v>4104</v>
      </c>
      <c r="K47" s="54" t="s">
        <v>116</v>
      </c>
    </row>
    <row r="48" spans="2:11" ht="34" x14ac:dyDescent="0.2">
      <c r="B48" s="163"/>
      <c r="C48" s="3" t="s">
        <v>51</v>
      </c>
      <c r="D48" s="48">
        <v>0.75</v>
      </c>
      <c r="E48" s="48">
        <v>0.66666666666666596</v>
      </c>
      <c r="F48" s="48">
        <v>1</v>
      </c>
      <c r="G48" s="48">
        <v>0.8</v>
      </c>
      <c r="H48" s="48">
        <v>0.75</v>
      </c>
      <c r="I48" s="48">
        <v>0.57735026918962495</v>
      </c>
      <c r="J48" s="49">
        <v>4</v>
      </c>
      <c r="K48" s="54" t="s">
        <v>89</v>
      </c>
    </row>
    <row r="49" spans="2:11" ht="34" x14ac:dyDescent="0.2">
      <c r="B49" s="163"/>
      <c r="C49" s="3" t="s">
        <v>52</v>
      </c>
      <c r="D49" s="43">
        <v>0.87706543291473804</v>
      </c>
      <c r="E49" s="43">
        <v>0.90604982206405604</v>
      </c>
      <c r="F49" s="43">
        <v>0.84137475214805002</v>
      </c>
      <c r="G49" s="43">
        <v>0.87251542152159001</v>
      </c>
      <c r="H49" s="43">
        <v>0.87706543291473804</v>
      </c>
      <c r="I49" s="43">
        <v>0.75605950023149704</v>
      </c>
      <c r="J49" s="42">
        <v>3026</v>
      </c>
      <c r="K49" s="54" t="s">
        <v>117</v>
      </c>
    </row>
    <row r="50" spans="2:11" x14ac:dyDescent="0.2">
      <c r="B50" s="163"/>
      <c r="C50" s="38" t="s">
        <v>53</v>
      </c>
      <c r="D50" s="39">
        <f>AVERAGE(D37:D49)</f>
        <v>0.90184034863638618</v>
      </c>
      <c r="E50" s="39">
        <f t="shared" ref="E50:I50" si="12">AVERAGE(E37:E49)</f>
        <v>0.88613704775966196</v>
      </c>
      <c r="F50" s="39">
        <f t="shared" si="12"/>
        <v>0.93270785743361917</v>
      </c>
      <c r="G50" s="39">
        <f t="shared" si="12"/>
        <v>0.90604558203864316</v>
      </c>
      <c r="H50" s="39">
        <f t="shared" si="12"/>
        <v>0.90184034863638618</v>
      </c>
      <c r="I50" s="39">
        <f t="shared" si="12"/>
        <v>0.81108724227297513</v>
      </c>
    </row>
    <row r="51" spans="2:11" x14ac:dyDescent="0.2">
      <c r="B51" s="163"/>
      <c r="C51" s="38" t="s">
        <v>55</v>
      </c>
      <c r="D51" s="39">
        <f>SUMPRODUCT(D37:D49,$J$37:$J$49)/SUM($J$37:$J$49)</f>
        <v>0.93381783387251061</v>
      </c>
      <c r="E51" s="39">
        <f t="shared" ref="E51:I51" si="13">SUMPRODUCT(E37:E49,$J$37:$J$49)/SUM($J$37:$J$49)</f>
        <v>0.91635036880519283</v>
      </c>
      <c r="F51" s="39">
        <f t="shared" si="13"/>
        <v>0.95466350754089346</v>
      </c>
      <c r="G51" s="39">
        <f t="shared" si="13"/>
        <v>0.93475221609643799</v>
      </c>
      <c r="H51" s="39">
        <f t="shared" si="13"/>
        <v>0.93381783387251061</v>
      </c>
      <c r="I51" s="39">
        <f t="shared" si="13"/>
        <v>0.86911414730708647</v>
      </c>
    </row>
    <row r="52" spans="2:11" x14ac:dyDescent="0.2">
      <c r="B52" s="163"/>
      <c r="C52" s="38" t="s">
        <v>54</v>
      </c>
      <c r="D52" s="39">
        <f>STDEV(D37:D49)</f>
        <v>7.3183452066396745E-2</v>
      </c>
      <c r="E52" s="39">
        <f t="shared" ref="E52:I52" si="14">STDEV(E37:E49)</f>
        <v>8.4257150891245247E-2</v>
      </c>
      <c r="F52" s="39">
        <f t="shared" si="14"/>
        <v>7.5423204730738061E-2</v>
      </c>
      <c r="G52" s="39">
        <f t="shared" si="14"/>
        <v>6.6581907043795407E-2</v>
      </c>
      <c r="H52" s="39">
        <f t="shared" si="14"/>
        <v>7.3183452066396745E-2</v>
      </c>
      <c r="I52" s="39">
        <f t="shared" si="14"/>
        <v>0.13372789120951417</v>
      </c>
    </row>
    <row r="53" spans="2:11" ht="34" x14ac:dyDescent="0.2">
      <c r="B53" s="163" t="s">
        <v>76</v>
      </c>
      <c r="C53" s="3" t="s">
        <v>44</v>
      </c>
      <c r="D53" s="43">
        <v>1</v>
      </c>
      <c r="E53" s="43">
        <v>1</v>
      </c>
      <c r="F53" s="43">
        <v>1</v>
      </c>
      <c r="G53" s="43">
        <v>1</v>
      </c>
      <c r="H53" s="43">
        <v>1</v>
      </c>
      <c r="I53" s="43">
        <v>1</v>
      </c>
      <c r="J53" s="42">
        <v>10</v>
      </c>
      <c r="K53" s="54" t="s">
        <v>75</v>
      </c>
    </row>
    <row r="54" spans="2:11" ht="34" x14ac:dyDescent="0.2">
      <c r="B54" s="163"/>
      <c r="C54" s="3" t="s">
        <v>40</v>
      </c>
      <c r="D54" s="48">
        <v>0.796875</v>
      </c>
      <c r="E54" s="48">
        <v>0.82758620689655105</v>
      </c>
      <c r="F54" s="48">
        <v>0.75</v>
      </c>
      <c r="G54" s="48">
        <v>0.786885245901639</v>
      </c>
      <c r="H54" s="48">
        <v>0.796875</v>
      </c>
      <c r="I54" s="48">
        <v>0.59637657954562695</v>
      </c>
      <c r="J54" s="49">
        <v>64</v>
      </c>
      <c r="K54" s="54" t="s">
        <v>98</v>
      </c>
    </row>
    <row r="55" spans="2:11" ht="34" x14ac:dyDescent="0.2">
      <c r="B55" s="163"/>
      <c r="C55" s="3" t="s">
        <v>39</v>
      </c>
      <c r="D55" s="43">
        <v>0.87837837837837796</v>
      </c>
      <c r="E55" s="43">
        <v>0.85897435897435803</v>
      </c>
      <c r="F55" s="43">
        <v>0.90540540540540504</v>
      </c>
      <c r="G55" s="43">
        <v>0.88157894736842102</v>
      </c>
      <c r="H55" s="43">
        <v>0.87837837837837796</v>
      </c>
      <c r="I55" s="43">
        <v>0.75786474674507298</v>
      </c>
      <c r="J55" s="42">
        <v>148</v>
      </c>
      <c r="K55" s="54" t="s">
        <v>99</v>
      </c>
    </row>
    <row r="56" spans="2:11" ht="34" x14ac:dyDescent="0.2">
      <c r="B56" s="163"/>
      <c r="C56" s="3" t="s">
        <v>41</v>
      </c>
      <c r="D56" s="43">
        <v>0.94682336513846799</v>
      </c>
      <c r="E56" s="43">
        <v>0.91848299912816</v>
      </c>
      <c r="F56" s="43">
        <v>0.98068419827786801</v>
      </c>
      <c r="G56" s="43">
        <v>0.94856499718626897</v>
      </c>
      <c r="H56" s="43">
        <v>0.94682336513846799</v>
      </c>
      <c r="I56" s="43">
        <v>0.89570303808093998</v>
      </c>
      <c r="J56" s="42">
        <v>8594</v>
      </c>
      <c r="K56" s="54" t="s">
        <v>100</v>
      </c>
    </row>
    <row r="57" spans="2:11" ht="34" x14ac:dyDescent="0.2">
      <c r="B57" s="163"/>
      <c r="C57" s="3" t="s">
        <v>42</v>
      </c>
      <c r="D57" s="43">
        <v>0.907553107789142</v>
      </c>
      <c r="E57" s="43">
        <v>0.900309119010819</v>
      </c>
      <c r="F57" s="43">
        <v>0.91660110149488505</v>
      </c>
      <c r="G57" s="43">
        <v>0.90838206627680296</v>
      </c>
      <c r="H57" s="43">
        <v>0.907553107789142</v>
      </c>
      <c r="I57" s="43">
        <v>0.81523970764543097</v>
      </c>
      <c r="J57" s="42">
        <v>2542</v>
      </c>
      <c r="K57" s="54" t="s">
        <v>103</v>
      </c>
    </row>
    <row r="58" spans="2:11" ht="34" x14ac:dyDescent="0.2">
      <c r="B58" s="163"/>
      <c r="C58" s="3" t="s">
        <v>43</v>
      </c>
      <c r="D58" s="43">
        <v>0.94797380994514202</v>
      </c>
      <c r="E58" s="43">
        <v>0.919191919191919</v>
      </c>
      <c r="F58" s="43">
        <v>0.98230401698814296</v>
      </c>
      <c r="G58" s="43">
        <v>0.94970059880239499</v>
      </c>
      <c r="H58" s="43">
        <v>0.94797380994514202</v>
      </c>
      <c r="I58" s="43">
        <v>0.89806697786913603</v>
      </c>
      <c r="J58" s="42">
        <v>11302</v>
      </c>
      <c r="K58" s="54" t="s">
        <v>104</v>
      </c>
    </row>
    <row r="59" spans="2:11" ht="34" x14ac:dyDescent="0.2">
      <c r="B59" s="163"/>
      <c r="C59" s="3" t="s">
        <v>46</v>
      </c>
      <c r="D59" s="43">
        <v>0.93733976775750205</v>
      </c>
      <c r="E59" s="43">
        <v>0.916906267970097</v>
      </c>
      <c r="F59" s="43">
        <v>0.96184587543356903</v>
      </c>
      <c r="G59" s="43">
        <v>0.93883859571649297</v>
      </c>
      <c r="H59" s="43">
        <v>0.93733976775750205</v>
      </c>
      <c r="I59" s="43">
        <v>0.87573200846982802</v>
      </c>
      <c r="J59" s="42">
        <v>13262</v>
      </c>
      <c r="K59" s="54" t="s">
        <v>105</v>
      </c>
    </row>
    <row r="60" spans="2:11" ht="34" x14ac:dyDescent="0.2">
      <c r="B60" s="163"/>
      <c r="C60" s="3" t="s">
        <v>47</v>
      </c>
      <c r="D60" s="43">
        <v>0.98319327731092399</v>
      </c>
      <c r="E60" s="43">
        <v>0.96747967479674801</v>
      </c>
      <c r="F60" s="43">
        <v>1</v>
      </c>
      <c r="G60" s="43">
        <v>0.98347107438016501</v>
      </c>
      <c r="H60" s="43">
        <v>0.98319327731092399</v>
      </c>
      <c r="I60" s="43">
        <v>0.96693296023741704</v>
      </c>
      <c r="J60" s="42">
        <v>238</v>
      </c>
      <c r="K60" s="54" t="s">
        <v>108</v>
      </c>
    </row>
    <row r="61" spans="2:11" ht="34" x14ac:dyDescent="0.2">
      <c r="B61" s="163"/>
      <c r="C61" s="3" t="s">
        <v>48</v>
      </c>
      <c r="D61" s="48">
        <v>0.83333333333333304</v>
      </c>
      <c r="E61" s="48">
        <v>0.8</v>
      </c>
      <c r="F61" s="48">
        <v>0.88888888888888795</v>
      </c>
      <c r="G61" s="48">
        <v>0.84210526315789402</v>
      </c>
      <c r="H61" s="48">
        <v>0.83333333333333304</v>
      </c>
      <c r="I61" s="48">
        <v>0.67082039324993603</v>
      </c>
      <c r="J61" s="49">
        <v>18</v>
      </c>
      <c r="K61" s="54" t="s">
        <v>110</v>
      </c>
    </row>
    <row r="62" spans="2:11" ht="34" x14ac:dyDescent="0.2">
      <c r="B62" s="163"/>
      <c r="C62" s="3" t="s">
        <v>49</v>
      </c>
      <c r="D62" s="43">
        <v>0.95189003436426101</v>
      </c>
      <c r="E62" s="43">
        <v>0.91746031746031698</v>
      </c>
      <c r="F62" s="43">
        <v>0.99312714776632305</v>
      </c>
      <c r="G62" s="43">
        <v>0.95379537953795301</v>
      </c>
      <c r="H62" s="43">
        <v>0.95189003436426101</v>
      </c>
      <c r="I62" s="43">
        <v>0.90686959405126499</v>
      </c>
      <c r="J62" s="42">
        <v>582</v>
      </c>
      <c r="K62" s="54" t="s">
        <v>111</v>
      </c>
    </row>
    <row r="63" spans="2:11" ht="34" x14ac:dyDescent="0.2">
      <c r="B63" s="163"/>
      <c r="C63" s="3" t="s">
        <v>50</v>
      </c>
      <c r="D63" s="43">
        <v>0.91349902534113003</v>
      </c>
      <c r="E63" s="43">
        <v>0.92067426871591396</v>
      </c>
      <c r="F63" s="43">
        <v>0.90497076023391798</v>
      </c>
      <c r="G63" s="43">
        <v>0.91275497665273997</v>
      </c>
      <c r="H63" s="43">
        <v>0.91349902534113003</v>
      </c>
      <c r="I63" s="43">
        <v>0.82711837423290302</v>
      </c>
      <c r="J63" s="42">
        <v>4104</v>
      </c>
      <c r="K63" s="54" t="s">
        <v>116</v>
      </c>
    </row>
    <row r="64" spans="2:11" ht="34" x14ac:dyDescent="0.2">
      <c r="B64" s="163"/>
      <c r="C64" s="3" t="s">
        <v>51</v>
      </c>
      <c r="D64" s="48">
        <v>0.75</v>
      </c>
      <c r="E64" s="48">
        <v>0.66666666666666596</v>
      </c>
      <c r="F64" s="48">
        <v>1</v>
      </c>
      <c r="G64" s="48">
        <v>0.8</v>
      </c>
      <c r="H64" s="48">
        <v>0.75</v>
      </c>
      <c r="I64" s="48">
        <v>0.57735026918962495</v>
      </c>
      <c r="J64" s="49">
        <v>4</v>
      </c>
      <c r="K64" s="54" t="s">
        <v>89</v>
      </c>
    </row>
    <row r="65" spans="2:11" ht="34" x14ac:dyDescent="0.2">
      <c r="B65" s="163"/>
      <c r="C65" s="3" t="s">
        <v>52</v>
      </c>
      <c r="D65" s="43">
        <v>0.87706543291473804</v>
      </c>
      <c r="E65" s="43">
        <v>0.90604982206405604</v>
      </c>
      <c r="F65" s="43">
        <v>0.84137475214805002</v>
      </c>
      <c r="G65" s="43">
        <v>0.87251542152159001</v>
      </c>
      <c r="H65" s="43">
        <v>0.87706543291473804</v>
      </c>
      <c r="I65" s="43">
        <v>0.75605950023149704</v>
      </c>
      <c r="J65" s="42">
        <v>3026</v>
      </c>
      <c r="K65" s="54" t="s">
        <v>117</v>
      </c>
    </row>
    <row r="66" spans="2:11" x14ac:dyDescent="0.2">
      <c r="B66" s="163"/>
      <c r="C66" s="38" t="s">
        <v>53</v>
      </c>
      <c r="D66" s="39">
        <f>AVERAGE(D53:D65)</f>
        <v>0.90184034863638618</v>
      </c>
      <c r="E66" s="39">
        <f t="shared" ref="E66:I66" si="15">AVERAGE(E53:E65)</f>
        <v>0.88613704775966196</v>
      </c>
      <c r="F66" s="39">
        <f t="shared" si="15"/>
        <v>0.93270785743361917</v>
      </c>
      <c r="G66" s="39">
        <f t="shared" si="15"/>
        <v>0.90604558203864316</v>
      </c>
      <c r="H66" s="39">
        <f t="shared" si="15"/>
        <v>0.90184034863638618</v>
      </c>
      <c r="I66" s="39">
        <f t="shared" si="15"/>
        <v>0.81108724227297513</v>
      </c>
    </row>
    <row r="67" spans="2:11" x14ac:dyDescent="0.2">
      <c r="B67" s="163"/>
      <c r="C67" s="38" t="s">
        <v>55</v>
      </c>
      <c r="D67" s="39">
        <f>SUMPRODUCT(D53:D65,$J$53:$J$65)/SUM($J$53:$J$65)</f>
        <v>0.93381783387251061</v>
      </c>
      <c r="E67" s="39">
        <f t="shared" ref="E67:I67" si="16">SUMPRODUCT(E53:E65,$J$53:$J$65)/SUM($J$53:$J$65)</f>
        <v>0.91635036880519283</v>
      </c>
      <c r="F67" s="39">
        <f t="shared" si="16"/>
        <v>0.95466350754089346</v>
      </c>
      <c r="G67" s="39">
        <f t="shared" si="16"/>
        <v>0.93475221609643799</v>
      </c>
      <c r="H67" s="39">
        <f t="shared" si="16"/>
        <v>0.93381783387251061</v>
      </c>
      <c r="I67" s="39">
        <f t="shared" si="16"/>
        <v>0.86911414730708647</v>
      </c>
    </row>
    <row r="68" spans="2:11" x14ac:dyDescent="0.2">
      <c r="B68" s="163"/>
      <c r="C68" s="38" t="s">
        <v>54</v>
      </c>
      <c r="D68" s="39">
        <f>STDEV(D53:D65)</f>
        <v>7.3183452066396745E-2</v>
      </c>
      <c r="E68" s="39">
        <f t="shared" ref="E68:I68" si="17">STDEV(E53:E65)</f>
        <v>8.4257150891245247E-2</v>
      </c>
      <c r="F68" s="39">
        <f t="shared" si="17"/>
        <v>7.5423204730738061E-2</v>
      </c>
      <c r="G68" s="39">
        <f t="shared" si="17"/>
        <v>6.6581907043795407E-2</v>
      </c>
      <c r="H68" s="39">
        <f t="shared" si="17"/>
        <v>7.3183452066396745E-2</v>
      </c>
      <c r="I68" s="39">
        <f t="shared" si="17"/>
        <v>0.13372789120951417</v>
      </c>
    </row>
    <row r="69" spans="2:11" ht="34" x14ac:dyDescent="0.2">
      <c r="B69" s="163" t="s">
        <v>77</v>
      </c>
      <c r="C69" s="3" t="s">
        <v>44</v>
      </c>
      <c r="D69" s="43">
        <v>1</v>
      </c>
      <c r="E69" s="43">
        <v>1</v>
      </c>
      <c r="F69" s="43">
        <v>1</v>
      </c>
      <c r="G69" s="43">
        <v>1</v>
      </c>
      <c r="H69" s="43">
        <v>1</v>
      </c>
      <c r="I69" s="43">
        <v>1</v>
      </c>
      <c r="J69" s="42">
        <v>10</v>
      </c>
      <c r="K69" s="54" t="s">
        <v>75</v>
      </c>
    </row>
    <row r="70" spans="2:11" ht="34" x14ac:dyDescent="0.2">
      <c r="B70" s="163"/>
      <c r="C70" s="3" t="s">
        <v>40</v>
      </c>
      <c r="D70" s="48">
        <v>0.796875</v>
      </c>
      <c r="E70" s="48">
        <v>0.82758620689655105</v>
      </c>
      <c r="F70" s="48">
        <v>0.75</v>
      </c>
      <c r="G70" s="48">
        <v>0.786885245901639</v>
      </c>
      <c r="H70" s="48">
        <v>0.796875</v>
      </c>
      <c r="I70" s="48">
        <v>0.59637657954562695</v>
      </c>
      <c r="J70" s="49">
        <v>64</v>
      </c>
      <c r="K70" s="54" t="s">
        <v>98</v>
      </c>
    </row>
    <row r="71" spans="2:11" ht="34" x14ac:dyDescent="0.2">
      <c r="B71" s="163"/>
      <c r="C71" s="3" t="s">
        <v>39</v>
      </c>
      <c r="D71" s="43">
        <v>0.87837837837837796</v>
      </c>
      <c r="E71" s="43">
        <v>0.85897435897435803</v>
      </c>
      <c r="F71" s="43">
        <v>0.90540540540540504</v>
      </c>
      <c r="G71" s="43">
        <v>0.88157894736842102</v>
      </c>
      <c r="H71" s="43">
        <v>0.87837837837837796</v>
      </c>
      <c r="I71" s="43">
        <v>0.75786474674507298</v>
      </c>
      <c r="J71" s="42">
        <v>148</v>
      </c>
      <c r="K71" s="54" t="s">
        <v>99</v>
      </c>
    </row>
    <row r="72" spans="2:11" ht="34" x14ac:dyDescent="0.2">
      <c r="B72" s="163"/>
      <c r="C72" s="3" t="s">
        <v>41</v>
      </c>
      <c r="D72" s="43">
        <v>0.94682336513846799</v>
      </c>
      <c r="E72" s="43">
        <v>0.91848299912816</v>
      </c>
      <c r="F72" s="43">
        <v>0.98068419827786801</v>
      </c>
      <c r="G72" s="43">
        <v>0.94856499718626897</v>
      </c>
      <c r="H72" s="43">
        <v>0.94682336513846799</v>
      </c>
      <c r="I72" s="43">
        <v>0.89570303808093998</v>
      </c>
      <c r="J72" s="42">
        <v>8594</v>
      </c>
      <c r="K72" s="54" t="s">
        <v>100</v>
      </c>
    </row>
    <row r="73" spans="2:11" ht="34" x14ac:dyDescent="0.2">
      <c r="B73" s="163"/>
      <c r="C73" s="3" t="s">
        <v>42</v>
      </c>
      <c r="D73" s="43">
        <v>0.907553107789142</v>
      </c>
      <c r="E73" s="43">
        <v>0.900309119010819</v>
      </c>
      <c r="F73" s="43">
        <v>0.91660110149488505</v>
      </c>
      <c r="G73" s="43">
        <v>0.90838206627680296</v>
      </c>
      <c r="H73" s="43">
        <v>0.907553107789142</v>
      </c>
      <c r="I73" s="43">
        <v>0.81523970764543097</v>
      </c>
      <c r="J73" s="42">
        <v>2542</v>
      </c>
      <c r="K73" s="54" t="s">
        <v>103</v>
      </c>
    </row>
    <row r="74" spans="2:11" ht="34" x14ac:dyDescent="0.2">
      <c r="B74" s="163"/>
      <c r="C74" s="3" t="s">
        <v>43</v>
      </c>
      <c r="D74" s="43">
        <v>0.94797380994514202</v>
      </c>
      <c r="E74" s="43">
        <v>0.919191919191919</v>
      </c>
      <c r="F74" s="43">
        <v>0.98230401698814296</v>
      </c>
      <c r="G74" s="43">
        <v>0.94970059880239499</v>
      </c>
      <c r="H74" s="43">
        <v>0.94797380994514202</v>
      </c>
      <c r="I74" s="43">
        <v>0.89806697786913603</v>
      </c>
      <c r="J74" s="42">
        <v>11302</v>
      </c>
      <c r="K74" s="54" t="s">
        <v>104</v>
      </c>
    </row>
    <row r="75" spans="2:11" ht="34" x14ac:dyDescent="0.2">
      <c r="B75" s="163"/>
      <c r="C75" s="3" t="s">
        <v>46</v>
      </c>
      <c r="D75" s="43">
        <v>0.93733976775750205</v>
      </c>
      <c r="E75" s="43">
        <v>0.916906267970097</v>
      </c>
      <c r="F75" s="43">
        <v>0.96184587543356903</v>
      </c>
      <c r="G75" s="43">
        <v>0.93883859571649297</v>
      </c>
      <c r="H75" s="43">
        <v>0.93733976775750205</v>
      </c>
      <c r="I75" s="43">
        <v>0.87573200846982802</v>
      </c>
      <c r="J75" s="42">
        <v>13262</v>
      </c>
      <c r="K75" s="54" t="s">
        <v>105</v>
      </c>
    </row>
    <row r="76" spans="2:11" ht="34" x14ac:dyDescent="0.2">
      <c r="B76" s="163"/>
      <c r="C76" s="3" t="s">
        <v>47</v>
      </c>
      <c r="D76" s="43">
        <v>0.98319327731092399</v>
      </c>
      <c r="E76" s="43">
        <v>0.96747967479674801</v>
      </c>
      <c r="F76" s="43">
        <v>1</v>
      </c>
      <c r="G76" s="43">
        <v>0.98347107438016501</v>
      </c>
      <c r="H76" s="43">
        <v>0.98319327731092399</v>
      </c>
      <c r="I76" s="43">
        <v>0.96693296023741704</v>
      </c>
      <c r="J76" s="42">
        <v>238</v>
      </c>
      <c r="K76" s="54" t="s">
        <v>108</v>
      </c>
    </row>
    <row r="77" spans="2:11" ht="34" x14ac:dyDescent="0.2">
      <c r="B77" s="163"/>
      <c r="C77" s="3" t="s">
        <v>48</v>
      </c>
      <c r="D77" s="48">
        <v>0.83333333333333304</v>
      </c>
      <c r="E77" s="48">
        <v>0.8</v>
      </c>
      <c r="F77" s="48">
        <v>0.88888888888888795</v>
      </c>
      <c r="G77" s="48">
        <v>0.84210526315789402</v>
      </c>
      <c r="H77" s="48">
        <v>0.83333333333333304</v>
      </c>
      <c r="I77" s="48">
        <v>0.67082039324993603</v>
      </c>
      <c r="J77" s="49">
        <v>18</v>
      </c>
      <c r="K77" s="54" t="s">
        <v>110</v>
      </c>
    </row>
    <row r="78" spans="2:11" ht="34" x14ac:dyDescent="0.2">
      <c r="B78" s="163"/>
      <c r="C78" s="3" t="s">
        <v>49</v>
      </c>
      <c r="D78" s="43">
        <v>0.95189003436426101</v>
      </c>
      <c r="E78" s="43">
        <v>0.91746031746031698</v>
      </c>
      <c r="F78" s="43">
        <v>0.99312714776632305</v>
      </c>
      <c r="G78" s="43">
        <v>0.95379537953795301</v>
      </c>
      <c r="H78" s="43">
        <v>0.95189003436426101</v>
      </c>
      <c r="I78" s="43">
        <v>0.90686959405126499</v>
      </c>
      <c r="J78" s="42">
        <v>582</v>
      </c>
      <c r="K78" s="54" t="s">
        <v>111</v>
      </c>
    </row>
    <row r="79" spans="2:11" ht="34" x14ac:dyDescent="0.2">
      <c r="B79" s="163"/>
      <c r="C79" s="3" t="s">
        <v>50</v>
      </c>
      <c r="D79" s="43">
        <v>0.91349902534113003</v>
      </c>
      <c r="E79" s="43">
        <v>0.92067426871591396</v>
      </c>
      <c r="F79" s="43">
        <v>0.90497076023391798</v>
      </c>
      <c r="G79" s="43">
        <v>0.91275497665273997</v>
      </c>
      <c r="H79" s="43">
        <v>0.91349902534113003</v>
      </c>
      <c r="I79" s="43">
        <v>0.82711837423290302</v>
      </c>
      <c r="J79" s="42">
        <v>4104</v>
      </c>
      <c r="K79" s="54" t="s">
        <v>116</v>
      </c>
    </row>
    <row r="80" spans="2:11" ht="34" x14ac:dyDescent="0.2">
      <c r="B80" s="163"/>
      <c r="C80" s="3" t="s">
        <v>51</v>
      </c>
      <c r="D80" s="48">
        <v>0.75</v>
      </c>
      <c r="E80" s="48">
        <v>0.66666666666666596</v>
      </c>
      <c r="F80" s="48">
        <v>1</v>
      </c>
      <c r="G80" s="48">
        <v>0.8</v>
      </c>
      <c r="H80" s="48">
        <v>0.75</v>
      </c>
      <c r="I80" s="48">
        <v>0.57735026918962495</v>
      </c>
      <c r="J80" s="49">
        <v>4</v>
      </c>
      <c r="K80" s="54" t="s">
        <v>89</v>
      </c>
    </row>
    <row r="81" spans="2:11" ht="34" x14ac:dyDescent="0.2">
      <c r="B81" s="163"/>
      <c r="C81" s="3" t="s">
        <v>52</v>
      </c>
      <c r="D81" s="43">
        <v>0.87706543291473804</v>
      </c>
      <c r="E81" s="43">
        <v>0.90604982206405604</v>
      </c>
      <c r="F81" s="43">
        <v>0.84137475214805002</v>
      </c>
      <c r="G81" s="43">
        <v>0.87251542152159001</v>
      </c>
      <c r="H81" s="43">
        <v>0.87706543291473804</v>
      </c>
      <c r="I81" s="43">
        <v>0.75605950023149704</v>
      </c>
      <c r="J81" s="42">
        <v>3026</v>
      </c>
      <c r="K81" s="54" t="s">
        <v>117</v>
      </c>
    </row>
    <row r="82" spans="2:11" x14ac:dyDescent="0.2">
      <c r="B82" s="163"/>
      <c r="C82" s="38" t="s">
        <v>53</v>
      </c>
      <c r="D82" s="39">
        <f>AVERAGE(D69:D81)</f>
        <v>0.90184034863638618</v>
      </c>
      <c r="E82" s="39">
        <f t="shared" ref="E82:I82" si="18">AVERAGE(E69:E81)</f>
        <v>0.88613704775966196</v>
      </c>
      <c r="F82" s="39">
        <f t="shared" si="18"/>
        <v>0.93270785743361917</v>
      </c>
      <c r="G82" s="39">
        <f t="shared" si="18"/>
        <v>0.90604558203864316</v>
      </c>
      <c r="H82" s="39">
        <f t="shared" si="18"/>
        <v>0.90184034863638618</v>
      </c>
      <c r="I82" s="39">
        <f t="shared" si="18"/>
        <v>0.81108724227297513</v>
      </c>
    </row>
    <row r="83" spans="2:11" x14ac:dyDescent="0.2">
      <c r="B83" s="163"/>
      <c r="C83" s="38" t="s">
        <v>55</v>
      </c>
      <c r="D83" s="39">
        <f>SUMPRODUCT(D69:D81,$J$69:$J$81)/SUM($J$69:$J$81)</f>
        <v>0.93381783387251061</v>
      </c>
      <c r="E83" s="39">
        <f t="shared" ref="E83:I83" si="19">SUMPRODUCT(E69:E81,$J$69:$J$81)/SUM($J$69:$J$81)</f>
        <v>0.91635036880519283</v>
      </c>
      <c r="F83" s="39">
        <f t="shared" si="19"/>
        <v>0.95466350754089346</v>
      </c>
      <c r="G83" s="39">
        <f t="shared" si="19"/>
        <v>0.93475221609643799</v>
      </c>
      <c r="H83" s="39">
        <f t="shared" si="19"/>
        <v>0.93381783387251061</v>
      </c>
      <c r="I83" s="39">
        <f t="shared" si="19"/>
        <v>0.86911414730708647</v>
      </c>
    </row>
    <row r="84" spans="2:11" x14ac:dyDescent="0.2">
      <c r="B84" s="163"/>
      <c r="C84" s="38" t="s">
        <v>54</v>
      </c>
      <c r="D84" s="39">
        <f>STDEV(D69:D81)</f>
        <v>7.3183452066396745E-2</v>
      </c>
      <c r="E84" s="39">
        <f t="shared" ref="E84:I84" si="20">STDEV(E69:E81)</f>
        <v>8.4257150891245247E-2</v>
      </c>
      <c r="F84" s="39">
        <f t="shared" si="20"/>
        <v>7.5423204730738061E-2</v>
      </c>
      <c r="G84" s="39">
        <f t="shared" si="20"/>
        <v>6.6581907043795407E-2</v>
      </c>
      <c r="H84" s="39">
        <f t="shared" si="20"/>
        <v>7.3183452066396745E-2</v>
      </c>
      <c r="I84" s="39">
        <f t="shared" si="20"/>
        <v>0.13372789120951417</v>
      </c>
    </row>
    <row r="85" spans="2:11" x14ac:dyDescent="0.2">
      <c r="B85" s="171" t="s">
        <v>167</v>
      </c>
      <c r="C85" s="171"/>
      <c r="D85" s="39">
        <f t="shared" ref="D85:I87" si="21">AVERAGE(D82,D66,D50,D34,D18)</f>
        <v>0.90184034863638618</v>
      </c>
      <c r="E85" s="39">
        <f t="shared" si="21"/>
        <v>0.88613704775966196</v>
      </c>
      <c r="F85" s="39">
        <f t="shared" si="21"/>
        <v>0.93270785743361917</v>
      </c>
      <c r="G85" s="39">
        <f t="shared" si="21"/>
        <v>0.90604558203864316</v>
      </c>
      <c r="H85" s="39">
        <f t="shared" si="21"/>
        <v>0.90184034863638618</v>
      </c>
      <c r="I85" s="39">
        <f t="shared" si="21"/>
        <v>0.81108724227297524</v>
      </c>
    </row>
    <row r="86" spans="2:11" x14ac:dyDescent="0.2">
      <c r="B86" s="172" t="s">
        <v>168</v>
      </c>
      <c r="C86" s="173"/>
      <c r="D86" s="39">
        <f t="shared" si="21"/>
        <v>0.93381783387251061</v>
      </c>
      <c r="E86" s="39">
        <f t="shared" si="21"/>
        <v>0.91635036880519283</v>
      </c>
      <c r="F86" s="39">
        <f t="shared" si="21"/>
        <v>0.95466350754089346</v>
      </c>
      <c r="G86" s="39">
        <f t="shared" si="21"/>
        <v>0.93475221609643788</v>
      </c>
      <c r="H86" s="39">
        <f t="shared" si="21"/>
        <v>0.93381783387251061</v>
      </c>
      <c r="I86" s="39">
        <f t="shared" si="21"/>
        <v>0.86911414730708647</v>
      </c>
    </row>
    <row r="87" spans="2:11" x14ac:dyDescent="0.2">
      <c r="B87" s="171" t="s">
        <v>163</v>
      </c>
      <c r="C87" s="171"/>
      <c r="D87" s="39">
        <f t="shared" si="21"/>
        <v>7.3183452066396745E-2</v>
      </c>
      <c r="E87" s="39">
        <f t="shared" si="21"/>
        <v>8.4257150891245247E-2</v>
      </c>
      <c r="F87" s="39">
        <f t="shared" si="21"/>
        <v>7.5423204730738061E-2</v>
      </c>
      <c r="G87" s="39">
        <f t="shared" si="21"/>
        <v>6.6581907043795407E-2</v>
      </c>
      <c r="H87" s="39">
        <f t="shared" si="21"/>
        <v>7.3183452066396745E-2</v>
      </c>
      <c r="I87" s="39">
        <f t="shared" si="21"/>
        <v>0.13372789120951417</v>
      </c>
    </row>
    <row r="91" spans="2:11" x14ac:dyDescent="0.2">
      <c r="D91" s="169" t="s">
        <v>216</v>
      </c>
      <c r="E91" s="169"/>
      <c r="F91" s="169"/>
      <c r="G91" s="169"/>
    </row>
    <row r="92" spans="2:11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</row>
    <row r="93" spans="2:11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</row>
    <row r="94" spans="2:11" x14ac:dyDescent="0.2">
      <c r="C94" s="87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 t="shared" si="22"/>
        <v>0</v>
      </c>
    </row>
    <row r="95" spans="2:11" x14ac:dyDescent="0.2">
      <c r="C95" s="87" t="s">
        <v>39</v>
      </c>
      <c r="D95" s="3">
        <f>ROUND(_xlfn.STDEV.P(D71,D55,D39,D23,D7),4)</f>
        <v>0</v>
      </c>
      <c r="E95" s="3">
        <f t="shared" si="22"/>
        <v>0</v>
      </c>
      <c r="F95" s="3">
        <f t="shared" si="22"/>
        <v>0</v>
      </c>
      <c r="G95" s="3">
        <f t="shared" si="22"/>
        <v>0</v>
      </c>
    </row>
    <row r="96" spans="2:11" x14ac:dyDescent="0.2">
      <c r="C96" s="87" t="s">
        <v>41</v>
      </c>
      <c r="D96" s="3">
        <f>ROUND(_xlfn.STDEV.P(D72,D56,D40,D24,D8),4)</f>
        <v>0</v>
      </c>
      <c r="E96" s="3">
        <f t="shared" si="22"/>
        <v>0</v>
      </c>
      <c r="F96" s="3">
        <f t="shared" si="22"/>
        <v>0</v>
      </c>
      <c r="G96" s="3">
        <f>ROUND(_xlfn.STDEV.P(G72,G56,G40,G24,G8),4)</f>
        <v>0</v>
      </c>
    </row>
    <row r="97" spans="2:17" x14ac:dyDescent="0.2">
      <c r="C97" s="87" t="s">
        <v>42</v>
      </c>
      <c r="D97" s="3">
        <f>ROUND(_xlfn.STDEV.P(D73,D57,D41,D25,D9),4)</f>
        <v>0</v>
      </c>
      <c r="E97" s="3">
        <f t="shared" si="22"/>
        <v>0</v>
      </c>
      <c r="F97" s="3">
        <f t="shared" si="22"/>
        <v>0</v>
      </c>
      <c r="G97" s="3">
        <f t="shared" si="22"/>
        <v>0</v>
      </c>
    </row>
    <row r="98" spans="2:17" x14ac:dyDescent="0.2">
      <c r="C98" s="87" t="s">
        <v>43</v>
      </c>
      <c r="D98" s="3">
        <f t="shared" si="23"/>
        <v>0</v>
      </c>
      <c r="E98" s="3">
        <f t="shared" si="22"/>
        <v>0</v>
      </c>
      <c r="F98" s="3">
        <f>ROUND(_xlfn.STDEV.P(F74,F58,F42,F26,F10),4)</f>
        <v>0</v>
      </c>
      <c r="G98" s="3">
        <f t="shared" si="22"/>
        <v>0</v>
      </c>
    </row>
    <row r="99" spans="2:17" x14ac:dyDescent="0.2">
      <c r="C99" s="87" t="s">
        <v>46</v>
      </c>
      <c r="D99" s="3">
        <f t="shared" si="23"/>
        <v>0</v>
      </c>
      <c r="E99" s="3">
        <f t="shared" si="22"/>
        <v>0</v>
      </c>
      <c r="F99" s="3">
        <f>ROUND(_xlfn.STDEV.P(F75,F59,F43,F27,F11),4)</f>
        <v>0</v>
      </c>
      <c r="G99" s="3">
        <f t="shared" si="22"/>
        <v>0</v>
      </c>
    </row>
    <row r="100" spans="2:17" x14ac:dyDescent="0.2">
      <c r="C100" s="87" t="s">
        <v>47</v>
      </c>
      <c r="D100" s="3">
        <f>ROUND(_xlfn.STDEV.P(D76,D60,D44,D28,D12),4)</f>
        <v>0</v>
      </c>
      <c r="E100" s="3">
        <f t="shared" si="22"/>
        <v>0</v>
      </c>
      <c r="F100" s="3">
        <f t="shared" si="22"/>
        <v>0</v>
      </c>
      <c r="G100" s="3">
        <f>ROUND(_xlfn.STDEV.P(G76,G60,G44,G28,G12),4)</f>
        <v>0</v>
      </c>
    </row>
    <row r="101" spans="2:17" x14ac:dyDescent="0.2">
      <c r="C101" s="87" t="s">
        <v>48</v>
      </c>
      <c r="D101" s="3">
        <f t="shared" si="23"/>
        <v>0</v>
      </c>
      <c r="E101" s="3">
        <f t="shared" si="22"/>
        <v>0</v>
      </c>
      <c r="F101" s="3">
        <f>ROUND(_xlfn.STDEV.P(F77,F61,F45,F29,F13),4)</f>
        <v>0</v>
      </c>
      <c r="G101" s="3">
        <f t="shared" si="22"/>
        <v>0</v>
      </c>
    </row>
    <row r="102" spans="2:17" x14ac:dyDescent="0.2">
      <c r="C102" s="87" t="s">
        <v>49</v>
      </c>
      <c r="D102" s="3">
        <f t="shared" si="23"/>
        <v>0</v>
      </c>
      <c r="E102" s="3">
        <f>ROUND(_xlfn.STDEV.P(E78,E62,E46,E30,E14),4)</f>
        <v>0</v>
      </c>
      <c r="F102" s="3">
        <f>ROUND(_xlfn.STDEV.P(F78,F62,F46,F30,F14),4)</f>
        <v>0</v>
      </c>
      <c r="G102" s="3">
        <f>ROUND(_xlfn.STDEV.P(G78,G62,G46,G30,G14),4)</f>
        <v>0</v>
      </c>
    </row>
    <row r="103" spans="2:17" x14ac:dyDescent="0.2">
      <c r="C103" s="87" t="s">
        <v>50</v>
      </c>
      <c r="D103" s="3">
        <f>ROUND(_xlfn.STDEV.P(D79,D63,D47,D31,D15),4)</f>
        <v>0</v>
      </c>
      <c r="E103" s="3">
        <f>ROUND(_xlfn.STDEV.P(E79,E63,E47,E31,E15),4)</f>
        <v>0</v>
      </c>
      <c r="F103" s="3">
        <f>ROUND(_xlfn.STDEV.P(F79,F63,F47,F31,F15),4)</f>
        <v>0</v>
      </c>
      <c r="G103" s="3">
        <f t="shared" si="22"/>
        <v>0</v>
      </c>
    </row>
    <row r="104" spans="2:17" x14ac:dyDescent="0.2">
      <c r="C104" s="87" t="s">
        <v>51</v>
      </c>
      <c r="D104" s="3">
        <f t="shared" si="23"/>
        <v>0</v>
      </c>
      <c r="E104" s="3">
        <f t="shared" si="22"/>
        <v>0</v>
      </c>
      <c r="F104" s="3">
        <f t="shared" si="22"/>
        <v>0</v>
      </c>
      <c r="G104" s="3">
        <f t="shared" si="22"/>
        <v>0</v>
      </c>
    </row>
    <row r="105" spans="2:17" x14ac:dyDescent="0.2">
      <c r="C105" s="87" t="s">
        <v>52</v>
      </c>
      <c r="D105" s="3">
        <f t="shared" si="23"/>
        <v>0</v>
      </c>
      <c r="E105" s="3">
        <f t="shared" si="22"/>
        <v>0</v>
      </c>
      <c r="F105" s="3">
        <f t="shared" si="22"/>
        <v>0</v>
      </c>
      <c r="G105" s="3">
        <f t="shared" si="22"/>
        <v>0</v>
      </c>
    </row>
    <row r="106" spans="2:17" x14ac:dyDescent="0.2">
      <c r="D106" s="2">
        <f>AVERAGE(D93:D105)</f>
        <v>0</v>
      </c>
      <c r="E106" s="2">
        <f>AVERAGE(E93:E105)</f>
        <v>0</v>
      </c>
      <c r="F106" s="2">
        <f>AVERAGE(F93:F105)</f>
        <v>0</v>
      </c>
      <c r="G106" s="2">
        <f>AVERAGE(G93:G105)</f>
        <v>0</v>
      </c>
    </row>
    <row r="109" spans="2:17" x14ac:dyDescent="0.2">
      <c r="O109" s="168" t="s">
        <v>223</v>
      </c>
      <c r="P109" s="168"/>
      <c r="Q109" s="168"/>
    </row>
    <row r="110" spans="2:17" x14ac:dyDescent="0.2">
      <c r="B110" s="6" t="s">
        <v>298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s="44" customFormat="1" ht="34" x14ac:dyDescent="0.2">
      <c r="B111" s="165">
        <v>0.01</v>
      </c>
      <c r="C111" s="121" t="s">
        <v>240</v>
      </c>
      <c r="D111" s="45">
        <v>0.92110091743119205</v>
      </c>
      <c r="E111" s="45">
        <v>0.92181818181818098</v>
      </c>
      <c r="F111" s="45">
        <v>0.92181818181818098</v>
      </c>
      <c r="G111" s="45">
        <v>0.92181818181818098</v>
      </c>
      <c r="H111" s="45">
        <v>0.92110091743119205</v>
      </c>
      <c r="I111" s="45">
        <v>0.84218855218855204</v>
      </c>
      <c r="J111" s="45">
        <v>1090</v>
      </c>
      <c r="K111" s="122" t="s">
        <v>299</v>
      </c>
      <c r="O111" s="42">
        <f>D111-Comparison!D45</f>
        <v>-4.5871559633029468E-3</v>
      </c>
      <c r="P111" s="42">
        <f>F111-Comparison!F45</f>
        <v>-8.4570475396170686E-3</v>
      </c>
      <c r="Q111" s="42">
        <f>G111-Comparison!G45</f>
        <v>-4.2092154420920735E-3</v>
      </c>
    </row>
    <row r="112" spans="2:17" ht="34" x14ac:dyDescent="0.2">
      <c r="B112" s="166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6"/>
      <c r="C113" s="42" t="s">
        <v>40</v>
      </c>
      <c r="D113" s="48">
        <v>0.796875</v>
      </c>
      <c r="E113" s="48">
        <v>0.82758620689655105</v>
      </c>
      <c r="F113" s="48">
        <v>0.75</v>
      </c>
      <c r="G113" s="48">
        <v>0.786885245901639</v>
      </c>
      <c r="H113" s="48">
        <v>0.796875</v>
      </c>
      <c r="I113" s="48">
        <v>0.59637657954562695</v>
      </c>
      <c r="J113" s="49">
        <v>64</v>
      </c>
      <c r="K113" s="54" t="s">
        <v>98</v>
      </c>
      <c r="O113" s="35">
        <f t="shared" ref="O113:O124" si="24">D113-O6</f>
        <v>0</v>
      </c>
      <c r="P113" s="35">
        <f t="shared" ref="P113:Q113" si="25">F113-Q6</f>
        <v>0</v>
      </c>
      <c r="Q113" s="35">
        <f t="shared" si="25"/>
        <v>0</v>
      </c>
    </row>
    <row r="114" spans="2:17" s="44" customFormat="1" ht="34" x14ac:dyDescent="0.2">
      <c r="B114" s="166"/>
      <c r="C114" s="42" t="s">
        <v>39</v>
      </c>
      <c r="D114" s="43">
        <v>0.87837837837837796</v>
      </c>
      <c r="E114" s="43">
        <v>0.85897435897435803</v>
      </c>
      <c r="F114" s="43">
        <v>0.90540540540540504</v>
      </c>
      <c r="G114" s="43">
        <v>0.88157894736842102</v>
      </c>
      <c r="H114" s="43">
        <v>0.88157894736842102</v>
      </c>
      <c r="I114" s="43">
        <v>0.75786474674507298</v>
      </c>
      <c r="J114" s="42">
        <v>148</v>
      </c>
      <c r="K114" s="54" t="s">
        <v>99</v>
      </c>
      <c r="O114" s="35">
        <f t="shared" si="24"/>
        <v>0</v>
      </c>
      <c r="P114" s="35">
        <f t="shared" ref="P114:Q114" si="26">F114-Q7</f>
        <v>0</v>
      </c>
      <c r="Q114" s="35">
        <f t="shared" si="26"/>
        <v>0</v>
      </c>
    </row>
    <row r="115" spans="2:17" ht="34" x14ac:dyDescent="0.2">
      <c r="B115" s="166"/>
      <c r="C115" s="42" t="s">
        <v>41</v>
      </c>
      <c r="D115" s="43">
        <v>0.94263439609029498</v>
      </c>
      <c r="E115" s="43">
        <v>0.91913687881429795</v>
      </c>
      <c r="F115" s="43">
        <v>0.97188292233233398</v>
      </c>
      <c r="G115" s="43">
        <v>0.94477428027332799</v>
      </c>
      <c r="H115" s="43">
        <v>0.94263439609029498</v>
      </c>
      <c r="I115" s="43">
        <v>0.886684725978378</v>
      </c>
      <c r="J115" s="42">
        <v>8594</v>
      </c>
      <c r="K115" s="54" t="s">
        <v>300</v>
      </c>
      <c r="O115" s="35">
        <f t="shared" si="24"/>
        <v>-4.1889690481728969E-3</v>
      </c>
      <c r="P115" s="35">
        <f t="shared" ref="P115:Q115" si="27">F115-Q8</f>
        <v>-8.8012759455340372E-3</v>
      </c>
      <c r="Q115" s="35">
        <f t="shared" si="27"/>
        <v>-3.7907169129410834E-3</v>
      </c>
    </row>
    <row r="116" spans="2:17" ht="34" x14ac:dyDescent="0.2">
      <c r="B116" s="166"/>
      <c r="C116" s="42" t="s">
        <v>42</v>
      </c>
      <c r="D116" s="43">
        <v>0.90440597954366597</v>
      </c>
      <c r="E116" s="43">
        <v>0.90185471406491502</v>
      </c>
      <c r="F116" s="43">
        <v>0.90958690568978895</v>
      </c>
      <c r="G116" s="43">
        <v>0.905704307334109</v>
      </c>
      <c r="H116" s="43">
        <v>0.90435659819834902</v>
      </c>
      <c r="I116" s="43">
        <v>0.80880959051162704</v>
      </c>
      <c r="J116" s="42">
        <v>2542</v>
      </c>
      <c r="K116" s="54" t="s">
        <v>301</v>
      </c>
      <c r="O116" s="35">
        <f t="shared" si="24"/>
        <v>-3.1471282454759164E-3</v>
      </c>
      <c r="P116" s="35">
        <f t="shared" ref="P116:Q116" si="28">F116-Q9</f>
        <v>-7.0141958050961017E-3</v>
      </c>
      <c r="Q116" s="35">
        <f t="shared" si="28"/>
        <v>-2.677758942693953E-3</v>
      </c>
    </row>
    <row r="117" spans="2:17" ht="34" x14ac:dyDescent="0.2">
      <c r="B117" s="166"/>
      <c r="C117" s="42" t="s">
        <v>43</v>
      </c>
      <c r="D117" s="43">
        <v>0.94425765351265201</v>
      </c>
      <c r="E117" s="43">
        <v>0.92035105149859198</v>
      </c>
      <c r="F117" s="43">
        <v>0.97389171193271395</v>
      </c>
      <c r="G117" s="43">
        <v>0.94636471990464799</v>
      </c>
      <c r="H117" s="43">
        <v>0.94396104810219195</v>
      </c>
      <c r="I117" s="43">
        <v>0.88997876728163205</v>
      </c>
      <c r="J117" s="42">
        <v>11302</v>
      </c>
      <c r="K117" s="54" t="s">
        <v>302</v>
      </c>
      <c r="O117" s="35">
        <f t="shared" si="24"/>
        <v>-3.7161564324900143E-3</v>
      </c>
      <c r="P117" s="35">
        <f t="shared" ref="P117:Q117" si="29">F117-Q10</f>
        <v>-8.4123050554291146E-3</v>
      </c>
      <c r="Q117" s="35">
        <f t="shared" si="29"/>
        <v>-3.3358788977470022E-3</v>
      </c>
    </row>
    <row r="118" spans="2:17" ht="34" x14ac:dyDescent="0.2">
      <c r="B118" s="166"/>
      <c r="C118" s="42" t="s">
        <v>46</v>
      </c>
      <c r="D118" s="43">
        <v>0.93326798371286301</v>
      </c>
      <c r="E118" s="43">
        <v>0.91776883266244902</v>
      </c>
      <c r="F118" s="43">
        <v>0.95326265492011297</v>
      </c>
      <c r="G118" s="43">
        <v>0.93517908152054496</v>
      </c>
      <c r="H118" s="43">
        <v>0.93326798371286301</v>
      </c>
      <c r="I118" s="43">
        <v>0.86713317696135095</v>
      </c>
      <c r="J118" s="42">
        <v>13262</v>
      </c>
      <c r="K118" s="54" t="s">
        <v>303</v>
      </c>
      <c r="O118" s="35">
        <f t="shared" si="24"/>
        <v>-4.0717840446390374E-3</v>
      </c>
      <c r="P118" s="35">
        <f t="shared" ref="P118:Q118" si="30">F118-Q11</f>
        <v>-8.583220513456169E-3</v>
      </c>
      <c r="Q118" s="35">
        <f t="shared" si="30"/>
        <v>-3.6595141959480104E-3</v>
      </c>
    </row>
    <row r="119" spans="2:17" ht="34" x14ac:dyDescent="0.2">
      <c r="B119" s="166"/>
      <c r="C119" s="42" t="s">
        <v>47</v>
      </c>
      <c r="D119" s="43">
        <v>0.97899159663865498</v>
      </c>
      <c r="E119" s="43">
        <v>0.96747967479674801</v>
      </c>
      <c r="F119" s="43">
        <v>0.99166666666666603</v>
      </c>
      <c r="G119" s="43">
        <v>0.97942386831275696</v>
      </c>
      <c r="H119" s="43">
        <v>0.97899159663865498</v>
      </c>
      <c r="I119" s="43">
        <v>0.958276057542082</v>
      </c>
      <c r="J119" s="42">
        <v>238</v>
      </c>
      <c r="K119" s="54" t="s">
        <v>304</v>
      </c>
      <c r="O119" s="35">
        <f t="shared" si="24"/>
        <v>-4.2016806722691147E-3</v>
      </c>
      <c r="P119" s="35">
        <f t="shared" ref="P119:Q119" si="31">F119-Q12</f>
        <v>-8.3333333333339699E-3</v>
      </c>
      <c r="Q119" s="35">
        <f t="shared" si="31"/>
        <v>-4.04720606740816E-3</v>
      </c>
    </row>
    <row r="120" spans="2:17" ht="34" x14ac:dyDescent="0.2">
      <c r="B120" s="166"/>
      <c r="C120" s="42" t="s">
        <v>48</v>
      </c>
      <c r="D120" s="48">
        <v>0.83333333333333304</v>
      </c>
      <c r="E120" s="48">
        <v>0.8</v>
      </c>
      <c r="F120" s="48">
        <v>0.88888888888888795</v>
      </c>
      <c r="G120" s="48">
        <v>0.84210526315789402</v>
      </c>
      <c r="H120" s="48">
        <v>0.83333333333333304</v>
      </c>
      <c r="I120" s="48">
        <v>0.67082039324993603</v>
      </c>
      <c r="J120" s="49">
        <v>18</v>
      </c>
      <c r="K120" s="54" t="s">
        <v>110</v>
      </c>
      <c r="O120" s="35">
        <f t="shared" si="24"/>
        <v>0</v>
      </c>
      <c r="P120" s="35">
        <f t="shared" ref="P120:Q120" si="32">F120-Q13</f>
        <v>0</v>
      </c>
      <c r="Q120" s="35">
        <f t="shared" si="32"/>
        <v>0</v>
      </c>
    </row>
    <row r="121" spans="2:17" ht="34" x14ac:dyDescent="0.2">
      <c r="B121" s="166"/>
      <c r="C121" s="42" t="s">
        <v>49</v>
      </c>
      <c r="D121" s="43">
        <v>0.94845360824742198</v>
      </c>
      <c r="E121" s="43">
        <v>0.91746031746031698</v>
      </c>
      <c r="F121" s="43">
        <v>0.98634812286689399</v>
      </c>
      <c r="G121" s="43">
        <v>0.95065789473684204</v>
      </c>
      <c r="H121" s="43">
        <v>0.94845360824742198</v>
      </c>
      <c r="I121" s="43">
        <v>0.89942571939619997</v>
      </c>
      <c r="J121" s="42">
        <v>582</v>
      </c>
      <c r="K121" s="54" t="s">
        <v>305</v>
      </c>
      <c r="O121" s="35">
        <f t="shared" si="24"/>
        <v>-3.4364261168390309E-3</v>
      </c>
      <c r="P121" s="35">
        <f t="shared" ref="P121:Q121" si="33">F121-Q14</f>
        <v>-6.7790248994290536E-3</v>
      </c>
      <c r="Q121" s="35">
        <f t="shared" si="33"/>
        <v>-3.137484801110868E-3</v>
      </c>
    </row>
    <row r="122" spans="2:17" ht="34" x14ac:dyDescent="0.2">
      <c r="B122" s="166"/>
      <c r="C122" s="42" t="s">
        <v>50</v>
      </c>
      <c r="D122" s="43">
        <v>0.90911306042884898</v>
      </c>
      <c r="E122" s="43">
        <v>0.92117005453643996</v>
      </c>
      <c r="F122" s="43">
        <v>0.89671814671814598</v>
      </c>
      <c r="G122" s="43">
        <v>0.90877965272682804</v>
      </c>
      <c r="H122" s="43">
        <v>0.90911306042884898</v>
      </c>
      <c r="I122" s="43">
        <v>0.81855031573668002</v>
      </c>
      <c r="J122" s="42">
        <v>4104</v>
      </c>
      <c r="K122" s="54" t="s">
        <v>306</v>
      </c>
      <c r="O122" s="35">
        <f t="shared" si="24"/>
        <v>-4.3859649122811595E-3</v>
      </c>
      <c r="P122" s="35">
        <f t="shared" ref="P122:Q122" si="34">F122-Q15</f>
        <v>-8.2526135157718894E-3</v>
      </c>
      <c r="Q122" s="35">
        <f t="shared" si="34"/>
        <v>-3.9753239259119333E-3</v>
      </c>
    </row>
    <row r="123" spans="2:17" ht="34" x14ac:dyDescent="0.2">
      <c r="B123" s="166"/>
      <c r="C123" s="42" t="s">
        <v>51</v>
      </c>
      <c r="D123" s="48">
        <v>0.75</v>
      </c>
      <c r="E123" s="48">
        <v>0.66666666666666596</v>
      </c>
      <c r="F123" s="48">
        <v>1</v>
      </c>
      <c r="G123" s="48">
        <v>0.8</v>
      </c>
      <c r="H123" s="48">
        <v>0.75</v>
      </c>
      <c r="I123" s="48">
        <v>0.57735026918962495</v>
      </c>
      <c r="J123" s="49">
        <v>4</v>
      </c>
      <c r="K123" s="54" t="s">
        <v>89</v>
      </c>
      <c r="O123" s="35">
        <f t="shared" si="24"/>
        <v>0</v>
      </c>
      <c r="P123" s="35">
        <f t="shared" ref="P123:Q123" si="35">F123-Q16</f>
        <v>0</v>
      </c>
      <c r="Q123" s="35">
        <f t="shared" si="35"/>
        <v>0</v>
      </c>
    </row>
    <row r="124" spans="2:17" ht="34" x14ac:dyDescent="0.2">
      <c r="B124" s="166"/>
      <c r="C124" s="42" t="s">
        <v>52</v>
      </c>
      <c r="D124" s="43">
        <v>0.87276933245208199</v>
      </c>
      <c r="E124" s="43">
        <v>0.90676156583629897</v>
      </c>
      <c r="F124" s="43">
        <v>0.83376963350785305</v>
      </c>
      <c r="G124" s="43">
        <v>0.86873508353221895</v>
      </c>
      <c r="H124" s="43">
        <v>0.87276933245208199</v>
      </c>
      <c r="I124" s="43">
        <v>0.74819158599166902</v>
      </c>
      <c r="J124" s="42">
        <v>3026</v>
      </c>
      <c r="K124" s="54" t="s">
        <v>307</v>
      </c>
      <c r="O124" s="35">
        <f t="shared" si="24"/>
        <v>-4.2961004626560495E-3</v>
      </c>
      <c r="P124" s="35">
        <f t="shared" ref="P124:Q124" si="36">F124-Q17</f>
        <v>-7.6051186401969728E-3</v>
      </c>
      <c r="Q124" s="35">
        <f t="shared" si="36"/>
        <v>-3.780337989371052E-3</v>
      </c>
    </row>
    <row r="125" spans="2:17" x14ac:dyDescent="0.2">
      <c r="B125" s="166"/>
      <c r="C125" s="38" t="s">
        <v>53</v>
      </c>
      <c r="D125" s="39">
        <f>AVERAGE(D112:D124)</f>
        <v>0.89942156325678424</v>
      </c>
      <c r="E125" s="39">
        <f t="shared" ref="E125:I125" si="37">AVERAGE(E112:E124)</f>
        <v>0.88655464016981789</v>
      </c>
      <c r="F125" s="39">
        <f t="shared" si="37"/>
        <v>0.92780161991760035</v>
      </c>
      <c r="G125" s="39">
        <f t="shared" si="37"/>
        <v>0.90386064190532533</v>
      </c>
      <c r="H125" s="39">
        <f t="shared" si="37"/>
        <v>0.89964114650557403</v>
      </c>
      <c r="I125" s="39">
        <f t="shared" si="37"/>
        <v>0.80611245600999071</v>
      </c>
      <c r="J125" s="44"/>
      <c r="O125" s="124">
        <f>D125-O18</f>
        <v>-2.4187853796019398E-3</v>
      </c>
      <c r="P125" s="124">
        <f>F125-Q18</f>
        <v>-4.9062375160189298E-3</v>
      </c>
      <c r="Q125" s="124">
        <f>G125-R18</f>
        <v>-2.1849401333178253E-3</v>
      </c>
    </row>
    <row r="126" spans="2:17" x14ac:dyDescent="0.2">
      <c r="B126" s="166"/>
      <c r="C126" s="38" t="s">
        <v>55</v>
      </c>
      <c r="D126" s="39">
        <f>SUMPRODUCT(D112:D124,$J$5:$J$17)/SUM($J$5:$J$17)</f>
        <v>0.9298537385519654</v>
      </c>
      <c r="E126" s="39">
        <f t="shared" ref="E126:I126" si="38">SUMPRODUCT(E112:E124,$J$5:$J$17)/SUM($J$5:$J$17)</f>
        <v>0.9172223930589043</v>
      </c>
      <c r="F126" s="39">
        <f t="shared" si="38"/>
        <v>0.94634379792005352</v>
      </c>
      <c r="G126" s="39">
        <f t="shared" si="38"/>
        <v>0.93119450551418925</v>
      </c>
      <c r="H126" s="39">
        <f t="shared" si="38"/>
        <v>0.92978529918625974</v>
      </c>
      <c r="I126" s="39">
        <f t="shared" si="38"/>
        <v>0.8608063218653883</v>
      </c>
      <c r="J126" s="44"/>
      <c r="O126" s="168" t="s">
        <v>223</v>
      </c>
      <c r="P126" s="168"/>
      <c r="Q126" s="168"/>
    </row>
    <row r="127" spans="2:17" x14ac:dyDescent="0.2">
      <c r="B127" s="167"/>
      <c r="C127" s="38" t="s">
        <v>54</v>
      </c>
      <c r="D127" s="39">
        <f>STDEV(D112:D124)</f>
        <v>7.208614035237558E-2</v>
      </c>
      <c r="E127" s="39">
        <f t="shared" ref="E127:I127" si="39">STDEV(E112:E124)</f>
        <v>8.4396391594241796E-2</v>
      </c>
      <c r="F127" s="39">
        <f t="shared" si="39"/>
        <v>7.4395649054819421E-2</v>
      </c>
      <c r="G127" s="39">
        <f t="shared" si="39"/>
        <v>6.5603483702673923E-2</v>
      </c>
      <c r="H127" s="39">
        <f t="shared" si="39"/>
        <v>7.1998181081952883E-2</v>
      </c>
      <c r="I127" s="39">
        <f t="shared" si="39"/>
        <v>0.13139391965642494</v>
      </c>
      <c r="J127" s="44"/>
      <c r="O127" s="5" t="s">
        <v>1</v>
      </c>
      <c r="P127" s="5" t="s">
        <v>3</v>
      </c>
      <c r="Q127" s="5" t="s">
        <v>4</v>
      </c>
    </row>
    <row r="128" spans="2:17" s="44" customFormat="1" ht="34" x14ac:dyDescent="0.2">
      <c r="B128" s="165">
        <v>0.05</v>
      </c>
      <c r="C128" s="125" t="s">
        <v>273</v>
      </c>
      <c r="D128" s="126">
        <v>0.90642201834862302</v>
      </c>
      <c r="E128" s="126">
        <v>0.92727272727272703</v>
      </c>
      <c r="F128" s="126">
        <v>0.891608391608391</v>
      </c>
      <c r="G128" s="126">
        <v>0.90909090909090895</v>
      </c>
      <c r="H128" s="126">
        <v>0.90642201834862302</v>
      </c>
      <c r="I128" s="126">
        <v>0.81342254077327303</v>
      </c>
      <c r="J128" s="42">
        <v>1090</v>
      </c>
      <c r="K128" s="54" t="s">
        <v>308</v>
      </c>
      <c r="O128" s="43">
        <f>D128-Comparison!D45</f>
        <v>-1.9266055045871977E-2</v>
      </c>
      <c r="P128" s="43">
        <f>F128-Comparison!F45</f>
        <v>-3.8666837749407046E-2</v>
      </c>
      <c r="Q128" s="43">
        <f>G128-Comparison!G45</f>
        <v>-1.6936488169364106E-2</v>
      </c>
    </row>
    <row r="129" spans="2:17" s="44" customFormat="1" ht="34" x14ac:dyDescent="0.2">
      <c r="B129" s="166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O129" s="35">
        <f>D129-O5</f>
        <v>0</v>
      </c>
      <c r="P129" s="35">
        <f>F129-Q5</f>
        <v>0</v>
      </c>
      <c r="Q129" s="35">
        <f>G129-R5</f>
        <v>0</v>
      </c>
    </row>
    <row r="130" spans="2:17" s="44" customFormat="1" ht="34" x14ac:dyDescent="0.2">
      <c r="B130" s="166"/>
      <c r="C130" s="42" t="s">
        <v>40</v>
      </c>
      <c r="D130" s="48">
        <v>0.78125</v>
      </c>
      <c r="E130" s="48">
        <v>0.82758620689655105</v>
      </c>
      <c r="F130" s="48">
        <v>0.72727272727272696</v>
      </c>
      <c r="G130" s="48">
        <v>0.77419354838709598</v>
      </c>
      <c r="H130" s="48">
        <v>0.78125</v>
      </c>
      <c r="I130" s="48">
        <v>0.56820849943854401</v>
      </c>
      <c r="J130" s="49">
        <v>64</v>
      </c>
      <c r="K130" s="54" t="s">
        <v>309</v>
      </c>
      <c r="O130" s="35">
        <f t="shared" ref="O130:O141" si="40">D130-O6</f>
        <v>-1.5625E-2</v>
      </c>
      <c r="P130" s="35">
        <f t="shared" ref="P130:Q130" si="41">F130-Q6</f>
        <v>-2.272727272727304E-2</v>
      </c>
      <c r="Q130" s="35">
        <f t="shared" si="41"/>
        <v>-1.2691697514543021E-2</v>
      </c>
    </row>
    <row r="131" spans="2:17" s="44" customFormat="1" ht="34" x14ac:dyDescent="0.2">
      <c r="B131" s="166"/>
      <c r="C131" s="42" t="s">
        <v>39</v>
      </c>
      <c r="D131" s="43">
        <v>0.858108108108108</v>
      </c>
      <c r="E131" s="43">
        <v>0.85897435897435803</v>
      </c>
      <c r="F131" s="43">
        <v>0.87012987012986998</v>
      </c>
      <c r="G131" s="43">
        <v>0.86451612903225805</v>
      </c>
      <c r="H131" s="43">
        <v>0.858108108108108</v>
      </c>
      <c r="I131" s="43">
        <v>0.71565860754240596</v>
      </c>
      <c r="J131" s="42">
        <v>148</v>
      </c>
      <c r="K131" s="54" t="s">
        <v>310</v>
      </c>
      <c r="O131" s="35">
        <f t="shared" si="40"/>
        <v>-2.0270270270269841E-2</v>
      </c>
      <c r="P131" s="35">
        <f t="shared" ref="P131:Q131" si="42">F131-Q7</f>
        <v>-3.5275535275535064E-2</v>
      </c>
      <c r="Q131" s="35">
        <f t="shared" si="42"/>
        <v>-1.7062818336162966E-2</v>
      </c>
    </row>
    <row r="132" spans="2:17" s="44" customFormat="1" ht="34" x14ac:dyDescent="0.2">
      <c r="B132" s="166"/>
      <c r="C132" s="42" t="s">
        <v>41</v>
      </c>
      <c r="D132" s="43">
        <v>0.92727484291366002</v>
      </c>
      <c r="E132" s="43">
        <v>0.92349607672188305</v>
      </c>
      <c r="F132" s="43">
        <v>0.93925958767457296</v>
      </c>
      <c r="G132" s="43">
        <v>0.931311133091548</v>
      </c>
      <c r="H132" s="43">
        <v>0.92727484291366002</v>
      </c>
      <c r="I132" s="43">
        <v>0.85419555267062997</v>
      </c>
      <c r="J132" s="42">
        <v>8594</v>
      </c>
      <c r="K132" s="54" t="s">
        <v>311</v>
      </c>
      <c r="O132" s="35">
        <f t="shared" si="40"/>
        <v>-1.9548522224807852E-2</v>
      </c>
      <c r="P132" s="35">
        <f t="shared" ref="P132:Q132" si="43">F132-Q8</f>
        <v>-4.1424610603295053E-2</v>
      </c>
      <c r="Q132" s="35">
        <f t="shared" si="43"/>
        <v>-1.7253864094721072E-2</v>
      </c>
    </row>
    <row r="133" spans="2:17" s="44" customFormat="1" ht="34" x14ac:dyDescent="0.2">
      <c r="B133" s="166"/>
      <c r="C133" s="42" t="s">
        <v>42</v>
      </c>
      <c r="D133" s="43">
        <v>0.88985051140833904</v>
      </c>
      <c r="E133" s="43">
        <v>0.90726429675425002</v>
      </c>
      <c r="F133" s="43">
        <v>0.88005997001499203</v>
      </c>
      <c r="G133" s="43">
        <v>0.893455098934551</v>
      </c>
      <c r="H133" s="43">
        <v>0.89036111083531</v>
      </c>
      <c r="I133" s="43">
        <v>0.77989025181914995</v>
      </c>
      <c r="J133" s="42">
        <v>2542</v>
      </c>
      <c r="K133" s="54" t="s">
        <v>312</v>
      </c>
      <c r="O133" s="35">
        <f t="shared" si="40"/>
        <v>-1.7702596380802849E-2</v>
      </c>
      <c r="P133" s="35">
        <f t="shared" ref="P133:Q133" si="44">F133-Q9</f>
        <v>-3.6541131479893019E-2</v>
      </c>
      <c r="Q133" s="35">
        <f t="shared" si="44"/>
        <v>-1.4926967342251962E-2</v>
      </c>
    </row>
    <row r="134" spans="2:17" s="44" customFormat="1" ht="34" x14ac:dyDescent="0.2">
      <c r="B134" s="166"/>
      <c r="C134" s="42" t="s">
        <v>43</v>
      </c>
      <c r="D134" s="43">
        <v>0.92744646965138899</v>
      </c>
      <c r="E134" s="43">
        <v>0.92333167743003797</v>
      </c>
      <c r="F134" s="43">
        <v>0.93982808022922604</v>
      </c>
      <c r="G134" s="43">
        <v>0.931506849315068</v>
      </c>
      <c r="H134" s="43">
        <v>0.92744646965138899</v>
      </c>
      <c r="I134" s="43">
        <v>0.854545430141468</v>
      </c>
      <c r="J134" s="42">
        <v>11302</v>
      </c>
      <c r="K134" s="54" t="s">
        <v>313</v>
      </c>
      <c r="O134" s="35">
        <f t="shared" si="40"/>
        <v>-2.0527340293753027E-2</v>
      </c>
      <c r="P134" s="35">
        <f t="shared" ref="P134:Q134" si="45">F134-Q10</f>
        <v>-4.2475936758917032E-2</v>
      </c>
      <c r="Q134" s="35">
        <f t="shared" si="45"/>
        <v>-1.8193749487326993E-2</v>
      </c>
    </row>
    <row r="135" spans="2:17" ht="34" x14ac:dyDescent="0.2">
      <c r="B135" s="166"/>
      <c r="C135" s="3" t="s">
        <v>46</v>
      </c>
      <c r="D135" s="43">
        <v>0.91569898959432905</v>
      </c>
      <c r="E135" s="43">
        <v>0.92006900517538803</v>
      </c>
      <c r="F135" s="43">
        <v>0.91927607009479995</v>
      </c>
      <c r="G135" s="43">
        <v>0.91967236671935604</v>
      </c>
      <c r="H135" s="43">
        <v>0.91569898959432905</v>
      </c>
      <c r="I135" s="43">
        <v>0.83098481686451997</v>
      </c>
      <c r="J135" s="42">
        <v>13262</v>
      </c>
      <c r="K135" s="54" t="s">
        <v>314</v>
      </c>
      <c r="O135" s="35">
        <f t="shared" si="40"/>
        <v>-2.1640778163173002E-2</v>
      </c>
      <c r="P135" s="35">
        <f t="shared" ref="P135:Q135" si="46">F135-Q11</f>
        <v>-4.2569805338769195E-2</v>
      </c>
      <c r="Q135" s="35">
        <f t="shared" si="46"/>
        <v>-1.9166228997136936E-2</v>
      </c>
    </row>
    <row r="136" spans="2:17" s="44" customFormat="1" ht="34" x14ac:dyDescent="0.2">
      <c r="B136" s="166"/>
      <c r="C136" s="42" t="s">
        <v>47</v>
      </c>
      <c r="D136" s="43">
        <v>0.96218487394957897</v>
      </c>
      <c r="E136" s="43">
        <v>0.96747967479674801</v>
      </c>
      <c r="F136" s="43">
        <v>0.95967741935483797</v>
      </c>
      <c r="G136" s="43">
        <v>0.96356275303643701</v>
      </c>
      <c r="H136" s="43">
        <v>0.96218487394957897</v>
      </c>
      <c r="I136" s="43">
        <v>0.92429551018859801</v>
      </c>
      <c r="J136" s="42">
        <v>238</v>
      </c>
      <c r="K136" s="54" t="s">
        <v>315</v>
      </c>
      <c r="O136" s="35">
        <f t="shared" si="40"/>
        <v>-2.1008403361345129E-2</v>
      </c>
      <c r="P136" s="35">
        <f t="shared" ref="P136:Q136" si="47">F136-Q12</f>
        <v>-4.0322580645162032E-2</v>
      </c>
      <c r="Q136" s="35">
        <f t="shared" si="47"/>
        <v>-1.9908321343728108E-2</v>
      </c>
    </row>
    <row r="137" spans="2:17" s="44" customFormat="1" ht="34" x14ac:dyDescent="0.2">
      <c r="B137" s="166"/>
      <c r="C137" s="42" t="s">
        <v>48</v>
      </c>
      <c r="D137" s="48">
        <v>0.83333333333333304</v>
      </c>
      <c r="E137" s="48">
        <v>0.8</v>
      </c>
      <c r="F137" s="48">
        <v>0.88888888888888795</v>
      </c>
      <c r="G137" s="48">
        <v>0.84210526315789402</v>
      </c>
      <c r="H137" s="48">
        <v>0.83333333333333304</v>
      </c>
      <c r="I137" s="48">
        <v>0.67082039324993603</v>
      </c>
      <c r="J137" s="49">
        <v>18</v>
      </c>
      <c r="K137" s="54" t="s">
        <v>110</v>
      </c>
      <c r="O137" s="35">
        <f t="shared" si="40"/>
        <v>0</v>
      </c>
      <c r="P137" s="35">
        <f t="shared" ref="P137:Q137" si="48">F137-Q13</f>
        <v>0</v>
      </c>
      <c r="Q137" s="35">
        <f t="shared" si="48"/>
        <v>0</v>
      </c>
    </row>
    <row r="138" spans="2:17" s="44" customFormat="1" ht="34" x14ac:dyDescent="0.2">
      <c r="B138" s="166"/>
      <c r="C138" s="42" t="s">
        <v>49</v>
      </c>
      <c r="D138" s="43">
        <v>0.93470790378006796</v>
      </c>
      <c r="E138" s="43">
        <v>0.92380952380952297</v>
      </c>
      <c r="F138" s="43">
        <v>0.95409836065573705</v>
      </c>
      <c r="G138" s="43">
        <v>0.93870967741935396</v>
      </c>
      <c r="H138" s="43">
        <v>0.93470790378006796</v>
      </c>
      <c r="I138" s="43">
        <v>0.86941320560857605</v>
      </c>
      <c r="J138" s="42">
        <v>582</v>
      </c>
      <c r="K138" s="54" t="s">
        <v>316</v>
      </c>
      <c r="O138" s="35">
        <f t="shared" si="40"/>
        <v>-1.7182130584193045E-2</v>
      </c>
      <c r="P138" s="35">
        <f t="shared" ref="P138:Q138" si="49">F138-Q14</f>
        <v>-3.9028787110585994E-2</v>
      </c>
      <c r="Q138" s="35">
        <f t="shared" si="49"/>
        <v>-1.5085702118598943E-2</v>
      </c>
    </row>
    <row r="139" spans="2:17" ht="34" x14ac:dyDescent="0.2">
      <c r="B139" s="166"/>
      <c r="C139" s="3" t="s">
        <v>50</v>
      </c>
      <c r="D139" s="43">
        <v>0.89205653021442499</v>
      </c>
      <c r="E139" s="43">
        <v>0.92414476945959301</v>
      </c>
      <c r="F139" s="43">
        <v>0.86536675951717701</v>
      </c>
      <c r="G139" s="43">
        <v>0.893790457923759</v>
      </c>
      <c r="H139" s="43">
        <v>0.89205653021442499</v>
      </c>
      <c r="I139" s="43">
        <v>0.78604680783376801</v>
      </c>
      <c r="J139" s="42">
        <v>4104</v>
      </c>
      <c r="K139" s="54" t="s">
        <v>317</v>
      </c>
      <c r="O139" s="35">
        <f t="shared" si="40"/>
        <v>-2.1442495126705152E-2</v>
      </c>
      <c r="P139" s="35">
        <f t="shared" ref="P139:Q139" si="50">F139-Q15</f>
        <v>-3.9604000716740861E-2</v>
      </c>
      <c r="Q139" s="35">
        <f t="shared" si="50"/>
        <v>-1.8964518728980972E-2</v>
      </c>
    </row>
    <row r="140" spans="2:17" s="44" customFormat="1" ht="34" x14ac:dyDescent="0.2">
      <c r="B140" s="166"/>
      <c r="C140" s="42" t="s">
        <v>51</v>
      </c>
      <c r="D140" s="48">
        <v>0.75</v>
      </c>
      <c r="E140" s="48">
        <v>0.66666666666666596</v>
      </c>
      <c r="F140" s="48">
        <v>1</v>
      </c>
      <c r="G140" s="48">
        <v>0.8</v>
      </c>
      <c r="H140" s="48">
        <v>0.75</v>
      </c>
      <c r="I140" s="48">
        <v>0.57735026918962495</v>
      </c>
      <c r="J140" s="49">
        <v>4</v>
      </c>
      <c r="K140" s="54" t="s">
        <v>89</v>
      </c>
      <c r="O140" s="35">
        <f t="shared" si="40"/>
        <v>0</v>
      </c>
      <c r="P140" s="35">
        <f t="shared" ref="P140:Q140" si="51">F140-Q16</f>
        <v>0</v>
      </c>
      <c r="Q140" s="35">
        <f t="shared" si="51"/>
        <v>0</v>
      </c>
    </row>
    <row r="141" spans="2:17" s="44" customFormat="1" ht="34" x14ac:dyDescent="0.2">
      <c r="B141" s="166"/>
      <c r="C141" s="42" t="s">
        <v>52</v>
      </c>
      <c r="D141" s="43">
        <v>0.85624586913417</v>
      </c>
      <c r="E141" s="43">
        <v>0.91032028469750803</v>
      </c>
      <c r="F141" s="43">
        <v>0.80541561712846299</v>
      </c>
      <c r="G141" s="43">
        <v>0.85466087537587698</v>
      </c>
      <c r="H141" s="43">
        <v>0.85624586913417</v>
      </c>
      <c r="I141" s="43">
        <v>0.71874493641575099</v>
      </c>
      <c r="J141" s="42">
        <v>3026</v>
      </c>
      <c r="K141" s="54" t="s">
        <v>318</v>
      </c>
      <c r="O141" s="35">
        <f t="shared" si="40"/>
        <v>-2.081956378056804E-2</v>
      </c>
      <c r="P141" s="35">
        <f t="shared" ref="P141:Q141" si="52">F141-Q17</f>
        <v>-3.595913501958703E-2</v>
      </c>
      <c r="Q141" s="35">
        <f t="shared" si="52"/>
        <v>-1.7854546145713024E-2</v>
      </c>
    </row>
    <row r="142" spans="2:17" x14ac:dyDescent="0.2">
      <c r="B142" s="166"/>
      <c r="C142" s="38" t="s">
        <v>53</v>
      </c>
      <c r="D142" s="39">
        <f>AVERAGE(D129:D141)</f>
        <v>0.88678134092979988</v>
      </c>
      <c r="E142" s="39">
        <f t="shared" ref="E142:I142" si="53">AVERAGE(E129:E141)</f>
        <v>0.88870327241403912</v>
      </c>
      <c r="F142" s="39">
        <f t="shared" si="53"/>
        <v>0.90379025776625332</v>
      </c>
      <c r="G142" s="39">
        <f t="shared" si="53"/>
        <v>0.89288339633793845</v>
      </c>
      <c r="H142" s="39">
        <f t="shared" si="53"/>
        <v>0.88682061780879762</v>
      </c>
      <c r="I142" s="39">
        <f t="shared" si="53"/>
        <v>0.78078109853561317</v>
      </c>
      <c r="O142" s="124">
        <f>D142-O18</f>
        <v>-1.5059007706586303E-2</v>
      </c>
      <c r="P142" s="124">
        <f>F142-Q18</f>
        <v>-2.8917599667365956E-2</v>
      </c>
      <c r="Q142" s="124">
        <f>G142-R18</f>
        <v>-1.3162185700704709E-2</v>
      </c>
    </row>
    <row r="143" spans="2:17" x14ac:dyDescent="0.2">
      <c r="B143" s="166"/>
      <c r="C143" s="38" t="s">
        <v>55</v>
      </c>
      <c r="D143" s="39">
        <f t="shared" ref="D143:I143" si="54">SUMPRODUCT(D129:D141,$J$21:$J$33)/SUM($J$21:$J$33)</f>
        <v>0.9132683282453179</v>
      </c>
      <c r="E143" s="39">
        <f t="shared" si="54"/>
        <v>0.92045924045426031</v>
      </c>
      <c r="F143" s="39">
        <f t="shared" si="54"/>
        <v>0.91356794846957068</v>
      </c>
      <c r="G143" s="39">
        <f t="shared" si="54"/>
        <v>0.91664618312956281</v>
      </c>
      <c r="H143" s="39">
        <f t="shared" si="54"/>
        <v>0.91329789820347529</v>
      </c>
      <c r="I143" s="39">
        <f t="shared" si="54"/>
        <v>0.82689061768260652</v>
      </c>
      <c r="O143" s="168" t="s">
        <v>223</v>
      </c>
      <c r="P143" s="168"/>
      <c r="Q143" s="168"/>
    </row>
    <row r="144" spans="2:17" x14ac:dyDescent="0.2">
      <c r="B144" s="167"/>
      <c r="C144" s="38" t="s">
        <v>54</v>
      </c>
      <c r="D144" s="39">
        <f>STDEV(D129:D141)</f>
        <v>7.0371173779927257E-2</v>
      </c>
      <c r="E144" s="39">
        <f t="shared" ref="E144:I144" si="55">STDEV(E129:E141)</f>
        <v>8.5183205634463466E-2</v>
      </c>
      <c r="F144" s="39">
        <f t="shared" si="55"/>
        <v>7.7024936546809891E-2</v>
      </c>
      <c r="G144" s="39">
        <f t="shared" si="55"/>
        <v>6.4430540109692916E-2</v>
      </c>
      <c r="H144" s="39">
        <f t="shared" si="55"/>
        <v>7.037317201910992E-2</v>
      </c>
      <c r="I144" s="39">
        <f t="shared" si="55"/>
        <v>0.12801066036695577</v>
      </c>
      <c r="O144" s="5" t="s">
        <v>1</v>
      </c>
      <c r="P144" s="5" t="s">
        <v>3</v>
      </c>
      <c r="Q144" s="5" t="s">
        <v>4</v>
      </c>
    </row>
    <row r="145" spans="2:17" s="44" customFormat="1" ht="34" x14ac:dyDescent="0.2">
      <c r="B145" s="165">
        <v>0.1</v>
      </c>
      <c r="C145" s="125" t="s">
        <v>273</v>
      </c>
      <c r="D145" s="126">
        <v>0.88165137614678901</v>
      </c>
      <c r="E145" s="126">
        <v>0.92727272727272703</v>
      </c>
      <c r="F145" s="126">
        <v>0.85141903171953204</v>
      </c>
      <c r="G145" s="126">
        <v>0.88772845953002599</v>
      </c>
      <c r="H145" s="126">
        <v>0.88165137614678901</v>
      </c>
      <c r="I145" s="126">
        <v>0.76619611066569104</v>
      </c>
      <c r="J145" s="42">
        <v>1090</v>
      </c>
      <c r="K145" s="54" t="s">
        <v>319</v>
      </c>
      <c r="O145" s="43">
        <f>D145-Comparison!D45</f>
        <v>-4.403669724770598E-2</v>
      </c>
      <c r="P145" s="43">
        <f>F145-Comparison!F45</f>
        <v>-7.8856197638266012E-2</v>
      </c>
      <c r="Q145" s="43">
        <f>G145-Comparison!G45</f>
        <v>-3.8298937730247062E-2</v>
      </c>
    </row>
    <row r="146" spans="2:17" s="44" customFormat="1" ht="34" x14ac:dyDescent="0.2">
      <c r="B146" s="166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O146" s="35">
        <f>D146-O5</f>
        <v>0</v>
      </c>
      <c r="P146" s="35">
        <f>F146-Q5</f>
        <v>0</v>
      </c>
      <c r="Q146" s="35">
        <f>G146-R5</f>
        <v>0</v>
      </c>
    </row>
    <row r="147" spans="2:17" s="44" customFormat="1" ht="34" x14ac:dyDescent="0.2">
      <c r="B147" s="166"/>
      <c r="C147" s="42" t="s">
        <v>40</v>
      </c>
      <c r="D147" s="48">
        <v>0.78125</v>
      </c>
      <c r="E147" s="48">
        <v>0.86206896551724099</v>
      </c>
      <c r="F147" s="48">
        <v>0.71428571428571397</v>
      </c>
      <c r="G147" s="48">
        <v>0.78125</v>
      </c>
      <c r="H147" s="48">
        <v>0.78125</v>
      </c>
      <c r="I147" s="48">
        <v>0.57635467980295496</v>
      </c>
      <c r="J147" s="49">
        <v>64</v>
      </c>
      <c r="K147" s="54" t="s">
        <v>320</v>
      </c>
      <c r="O147" s="35">
        <f t="shared" ref="O147:O158" si="56">D147-O6</f>
        <v>-1.5625E-2</v>
      </c>
      <c r="P147" s="35">
        <f t="shared" ref="P147:Q147" si="57">F147-Q6</f>
        <v>-3.5714285714286031E-2</v>
      </c>
      <c r="Q147" s="35">
        <f t="shared" si="57"/>
        <v>-5.6352459016389966E-3</v>
      </c>
    </row>
    <row r="148" spans="2:17" s="44" customFormat="1" ht="34" x14ac:dyDescent="0.2">
      <c r="B148" s="166"/>
      <c r="C148" s="42" t="s">
        <v>39</v>
      </c>
      <c r="D148" s="43">
        <v>0.84459459459459396</v>
      </c>
      <c r="E148" s="43">
        <v>0.87179487179487103</v>
      </c>
      <c r="F148" s="43">
        <v>0.83950617283950602</v>
      </c>
      <c r="G148" s="43">
        <v>0.85534591194968501</v>
      </c>
      <c r="H148" s="43">
        <v>0.84459459459459396</v>
      </c>
      <c r="I148" s="43">
        <v>0.68816335241371496</v>
      </c>
      <c r="J148" s="42">
        <v>148</v>
      </c>
      <c r="K148" s="54" t="s">
        <v>321</v>
      </c>
      <c r="O148" s="35">
        <f t="shared" si="56"/>
        <v>-3.3783783783783883E-2</v>
      </c>
      <c r="P148" s="35">
        <f t="shared" ref="P148:Q148" si="58">F148-Q7</f>
        <v>-6.5899232565899024E-2</v>
      </c>
      <c r="Q148" s="35">
        <f t="shared" si="58"/>
        <v>-2.6233035418736006E-2</v>
      </c>
    </row>
    <row r="149" spans="2:17" s="44" customFormat="1" ht="34" x14ac:dyDescent="0.2">
      <c r="B149" s="166"/>
      <c r="C149" s="42" t="s">
        <v>41</v>
      </c>
      <c r="D149" s="43">
        <v>0.90854084244821898</v>
      </c>
      <c r="E149" s="43">
        <v>0.92938099389712203</v>
      </c>
      <c r="F149" s="43">
        <v>0.90224291155310998</v>
      </c>
      <c r="G149" s="43">
        <v>0.91561090831006997</v>
      </c>
      <c r="H149" s="43">
        <v>0.90854084244821898</v>
      </c>
      <c r="I149" s="43">
        <v>0.81626334025089997</v>
      </c>
      <c r="J149" s="42">
        <v>8594</v>
      </c>
      <c r="K149" s="54" t="s">
        <v>322</v>
      </c>
      <c r="O149" s="35">
        <f t="shared" si="56"/>
        <v>-3.8282522690248899E-2</v>
      </c>
      <c r="P149" s="35">
        <f t="shared" ref="P149:Q149" si="59">F149-Q8</f>
        <v>-7.844128672475803E-2</v>
      </c>
      <c r="Q149" s="35">
        <f t="shared" si="59"/>
        <v>-3.2954088876199106E-2</v>
      </c>
    </row>
    <row r="150" spans="2:17" s="44" customFormat="1" ht="34" x14ac:dyDescent="0.2">
      <c r="B150" s="166"/>
      <c r="C150" s="42" t="s">
        <v>42</v>
      </c>
      <c r="D150" s="43">
        <v>0.87018095987411404</v>
      </c>
      <c r="E150" s="43">
        <v>0.91267387944358502</v>
      </c>
      <c r="F150" s="43">
        <v>0.84477825464949896</v>
      </c>
      <c r="G150" s="43">
        <v>0.87741456166418996</v>
      </c>
      <c r="H150" s="43">
        <v>0.87018095987411404</v>
      </c>
      <c r="I150" s="43">
        <v>0.74239010866232902</v>
      </c>
      <c r="J150" s="42">
        <v>2542</v>
      </c>
      <c r="K150" s="54" t="s">
        <v>323</v>
      </c>
      <c r="O150" s="35">
        <f t="shared" si="56"/>
        <v>-3.7372147915027853E-2</v>
      </c>
      <c r="P150" s="35">
        <f t="shared" ref="P150:Q150" si="60">F150-Q9</f>
        <v>-7.182284684538609E-2</v>
      </c>
      <c r="Q150" s="35">
        <f t="shared" si="60"/>
        <v>-3.0967504612612995E-2</v>
      </c>
    </row>
    <row r="151" spans="2:17" s="44" customFormat="1" ht="34" x14ac:dyDescent="0.2">
      <c r="B151" s="166"/>
      <c r="C151" s="42" t="s">
        <v>43</v>
      </c>
      <c r="D151" s="43">
        <v>0.90806936825340601</v>
      </c>
      <c r="E151" s="43">
        <v>0.92863056797483001</v>
      </c>
      <c r="F151" s="43">
        <v>0.90218790218790201</v>
      </c>
      <c r="G151" s="43">
        <v>0.915218278253774</v>
      </c>
      <c r="H151" s="43">
        <v>0.90806936825340601</v>
      </c>
      <c r="I151" s="43">
        <v>0.81527340137653803</v>
      </c>
      <c r="J151" s="42">
        <v>11302</v>
      </c>
      <c r="K151" s="54" t="s">
        <v>324</v>
      </c>
      <c r="O151" s="35">
        <f t="shared" si="56"/>
        <v>-3.9904441691736015E-2</v>
      </c>
      <c r="P151" s="35">
        <f t="shared" ref="P151:Q151" si="61">F151-Q10</f>
        <v>-8.0116114800241056E-2</v>
      </c>
      <c r="Q151" s="35">
        <f t="shared" si="61"/>
        <v>-3.4482320548620993E-2</v>
      </c>
    </row>
    <row r="152" spans="2:17" s="44" customFormat="1" ht="34" x14ac:dyDescent="0.2">
      <c r="B152" s="166"/>
      <c r="C152" s="42" t="s">
        <v>46</v>
      </c>
      <c r="D152" s="43">
        <v>0.89549087618760304</v>
      </c>
      <c r="E152" s="43">
        <v>0.92466935020126495</v>
      </c>
      <c r="F152" s="43">
        <v>0.88182067452700796</v>
      </c>
      <c r="G152" s="43">
        <v>0.90273684210526295</v>
      </c>
      <c r="H152" s="43">
        <v>0.89549087618760304</v>
      </c>
      <c r="I152" s="43">
        <v>0.79099082805742604</v>
      </c>
      <c r="J152" s="42">
        <v>13262</v>
      </c>
      <c r="K152" s="54" t="s">
        <v>325</v>
      </c>
      <c r="O152" s="35">
        <f t="shared" si="56"/>
        <v>-4.1848891569899016E-2</v>
      </c>
      <c r="P152" s="35">
        <f t="shared" ref="P152:Q152" si="62">F152-Q11</f>
        <v>-8.0025200906561178E-2</v>
      </c>
      <c r="Q152" s="35">
        <f t="shared" si="62"/>
        <v>-3.6101753611230025E-2</v>
      </c>
    </row>
    <row r="153" spans="2:17" s="44" customFormat="1" ht="34" x14ac:dyDescent="0.2">
      <c r="B153" s="166"/>
      <c r="C153" s="42" t="s">
        <v>47</v>
      </c>
      <c r="D153" s="43">
        <v>0.93697478991596606</v>
      </c>
      <c r="E153" s="43">
        <v>0.96747967479674801</v>
      </c>
      <c r="F153" s="43">
        <v>0.91538461538461502</v>
      </c>
      <c r="G153" s="43">
        <v>0.94071146245059201</v>
      </c>
      <c r="H153" s="43">
        <v>0.93697478991596606</v>
      </c>
      <c r="I153" s="43">
        <v>0.87508146714350099</v>
      </c>
      <c r="J153" s="42">
        <v>238</v>
      </c>
      <c r="K153" s="54" t="s">
        <v>326</v>
      </c>
      <c r="O153" s="35">
        <f t="shared" si="56"/>
        <v>-4.6218487394958041E-2</v>
      </c>
      <c r="P153" s="35">
        <f t="shared" ref="P153:Q153" si="63">F153-Q12</f>
        <v>-8.4615384615384981E-2</v>
      </c>
      <c r="Q153" s="35">
        <f t="shared" si="63"/>
        <v>-4.2759611929573116E-2</v>
      </c>
    </row>
    <row r="154" spans="2:17" s="44" customFormat="1" ht="34" x14ac:dyDescent="0.2">
      <c r="B154" s="166"/>
      <c r="C154" s="42" t="s">
        <v>48</v>
      </c>
      <c r="D154" s="48">
        <v>0.83333333333333304</v>
      </c>
      <c r="E154" s="48">
        <v>0.8</v>
      </c>
      <c r="F154" s="48">
        <v>0.88888888888888795</v>
      </c>
      <c r="G154" s="48">
        <v>0.84210526315789402</v>
      </c>
      <c r="H154" s="48">
        <v>0.83333333333333304</v>
      </c>
      <c r="I154" s="48">
        <v>0.67082039324993603</v>
      </c>
      <c r="J154" s="49">
        <v>18</v>
      </c>
      <c r="K154" s="54" t="s">
        <v>110</v>
      </c>
      <c r="O154" s="35">
        <f t="shared" si="56"/>
        <v>0</v>
      </c>
      <c r="P154" s="35">
        <f t="shared" ref="P154:Q154" si="64">F154-Q13</f>
        <v>0</v>
      </c>
      <c r="Q154" s="35">
        <f t="shared" si="64"/>
        <v>0</v>
      </c>
    </row>
    <row r="155" spans="2:17" s="44" customFormat="1" ht="34" x14ac:dyDescent="0.2">
      <c r="B155" s="166"/>
      <c r="C155" s="42" t="s">
        <v>49</v>
      </c>
      <c r="D155" s="43">
        <v>0.90893470790377995</v>
      </c>
      <c r="E155" s="43">
        <v>0.92380952380952297</v>
      </c>
      <c r="F155" s="43">
        <v>0.90937500000000004</v>
      </c>
      <c r="G155" s="43">
        <v>0.91653543307086605</v>
      </c>
      <c r="H155" s="43">
        <v>0.90893470790377995</v>
      </c>
      <c r="I155" s="43">
        <v>0.81648260265732897</v>
      </c>
      <c r="J155" s="42">
        <v>582</v>
      </c>
      <c r="K155" s="54" t="s">
        <v>327</v>
      </c>
      <c r="O155" s="35">
        <f t="shared" si="56"/>
        <v>-4.2955326460481058E-2</v>
      </c>
      <c r="P155" s="35">
        <f t="shared" ref="P155:Q155" si="65">F155-Q14</f>
        <v>-8.3752147766323004E-2</v>
      </c>
      <c r="Q155" s="35">
        <f t="shared" si="65"/>
        <v>-3.7259946467086857E-2</v>
      </c>
    </row>
    <row r="156" spans="2:17" s="44" customFormat="1" ht="34" x14ac:dyDescent="0.2">
      <c r="B156" s="166"/>
      <c r="C156" s="42" t="s">
        <v>50</v>
      </c>
      <c r="D156" s="43">
        <v>0.870857699805068</v>
      </c>
      <c r="E156" s="43">
        <v>0.92811105602379695</v>
      </c>
      <c r="F156" s="43">
        <v>0.82941958351794398</v>
      </c>
      <c r="G156" s="43">
        <v>0.87599438465138002</v>
      </c>
      <c r="H156" s="43">
        <v>0.87545694931175999</v>
      </c>
      <c r="I156" s="43">
        <v>0.74726595474248203</v>
      </c>
      <c r="J156" s="42">
        <v>4104</v>
      </c>
      <c r="K156" s="54" t="s">
        <v>328</v>
      </c>
      <c r="O156" s="35">
        <f t="shared" si="56"/>
        <v>-4.2641325536062147E-2</v>
      </c>
      <c r="P156" s="35">
        <f t="shared" ref="P156:Q156" si="66">F156-Q15</f>
        <v>-7.5551176715973889E-2</v>
      </c>
      <c r="Q156" s="35">
        <f t="shared" si="66"/>
        <v>-3.6760592001359949E-2</v>
      </c>
    </row>
    <row r="157" spans="2:17" s="44" customFormat="1" ht="34" x14ac:dyDescent="0.2">
      <c r="B157" s="166"/>
      <c r="C157" s="42" t="s">
        <v>51</v>
      </c>
      <c r="D157" s="48">
        <v>0.75</v>
      </c>
      <c r="E157" s="48">
        <v>0.66666666666666596</v>
      </c>
      <c r="F157" s="48">
        <v>1</v>
      </c>
      <c r="G157" s="48">
        <v>0.8</v>
      </c>
      <c r="H157" s="48">
        <v>0.75</v>
      </c>
      <c r="I157" s="48">
        <v>0.57735026918962495</v>
      </c>
      <c r="J157" s="49">
        <v>4</v>
      </c>
      <c r="K157" s="54" t="s">
        <v>89</v>
      </c>
      <c r="O157" s="35">
        <f t="shared" si="56"/>
        <v>0</v>
      </c>
      <c r="P157" s="35">
        <f t="shared" ref="P157:Q157" si="67">F157-Q16</f>
        <v>0</v>
      </c>
      <c r="Q157" s="35">
        <f t="shared" si="67"/>
        <v>0</v>
      </c>
    </row>
    <row r="158" spans="2:17" s="44" customFormat="1" ht="34" x14ac:dyDescent="0.2">
      <c r="B158" s="166"/>
      <c r="C158" s="42" t="s">
        <v>52</v>
      </c>
      <c r="D158" s="43">
        <v>0.83641771315267599</v>
      </c>
      <c r="E158" s="43">
        <v>0.91601423487544398</v>
      </c>
      <c r="F158" s="43">
        <v>0.7734375</v>
      </c>
      <c r="G158" s="43">
        <v>0.83870967741935398</v>
      </c>
      <c r="H158" s="43">
        <v>0.83641771315267599</v>
      </c>
      <c r="I158" s="43">
        <v>0.68511891744314701</v>
      </c>
      <c r="J158" s="42">
        <v>3026</v>
      </c>
      <c r="K158" s="54" t="s">
        <v>329</v>
      </c>
      <c r="O158" s="35">
        <f t="shared" si="56"/>
        <v>-4.0647719762062051E-2</v>
      </c>
      <c r="P158" s="35">
        <f t="shared" ref="P158:Q158" si="68">F158-Q17</f>
        <v>-6.793725214805002E-2</v>
      </c>
      <c r="Q158" s="35">
        <f t="shared" si="68"/>
        <v>-3.3805744102236024E-2</v>
      </c>
    </row>
    <row r="159" spans="2:17" x14ac:dyDescent="0.2">
      <c r="B159" s="166"/>
      <c r="C159" s="38" t="s">
        <v>53</v>
      </c>
      <c r="D159" s="39">
        <f>AVERAGE(D146:D158)</f>
        <v>0.87266499118990448</v>
      </c>
      <c r="E159" s="39">
        <f t="shared" ref="E159:I159" si="69">AVERAGE(E146:E158)</f>
        <v>0.89471536807700702</v>
      </c>
      <c r="F159" s="39">
        <f t="shared" si="69"/>
        <v>0.87702517060262974</v>
      </c>
      <c r="G159" s="39">
        <f t="shared" si="69"/>
        <v>0.88166405561792827</v>
      </c>
      <c r="H159" s="39">
        <f t="shared" si="69"/>
        <v>0.87301877961349617</v>
      </c>
      <c r="I159" s="39">
        <f t="shared" si="69"/>
        <v>0.75396579346076009</v>
      </c>
      <c r="O159" s="124">
        <f>D159-O18</f>
        <v>-2.9175357446481698E-2</v>
      </c>
      <c r="P159" s="124">
        <f>F159-Q18</f>
        <v>-5.5682686830989536E-2</v>
      </c>
      <c r="Q159" s="124">
        <f>G159-R18</f>
        <v>-2.4381526420714894E-2</v>
      </c>
    </row>
    <row r="160" spans="2:17" x14ac:dyDescent="0.2">
      <c r="B160" s="166"/>
      <c r="C160" s="38" t="s">
        <v>55</v>
      </c>
      <c r="D160" s="39">
        <f>SUMPRODUCT(D146:D158,$J$37:$J$49)/SUM($J$37:$J$49)</f>
        <v>0.89349341595662224</v>
      </c>
      <c r="E160" s="39">
        <f t="shared" ref="E160:I160" si="70">SUMPRODUCT(E146:E158,$J$37:$J$49)/SUM($J$37:$J$49)</f>
        <v>0.92553592154547548</v>
      </c>
      <c r="F160" s="39">
        <f t="shared" si="70"/>
        <v>0.87674794265332412</v>
      </c>
      <c r="G160" s="39">
        <f t="shared" si="70"/>
        <v>0.9001303007446888</v>
      </c>
      <c r="H160" s="39">
        <f t="shared" si="70"/>
        <v>0.89392343646000461</v>
      </c>
      <c r="I160" s="39">
        <f t="shared" si="70"/>
        <v>0.78810301582411713</v>
      </c>
    </row>
    <row r="161" spans="2:9" x14ac:dyDescent="0.2">
      <c r="B161" s="167"/>
      <c r="C161" s="38" t="s">
        <v>54</v>
      </c>
      <c r="D161" s="39">
        <f>STDEV(D146:D158)</f>
        <v>6.5694142120587662E-2</v>
      </c>
      <c r="E161" s="39">
        <f t="shared" ref="E161:I161" si="71">STDEV(E146:E158)</f>
        <v>8.4130318126960216E-2</v>
      </c>
      <c r="F161" s="39">
        <f t="shared" si="71"/>
        <v>7.9647549047929284E-2</v>
      </c>
      <c r="G161" s="39">
        <f t="shared" si="71"/>
        <v>5.9394982401341188E-2</v>
      </c>
      <c r="H161" s="39">
        <f t="shared" si="71"/>
        <v>6.5695982420471921E-2</v>
      </c>
      <c r="I161" s="39">
        <f t="shared" si="71"/>
        <v>0.11797644381031326</v>
      </c>
    </row>
  </sheetData>
  <mergeCells count="16">
    <mergeCell ref="B69:B84"/>
    <mergeCell ref="N2:U2"/>
    <mergeCell ref="B5:B20"/>
    <mergeCell ref="B21:B36"/>
    <mergeCell ref="B37:B52"/>
    <mergeCell ref="B53:B68"/>
    <mergeCell ref="B145:B161"/>
    <mergeCell ref="D91:G91"/>
    <mergeCell ref="B85:C85"/>
    <mergeCell ref="B86:C86"/>
    <mergeCell ref="B87:C87"/>
    <mergeCell ref="O109:Q109"/>
    <mergeCell ref="O126:Q126"/>
    <mergeCell ref="O143:Q143"/>
    <mergeCell ref="B111:B127"/>
    <mergeCell ref="B128:B1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DDA5-C018-6341-93CB-94A41C402005}">
  <dimension ref="C3:O21"/>
  <sheetViews>
    <sheetView topLeftCell="A6" workbookViewId="0">
      <selection activeCell="L9" sqref="L9"/>
    </sheetView>
  </sheetViews>
  <sheetFormatPr baseColWidth="10" defaultRowHeight="16" x14ac:dyDescent="0.2"/>
  <cols>
    <col min="3" max="3" width="28.5" bestFit="1" customWidth="1"/>
    <col min="11" max="11" width="12" customWidth="1"/>
  </cols>
  <sheetData>
    <row r="3" spans="3:15" ht="19" x14ac:dyDescent="0.25">
      <c r="M3" s="146" t="s">
        <v>223</v>
      </c>
      <c r="N3" s="146"/>
      <c r="O3" s="146"/>
    </row>
    <row r="4" spans="3:15" x14ac:dyDescent="0.2">
      <c r="C4" s="6" t="s">
        <v>122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</v>
      </c>
      <c r="N4" s="5" t="s">
        <v>3</v>
      </c>
      <c r="O4" s="5" t="s">
        <v>4</v>
      </c>
    </row>
    <row r="5" spans="3:15" s="44" customFormat="1" ht="34" x14ac:dyDescent="0.2">
      <c r="C5" s="121" t="s">
        <v>273</v>
      </c>
      <c r="D5" s="45">
        <v>0.88807339449541201</v>
      </c>
      <c r="E5" s="45">
        <v>0.82388973966309298</v>
      </c>
      <c r="F5" s="45">
        <v>0.98715596330275202</v>
      </c>
      <c r="G5" s="45">
        <v>0.89816360601001599</v>
      </c>
      <c r="H5" s="45">
        <v>0.88807339449541201</v>
      </c>
      <c r="I5" s="45">
        <v>0.791850250149152</v>
      </c>
      <c r="J5" s="45">
        <v>1090</v>
      </c>
      <c r="K5" s="122" t="s">
        <v>287</v>
      </c>
      <c r="M5" s="45">
        <f>D5-Comparison!D45</f>
        <v>-3.7614678899082987E-2</v>
      </c>
      <c r="N5" s="45">
        <f>F5-Comparison!F45</f>
        <v>5.6880733944953965E-2</v>
      </c>
      <c r="O5" s="45">
        <f>G5-Comparison!G45</f>
        <v>-2.7863791250257064E-2</v>
      </c>
    </row>
    <row r="6" spans="3:15" s="44" customFormat="1" ht="34" x14ac:dyDescent="0.2">
      <c r="C6" s="42" t="s">
        <v>44</v>
      </c>
      <c r="D6" s="43">
        <v>0.8</v>
      </c>
      <c r="E6" s="43">
        <v>0.71428571428571397</v>
      </c>
      <c r="F6" s="43">
        <v>1</v>
      </c>
      <c r="G6" s="43">
        <v>0.83333333333333304</v>
      </c>
      <c r="H6" s="43">
        <v>0.8</v>
      </c>
      <c r="I6" s="43">
        <v>0.65465367070797698</v>
      </c>
      <c r="J6" s="42">
        <v>10</v>
      </c>
      <c r="K6" s="54" t="s">
        <v>275</v>
      </c>
      <c r="M6" s="43">
        <f>D6-Comparison!S26</f>
        <v>-0.19999999999999996</v>
      </c>
      <c r="N6" s="43">
        <f>F6-Comparison!S7</f>
        <v>0</v>
      </c>
      <c r="O6" s="43">
        <f>G6-Comparison!S45</f>
        <v>-0.16666666666666696</v>
      </c>
    </row>
    <row r="7" spans="3:15" s="44" customFormat="1" ht="34" x14ac:dyDescent="0.2">
      <c r="C7" s="42" t="s">
        <v>40</v>
      </c>
      <c r="D7" s="43">
        <v>0.703125</v>
      </c>
      <c r="E7" s="43">
        <v>0.68571428571428505</v>
      </c>
      <c r="F7" s="43">
        <v>0.75</v>
      </c>
      <c r="G7" s="43">
        <v>0.71641791044776104</v>
      </c>
      <c r="H7" s="43">
        <v>0.703125</v>
      </c>
      <c r="I7" s="43">
        <v>0.40804713337332299</v>
      </c>
      <c r="J7" s="42">
        <v>64</v>
      </c>
      <c r="K7" s="54" t="s">
        <v>288</v>
      </c>
      <c r="M7" s="43">
        <f>D7-Comparison!S27</f>
        <v>-9.375E-2</v>
      </c>
      <c r="N7" s="43">
        <f>F7-Comparison!S8</f>
        <v>0</v>
      </c>
      <c r="O7" s="43">
        <f>G7-Comparison!S46</f>
        <v>-7.0467335453877955E-2</v>
      </c>
    </row>
    <row r="8" spans="3:15" s="44" customFormat="1" ht="34" x14ac:dyDescent="0.2">
      <c r="C8" s="42" t="s">
        <v>39</v>
      </c>
      <c r="D8" s="43">
        <v>0.858108108108108</v>
      </c>
      <c r="E8" s="43">
        <v>0.79120879120879095</v>
      </c>
      <c r="F8" s="43">
        <v>0.97297297297297303</v>
      </c>
      <c r="G8" s="43">
        <v>0.87272727272727202</v>
      </c>
      <c r="H8" s="43">
        <v>0.858108108108108</v>
      </c>
      <c r="I8" s="43">
        <v>0.73589820839917797</v>
      </c>
      <c r="J8" s="42">
        <v>148</v>
      </c>
      <c r="K8" s="54" t="s">
        <v>289</v>
      </c>
      <c r="M8" s="43">
        <f>D8-Comparison!S28</f>
        <v>-2.0270270270269841E-2</v>
      </c>
      <c r="N8" s="43">
        <f>F8-Comparison!S9</f>
        <v>6.7567567567567988E-2</v>
      </c>
      <c r="O8" s="43">
        <f>G8-Comparison!S47</f>
        <v>-8.8516746411489988E-3</v>
      </c>
    </row>
    <row r="9" spans="3:15" s="44" customFormat="1" ht="38" customHeight="1" x14ac:dyDescent="0.2">
      <c r="C9" s="42" t="s">
        <v>41</v>
      </c>
      <c r="D9" s="43">
        <v>0.88538515243192895</v>
      </c>
      <c r="E9" s="43">
        <v>0.81399317406143301</v>
      </c>
      <c r="F9" s="43">
        <v>0.99906911798929399</v>
      </c>
      <c r="G9" s="43">
        <v>0.89708494410197404</v>
      </c>
      <c r="H9" s="43">
        <v>0.88538515243192895</v>
      </c>
      <c r="I9" s="43">
        <v>0.791500554647252</v>
      </c>
      <c r="J9" s="42">
        <v>8594</v>
      </c>
      <c r="K9" s="54" t="s">
        <v>290</v>
      </c>
      <c r="M9" s="43">
        <f>D9-Comparison!S29</f>
        <v>-6.1438212706538931E-2</v>
      </c>
      <c r="N9" s="43">
        <f>F9-Comparison!S10</f>
        <v>1.8384919711425973E-2</v>
      </c>
      <c r="O9" s="43">
        <f>G9-Comparison!S48</f>
        <v>-5.1480053084295041E-2</v>
      </c>
    </row>
    <row r="10" spans="3:15" ht="34" x14ac:dyDescent="0.2">
      <c r="C10" s="42" t="s">
        <v>42</v>
      </c>
      <c r="D10" s="43">
        <v>0.87844217151848902</v>
      </c>
      <c r="E10" s="43">
        <v>0.80559085133417996</v>
      </c>
      <c r="F10" s="43">
        <v>0.99763965381589303</v>
      </c>
      <c r="G10" s="43">
        <v>0.89138840070298697</v>
      </c>
      <c r="H10" s="43">
        <v>0.87844217151848902</v>
      </c>
      <c r="I10" s="43">
        <v>0.77935446770356498</v>
      </c>
      <c r="J10" s="42">
        <v>2542</v>
      </c>
      <c r="K10" s="54" t="s">
        <v>291</v>
      </c>
      <c r="L10" s="44"/>
      <c r="M10" s="35">
        <f>D10-Comparison!S30</f>
        <v>-2.9110936270652865E-2</v>
      </c>
      <c r="N10" s="35">
        <f>F10-Comparison!S11</f>
        <v>8.1038552321007984E-2</v>
      </c>
      <c r="O10" s="35">
        <f>G10-Comparison!S49</f>
        <v>-1.6993665573815986E-2</v>
      </c>
    </row>
    <row r="11" spans="3:15" ht="34" x14ac:dyDescent="0.2">
      <c r="C11" s="3" t="s">
        <v>43</v>
      </c>
      <c r="D11" s="35">
        <v>0.88081755441514697</v>
      </c>
      <c r="E11" s="35">
        <v>0.80839782172542196</v>
      </c>
      <c r="F11" s="35">
        <v>0.99823040169881405</v>
      </c>
      <c r="G11" s="35">
        <v>0.89334072373109497</v>
      </c>
      <c r="H11" s="35">
        <v>0.88081755441514697</v>
      </c>
      <c r="I11" s="35">
        <v>0.78354498890162505</v>
      </c>
      <c r="J11" s="42">
        <v>11302</v>
      </c>
      <c r="K11" s="55" t="s">
        <v>295</v>
      </c>
      <c r="M11" s="35">
        <f>D11-Comparison!S31</f>
        <v>-6.7156255529995046E-2</v>
      </c>
      <c r="N11" s="35">
        <f>F11-Comparison!S12</f>
        <v>1.5926384710670982E-2</v>
      </c>
      <c r="O11" s="35">
        <f>G11-Comparison!S50</f>
        <v>-5.6359875071300025E-2</v>
      </c>
    </row>
    <row r="12" spans="3:15" s="44" customFormat="1" ht="34" x14ac:dyDescent="0.2">
      <c r="C12" s="42" t="s">
        <v>46</v>
      </c>
      <c r="D12" s="43">
        <v>0.879882370683154</v>
      </c>
      <c r="E12" s="43">
        <v>0.81198910081743803</v>
      </c>
      <c r="F12" s="43">
        <v>0.98868948876489204</v>
      </c>
      <c r="G12" s="43">
        <v>0.89166950017001001</v>
      </c>
      <c r="H12" s="43">
        <v>0.879882370683154</v>
      </c>
      <c r="I12" s="43">
        <v>0.77841967944486901</v>
      </c>
      <c r="J12" s="42">
        <v>13262</v>
      </c>
      <c r="K12" s="54" t="s">
        <v>297</v>
      </c>
      <c r="M12" s="43">
        <f>D12-Comparison!S32</f>
        <v>-5.7457397074348049E-2</v>
      </c>
      <c r="N12" s="43">
        <f>F12-Comparison!S13</f>
        <v>2.6843613331322902E-2</v>
      </c>
      <c r="O12" s="43">
        <f>G12-Comparison!S51</f>
        <v>-4.7169095546482964E-2</v>
      </c>
    </row>
    <row r="13" spans="3:15" s="44" customFormat="1" ht="34" x14ac:dyDescent="0.2">
      <c r="C13" s="42" t="s">
        <v>47</v>
      </c>
      <c r="D13" s="43">
        <v>0.90756302521008403</v>
      </c>
      <c r="E13" s="43">
        <v>0.84397163120567298</v>
      </c>
      <c r="F13" s="43">
        <v>1</v>
      </c>
      <c r="G13" s="43">
        <v>0.91538461538461502</v>
      </c>
      <c r="H13" s="43">
        <v>0.90756302521008403</v>
      </c>
      <c r="I13" s="43">
        <v>0.82942345180935595</v>
      </c>
      <c r="J13" s="42">
        <v>238</v>
      </c>
      <c r="K13" s="54" t="s">
        <v>292</v>
      </c>
      <c r="M13" s="43">
        <f>D13-Comparison!S33</f>
        <v>-7.5630252100840067E-2</v>
      </c>
      <c r="N13" s="43">
        <f>F13-Comparison!S14</f>
        <v>0</v>
      </c>
      <c r="O13" s="43">
        <f>G13-Comparison!S52</f>
        <v>-6.8086458995550103E-2</v>
      </c>
    </row>
    <row r="14" spans="3:15" s="44" customFormat="1" ht="34" x14ac:dyDescent="0.2">
      <c r="C14" s="42" t="s">
        <v>48</v>
      </c>
      <c r="D14" s="43">
        <v>0.83333333333333304</v>
      </c>
      <c r="E14" s="43">
        <v>0.8</v>
      </c>
      <c r="F14" s="43">
        <v>0.88888888888888795</v>
      </c>
      <c r="G14" s="43">
        <v>0.84210526315789402</v>
      </c>
      <c r="H14" s="43">
        <v>0.83333333333333304</v>
      </c>
      <c r="I14" s="43">
        <v>0.67082039324993603</v>
      </c>
      <c r="J14" s="42">
        <v>18</v>
      </c>
      <c r="K14" s="54" t="s">
        <v>110</v>
      </c>
      <c r="M14" s="43">
        <f>D14-Comparison!S34</f>
        <v>0</v>
      </c>
      <c r="N14" s="43">
        <f>F14-Comparison!S15</f>
        <v>0</v>
      </c>
      <c r="O14" s="43">
        <f>G14-Comparison!S53</f>
        <v>0</v>
      </c>
    </row>
    <row r="15" spans="3:15" s="44" customFormat="1" ht="34" x14ac:dyDescent="0.2">
      <c r="C15" s="42" t="s">
        <v>49</v>
      </c>
      <c r="D15" s="43">
        <v>0.878006872852233</v>
      </c>
      <c r="E15" s="43">
        <v>0.80386740331491702</v>
      </c>
      <c r="F15" s="43">
        <v>1</v>
      </c>
      <c r="G15" s="43">
        <v>0.89127105666156203</v>
      </c>
      <c r="H15" s="43">
        <v>0.878006872852233</v>
      </c>
      <c r="I15" s="43">
        <v>0.77957347737710603</v>
      </c>
      <c r="J15" s="42">
        <v>582</v>
      </c>
      <c r="K15" s="54" t="s">
        <v>293</v>
      </c>
      <c r="M15" s="43">
        <f>D15-Comparison!S35</f>
        <v>-7.3883161512028006E-2</v>
      </c>
      <c r="N15" s="43">
        <f>F15-Comparison!S16</f>
        <v>6.8728522336769515E-3</v>
      </c>
      <c r="O15" s="43">
        <f>G15-Comparison!S54</f>
        <v>-6.252432287639087E-2</v>
      </c>
    </row>
    <row r="16" spans="3:15" s="44" customFormat="1" ht="34" x14ac:dyDescent="0.2">
      <c r="C16" s="42" t="s">
        <v>50</v>
      </c>
      <c r="D16" s="43">
        <v>0.88060428849902495</v>
      </c>
      <c r="E16" s="43">
        <v>0.81542810985460401</v>
      </c>
      <c r="F16" s="43">
        <v>0.98391812865496997</v>
      </c>
      <c r="G16" s="43">
        <v>0.89178445229681902</v>
      </c>
      <c r="H16" s="43">
        <v>0.88060428849902495</v>
      </c>
      <c r="I16" s="43">
        <v>0.77799805112791498</v>
      </c>
      <c r="J16" s="42">
        <v>4104</v>
      </c>
      <c r="K16" s="54" t="s">
        <v>296</v>
      </c>
      <c r="M16" s="43">
        <f>D16-Comparison!S36</f>
        <v>-3.2894736842105199E-2</v>
      </c>
      <c r="N16" s="43">
        <f>F16-Comparison!S17</f>
        <v>7.89473684210521E-2</v>
      </c>
      <c r="O16" s="43">
        <f>G16-Comparison!S55</f>
        <v>-2.097052435592095E-2</v>
      </c>
    </row>
    <row r="17" spans="3:15" s="44" customFormat="1" ht="34" x14ac:dyDescent="0.2">
      <c r="C17" s="42" t="s">
        <v>51</v>
      </c>
      <c r="D17" s="43">
        <v>0.5</v>
      </c>
      <c r="E17" s="43">
        <v>0.5</v>
      </c>
      <c r="F17" s="43">
        <v>1</v>
      </c>
      <c r="G17" s="43">
        <v>0.66666666666666596</v>
      </c>
      <c r="H17" s="43">
        <v>0.5</v>
      </c>
      <c r="I17" s="43">
        <v>0</v>
      </c>
      <c r="J17" s="42">
        <v>4</v>
      </c>
      <c r="K17" s="54" t="s">
        <v>72</v>
      </c>
      <c r="M17" s="43">
        <f>D17-Comparison!S37</f>
        <v>-0.25</v>
      </c>
      <c r="N17" s="43">
        <f>F17-Comparison!S18</f>
        <v>0</v>
      </c>
      <c r="O17" s="43">
        <f>G17-Comparison!S56</f>
        <v>-0.13333333333333408</v>
      </c>
    </row>
    <row r="18" spans="3:15" s="44" customFormat="1" ht="39" customHeight="1" x14ac:dyDescent="0.2">
      <c r="C18" s="42" t="s">
        <v>52</v>
      </c>
      <c r="D18" s="43">
        <v>0.82518175809649696</v>
      </c>
      <c r="E18" s="43">
        <v>0.79818181818181799</v>
      </c>
      <c r="F18" s="43">
        <v>0.870456047587574</v>
      </c>
      <c r="G18" s="43">
        <v>0.832753714827695</v>
      </c>
      <c r="H18" s="43">
        <v>0.82518175809649696</v>
      </c>
      <c r="I18" s="43">
        <v>0.65304620403833502</v>
      </c>
      <c r="J18" s="42">
        <v>3026</v>
      </c>
      <c r="K18" s="54" t="s">
        <v>294</v>
      </c>
      <c r="M18" s="43">
        <f>D18-Comparison!S38</f>
        <v>-5.1883674818241077E-2</v>
      </c>
      <c r="N18" s="43">
        <f>F18-Comparison!S19</f>
        <v>2.908129543952398E-2</v>
      </c>
      <c r="O18" s="43">
        <f>G18-Comparison!S57</f>
        <v>-3.9761706693895005E-2</v>
      </c>
    </row>
    <row r="19" spans="3:15" x14ac:dyDescent="0.2">
      <c r="C19" s="38" t="s">
        <v>53</v>
      </c>
      <c r="D19" s="39">
        <f>AVERAGE(D6:D18)</f>
        <v>0.82388074116523069</v>
      </c>
      <c r="E19" s="39">
        <f t="shared" ref="E19:I19" si="0">AVERAGE(E6:E18)</f>
        <v>0.76866374628494427</v>
      </c>
      <c r="F19" s="39">
        <f t="shared" si="0"/>
        <v>0.95768190002871512</v>
      </c>
      <c r="G19" s="39">
        <f t="shared" si="0"/>
        <v>0.84891752724689862</v>
      </c>
      <c r="H19" s="39">
        <f t="shared" si="0"/>
        <v>0.82388074116523069</v>
      </c>
      <c r="I19" s="39">
        <f t="shared" si="0"/>
        <v>0.6647907908292644</v>
      </c>
      <c r="K19" s="8"/>
      <c r="M19" s="39">
        <f>D19-Comparison!D27</f>
        <v>-7.795960747115549E-2</v>
      </c>
      <c r="N19" s="39">
        <f>E19-Comparison!F27</f>
        <v>-0.1640441111486749</v>
      </c>
      <c r="O19" s="39">
        <f>F19-Comparison!G27</f>
        <v>5.1636317990071956E-2</v>
      </c>
    </row>
    <row r="20" spans="3:15" x14ac:dyDescent="0.2">
      <c r="C20" s="38" t="s">
        <v>55</v>
      </c>
      <c r="D20" s="39">
        <f>SUMPRODUCT(D6:D18,$J$6:$J$18)/SUM($J$6:$J$18)</f>
        <v>0.87713582722012051</v>
      </c>
      <c r="E20" s="39">
        <f t="shared" ref="E20:I20" si="1">SUMPRODUCT(E6:E18,$J$6:$J$18)/SUM($J$6:$J$18)</f>
        <v>0.81021186522764388</v>
      </c>
      <c r="F20" s="39">
        <f t="shared" si="1"/>
        <v>0.98487264774228789</v>
      </c>
      <c r="G20" s="39">
        <f t="shared" si="1"/>
        <v>0.88884277575899484</v>
      </c>
      <c r="H20" s="39">
        <f t="shared" si="1"/>
        <v>0.87713582722012051</v>
      </c>
      <c r="I20" s="39">
        <f t="shared" si="1"/>
        <v>0.77313727827681655</v>
      </c>
      <c r="K20" s="8"/>
      <c r="M20" s="39">
        <f>D20-Comparison!D28</f>
        <v>-5.6682006652390093E-2</v>
      </c>
      <c r="N20" s="39">
        <f>F20-Comparison!F28</f>
        <v>3.0209140201394424E-2</v>
      </c>
      <c r="O20" s="39">
        <f>G20-Comparison!G28</f>
        <v>-4.5909440337443042E-2</v>
      </c>
    </row>
    <row r="21" spans="3:15" x14ac:dyDescent="0.2">
      <c r="C21" s="38" t="s">
        <v>54</v>
      </c>
      <c r="D21" s="39">
        <f>STDEV(D6:D18)</f>
        <v>0.11090580809406238</v>
      </c>
      <c r="E21" s="39">
        <f t="shared" ref="E21:I21" si="2">STDEV(E6:E18)</f>
        <v>9.1447197999211235E-2</v>
      </c>
      <c r="F21" s="39">
        <f t="shared" si="2"/>
        <v>7.6088335563286133E-2</v>
      </c>
      <c r="G21" s="39">
        <f t="shared" si="2"/>
        <v>7.5201544046536409E-2</v>
      </c>
      <c r="H21" s="39">
        <f t="shared" si="2"/>
        <v>0.11090580809406238</v>
      </c>
      <c r="I21" s="39">
        <f t="shared" si="2"/>
        <v>0.22775838163277262</v>
      </c>
      <c r="K21" s="8"/>
    </row>
  </sheetData>
  <mergeCells count="1"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3668-3974-B544-994F-75E76890C45D}">
  <dimension ref="B1:U161"/>
  <sheetViews>
    <sheetView topLeftCell="I14" workbookViewId="0">
      <selection activeCell="R20" sqref="R20"/>
    </sheetView>
  </sheetViews>
  <sheetFormatPr baseColWidth="10" defaultRowHeight="16" x14ac:dyDescent="0.2"/>
  <cols>
    <col min="2" max="2" width="12" bestFit="1" customWidth="1"/>
    <col min="3" max="3" width="28.5" bestFit="1" customWidth="1"/>
    <col min="4" max="4" width="12.1640625" bestFit="1" customWidth="1"/>
    <col min="5" max="5" width="10.83203125" customWidth="1"/>
    <col min="8" max="10" width="10.83203125" customWidth="1"/>
    <col min="11" max="11" width="13.6640625" style="8" customWidth="1"/>
    <col min="14" max="14" width="28.5" bestFit="1" customWidth="1"/>
  </cols>
  <sheetData>
    <row r="1" spans="2:21" x14ac:dyDescent="0.2">
      <c r="B1" s="7" t="s">
        <v>165</v>
      </c>
      <c r="C1" s="35">
        <v>1</v>
      </c>
    </row>
    <row r="2" spans="2:21" ht="21" x14ac:dyDescent="0.25">
      <c r="B2" s="174" t="s">
        <v>135</v>
      </c>
      <c r="C2" s="174"/>
      <c r="D2" s="174"/>
      <c r="E2" s="174"/>
      <c r="F2" s="174"/>
      <c r="G2" s="174"/>
      <c r="H2" s="174"/>
      <c r="I2" s="174"/>
      <c r="J2" s="174"/>
      <c r="K2" s="174"/>
      <c r="N2" s="136" t="s">
        <v>169</v>
      </c>
      <c r="O2" s="136"/>
      <c r="P2" s="136"/>
      <c r="Q2" s="136"/>
      <c r="R2" s="136"/>
      <c r="S2" s="136"/>
      <c r="T2" s="136"/>
      <c r="U2" s="136"/>
    </row>
    <row r="4" spans="2:21" x14ac:dyDescent="0.2">
      <c r="B4" s="6" t="s">
        <v>59</v>
      </c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45" t="s">
        <v>45</v>
      </c>
      <c r="K4" s="7" t="s">
        <v>78</v>
      </c>
      <c r="N4" s="6" t="s">
        <v>38</v>
      </c>
      <c r="O4" s="5" t="s">
        <v>1</v>
      </c>
      <c r="P4" s="5" t="s">
        <v>2</v>
      </c>
      <c r="Q4" s="5" t="s">
        <v>3</v>
      </c>
      <c r="R4" s="5" t="s">
        <v>4</v>
      </c>
      <c r="S4" s="5" t="s">
        <v>5</v>
      </c>
      <c r="T4" s="5" t="s">
        <v>6</v>
      </c>
      <c r="U4" s="5" t="s">
        <v>45</v>
      </c>
    </row>
    <row r="5" spans="2:21" ht="34" x14ac:dyDescent="0.2">
      <c r="B5" s="163" t="s">
        <v>60</v>
      </c>
      <c r="C5" s="42" t="s">
        <v>44</v>
      </c>
      <c r="D5" s="43">
        <v>1</v>
      </c>
      <c r="E5" s="43">
        <v>1</v>
      </c>
      <c r="F5" s="43">
        <v>1</v>
      </c>
      <c r="G5" s="43">
        <v>1</v>
      </c>
      <c r="H5" s="43">
        <v>1</v>
      </c>
      <c r="I5" s="43">
        <v>1</v>
      </c>
      <c r="J5" s="42">
        <v>10</v>
      </c>
      <c r="K5" s="54" t="s">
        <v>75</v>
      </c>
      <c r="N5" s="3" t="s">
        <v>44</v>
      </c>
      <c r="O5" s="35">
        <f t="shared" ref="O5:T5" si="0">AVERAGE(D5,D21,D37,D53,D69)</f>
        <v>1</v>
      </c>
      <c r="P5" s="35">
        <f t="shared" si="0"/>
        <v>1</v>
      </c>
      <c r="Q5" s="35">
        <f t="shared" si="0"/>
        <v>1</v>
      </c>
      <c r="R5" s="35">
        <f t="shared" si="0"/>
        <v>1</v>
      </c>
      <c r="S5" s="35">
        <f t="shared" si="0"/>
        <v>1</v>
      </c>
      <c r="T5" s="35">
        <f t="shared" si="0"/>
        <v>1</v>
      </c>
      <c r="U5" s="3">
        <v>10</v>
      </c>
    </row>
    <row r="6" spans="2:21" ht="34" x14ac:dyDescent="0.2">
      <c r="B6" s="163"/>
      <c r="C6" s="42" t="s">
        <v>40</v>
      </c>
      <c r="D6" s="48">
        <v>0.84375</v>
      </c>
      <c r="E6" s="48">
        <v>0.80555555555555503</v>
      </c>
      <c r="F6" s="48">
        <v>0.90625</v>
      </c>
      <c r="G6" s="48">
        <v>0.85294117647058798</v>
      </c>
      <c r="H6" s="48">
        <v>0.84375</v>
      </c>
      <c r="I6" s="48">
        <v>0.69293486718358299</v>
      </c>
      <c r="J6" s="49">
        <v>64</v>
      </c>
      <c r="K6" s="54" t="s">
        <v>132</v>
      </c>
      <c r="N6" s="3" t="s">
        <v>40</v>
      </c>
      <c r="O6" s="35">
        <f t="shared" ref="O6:O17" si="1">AVERAGE(D6,D22,D38,D54,D70)</f>
        <v>0.84375</v>
      </c>
      <c r="P6" s="35">
        <f t="shared" ref="P6:T17" si="2">AVERAGE(E6,E22,E38,E54,E70)</f>
        <v>0.80555555555555503</v>
      </c>
      <c r="Q6" s="35">
        <f t="shared" si="2"/>
        <v>0.90625</v>
      </c>
      <c r="R6" s="35">
        <f t="shared" si="2"/>
        <v>0.85294117647058809</v>
      </c>
      <c r="S6" s="35">
        <f t="shared" si="2"/>
        <v>0.84375</v>
      </c>
      <c r="T6" s="35">
        <f t="shared" si="2"/>
        <v>0.69293486718358299</v>
      </c>
      <c r="U6" s="3">
        <v>64</v>
      </c>
    </row>
    <row r="7" spans="2:21" ht="34" x14ac:dyDescent="0.2">
      <c r="B7" s="163"/>
      <c r="C7" s="42" t="s">
        <v>39</v>
      </c>
      <c r="D7" s="43">
        <v>0.86486486486486402</v>
      </c>
      <c r="E7" s="43">
        <v>0.83750000000000002</v>
      </c>
      <c r="F7" s="43">
        <v>0.90540540540540504</v>
      </c>
      <c r="G7" s="43">
        <v>0.87012987012986998</v>
      </c>
      <c r="H7" s="43">
        <v>0.86486486486486402</v>
      </c>
      <c r="I7" s="43">
        <v>0.73214029513796397</v>
      </c>
      <c r="J7" s="42">
        <v>148</v>
      </c>
      <c r="K7" s="54" t="s">
        <v>133</v>
      </c>
      <c r="N7" s="3" t="s">
        <v>39</v>
      </c>
      <c r="O7" s="35">
        <f t="shared" si="1"/>
        <v>0.86486486486486402</v>
      </c>
      <c r="P7" s="35">
        <f t="shared" si="2"/>
        <v>0.83750000000000002</v>
      </c>
      <c r="Q7" s="35">
        <f t="shared" si="2"/>
        <v>0.90540540540540504</v>
      </c>
      <c r="R7" s="35">
        <f t="shared" si="2"/>
        <v>0.87012987012987009</v>
      </c>
      <c r="S7" s="35">
        <f t="shared" si="2"/>
        <v>0.86486486486486402</v>
      </c>
      <c r="T7" s="35">
        <f t="shared" si="2"/>
        <v>0.73214029513796397</v>
      </c>
      <c r="U7" s="3">
        <v>148</v>
      </c>
    </row>
    <row r="8" spans="2:21" ht="42" customHeight="1" x14ac:dyDescent="0.2">
      <c r="B8" s="163"/>
      <c r="C8" s="42" t="s">
        <v>41</v>
      </c>
      <c r="D8" s="43">
        <v>0.86921107749592696</v>
      </c>
      <c r="E8" s="43">
        <v>0.86196668948208899</v>
      </c>
      <c r="F8" s="43">
        <v>0.87921805911100703</v>
      </c>
      <c r="G8" s="43">
        <v>0.87050691244239597</v>
      </c>
      <c r="H8" s="43">
        <v>0.86921107749592696</v>
      </c>
      <c r="I8" s="43">
        <v>0.73857009015403197</v>
      </c>
      <c r="J8" s="42">
        <v>8594</v>
      </c>
      <c r="K8" s="54" t="s">
        <v>137</v>
      </c>
      <c r="N8" s="3" t="s">
        <v>41</v>
      </c>
      <c r="O8" s="35">
        <f t="shared" si="1"/>
        <v>0.86921107749592696</v>
      </c>
      <c r="P8" s="35">
        <f t="shared" si="2"/>
        <v>0.86196668948208899</v>
      </c>
      <c r="Q8" s="35">
        <f t="shared" si="2"/>
        <v>0.87921805911100714</v>
      </c>
      <c r="R8" s="35">
        <f t="shared" si="2"/>
        <v>0.87050691244239586</v>
      </c>
      <c r="S8" s="35">
        <f t="shared" si="2"/>
        <v>0.86921107749592696</v>
      </c>
      <c r="T8" s="35">
        <f t="shared" si="2"/>
        <v>0.73857009015403197</v>
      </c>
      <c r="U8" s="3">
        <v>8594</v>
      </c>
    </row>
    <row r="9" spans="2:21" ht="42" customHeight="1" x14ac:dyDescent="0.2">
      <c r="B9" s="163"/>
      <c r="C9" s="42" t="s">
        <v>42</v>
      </c>
      <c r="D9" s="43">
        <v>0.92328874901652203</v>
      </c>
      <c r="E9" s="43">
        <v>0.87361111111111101</v>
      </c>
      <c r="F9" s="43">
        <v>0.98977183320220297</v>
      </c>
      <c r="G9" s="43">
        <v>0.92807082257469498</v>
      </c>
      <c r="H9" s="43">
        <v>0.92328874901652203</v>
      </c>
      <c r="I9" s="43">
        <v>0.85416196345332795</v>
      </c>
      <c r="J9" s="42">
        <v>2542</v>
      </c>
      <c r="K9" s="54" t="s">
        <v>138</v>
      </c>
      <c r="N9" s="3" t="s">
        <v>42</v>
      </c>
      <c r="O9" s="35">
        <f t="shared" si="1"/>
        <v>0.92328874901652203</v>
      </c>
      <c r="P9" s="35">
        <f t="shared" si="2"/>
        <v>0.87361111111111112</v>
      </c>
      <c r="Q9" s="35">
        <f t="shared" si="2"/>
        <v>0.98977183320220308</v>
      </c>
      <c r="R9" s="35">
        <f t="shared" si="2"/>
        <v>0.92807082257469486</v>
      </c>
      <c r="S9" s="35">
        <f t="shared" si="2"/>
        <v>0.92328874901652203</v>
      </c>
      <c r="T9" s="35">
        <f t="shared" si="2"/>
        <v>0.85416196345332795</v>
      </c>
      <c r="U9" s="3">
        <v>2542</v>
      </c>
    </row>
    <row r="10" spans="2:21" ht="34" x14ac:dyDescent="0.2">
      <c r="B10" s="163"/>
      <c r="C10" s="42" t="s">
        <v>43</v>
      </c>
      <c r="D10" s="43">
        <v>0.914528402052734</v>
      </c>
      <c r="E10" s="43">
        <v>0.87247575131181399</v>
      </c>
      <c r="F10" s="43">
        <v>0.97097858786055502</v>
      </c>
      <c r="G10" s="43">
        <v>0.91909547738693398</v>
      </c>
      <c r="H10" s="43">
        <v>0.914528402052734</v>
      </c>
      <c r="I10" s="43">
        <v>0.83439164274534905</v>
      </c>
      <c r="J10" s="42">
        <v>11302</v>
      </c>
      <c r="K10" s="54" t="s">
        <v>139</v>
      </c>
      <c r="N10" s="3" t="s">
        <v>43</v>
      </c>
      <c r="O10" s="35">
        <f t="shared" si="1"/>
        <v>0.914528402052734</v>
      </c>
      <c r="P10" s="35">
        <f t="shared" si="2"/>
        <v>0.87247575131181399</v>
      </c>
      <c r="Q10" s="35">
        <f t="shared" si="2"/>
        <v>0.97097858786055513</v>
      </c>
      <c r="R10" s="35">
        <f t="shared" si="2"/>
        <v>0.91909547738693398</v>
      </c>
      <c r="S10" s="35">
        <f t="shared" si="2"/>
        <v>0.914528402052734</v>
      </c>
      <c r="T10" s="35">
        <f t="shared" si="2"/>
        <v>0.83439164274534894</v>
      </c>
      <c r="U10" s="3">
        <v>11302</v>
      </c>
    </row>
    <row r="11" spans="2:21" ht="34" x14ac:dyDescent="0.2">
      <c r="B11" s="163"/>
      <c r="C11" s="42" t="s">
        <v>46</v>
      </c>
      <c r="D11" s="43">
        <v>0.90966671693560497</v>
      </c>
      <c r="E11" s="43">
        <v>0.87525901367592196</v>
      </c>
      <c r="F11" s="43">
        <v>0.95551198914190905</v>
      </c>
      <c r="G11" s="43">
        <v>0.91362653208363298</v>
      </c>
      <c r="H11" s="43">
        <v>0.90966671693560497</v>
      </c>
      <c r="I11" s="43">
        <v>0.82279943563050495</v>
      </c>
      <c r="J11" s="42">
        <v>13262</v>
      </c>
      <c r="K11" s="54" t="s">
        <v>140</v>
      </c>
      <c r="N11" s="3" t="s">
        <v>46</v>
      </c>
      <c r="O11" s="35">
        <f t="shared" si="1"/>
        <v>0.90966671693560497</v>
      </c>
      <c r="P11" s="35">
        <f t="shared" si="2"/>
        <v>0.87525901367592207</v>
      </c>
      <c r="Q11" s="35">
        <f t="shared" si="2"/>
        <v>0.95551198914190905</v>
      </c>
      <c r="R11" s="35">
        <f t="shared" si="2"/>
        <v>0.91362653208363298</v>
      </c>
      <c r="S11" s="35">
        <f t="shared" si="2"/>
        <v>0.90966671693560497</v>
      </c>
      <c r="T11" s="35">
        <f t="shared" si="2"/>
        <v>0.82279943563050506</v>
      </c>
      <c r="U11" s="3">
        <v>13262</v>
      </c>
    </row>
    <row r="12" spans="2:21" ht="34" x14ac:dyDescent="0.2">
      <c r="B12" s="163"/>
      <c r="C12" s="42" t="s">
        <v>47</v>
      </c>
      <c r="D12" s="43">
        <v>0.94957983193277296</v>
      </c>
      <c r="E12" s="43">
        <v>0.93495934959349503</v>
      </c>
      <c r="F12" s="43">
        <v>0.96638655462184797</v>
      </c>
      <c r="G12" s="43">
        <v>0.95041322314049503</v>
      </c>
      <c r="H12" s="43">
        <v>0.94957983193277296</v>
      </c>
      <c r="I12" s="43">
        <v>0.899668058655684</v>
      </c>
      <c r="J12" s="42">
        <v>238</v>
      </c>
      <c r="K12" s="54" t="s">
        <v>141</v>
      </c>
      <c r="N12" s="3" t="s">
        <v>47</v>
      </c>
      <c r="O12" s="35">
        <f t="shared" si="1"/>
        <v>0.94957983193277296</v>
      </c>
      <c r="P12" s="35">
        <f t="shared" si="2"/>
        <v>0.93495934959349503</v>
      </c>
      <c r="Q12" s="35">
        <f t="shared" si="2"/>
        <v>0.96638655462184797</v>
      </c>
      <c r="R12" s="35">
        <f t="shared" si="2"/>
        <v>0.95041322314049503</v>
      </c>
      <c r="S12" s="35">
        <f t="shared" si="2"/>
        <v>0.94957983193277296</v>
      </c>
      <c r="T12" s="35">
        <f t="shared" si="2"/>
        <v>0.899668058655684</v>
      </c>
      <c r="U12" s="3">
        <v>238</v>
      </c>
    </row>
    <row r="13" spans="2:21" ht="34" x14ac:dyDescent="0.2">
      <c r="B13" s="163"/>
      <c r="C13" s="42" t="s">
        <v>48</v>
      </c>
      <c r="D13" s="48">
        <v>0.88888888888888795</v>
      </c>
      <c r="E13" s="48">
        <v>0.81818181818181801</v>
      </c>
      <c r="F13" s="48">
        <v>1</v>
      </c>
      <c r="G13" s="48">
        <v>0.9</v>
      </c>
      <c r="H13" s="48">
        <v>0.88888888888888795</v>
      </c>
      <c r="I13" s="48">
        <v>0.79772403521746504</v>
      </c>
      <c r="J13" s="49">
        <v>18</v>
      </c>
      <c r="K13" s="54" t="s">
        <v>142</v>
      </c>
      <c r="N13" s="3" t="s">
        <v>48</v>
      </c>
      <c r="O13" s="35">
        <f t="shared" si="1"/>
        <v>0.88888888888888784</v>
      </c>
      <c r="P13" s="35">
        <f t="shared" si="2"/>
        <v>0.81818181818181801</v>
      </c>
      <c r="Q13" s="35">
        <f t="shared" si="2"/>
        <v>1</v>
      </c>
      <c r="R13" s="35">
        <f t="shared" si="2"/>
        <v>0.9</v>
      </c>
      <c r="S13" s="35">
        <f t="shared" si="2"/>
        <v>0.88888888888888784</v>
      </c>
      <c r="T13" s="35">
        <f t="shared" si="2"/>
        <v>0.79772403521746504</v>
      </c>
      <c r="U13" s="3">
        <v>18</v>
      </c>
    </row>
    <row r="14" spans="2:21" ht="34" x14ac:dyDescent="0.2">
      <c r="B14" s="163"/>
      <c r="C14" s="42" t="s">
        <v>49</v>
      </c>
      <c r="D14" s="43">
        <v>0.90893470790377995</v>
      </c>
      <c r="E14" s="43">
        <v>0.86503067484662499</v>
      </c>
      <c r="F14" s="43">
        <v>0.96907216494845305</v>
      </c>
      <c r="G14" s="43">
        <v>0.91410048622366202</v>
      </c>
      <c r="H14" s="43">
        <v>0.90893470790377995</v>
      </c>
      <c r="I14" s="43">
        <v>0.82385005373729503</v>
      </c>
      <c r="J14" s="42">
        <v>582</v>
      </c>
      <c r="K14" s="54" t="s">
        <v>143</v>
      </c>
      <c r="N14" s="3" t="s">
        <v>49</v>
      </c>
      <c r="O14" s="35">
        <f t="shared" si="1"/>
        <v>0.90893470790378006</v>
      </c>
      <c r="P14" s="35">
        <f t="shared" si="2"/>
        <v>0.86503067484662499</v>
      </c>
      <c r="Q14" s="35">
        <f t="shared" si="2"/>
        <v>0.96907216494845305</v>
      </c>
      <c r="R14" s="35">
        <f t="shared" si="2"/>
        <v>0.91410048622366202</v>
      </c>
      <c r="S14" s="35">
        <f t="shared" si="2"/>
        <v>0.90893470790378006</v>
      </c>
      <c r="T14" s="35">
        <f t="shared" si="2"/>
        <v>0.82385005373729503</v>
      </c>
      <c r="U14" s="3">
        <v>582</v>
      </c>
    </row>
    <row r="15" spans="2:21" ht="34" x14ac:dyDescent="0.2">
      <c r="B15" s="163"/>
      <c r="C15" s="42" t="s">
        <v>50</v>
      </c>
      <c r="D15" s="43">
        <v>0.87402534113060404</v>
      </c>
      <c r="E15" s="43">
        <v>0.87530562347188201</v>
      </c>
      <c r="F15" s="43">
        <v>0.87231968810916105</v>
      </c>
      <c r="G15" s="43">
        <v>0.87381010495484501</v>
      </c>
      <c r="H15" s="43">
        <v>0.87402534113060404</v>
      </c>
      <c r="I15" s="43">
        <v>0.74805503483542701</v>
      </c>
      <c r="J15" s="42">
        <v>4104</v>
      </c>
      <c r="K15" s="54" t="s">
        <v>144</v>
      </c>
      <c r="N15" s="3" t="s">
        <v>50</v>
      </c>
      <c r="O15" s="35">
        <f t="shared" si="1"/>
        <v>0.87402534113060404</v>
      </c>
      <c r="P15" s="35">
        <f t="shared" si="2"/>
        <v>0.8753056234718819</v>
      </c>
      <c r="Q15" s="35">
        <f t="shared" si="2"/>
        <v>0.87231968810916105</v>
      </c>
      <c r="R15" s="35">
        <f t="shared" si="2"/>
        <v>0.87381010495484512</v>
      </c>
      <c r="S15" s="35">
        <f t="shared" si="2"/>
        <v>0.87402534113060404</v>
      </c>
      <c r="T15" s="35">
        <f t="shared" si="2"/>
        <v>0.74805503483542701</v>
      </c>
      <c r="U15" s="3">
        <v>4104</v>
      </c>
    </row>
    <row r="16" spans="2:21" ht="34" x14ac:dyDescent="0.2">
      <c r="B16" s="163"/>
      <c r="C16" s="42" t="s">
        <v>51</v>
      </c>
      <c r="D16" s="48">
        <v>0.75</v>
      </c>
      <c r="E16" s="48">
        <v>0.66666666666666596</v>
      </c>
      <c r="F16" s="48">
        <v>1</v>
      </c>
      <c r="G16" s="48">
        <v>0.8</v>
      </c>
      <c r="H16" s="48">
        <v>0.75</v>
      </c>
      <c r="I16" s="48">
        <v>0.57735026918962495</v>
      </c>
      <c r="J16" s="49">
        <v>4</v>
      </c>
      <c r="K16" s="54" t="s">
        <v>89</v>
      </c>
      <c r="N16" s="3" t="s">
        <v>51</v>
      </c>
      <c r="O16" s="35">
        <f t="shared" si="1"/>
        <v>0.75</v>
      </c>
      <c r="P16" s="35">
        <f t="shared" si="2"/>
        <v>0.66666666666666596</v>
      </c>
      <c r="Q16" s="35">
        <f t="shared" si="2"/>
        <v>1</v>
      </c>
      <c r="R16" s="35">
        <f t="shared" si="2"/>
        <v>0.8</v>
      </c>
      <c r="S16" s="35">
        <f t="shared" si="2"/>
        <v>0.75</v>
      </c>
      <c r="T16" s="35">
        <f t="shared" si="2"/>
        <v>0.57735026918962495</v>
      </c>
      <c r="U16" s="3">
        <v>4</v>
      </c>
    </row>
    <row r="17" spans="2:21" ht="34" x14ac:dyDescent="0.2">
      <c r="B17" s="163"/>
      <c r="C17" s="42" t="s">
        <v>52</v>
      </c>
      <c r="D17" s="43">
        <v>0.91903502974223295</v>
      </c>
      <c r="E17" s="43">
        <v>0.88009592326138997</v>
      </c>
      <c r="F17" s="43">
        <v>0.97025776602775904</v>
      </c>
      <c r="G17" s="43">
        <v>0.92298019490726102</v>
      </c>
      <c r="H17" s="43">
        <v>0.91903502974223295</v>
      </c>
      <c r="I17" s="43">
        <v>0.84250278550685398</v>
      </c>
      <c r="J17" s="42">
        <v>3026</v>
      </c>
      <c r="K17" s="54" t="s">
        <v>145</v>
      </c>
      <c r="N17" s="3" t="s">
        <v>52</v>
      </c>
      <c r="O17" s="35">
        <f t="shared" si="1"/>
        <v>0.91903502974223295</v>
      </c>
      <c r="P17" s="35">
        <f t="shared" si="2"/>
        <v>0.88009592326139008</v>
      </c>
      <c r="Q17" s="35">
        <f t="shared" si="2"/>
        <v>0.97025776602775904</v>
      </c>
      <c r="R17" s="35">
        <f t="shared" si="2"/>
        <v>0.92298019490726113</v>
      </c>
      <c r="S17" s="35">
        <f t="shared" si="2"/>
        <v>0.91903502974223295</v>
      </c>
      <c r="T17" s="35">
        <f t="shared" si="2"/>
        <v>0.84250278550685409</v>
      </c>
      <c r="U17" s="3">
        <v>3026</v>
      </c>
    </row>
    <row r="18" spans="2:21" x14ac:dyDescent="0.2">
      <c r="B18" s="163"/>
      <c r="C18" s="38" t="s">
        <v>53</v>
      </c>
      <c r="D18" s="39">
        <f>AVERAGE(D5:D17)</f>
        <v>0.89352104692030232</v>
      </c>
      <c r="E18" s="39">
        <f t="shared" ref="E18:I18" si="3">AVERAGE(E5:E17)</f>
        <v>0.85896985978141283</v>
      </c>
      <c r="F18" s="39">
        <f t="shared" si="3"/>
        <v>0.95270554218679238</v>
      </c>
      <c r="G18" s="39">
        <f t="shared" si="3"/>
        <v>0.90120575387033675</v>
      </c>
      <c r="H18" s="39">
        <f t="shared" si="3"/>
        <v>0.89352104692030232</v>
      </c>
      <c r="I18" s="39">
        <f t="shared" si="3"/>
        <v>0.79724219472670099</v>
      </c>
      <c r="J18" s="44"/>
      <c r="N18" s="38" t="s">
        <v>53</v>
      </c>
      <c r="O18" s="39">
        <f>AVERAGE(O5:O17)</f>
        <v>0.89352104692030232</v>
      </c>
      <c r="P18" s="39">
        <f t="shared" ref="P18:T18" si="4">AVERAGE(P5:P17)</f>
        <v>0.85896985978141283</v>
      </c>
      <c r="Q18" s="39">
        <f t="shared" si="4"/>
        <v>0.95270554218679249</v>
      </c>
      <c r="R18" s="39">
        <f t="shared" si="4"/>
        <v>0.90120575387033675</v>
      </c>
      <c r="S18" s="39">
        <f t="shared" si="4"/>
        <v>0.89352104692030232</v>
      </c>
      <c r="T18" s="39">
        <f t="shared" si="4"/>
        <v>0.79724219472670077</v>
      </c>
    </row>
    <row r="19" spans="2:21" x14ac:dyDescent="0.2">
      <c r="B19" s="163"/>
      <c r="C19" s="38" t="s">
        <v>55</v>
      </c>
      <c r="D19" s="39">
        <f>SUMPRODUCT(D5:D17,$J$5:$J$17)/SUM($J$5:$J$17)</f>
        <v>0.90105709208547835</v>
      </c>
      <c r="E19" s="39">
        <f t="shared" ref="E19:I19" si="5">SUMPRODUCT(E5:E17,$J$5:$J$17)/SUM($J$5:$J$17)</f>
        <v>0.87212738346882868</v>
      </c>
      <c r="F19" s="39">
        <f t="shared" si="5"/>
        <v>0.93980954116735738</v>
      </c>
      <c r="G19" s="39">
        <f t="shared" si="5"/>
        <v>0.90432522935075632</v>
      </c>
      <c r="H19" s="39">
        <f t="shared" si="5"/>
        <v>0.90105709208547835</v>
      </c>
      <c r="I19" s="39">
        <f t="shared" si="5"/>
        <v>0.80542255382412498</v>
      </c>
      <c r="J19" s="44"/>
      <c r="N19" s="38" t="s">
        <v>55</v>
      </c>
      <c r="O19" s="39">
        <f t="shared" ref="O19:T19" si="6">SUMPRODUCT(O5:O17,$U$5:$U$17)/SUM($U$5:$U$17)</f>
        <v>0.90105709208547835</v>
      </c>
      <c r="P19" s="39">
        <f t="shared" si="6"/>
        <v>0.87212738346882868</v>
      </c>
      <c r="Q19" s="39">
        <f t="shared" si="6"/>
        <v>0.9398095411673576</v>
      </c>
      <c r="R19" s="39">
        <f t="shared" si="6"/>
        <v>0.90432522935075632</v>
      </c>
      <c r="S19" s="39">
        <f t="shared" si="6"/>
        <v>0.90105709208547835</v>
      </c>
      <c r="T19" s="39">
        <f t="shared" si="6"/>
        <v>0.80542255382412498</v>
      </c>
    </row>
    <row r="20" spans="2:21" x14ac:dyDescent="0.2">
      <c r="B20" s="163"/>
      <c r="C20" s="38" t="s">
        <v>54</v>
      </c>
      <c r="D20" s="39">
        <f>STDEV(D5:D17)</f>
        <v>5.9052339527944864E-2</v>
      </c>
      <c r="E20" s="39">
        <f t="shared" ref="E20:I20" si="7">STDEV(E5:E17)</f>
        <v>7.5852445735535678E-2</v>
      </c>
      <c r="F20" s="39">
        <f t="shared" si="7"/>
        <v>4.6049629513101736E-2</v>
      </c>
      <c r="G20" s="39">
        <f t="shared" si="7"/>
        <v>4.9371303444625612E-2</v>
      </c>
      <c r="H20" s="39">
        <f t="shared" si="7"/>
        <v>5.9052339527944864E-2</v>
      </c>
      <c r="I20" s="39">
        <f t="shared" si="7"/>
        <v>0.10366780202140993</v>
      </c>
      <c r="J20" s="44"/>
      <c r="N20" s="38" t="s">
        <v>54</v>
      </c>
      <c r="O20" s="39">
        <f>STDEV(O5:O17)</f>
        <v>5.9052339527944871E-2</v>
      </c>
      <c r="P20" s="39">
        <f t="shared" ref="P20:T20" si="8">STDEV(P5:P17)</f>
        <v>7.5852445735535678E-2</v>
      </c>
      <c r="Q20" s="39">
        <f t="shared" si="8"/>
        <v>4.6049629513101729E-2</v>
      </c>
      <c r="R20" s="39">
        <f t="shared" si="8"/>
        <v>4.9371303444625599E-2</v>
      </c>
      <c r="S20" s="39">
        <f t="shared" si="8"/>
        <v>5.9052339527944871E-2</v>
      </c>
      <c r="T20" s="39">
        <f t="shared" si="8"/>
        <v>0.10366780202141136</v>
      </c>
    </row>
    <row r="21" spans="2:21" ht="34" x14ac:dyDescent="0.2">
      <c r="B21" s="163" t="s">
        <v>61</v>
      </c>
      <c r="C21" s="3" t="s">
        <v>44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2">
        <v>10</v>
      </c>
      <c r="K21" s="54" t="s">
        <v>75</v>
      </c>
    </row>
    <row r="22" spans="2:21" ht="34" x14ac:dyDescent="0.2">
      <c r="B22" s="163"/>
      <c r="C22" s="3" t="s">
        <v>40</v>
      </c>
      <c r="D22" s="48">
        <v>0.84375</v>
      </c>
      <c r="E22" s="48">
        <v>0.80555555555555503</v>
      </c>
      <c r="F22" s="48">
        <v>0.90625</v>
      </c>
      <c r="G22" s="48">
        <v>0.85294117647058798</v>
      </c>
      <c r="H22" s="48">
        <v>0.84375</v>
      </c>
      <c r="I22" s="48">
        <v>0.69293486718358299</v>
      </c>
      <c r="J22" s="49">
        <v>64</v>
      </c>
      <c r="K22" s="54" t="s">
        <v>132</v>
      </c>
    </row>
    <row r="23" spans="2:21" ht="34" x14ac:dyDescent="0.2">
      <c r="B23" s="163"/>
      <c r="C23" s="3" t="s">
        <v>39</v>
      </c>
      <c r="D23" s="43">
        <v>0.86486486486486402</v>
      </c>
      <c r="E23" s="43">
        <v>0.83750000000000002</v>
      </c>
      <c r="F23" s="43">
        <v>0.90540540540540504</v>
      </c>
      <c r="G23" s="43">
        <v>0.87012987012986998</v>
      </c>
      <c r="H23" s="43">
        <v>0.86486486486486402</v>
      </c>
      <c r="I23" s="43">
        <v>0.73214029513796397</v>
      </c>
      <c r="J23" s="42">
        <v>148</v>
      </c>
      <c r="K23" s="54" t="s">
        <v>133</v>
      </c>
    </row>
    <row r="24" spans="2:21" ht="34" x14ac:dyDescent="0.2">
      <c r="B24" s="163"/>
      <c r="C24" s="3" t="s">
        <v>41</v>
      </c>
      <c r="D24" s="43">
        <v>0.86921107749592696</v>
      </c>
      <c r="E24" s="43">
        <v>0.86196668948208899</v>
      </c>
      <c r="F24" s="43">
        <v>0.87921805911100703</v>
      </c>
      <c r="G24" s="43">
        <v>0.87050691244239597</v>
      </c>
      <c r="H24" s="43">
        <v>0.86921107749592696</v>
      </c>
      <c r="I24" s="43">
        <v>0.73857009015403197</v>
      </c>
      <c r="J24" s="42">
        <v>8594</v>
      </c>
      <c r="K24" s="54" t="s">
        <v>137</v>
      </c>
    </row>
    <row r="25" spans="2:21" ht="34" x14ac:dyDescent="0.2">
      <c r="B25" s="163"/>
      <c r="C25" s="3" t="s">
        <v>42</v>
      </c>
      <c r="D25" s="43">
        <v>0.92328874901652203</v>
      </c>
      <c r="E25" s="43">
        <v>0.87361111111111101</v>
      </c>
      <c r="F25" s="43">
        <v>0.98977183320220297</v>
      </c>
      <c r="G25" s="43">
        <v>0.92807082257469498</v>
      </c>
      <c r="H25" s="43">
        <v>0.92328874901652203</v>
      </c>
      <c r="I25" s="43">
        <v>0.85416196345332795</v>
      </c>
      <c r="J25" s="42">
        <v>2542</v>
      </c>
      <c r="K25" s="54" t="s">
        <v>138</v>
      </c>
    </row>
    <row r="26" spans="2:21" ht="34" x14ac:dyDescent="0.2">
      <c r="B26" s="163"/>
      <c r="C26" s="3" t="s">
        <v>43</v>
      </c>
      <c r="D26" s="43">
        <v>0.914528402052734</v>
      </c>
      <c r="E26" s="43">
        <v>0.87247575131181399</v>
      </c>
      <c r="F26" s="43">
        <v>0.97097858786055502</v>
      </c>
      <c r="G26" s="43">
        <v>0.91909547738693398</v>
      </c>
      <c r="H26" s="43">
        <v>0.914528402052734</v>
      </c>
      <c r="I26" s="43">
        <v>0.83439164274534905</v>
      </c>
      <c r="J26" s="42">
        <v>11302</v>
      </c>
      <c r="K26" s="54" t="s">
        <v>139</v>
      </c>
    </row>
    <row r="27" spans="2:21" ht="34" x14ac:dyDescent="0.2">
      <c r="B27" s="163"/>
      <c r="C27" s="3" t="s">
        <v>46</v>
      </c>
      <c r="D27" s="43">
        <v>0.90966671693560497</v>
      </c>
      <c r="E27" s="43">
        <v>0.87525901367592196</v>
      </c>
      <c r="F27" s="43">
        <v>0.95551198914190905</v>
      </c>
      <c r="G27" s="43">
        <v>0.91362653208363298</v>
      </c>
      <c r="H27" s="43">
        <v>0.90966671693560497</v>
      </c>
      <c r="I27" s="43">
        <v>0.82279943563050495</v>
      </c>
      <c r="J27" s="42">
        <v>13262</v>
      </c>
      <c r="K27" s="54" t="s">
        <v>140</v>
      </c>
    </row>
    <row r="28" spans="2:21" ht="34" x14ac:dyDescent="0.2">
      <c r="B28" s="163"/>
      <c r="C28" s="3" t="s">
        <v>47</v>
      </c>
      <c r="D28" s="43">
        <v>0.94957983193277296</v>
      </c>
      <c r="E28" s="43">
        <v>0.93495934959349503</v>
      </c>
      <c r="F28" s="43">
        <v>0.96638655462184797</v>
      </c>
      <c r="G28" s="43">
        <v>0.95041322314049503</v>
      </c>
      <c r="H28" s="43">
        <v>0.94957983193277296</v>
      </c>
      <c r="I28" s="43">
        <v>0.899668058655684</v>
      </c>
      <c r="J28" s="42">
        <v>238</v>
      </c>
      <c r="K28" s="54" t="s">
        <v>141</v>
      </c>
    </row>
    <row r="29" spans="2:21" ht="34" x14ac:dyDescent="0.2">
      <c r="B29" s="163"/>
      <c r="C29" s="3" t="s">
        <v>48</v>
      </c>
      <c r="D29" s="48">
        <v>0.88888888888888795</v>
      </c>
      <c r="E29" s="48">
        <v>0.81818181818181801</v>
      </c>
      <c r="F29" s="48">
        <v>1</v>
      </c>
      <c r="G29" s="48">
        <v>0.9</v>
      </c>
      <c r="H29" s="48">
        <v>0.88888888888888795</v>
      </c>
      <c r="I29" s="48">
        <v>0.79772403521746504</v>
      </c>
      <c r="J29" s="49">
        <v>18</v>
      </c>
      <c r="K29" s="54" t="s">
        <v>142</v>
      </c>
    </row>
    <row r="30" spans="2:21" ht="34" x14ac:dyDescent="0.2">
      <c r="B30" s="163"/>
      <c r="C30" s="3" t="s">
        <v>49</v>
      </c>
      <c r="D30" s="43">
        <v>0.90893470790377995</v>
      </c>
      <c r="E30" s="43">
        <v>0.86503067484662499</v>
      </c>
      <c r="F30" s="43">
        <v>0.96907216494845305</v>
      </c>
      <c r="G30" s="43">
        <v>0.91410048622366202</v>
      </c>
      <c r="H30" s="43">
        <v>0.90893470790377995</v>
      </c>
      <c r="I30" s="43">
        <v>0.82385005373729503</v>
      </c>
      <c r="J30" s="42">
        <v>582</v>
      </c>
      <c r="K30" s="54" t="s">
        <v>143</v>
      </c>
    </row>
    <row r="31" spans="2:21" ht="34" x14ac:dyDescent="0.2">
      <c r="B31" s="163"/>
      <c r="C31" s="3" t="s">
        <v>50</v>
      </c>
      <c r="D31" s="43">
        <v>0.87402534113060404</v>
      </c>
      <c r="E31" s="43">
        <v>0.87530562347188201</v>
      </c>
      <c r="F31" s="43">
        <v>0.87231968810916105</v>
      </c>
      <c r="G31" s="43">
        <v>0.87381010495484501</v>
      </c>
      <c r="H31" s="43">
        <v>0.87402534113060404</v>
      </c>
      <c r="I31" s="43">
        <v>0.74805503483542701</v>
      </c>
      <c r="J31" s="42">
        <v>4104</v>
      </c>
      <c r="K31" s="54" t="s">
        <v>144</v>
      </c>
    </row>
    <row r="32" spans="2:21" ht="34" x14ac:dyDescent="0.2">
      <c r="B32" s="163"/>
      <c r="C32" s="3" t="s">
        <v>51</v>
      </c>
      <c r="D32" s="48">
        <v>0.75</v>
      </c>
      <c r="E32" s="48">
        <v>0.66666666666666596</v>
      </c>
      <c r="F32" s="48">
        <v>1</v>
      </c>
      <c r="G32" s="48">
        <v>0.8</v>
      </c>
      <c r="H32" s="48">
        <v>0.75</v>
      </c>
      <c r="I32" s="48">
        <v>0.57735026918962495</v>
      </c>
      <c r="J32" s="49">
        <v>4</v>
      </c>
      <c r="K32" s="54" t="s">
        <v>89</v>
      </c>
    </row>
    <row r="33" spans="2:11" ht="34" x14ac:dyDescent="0.2">
      <c r="B33" s="163"/>
      <c r="C33" s="3" t="s">
        <v>52</v>
      </c>
      <c r="D33" s="43">
        <v>0.91903502974223295</v>
      </c>
      <c r="E33" s="43">
        <v>0.88009592326138997</v>
      </c>
      <c r="F33" s="43">
        <v>0.97025776602775904</v>
      </c>
      <c r="G33" s="43">
        <v>0.92298019490726102</v>
      </c>
      <c r="H33" s="43">
        <v>0.91903502974223295</v>
      </c>
      <c r="I33" s="43">
        <v>0.84250278550685398</v>
      </c>
      <c r="J33" s="42">
        <v>3026</v>
      </c>
      <c r="K33" s="54" t="s">
        <v>145</v>
      </c>
    </row>
    <row r="34" spans="2:11" x14ac:dyDescent="0.2">
      <c r="B34" s="163"/>
      <c r="C34" s="38" t="s">
        <v>53</v>
      </c>
      <c r="D34" s="39">
        <f>AVERAGE(D21:D33)</f>
        <v>0.89352104692030232</v>
      </c>
      <c r="E34" s="39">
        <f t="shared" ref="E34:I34" si="9">AVERAGE(E21:E33)</f>
        <v>0.85896985978141283</v>
      </c>
      <c r="F34" s="39">
        <f t="shared" si="9"/>
        <v>0.95270554218679238</v>
      </c>
      <c r="G34" s="39">
        <f t="shared" si="9"/>
        <v>0.90120575387033675</v>
      </c>
      <c r="H34" s="39">
        <f t="shared" si="9"/>
        <v>0.89352104692030232</v>
      </c>
      <c r="I34" s="39">
        <f t="shared" si="9"/>
        <v>0.79724219472670099</v>
      </c>
    </row>
    <row r="35" spans="2:11" x14ac:dyDescent="0.2">
      <c r="B35" s="163"/>
      <c r="C35" s="38" t="s">
        <v>55</v>
      </c>
      <c r="D35" s="39">
        <f t="shared" ref="D35:I35" si="10">SUMPRODUCT(D21:D33,$J$21:$J$33)/SUM($J$21:$J$33)</f>
        <v>0.90105709208547835</v>
      </c>
      <c r="E35" s="39">
        <f t="shared" si="10"/>
        <v>0.87212738346882868</v>
      </c>
      <c r="F35" s="39">
        <f t="shared" si="10"/>
        <v>0.93980954116735738</v>
      </c>
      <c r="G35" s="39">
        <f t="shared" si="10"/>
        <v>0.90432522935075632</v>
      </c>
      <c r="H35" s="39">
        <f t="shared" si="10"/>
        <v>0.90105709208547835</v>
      </c>
      <c r="I35" s="39">
        <f t="shared" si="10"/>
        <v>0.80542255382412498</v>
      </c>
    </row>
    <row r="36" spans="2:11" x14ac:dyDescent="0.2">
      <c r="B36" s="163"/>
      <c r="C36" s="38" t="s">
        <v>54</v>
      </c>
      <c r="D36" s="39">
        <f>STDEV(D21:D33)</f>
        <v>5.9052339527944864E-2</v>
      </c>
      <c r="E36" s="39">
        <f t="shared" ref="E36:I36" si="11">STDEV(E21:E33)</f>
        <v>7.5852445735535678E-2</v>
      </c>
      <c r="F36" s="39">
        <f t="shared" si="11"/>
        <v>4.6049629513101736E-2</v>
      </c>
      <c r="G36" s="39">
        <f t="shared" si="11"/>
        <v>4.9371303444625612E-2</v>
      </c>
      <c r="H36" s="39">
        <f t="shared" si="11"/>
        <v>5.9052339527944864E-2</v>
      </c>
      <c r="I36" s="39">
        <f t="shared" si="11"/>
        <v>0.10366780202140993</v>
      </c>
    </row>
    <row r="37" spans="2:11" ht="34" x14ac:dyDescent="0.2">
      <c r="B37" s="163" t="s">
        <v>74</v>
      </c>
      <c r="C37" s="3" t="s">
        <v>44</v>
      </c>
      <c r="D37" s="43">
        <v>1</v>
      </c>
      <c r="E37" s="43">
        <v>1</v>
      </c>
      <c r="F37" s="43">
        <v>1</v>
      </c>
      <c r="G37" s="43">
        <v>1</v>
      </c>
      <c r="H37" s="43">
        <v>1</v>
      </c>
      <c r="I37" s="43">
        <v>1</v>
      </c>
      <c r="J37" s="42">
        <v>10</v>
      </c>
      <c r="K37" s="54" t="s">
        <v>75</v>
      </c>
    </row>
    <row r="38" spans="2:11" ht="34" x14ac:dyDescent="0.2">
      <c r="B38" s="163"/>
      <c r="C38" s="3" t="s">
        <v>40</v>
      </c>
      <c r="D38" s="48">
        <v>0.84375</v>
      </c>
      <c r="E38" s="48">
        <v>0.80555555555555503</v>
      </c>
      <c r="F38" s="48">
        <v>0.90625</v>
      </c>
      <c r="G38" s="48">
        <v>0.85294117647058798</v>
      </c>
      <c r="H38" s="48">
        <v>0.84375</v>
      </c>
      <c r="I38" s="48">
        <v>0.69293486718358299</v>
      </c>
      <c r="J38" s="49">
        <v>64</v>
      </c>
      <c r="K38" s="54" t="s">
        <v>132</v>
      </c>
    </row>
    <row r="39" spans="2:11" ht="34" x14ac:dyDescent="0.2">
      <c r="B39" s="163"/>
      <c r="C39" s="3" t="s">
        <v>39</v>
      </c>
      <c r="D39" s="43">
        <v>0.86486486486486402</v>
      </c>
      <c r="E39" s="43">
        <v>0.83750000000000002</v>
      </c>
      <c r="F39" s="43">
        <v>0.90540540540540504</v>
      </c>
      <c r="G39" s="43">
        <v>0.87012987012986998</v>
      </c>
      <c r="H39" s="43">
        <v>0.86486486486486402</v>
      </c>
      <c r="I39" s="43">
        <v>0.73214029513796397</v>
      </c>
      <c r="J39" s="42">
        <v>148</v>
      </c>
      <c r="K39" s="54" t="s">
        <v>133</v>
      </c>
    </row>
    <row r="40" spans="2:11" ht="34" x14ac:dyDescent="0.2">
      <c r="B40" s="163"/>
      <c r="C40" s="3" t="s">
        <v>41</v>
      </c>
      <c r="D40" s="43">
        <v>0.86921107749592696</v>
      </c>
      <c r="E40" s="43">
        <v>0.86196668948208899</v>
      </c>
      <c r="F40" s="43">
        <v>0.87921805911100703</v>
      </c>
      <c r="G40" s="43">
        <v>0.87050691244239597</v>
      </c>
      <c r="H40" s="43">
        <v>0.86921107749592696</v>
      </c>
      <c r="I40" s="43">
        <v>0.73857009015403197</v>
      </c>
      <c r="J40" s="42">
        <v>8594</v>
      </c>
      <c r="K40" s="54" t="s">
        <v>137</v>
      </c>
    </row>
    <row r="41" spans="2:11" ht="34" x14ac:dyDescent="0.2">
      <c r="B41" s="163"/>
      <c r="C41" s="3" t="s">
        <v>42</v>
      </c>
      <c r="D41" s="43">
        <v>0.92328874901652203</v>
      </c>
      <c r="E41" s="43">
        <v>0.87361111111111101</v>
      </c>
      <c r="F41" s="43">
        <v>0.98977183320220297</v>
      </c>
      <c r="G41" s="43">
        <v>0.92807082257469498</v>
      </c>
      <c r="H41" s="43">
        <v>0.92328874901652203</v>
      </c>
      <c r="I41" s="43">
        <v>0.85416196345332795</v>
      </c>
      <c r="J41" s="42">
        <v>2542</v>
      </c>
      <c r="K41" s="54" t="s">
        <v>138</v>
      </c>
    </row>
    <row r="42" spans="2:11" ht="34" x14ac:dyDescent="0.2">
      <c r="B42" s="163"/>
      <c r="C42" s="3" t="s">
        <v>43</v>
      </c>
      <c r="D42" s="43">
        <v>0.914528402052734</v>
      </c>
      <c r="E42" s="43">
        <v>0.87247575131181399</v>
      </c>
      <c r="F42" s="43">
        <v>0.97097858786055502</v>
      </c>
      <c r="G42" s="43">
        <v>0.91909547738693398</v>
      </c>
      <c r="H42" s="43">
        <v>0.914528402052734</v>
      </c>
      <c r="I42" s="43">
        <v>0.83439164274534905</v>
      </c>
      <c r="J42" s="42">
        <v>11302</v>
      </c>
      <c r="K42" s="54" t="s">
        <v>139</v>
      </c>
    </row>
    <row r="43" spans="2:11" ht="34" x14ac:dyDescent="0.2">
      <c r="B43" s="163"/>
      <c r="C43" s="3" t="s">
        <v>46</v>
      </c>
      <c r="D43" s="43">
        <v>0.90966671693560497</v>
      </c>
      <c r="E43" s="43">
        <v>0.87525901367592196</v>
      </c>
      <c r="F43" s="43">
        <v>0.95551198914190905</v>
      </c>
      <c r="G43" s="43">
        <v>0.91362653208363298</v>
      </c>
      <c r="H43" s="43">
        <v>0.90966671693560497</v>
      </c>
      <c r="I43" s="43">
        <v>0.82279943563050495</v>
      </c>
      <c r="J43" s="42">
        <v>13262</v>
      </c>
      <c r="K43" s="54" t="s">
        <v>140</v>
      </c>
    </row>
    <row r="44" spans="2:11" ht="34" x14ac:dyDescent="0.2">
      <c r="B44" s="163"/>
      <c r="C44" s="3" t="s">
        <v>47</v>
      </c>
      <c r="D44" s="43">
        <v>0.94957983193277296</v>
      </c>
      <c r="E44" s="43">
        <v>0.93495934959349503</v>
      </c>
      <c r="F44" s="43">
        <v>0.96638655462184797</v>
      </c>
      <c r="G44" s="43">
        <v>0.95041322314049503</v>
      </c>
      <c r="H44" s="43">
        <v>0.94957983193277296</v>
      </c>
      <c r="I44" s="43">
        <v>0.899668058655684</v>
      </c>
      <c r="J44" s="42">
        <v>238</v>
      </c>
      <c r="K44" s="54" t="s">
        <v>141</v>
      </c>
    </row>
    <row r="45" spans="2:11" ht="34" x14ac:dyDescent="0.2">
      <c r="B45" s="163"/>
      <c r="C45" s="3" t="s">
        <v>48</v>
      </c>
      <c r="D45" s="48">
        <v>0.88888888888888795</v>
      </c>
      <c r="E45" s="48">
        <v>0.81818181818181801</v>
      </c>
      <c r="F45" s="48">
        <v>1</v>
      </c>
      <c r="G45" s="48">
        <v>0.9</v>
      </c>
      <c r="H45" s="48">
        <v>0.88888888888888795</v>
      </c>
      <c r="I45" s="48">
        <v>0.79772403521746504</v>
      </c>
      <c r="J45" s="49">
        <v>18</v>
      </c>
      <c r="K45" s="54" t="s">
        <v>142</v>
      </c>
    </row>
    <row r="46" spans="2:11" ht="34" x14ac:dyDescent="0.2">
      <c r="B46" s="163"/>
      <c r="C46" s="3" t="s">
        <v>49</v>
      </c>
      <c r="D46" s="43">
        <v>0.90893470790377995</v>
      </c>
      <c r="E46" s="43">
        <v>0.86503067484662499</v>
      </c>
      <c r="F46" s="43">
        <v>0.96907216494845305</v>
      </c>
      <c r="G46" s="43">
        <v>0.91410048622366202</v>
      </c>
      <c r="H46" s="43">
        <v>0.90893470790377995</v>
      </c>
      <c r="I46" s="43">
        <v>0.82385005373729503</v>
      </c>
      <c r="J46" s="42">
        <v>582</v>
      </c>
      <c r="K46" s="54" t="s">
        <v>143</v>
      </c>
    </row>
    <row r="47" spans="2:11" ht="34" x14ac:dyDescent="0.2">
      <c r="B47" s="163"/>
      <c r="C47" s="3" t="s">
        <v>50</v>
      </c>
      <c r="D47" s="43">
        <v>0.87402534113060404</v>
      </c>
      <c r="E47" s="43">
        <v>0.87530562347188201</v>
      </c>
      <c r="F47" s="43">
        <v>0.87231968810916105</v>
      </c>
      <c r="G47" s="43">
        <v>0.87381010495484501</v>
      </c>
      <c r="H47" s="43">
        <v>0.87402534113060404</v>
      </c>
      <c r="I47" s="43">
        <v>0.74805503483542701</v>
      </c>
      <c r="J47" s="42">
        <v>4104</v>
      </c>
      <c r="K47" s="54" t="s">
        <v>144</v>
      </c>
    </row>
    <row r="48" spans="2:11" ht="34" x14ac:dyDescent="0.2">
      <c r="B48" s="163"/>
      <c r="C48" s="3" t="s">
        <v>51</v>
      </c>
      <c r="D48" s="48">
        <v>0.75</v>
      </c>
      <c r="E48" s="48">
        <v>0.66666666666666596</v>
      </c>
      <c r="F48" s="48">
        <v>1</v>
      </c>
      <c r="G48" s="48">
        <v>0.8</v>
      </c>
      <c r="H48" s="48">
        <v>0.75</v>
      </c>
      <c r="I48" s="48">
        <v>0.57735026918962495</v>
      </c>
      <c r="J48" s="49">
        <v>4</v>
      </c>
      <c r="K48" s="54" t="s">
        <v>89</v>
      </c>
    </row>
    <row r="49" spans="2:11" ht="34" x14ac:dyDescent="0.2">
      <c r="B49" s="163"/>
      <c r="C49" s="3" t="s">
        <v>52</v>
      </c>
      <c r="D49" s="43">
        <v>0.91903502974223295</v>
      </c>
      <c r="E49" s="43">
        <v>0.88009592326138997</v>
      </c>
      <c r="F49" s="43">
        <v>0.97025776602775904</v>
      </c>
      <c r="G49" s="43">
        <v>0.92298019490726102</v>
      </c>
      <c r="H49" s="43">
        <v>0.91903502974223295</v>
      </c>
      <c r="I49" s="43">
        <v>0.84250278550685398</v>
      </c>
      <c r="J49" s="42">
        <v>3026</v>
      </c>
      <c r="K49" s="54" t="s">
        <v>145</v>
      </c>
    </row>
    <row r="50" spans="2:11" x14ac:dyDescent="0.2">
      <c r="B50" s="163"/>
      <c r="C50" s="38" t="s">
        <v>53</v>
      </c>
      <c r="D50" s="39">
        <f>AVERAGE(D37:D49)</f>
        <v>0.89352104692030232</v>
      </c>
      <c r="E50" s="39">
        <f t="shared" ref="E50:I50" si="12">AVERAGE(E37:E49)</f>
        <v>0.85896985978141283</v>
      </c>
      <c r="F50" s="39">
        <f t="shared" si="12"/>
        <v>0.95270554218679238</v>
      </c>
      <c r="G50" s="39">
        <f t="shared" si="12"/>
        <v>0.90120575387033675</v>
      </c>
      <c r="H50" s="39">
        <f t="shared" si="12"/>
        <v>0.89352104692030232</v>
      </c>
      <c r="I50" s="39">
        <f t="shared" si="12"/>
        <v>0.79724219472670099</v>
      </c>
    </row>
    <row r="51" spans="2:11" x14ac:dyDescent="0.2">
      <c r="B51" s="163"/>
      <c r="C51" s="38" t="s">
        <v>55</v>
      </c>
      <c r="D51" s="39">
        <f>SUMPRODUCT(D37:D49,$J$37:$J$49)/SUM($J$37:$J$49)</f>
        <v>0.90105709208547835</v>
      </c>
      <c r="E51" s="39">
        <f t="shared" ref="E51:I51" si="13">SUMPRODUCT(E37:E49,$J$37:$J$49)/SUM($J$37:$J$49)</f>
        <v>0.87212738346882868</v>
      </c>
      <c r="F51" s="39">
        <f t="shared" si="13"/>
        <v>0.93980954116735738</v>
      </c>
      <c r="G51" s="39">
        <f t="shared" si="13"/>
        <v>0.90432522935075632</v>
      </c>
      <c r="H51" s="39">
        <f t="shared" si="13"/>
        <v>0.90105709208547835</v>
      </c>
      <c r="I51" s="39">
        <f t="shared" si="13"/>
        <v>0.80542255382412498</v>
      </c>
    </row>
    <row r="52" spans="2:11" x14ac:dyDescent="0.2">
      <c r="B52" s="163"/>
      <c r="C52" s="38" t="s">
        <v>54</v>
      </c>
      <c r="D52" s="39">
        <f>STDEV(D37:D49)</f>
        <v>5.9052339527944864E-2</v>
      </c>
      <c r="E52" s="39">
        <f t="shared" ref="E52:I52" si="14">STDEV(E37:E49)</f>
        <v>7.5852445735535678E-2</v>
      </c>
      <c r="F52" s="39">
        <f t="shared" si="14"/>
        <v>4.6049629513101736E-2</v>
      </c>
      <c r="G52" s="39">
        <f t="shared" si="14"/>
        <v>4.9371303444625612E-2</v>
      </c>
      <c r="H52" s="39">
        <f t="shared" si="14"/>
        <v>5.9052339527944864E-2</v>
      </c>
      <c r="I52" s="39">
        <f t="shared" si="14"/>
        <v>0.10366780202140993</v>
      </c>
    </row>
    <row r="53" spans="2:11" ht="34" x14ac:dyDescent="0.2">
      <c r="B53" s="163" t="s">
        <v>76</v>
      </c>
      <c r="C53" s="3" t="s">
        <v>44</v>
      </c>
      <c r="D53" s="43">
        <v>1</v>
      </c>
      <c r="E53" s="43">
        <v>1</v>
      </c>
      <c r="F53" s="43">
        <v>1</v>
      </c>
      <c r="G53" s="43">
        <v>1</v>
      </c>
      <c r="H53" s="43">
        <v>1</v>
      </c>
      <c r="I53" s="43">
        <v>1</v>
      </c>
      <c r="J53" s="42">
        <v>10</v>
      </c>
      <c r="K53" s="54" t="s">
        <v>75</v>
      </c>
    </row>
    <row r="54" spans="2:11" ht="34" x14ac:dyDescent="0.2">
      <c r="B54" s="163"/>
      <c r="C54" s="3" t="s">
        <v>40</v>
      </c>
      <c r="D54" s="48">
        <v>0.84375</v>
      </c>
      <c r="E54" s="48">
        <v>0.80555555555555503</v>
      </c>
      <c r="F54" s="48">
        <v>0.90625</v>
      </c>
      <c r="G54" s="48">
        <v>0.85294117647058798</v>
      </c>
      <c r="H54" s="48">
        <v>0.84375</v>
      </c>
      <c r="I54" s="48">
        <v>0.69293486718358299</v>
      </c>
      <c r="J54" s="49">
        <v>64</v>
      </c>
      <c r="K54" s="54" t="s">
        <v>132</v>
      </c>
    </row>
    <row r="55" spans="2:11" ht="34" x14ac:dyDescent="0.2">
      <c r="B55" s="163"/>
      <c r="C55" s="3" t="s">
        <v>39</v>
      </c>
      <c r="D55" s="43">
        <v>0.86486486486486402</v>
      </c>
      <c r="E55" s="43">
        <v>0.83750000000000002</v>
      </c>
      <c r="F55" s="43">
        <v>0.90540540540540504</v>
      </c>
      <c r="G55" s="43">
        <v>0.87012987012986998</v>
      </c>
      <c r="H55" s="43">
        <v>0.86486486486486402</v>
      </c>
      <c r="I55" s="43">
        <v>0.73214029513796397</v>
      </c>
      <c r="J55" s="42">
        <v>148</v>
      </c>
      <c r="K55" s="54" t="s">
        <v>133</v>
      </c>
    </row>
    <row r="56" spans="2:11" ht="34" x14ac:dyDescent="0.2">
      <c r="B56" s="163"/>
      <c r="C56" s="3" t="s">
        <v>41</v>
      </c>
      <c r="D56" s="43">
        <v>0.86921107749592696</v>
      </c>
      <c r="E56" s="43">
        <v>0.86196668948208899</v>
      </c>
      <c r="F56" s="43">
        <v>0.87921805911100703</v>
      </c>
      <c r="G56" s="43">
        <v>0.87050691244239597</v>
      </c>
      <c r="H56" s="43">
        <v>0.86921107749592696</v>
      </c>
      <c r="I56" s="43">
        <v>0.73857009015403197</v>
      </c>
      <c r="J56" s="42">
        <v>8594</v>
      </c>
      <c r="K56" s="54" t="s">
        <v>137</v>
      </c>
    </row>
    <row r="57" spans="2:11" ht="34" x14ac:dyDescent="0.2">
      <c r="B57" s="163"/>
      <c r="C57" s="3" t="s">
        <v>42</v>
      </c>
      <c r="D57" s="43">
        <v>0.92328874901652203</v>
      </c>
      <c r="E57" s="43">
        <v>0.87361111111111101</v>
      </c>
      <c r="F57" s="43">
        <v>0.98977183320220297</v>
      </c>
      <c r="G57" s="43">
        <v>0.92807082257469498</v>
      </c>
      <c r="H57" s="43">
        <v>0.92328874901652203</v>
      </c>
      <c r="I57" s="43">
        <v>0.85416196345332795</v>
      </c>
      <c r="J57" s="42">
        <v>2542</v>
      </c>
      <c r="K57" s="54" t="s">
        <v>138</v>
      </c>
    </row>
    <row r="58" spans="2:11" ht="34" x14ac:dyDescent="0.2">
      <c r="B58" s="163"/>
      <c r="C58" s="3" t="s">
        <v>43</v>
      </c>
      <c r="D58" s="43">
        <v>0.914528402052734</v>
      </c>
      <c r="E58" s="43">
        <v>0.87247575131181399</v>
      </c>
      <c r="F58" s="43">
        <v>0.97097858786055502</v>
      </c>
      <c r="G58" s="43">
        <v>0.91909547738693398</v>
      </c>
      <c r="H58" s="43">
        <v>0.914528402052734</v>
      </c>
      <c r="I58" s="43">
        <v>0.83439164274534905</v>
      </c>
      <c r="J58" s="42">
        <v>11302</v>
      </c>
      <c r="K58" s="54" t="s">
        <v>139</v>
      </c>
    </row>
    <row r="59" spans="2:11" ht="34" x14ac:dyDescent="0.2">
      <c r="B59" s="163"/>
      <c r="C59" s="3" t="s">
        <v>46</v>
      </c>
      <c r="D59" s="43">
        <v>0.90966671693560497</v>
      </c>
      <c r="E59" s="43">
        <v>0.87525901367592196</v>
      </c>
      <c r="F59" s="43">
        <v>0.95551198914190905</v>
      </c>
      <c r="G59" s="43">
        <v>0.91362653208363298</v>
      </c>
      <c r="H59" s="43">
        <v>0.90966671693560497</v>
      </c>
      <c r="I59" s="43">
        <v>0.82279943563050495</v>
      </c>
      <c r="J59" s="42">
        <v>13262</v>
      </c>
      <c r="K59" s="54" t="s">
        <v>140</v>
      </c>
    </row>
    <row r="60" spans="2:11" ht="34" x14ac:dyDescent="0.2">
      <c r="B60" s="163"/>
      <c r="C60" s="3" t="s">
        <v>47</v>
      </c>
      <c r="D60" s="43">
        <v>0.94957983193277296</v>
      </c>
      <c r="E60" s="43">
        <v>0.93495934959349503</v>
      </c>
      <c r="F60" s="43">
        <v>0.96638655462184797</v>
      </c>
      <c r="G60" s="43">
        <v>0.95041322314049503</v>
      </c>
      <c r="H60" s="43">
        <v>0.94957983193277296</v>
      </c>
      <c r="I60" s="43">
        <v>0.899668058655684</v>
      </c>
      <c r="J60" s="42">
        <v>238</v>
      </c>
      <c r="K60" s="54" t="s">
        <v>141</v>
      </c>
    </row>
    <row r="61" spans="2:11" ht="34" x14ac:dyDescent="0.2">
      <c r="B61" s="163"/>
      <c r="C61" s="3" t="s">
        <v>48</v>
      </c>
      <c r="D61" s="48">
        <v>0.88888888888888795</v>
      </c>
      <c r="E61" s="48">
        <v>0.81818181818181801</v>
      </c>
      <c r="F61" s="48">
        <v>1</v>
      </c>
      <c r="G61" s="48">
        <v>0.9</v>
      </c>
      <c r="H61" s="48">
        <v>0.88888888888888795</v>
      </c>
      <c r="I61" s="48">
        <v>0.79772403521746504</v>
      </c>
      <c r="J61" s="49">
        <v>18</v>
      </c>
      <c r="K61" s="54" t="s">
        <v>142</v>
      </c>
    </row>
    <row r="62" spans="2:11" ht="34" x14ac:dyDescent="0.2">
      <c r="B62" s="163"/>
      <c r="C62" s="3" t="s">
        <v>49</v>
      </c>
      <c r="D62" s="43">
        <v>0.90893470790377995</v>
      </c>
      <c r="E62" s="43">
        <v>0.86503067484662499</v>
      </c>
      <c r="F62" s="43">
        <v>0.96907216494845305</v>
      </c>
      <c r="G62" s="43">
        <v>0.91410048622366202</v>
      </c>
      <c r="H62" s="43">
        <v>0.90893470790377995</v>
      </c>
      <c r="I62" s="43">
        <v>0.82385005373729503</v>
      </c>
      <c r="J62" s="42">
        <v>582</v>
      </c>
      <c r="K62" s="54" t="s">
        <v>143</v>
      </c>
    </row>
    <row r="63" spans="2:11" ht="34" x14ac:dyDescent="0.2">
      <c r="B63" s="163"/>
      <c r="C63" s="3" t="s">
        <v>50</v>
      </c>
      <c r="D63" s="43">
        <v>0.87402534113060404</v>
      </c>
      <c r="E63" s="43">
        <v>0.87530562347188201</v>
      </c>
      <c r="F63" s="43">
        <v>0.87231968810916105</v>
      </c>
      <c r="G63" s="43">
        <v>0.87381010495484501</v>
      </c>
      <c r="H63" s="43">
        <v>0.87402534113060404</v>
      </c>
      <c r="I63" s="43">
        <v>0.74805503483542701</v>
      </c>
      <c r="J63" s="42">
        <v>4104</v>
      </c>
      <c r="K63" s="54" t="s">
        <v>144</v>
      </c>
    </row>
    <row r="64" spans="2:11" ht="34" x14ac:dyDescent="0.2">
      <c r="B64" s="163"/>
      <c r="C64" s="3" t="s">
        <v>51</v>
      </c>
      <c r="D64" s="48">
        <v>0.75</v>
      </c>
      <c r="E64" s="48">
        <v>0.66666666666666596</v>
      </c>
      <c r="F64" s="48">
        <v>1</v>
      </c>
      <c r="G64" s="48">
        <v>0.8</v>
      </c>
      <c r="H64" s="48">
        <v>0.75</v>
      </c>
      <c r="I64" s="48">
        <v>0.57735026918962495</v>
      </c>
      <c r="J64" s="49">
        <v>4</v>
      </c>
      <c r="K64" s="54" t="s">
        <v>89</v>
      </c>
    </row>
    <row r="65" spans="2:11" ht="34" x14ac:dyDescent="0.2">
      <c r="B65" s="163"/>
      <c r="C65" s="3" t="s">
        <v>52</v>
      </c>
      <c r="D65" s="43">
        <v>0.91903502974223295</v>
      </c>
      <c r="E65" s="43">
        <v>0.88009592326138997</v>
      </c>
      <c r="F65" s="43">
        <v>0.97025776602775904</v>
      </c>
      <c r="G65" s="43">
        <v>0.92298019490726102</v>
      </c>
      <c r="H65" s="43">
        <v>0.91903502974223295</v>
      </c>
      <c r="I65" s="43">
        <v>0.84250278550685398</v>
      </c>
      <c r="J65" s="42">
        <v>3026</v>
      </c>
      <c r="K65" s="54" t="s">
        <v>145</v>
      </c>
    </row>
    <row r="66" spans="2:11" x14ac:dyDescent="0.2">
      <c r="B66" s="163"/>
      <c r="C66" s="38" t="s">
        <v>53</v>
      </c>
      <c r="D66" s="39">
        <f>AVERAGE(D53:D65)</f>
        <v>0.89352104692030232</v>
      </c>
      <c r="E66" s="39">
        <f t="shared" ref="E66:I66" si="15">AVERAGE(E53:E65)</f>
        <v>0.85896985978141283</v>
      </c>
      <c r="F66" s="39">
        <f t="shared" si="15"/>
        <v>0.95270554218679238</v>
      </c>
      <c r="G66" s="39">
        <f t="shared" si="15"/>
        <v>0.90120575387033675</v>
      </c>
      <c r="H66" s="39">
        <f t="shared" si="15"/>
        <v>0.89352104692030232</v>
      </c>
      <c r="I66" s="39">
        <f t="shared" si="15"/>
        <v>0.79724219472670099</v>
      </c>
    </row>
    <row r="67" spans="2:11" x14ac:dyDescent="0.2">
      <c r="B67" s="163"/>
      <c r="C67" s="38" t="s">
        <v>55</v>
      </c>
      <c r="D67" s="39">
        <f>SUMPRODUCT(D53:D65,$J$53:$J$65)/SUM($J$53:$J$65)</f>
        <v>0.90105709208547835</v>
      </c>
      <c r="E67" s="39">
        <f t="shared" ref="E67:I67" si="16">SUMPRODUCT(E53:E65,$J$53:$J$65)/SUM($J$53:$J$65)</f>
        <v>0.87212738346882868</v>
      </c>
      <c r="F67" s="39">
        <f t="shared" si="16"/>
        <v>0.93980954116735738</v>
      </c>
      <c r="G67" s="39">
        <f t="shared" si="16"/>
        <v>0.90432522935075632</v>
      </c>
      <c r="H67" s="39">
        <f t="shared" si="16"/>
        <v>0.90105709208547835</v>
      </c>
      <c r="I67" s="39">
        <f t="shared" si="16"/>
        <v>0.80542255382412498</v>
      </c>
    </row>
    <row r="68" spans="2:11" x14ac:dyDescent="0.2">
      <c r="B68" s="163"/>
      <c r="C68" s="38" t="s">
        <v>54</v>
      </c>
      <c r="D68" s="39">
        <f>STDEV(D53:D65)</f>
        <v>5.9052339527944864E-2</v>
      </c>
      <c r="E68" s="39">
        <f t="shared" ref="E68:I68" si="17">STDEV(E53:E65)</f>
        <v>7.5852445735535678E-2</v>
      </c>
      <c r="F68" s="39">
        <f t="shared" si="17"/>
        <v>4.6049629513101736E-2</v>
      </c>
      <c r="G68" s="39">
        <f t="shared" si="17"/>
        <v>4.9371303444625612E-2</v>
      </c>
      <c r="H68" s="39">
        <f t="shared" si="17"/>
        <v>5.9052339527944864E-2</v>
      </c>
      <c r="I68" s="39">
        <f t="shared" si="17"/>
        <v>0.10366780202140993</v>
      </c>
    </row>
    <row r="69" spans="2:11" ht="34" x14ac:dyDescent="0.2">
      <c r="B69" s="163" t="s">
        <v>77</v>
      </c>
      <c r="C69" s="3" t="s">
        <v>44</v>
      </c>
      <c r="D69" s="43">
        <v>1</v>
      </c>
      <c r="E69" s="43">
        <v>1</v>
      </c>
      <c r="F69" s="43">
        <v>1</v>
      </c>
      <c r="G69" s="43">
        <v>1</v>
      </c>
      <c r="H69" s="43">
        <v>1</v>
      </c>
      <c r="I69" s="43">
        <v>1</v>
      </c>
      <c r="J69" s="42">
        <v>10</v>
      </c>
      <c r="K69" s="54" t="s">
        <v>75</v>
      </c>
    </row>
    <row r="70" spans="2:11" ht="34" x14ac:dyDescent="0.2">
      <c r="B70" s="163"/>
      <c r="C70" s="3" t="s">
        <v>40</v>
      </c>
      <c r="D70" s="48">
        <v>0.84375</v>
      </c>
      <c r="E70" s="48">
        <v>0.80555555555555503</v>
      </c>
      <c r="F70" s="48">
        <v>0.90625</v>
      </c>
      <c r="G70" s="48">
        <v>0.85294117647058798</v>
      </c>
      <c r="H70" s="48">
        <v>0.84375</v>
      </c>
      <c r="I70" s="48">
        <v>0.69293486718358299</v>
      </c>
      <c r="J70" s="49">
        <v>64</v>
      </c>
      <c r="K70" s="54" t="s">
        <v>132</v>
      </c>
    </row>
    <row r="71" spans="2:11" ht="34" x14ac:dyDescent="0.2">
      <c r="B71" s="163"/>
      <c r="C71" s="3" t="s">
        <v>39</v>
      </c>
      <c r="D71" s="43">
        <v>0.86486486486486402</v>
      </c>
      <c r="E71" s="43">
        <v>0.83750000000000002</v>
      </c>
      <c r="F71" s="43">
        <v>0.90540540540540504</v>
      </c>
      <c r="G71" s="43">
        <v>0.87012987012986998</v>
      </c>
      <c r="H71" s="43">
        <v>0.86486486486486402</v>
      </c>
      <c r="I71" s="43">
        <v>0.73214029513796397</v>
      </c>
      <c r="J71" s="42">
        <v>148</v>
      </c>
      <c r="K71" s="54" t="s">
        <v>133</v>
      </c>
    </row>
    <row r="72" spans="2:11" ht="34" x14ac:dyDescent="0.2">
      <c r="B72" s="163"/>
      <c r="C72" s="3" t="s">
        <v>41</v>
      </c>
      <c r="D72" s="43">
        <v>0.86921107749592696</v>
      </c>
      <c r="E72" s="43">
        <v>0.86196668948208899</v>
      </c>
      <c r="F72" s="43">
        <v>0.87921805911100703</v>
      </c>
      <c r="G72" s="43">
        <v>0.87050691244239597</v>
      </c>
      <c r="H72" s="43">
        <v>0.86921107749592696</v>
      </c>
      <c r="I72" s="43">
        <v>0.73857009015403197</v>
      </c>
      <c r="J72" s="42">
        <v>8594</v>
      </c>
      <c r="K72" s="54" t="s">
        <v>137</v>
      </c>
    </row>
    <row r="73" spans="2:11" ht="34" x14ac:dyDescent="0.2">
      <c r="B73" s="163"/>
      <c r="C73" s="3" t="s">
        <v>42</v>
      </c>
      <c r="D73" s="43">
        <v>0.92328874901652203</v>
      </c>
      <c r="E73" s="43">
        <v>0.87361111111111101</v>
      </c>
      <c r="F73" s="43">
        <v>0.98977183320220297</v>
      </c>
      <c r="G73" s="43">
        <v>0.92807082257469498</v>
      </c>
      <c r="H73" s="43">
        <v>0.92328874901652203</v>
      </c>
      <c r="I73" s="43">
        <v>0.85416196345332795</v>
      </c>
      <c r="J73" s="42">
        <v>2542</v>
      </c>
      <c r="K73" s="54" t="s">
        <v>138</v>
      </c>
    </row>
    <row r="74" spans="2:11" ht="34" x14ac:dyDescent="0.2">
      <c r="B74" s="163"/>
      <c r="C74" s="3" t="s">
        <v>43</v>
      </c>
      <c r="D74" s="43">
        <v>0.914528402052734</v>
      </c>
      <c r="E74" s="43">
        <v>0.87247575131181399</v>
      </c>
      <c r="F74" s="43">
        <v>0.97097858786055502</v>
      </c>
      <c r="G74" s="43">
        <v>0.91909547738693398</v>
      </c>
      <c r="H74" s="43">
        <v>0.914528402052734</v>
      </c>
      <c r="I74" s="43">
        <v>0.83439164274534905</v>
      </c>
      <c r="J74" s="42">
        <v>11302</v>
      </c>
      <c r="K74" s="54" t="s">
        <v>139</v>
      </c>
    </row>
    <row r="75" spans="2:11" ht="34" x14ac:dyDescent="0.2">
      <c r="B75" s="163"/>
      <c r="C75" s="3" t="s">
        <v>46</v>
      </c>
      <c r="D75" s="43">
        <v>0.90966671693560497</v>
      </c>
      <c r="E75" s="43">
        <v>0.87525901367592196</v>
      </c>
      <c r="F75" s="43">
        <v>0.95551198914190905</v>
      </c>
      <c r="G75" s="43">
        <v>0.91362653208363298</v>
      </c>
      <c r="H75" s="43">
        <v>0.90966671693560497</v>
      </c>
      <c r="I75" s="43">
        <v>0.82279943563050495</v>
      </c>
      <c r="J75" s="42">
        <v>13262</v>
      </c>
      <c r="K75" s="54" t="s">
        <v>140</v>
      </c>
    </row>
    <row r="76" spans="2:11" ht="34" x14ac:dyDescent="0.2">
      <c r="B76" s="163"/>
      <c r="C76" s="3" t="s">
        <v>47</v>
      </c>
      <c r="D76" s="43">
        <v>0.94957983193277296</v>
      </c>
      <c r="E76" s="43">
        <v>0.93495934959349503</v>
      </c>
      <c r="F76" s="43">
        <v>0.96638655462184797</v>
      </c>
      <c r="G76" s="43">
        <v>0.95041322314049503</v>
      </c>
      <c r="H76" s="43">
        <v>0.94957983193277296</v>
      </c>
      <c r="I76" s="43">
        <v>0.899668058655684</v>
      </c>
      <c r="J76" s="42">
        <v>238</v>
      </c>
      <c r="K76" s="54" t="s">
        <v>141</v>
      </c>
    </row>
    <row r="77" spans="2:11" ht="34" x14ac:dyDescent="0.2">
      <c r="B77" s="163"/>
      <c r="C77" s="3" t="s">
        <v>48</v>
      </c>
      <c r="D77" s="48">
        <v>0.88888888888888795</v>
      </c>
      <c r="E77" s="48">
        <v>0.81818181818181801</v>
      </c>
      <c r="F77" s="48">
        <v>1</v>
      </c>
      <c r="G77" s="48">
        <v>0.9</v>
      </c>
      <c r="H77" s="48">
        <v>0.88888888888888795</v>
      </c>
      <c r="I77" s="48">
        <v>0.79772403521746504</v>
      </c>
      <c r="J77" s="49">
        <v>18</v>
      </c>
      <c r="K77" s="54" t="s">
        <v>142</v>
      </c>
    </row>
    <row r="78" spans="2:11" ht="34" x14ac:dyDescent="0.2">
      <c r="B78" s="163"/>
      <c r="C78" s="3" t="s">
        <v>49</v>
      </c>
      <c r="D78" s="43">
        <v>0.90893470790377995</v>
      </c>
      <c r="E78" s="43">
        <v>0.86503067484662499</v>
      </c>
      <c r="F78" s="43">
        <v>0.96907216494845305</v>
      </c>
      <c r="G78" s="43">
        <v>0.91410048622366202</v>
      </c>
      <c r="H78" s="43">
        <v>0.90893470790377995</v>
      </c>
      <c r="I78" s="43">
        <v>0.82385005373729503</v>
      </c>
      <c r="J78" s="42">
        <v>582</v>
      </c>
      <c r="K78" s="54" t="s">
        <v>143</v>
      </c>
    </row>
    <row r="79" spans="2:11" ht="34" x14ac:dyDescent="0.2">
      <c r="B79" s="163"/>
      <c r="C79" s="3" t="s">
        <v>50</v>
      </c>
      <c r="D79" s="43">
        <v>0.87402534113060404</v>
      </c>
      <c r="E79" s="43">
        <v>0.87530562347188201</v>
      </c>
      <c r="F79" s="43">
        <v>0.87231968810916105</v>
      </c>
      <c r="G79" s="43">
        <v>0.87381010495484501</v>
      </c>
      <c r="H79" s="43">
        <v>0.87402534113060404</v>
      </c>
      <c r="I79" s="43">
        <v>0.74805503483542701</v>
      </c>
      <c r="J79" s="42">
        <v>4104</v>
      </c>
      <c r="K79" s="54" t="s">
        <v>144</v>
      </c>
    </row>
    <row r="80" spans="2:11" ht="34" x14ac:dyDescent="0.2">
      <c r="B80" s="163"/>
      <c r="C80" s="3" t="s">
        <v>51</v>
      </c>
      <c r="D80" s="48">
        <v>0.75</v>
      </c>
      <c r="E80" s="48">
        <v>0.66666666666666596</v>
      </c>
      <c r="F80" s="48">
        <v>1</v>
      </c>
      <c r="G80" s="48">
        <v>0.8</v>
      </c>
      <c r="H80" s="48">
        <v>0.75</v>
      </c>
      <c r="I80" s="48">
        <v>0.57735026918962495</v>
      </c>
      <c r="J80" s="49">
        <v>4</v>
      </c>
      <c r="K80" s="54" t="s">
        <v>89</v>
      </c>
    </row>
    <row r="81" spans="2:11" ht="34" x14ac:dyDescent="0.2">
      <c r="B81" s="163"/>
      <c r="C81" s="3" t="s">
        <v>52</v>
      </c>
      <c r="D81" s="43">
        <v>0.91903502974223295</v>
      </c>
      <c r="E81" s="43">
        <v>0.88009592326138997</v>
      </c>
      <c r="F81" s="43">
        <v>0.97025776602775904</v>
      </c>
      <c r="G81" s="43">
        <v>0.92298019490726102</v>
      </c>
      <c r="H81" s="43">
        <v>0.91903502974223295</v>
      </c>
      <c r="I81" s="43">
        <v>0.84250278550685398</v>
      </c>
      <c r="J81" s="42">
        <v>3026</v>
      </c>
      <c r="K81" s="54" t="s">
        <v>145</v>
      </c>
    </row>
    <row r="82" spans="2:11" x14ac:dyDescent="0.2">
      <c r="B82" s="163"/>
      <c r="C82" s="38" t="s">
        <v>53</v>
      </c>
      <c r="D82" s="39">
        <f>AVERAGE(D69:D81)</f>
        <v>0.89352104692030232</v>
      </c>
      <c r="E82" s="39">
        <f t="shared" ref="E82:I82" si="18">AVERAGE(E69:E81)</f>
        <v>0.85896985978141283</v>
      </c>
      <c r="F82" s="39">
        <f t="shared" si="18"/>
        <v>0.95270554218679238</v>
      </c>
      <c r="G82" s="39">
        <f t="shared" si="18"/>
        <v>0.90120575387033675</v>
      </c>
      <c r="H82" s="39">
        <f t="shared" si="18"/>
        <v>0.89352104692030232</v>
      </c>
      <c r="I82" s="39">
        <f t="shared" si="18"/>
        <v>0.79724219472670099</v>
      </c>
    </row>
    <row r="83" spans="2:11" x14ac:dyDescent="0.2">
      <c r="B83" s="163"/>
      <c r="C83" s="38" t="s">
        <v>55</v>
      </c>
      <c r="D83" s="39">
        <f>SUMPRODUCT(D69:D81,$J$69:$J$81)/SUM($J$69:$J$81)</f>
        <v>0.90105709208547835</v>
      </c>
      <c r="E83" s="39">
        <f t="shared" ref="E83:I83" si="19">SUMPRODUCT(E69:E81,$J$69:$J$81)/SUM($J$69:$J$81)</f>
        <v>0.87212738346882868</v>
      </c>
      <c r="F83" s="39">
        <f t="shared" si="19"/>
        <v>0.93980954116735738</v>
      </c>
      <c r="G83" s="39">
        <f t="shared" si="19"/>
        <v>0.90432522935075632</v>
      </c>
      <c r="H83" s="39">
        <f t="shared" si="19"/>
        <v>0.90105709208547835</v>
      </c>
      <c r="I83" s="39">
        <f t="shared" si="19"/>
        <v>0.80542255382412498</v>
      </c>
    </row>
    <row r="84" spans="2:11" x14ac:dyDescent="0.2">
      <c r="B84" s="163"/>
      <c r="C84" s="38" t="s">
        <v>54</v>
      </c>
      <c r="D84" s="39">
        <f>STDEV(D69:D81)</f>
        <v>5.9052339527944864E-2</v>
      </c>
      <c r="E84" s="39">
        <f t="shared" ref="E84:I84" si="20">STDEV(E69:E81)</f>
        <v>7.5852445735535678E-2</v>
      </c>
      <c r="F84" s="39">
        <f t="shared" si="20"/>
        <v>4.6049629513101736E-2</v>
      </c>
      <c r="G84" s="39">
        <f t="shared" si="20"/>
        <v>4.9371303444625612E-2</v>
      </c>
      <c r="H84" s="39">
        <f t="shared" si="20"/>
        <v>5.9052339527944864E-2</v>
      </c>
      <c r="I84" s="39">
        <f t="shared" si="20"/>
        <v>0.10366780202140993</v>
      </c>
    </row>
    <row r="85" spans="2:11" x14ac:dyDescent="0.2">
      <c r="B85" s="171" t="s">
        <v>167</v>
      </c>
      <c r="C85" s="171"/>
      <c r="D85" s="39">
        <f t="shared" ref="D85:I87" si="21">AVERAGE(D82,D66,D50,D34,D18)</f>
        <v>0.89352104692030232</v>
      </c>
      <c r="E85" s="39">
        <f t="shared" si="21"/>
        <v>0.85896985978141271</v>
      </c>
      <c r="F85" s="39">
        <f t="shared" si="21"/>
        <v>0.95270554218679249</v>
      </c>
      <c r="G85" s="39">
        <f t="shared" si="21"/>
        <v>0.90120575387033663</v>
      </c>
      <c r="H85" s="39">
        <f t="shared" si="21"/>
        <v>0.89352104692030232</v>
      </c>
      <c r="I85" s="39">
        <f t="shared" si="21"/>
        <v>0.79724219472670099</v>
      </c>
    </row>
    <row r="86" spans="2:11" x14ac:dyDescent="0.2">
      <c r="B86" s="172" t="s">
        <v>168</v>
      </c>
      <c r="C86" s="173"/>
      <c r="D86" s="39">
        <f t="shared" si="21"/>
        <v>0.90105709208547835</v>
      </c>
      <c r="E86" s="39">
        <f t="shared" si="21"/>
        <v>0.87212738346882868</v>
      </c>
      <c r="F86" s="39">
        <f t="shared" si="21"/>
        <v>0.93980954116735727</v>
      </c>
      <c r="G86" s="39">
        <f t="shared" si="21"/>
        <v>0.90432522935075643</v>
      </c>
      <c r="H86" s="39">
        <f t="shared" si="21"/>
        <v>0.90105709208547835</v>
      </c>
      <c r="I86" s="39">
        <f t="shared" si="21"/>
        <v>0.80542255382412498</v>
      </c>
    </row>
    <row r="87" spans="2:11" x14ac:dyDescent="0.2">
      <c r="B87" s="171" t="s">
        <v>163</v>
      </c>
      <c r="C87" s="171"/>
      <c r="D87" s="39">
        <f t="shared" si="21"/>
        <v>5.9052339527944864E-2</v>
      </c>
      <c r="E87" s="39">
        <f t="shared" si="21"/>
        <v>7.5852445735535678E-2</v>
      </c>
      <c r="F87" s="39">
        <f t="shared" si="21"/>
        <v>4.6049629513101736E-2</v>
      </c>
      <c r="G87" s="39">
        <f t="shared" si="21"/>
        <v>4.9371303444625612E-2</v>
      </c>
      <c r="H87" s="39">
        <f t="shared" si="21"/>
        <v>5.9052339527944864E-2</v>
      </c>
      <c r="I87" s="39">
        <f t="shared" si="21"/>
        <v>0.10366780202140993</v>
      </c>
    </row>
    <row r="91" spans="2:11" x14ac:dyDescent="0.2">
      <c r="D91" s="169" t="s">
        <v>216</v>
      </c>
      <c r="E91" s="169"/>
      <c r="F91" s="169"/>
      <c r="G91" s="169"/>
    </row>
    <row r="92" spans="2:11" x14ac:dyDescent="0.2">
      <c r="C92" s="2" t="s">
        <v>122</v>
      </c>
      <c r="D92" s="5" t="s">
        <v>1</v>
      </c>
      <c r="E92" s="5" t="s">
        <v>2</v>
      </c>
      <c r="F92" s="5" t="s">
        <v>3</v>
      </c>
      <c r="G92" s="5" t="s">
        <v>4</v>
      </c>
    </row>
    <row r="93" spans="2:11" x14ac:dyDescent="0.2">
      <c r="C93" s="86" t="s">
        <v>44</v>
      </c>
      <c r="D93" s="3">
        <f>_xlfn.STDEV.P(D69,D53,D37,D21,D5)</f>
        <v>0</v>
      </c>
      <c r="E93" s="3">
        <f t="shared" ref="E93:G105" si="22">_xlfn.STDEV.P(E69,E53,E37,E21,E5)</f>
        <v>0</v>
      </c>
      <c r="F93" s="3">
        <f t="shared" si="22"/>
        <v>0</v>
      </c>
      <c r="G93" s="3">
        <f t="shared" si="22"/>
        <v>0</v>
      </c>
    </row>
    <row r="94" spans="2:11" x14ac:dyDescent="0.2">
      <c r="C94" s="87" t="s">
        <v>40</v>
      </c>
      <c r="D94" s="3">
        <f t="shared" ref="D94:D105" si="23">_xlfn.STDEV.P(D70,D54,D38,D22,D6)</f>
        <v>0</v>
      </c>
      <c r="E94" s="3">
        <f t="shared" si="22"/>
        <v>0</v>
      </c>
      <c r="F94" s="3">
        <f t="shared" si="22"/>
        <v>0</v>
      </c>
      <c r="G94" s="3">
        <f>ROUND(_xlfn.STDEV.P(G70,G54,G38,G22,G6),4)</f>
        <v>0</v>
      </c>
    </row>
    <row r="95" spans="2:11" x14ac:dyDescent="0.2">
      <c r="C95" s="87" t="s">
        <v>39</v>
      </c>
      <c r="D95" s="3">
        <f t="shared" si="23"/>
        <v>0</v>
      </c>
      <c r="E95" s="3">
        <f t="shared" si="22"/>
        <v>0</v>
      </c>
      <c r="F95" s="3">
        <f t="shared" si="22"/>
        <v>0</v>
      </c>
      <c r="G95" s="3">
        <f>ROUND(_xlfn.STDEV.P(G71,G55,G39,G23,G7),4)</f>
        <v>0</v>
      </c>
    </row>
    <row r="96" spans="2:11" x14ac:dyDescent="0.2">
      <c r="C96" s="87" t="s">
        <v>41</v>
      </c>
      <c r="D96" s="3">
        <f t="shared" si="23"/>
        <v>0</v>
      </c>
      <c r="E96" s="3">
        <f t="shared" si="22"/>
        <v>0</v>
      </c>
      <c r="F96" s="3">
        <f>ROUND(_xlfn.STDEV.P(F72,F56,F40,F24,F8),4)</f>
        <v>0</v>
      </c>
      <c r="G96" s="3">
        <f>ROUND(_xlfn.STDEV.P(G72,G56,G40,G24,G8),4)</f>
        <v>0</v>
      </c>
    </row>
    <row r="97" spans="2:17" x14ac:dyDescent="0.2">
      <c r="C97" s="87" t="s">
        <v>42</v>
      </c>
      <c r="D97" s="3">
        <f t="shared" si="23"/>
        <v>0</v>
      </c>
      <c r="E97" s="3">
        <f t="shared" ref="E97:E105" si="24">ROUND(_xlfn.STDEV.P(E73,E57,E41,E25,E9),4)</f>
        <v>0</v>
      </c>
      <c r="F97" s="3">
        <f>ROUND(_xlfn.STDEV.P(F73,F57,F41,F25,F9),4)</f>
        <v>0</v>
      </c>
      <c r="G97" s="3">
        <f>ROUND(_xlfn.STDEV.P(G73,G57,G41,G25,G9),4)</f>
        <v>0</v>
      </c>
    </row>
    <row r="98" spans="2:17" x14ac:dyDescent="0.2">
      <c r="C98" s="87" t="s">
        <v>43</v>
      </c>
      <c r="D98" s="3">
        <f t="shared" si="23"/>
        <v>0</v>
      </c>
      <c r="E98" s="3">
        <f t="shared" si="24"/>
        <v>0</v>
      </c>
      <c r="F98" s="3">
        <f>ROUND(_xlfn.STDEV.P(F74,F58,F42,F26,F10),4)</f>
        <v>0</v>
      </c>
      <c r="G98" s="3">
        <f t="shared" si="22"/>
        <v>0</v>
      </c>
    </row>
    <row r="99" spans="2:17" x14ac:dyDescent="0.2">
      <c r="C99" s="87" t="s">
        <v>46</v>
      </c>
      <c r="D99" s="3">
        <f t="shared" si="23"/>
        <v>0</v>
      </c>
      <c r="E99" s="3">
        <f t="shared" si="24"/>
        <v>0</v>
      </c>
      <c r="F99" s="3">
        <f t="shared" si="22"/>
        <v>0</v>
      </c>
      <c r="G99" s="3">
        <f t="shared" si="22"/>
        <v>0</v>
      </c>
    </row>
    <row r="100" spans="2:17" x14ac:dyDescent="0.2">
      <c r="C100" s="87" t="s">
        <v>47</v>
      </c>
      <c r="D100" s="3">
        <f t="shared" si="23"/>
        <v>0</v>
      </c>
      <c r="E100" s="3">
        <f t="shared" si="24"/>
        <v>0</v>
      </c>
      <c r="F100" s="3">
        <f t="shared" si="22"/>
        <v>0</v>
      </c>
      <c r="G100" s="3">
        <f t="shared" si="22"/>
        <v>0</v>
      </c>
    </row>
    <row r="101" spans="2:17" x14ac:dyDescent="0.2">
      <c r="C101" s="87" t="s">
        <v>48</v>
      </c>
      <c r="D101" s="3">
        <f>ROUND(_xlfn.STDEV.P(D77,D61,D45,D29,D13),4)</f>
        <v>0</v>
      </c>
      <c r="E101" s="3">
        <f t="shared" si="24"/>
        <v>0</v>
      </c>
      <c r="F101" s="3">
        <f t="shared" si="22"/>
        <v>0</v>
      </c>
      <c r="G101" s="3">
        <f t="shared" si="22"/>
        <v>0</v>
      </c>
    </row>
    <row r="102" spans="2:17" x14ac:dyDescent="0.2">
      <c r="C102" s="87" t="s">
        <v>49</v>
      </c>
      <c r="D102" s="3">
        <f>ROUND(_xlfn.STDEV.P(D78,D62,D46,D30,D14),4)</f>
        <v>0</v>
      </c>
      <c r="E102" s="3">
        <f t="shared" si="24"/>
        <v>0</v>
      </c>
      <c r="F102" s="3">
        <f t="shared" si="22"/>
        <v>0</v>
      </c>
      <c r="G102" s="3">
        <f t="shared" si="22"/>
        <v>0</v>
      </c>
    </row>
    <row r="103" spans="2:17" x14ac:dyDescent="0.2">
      <c r="C103" s="87" t="s">
        <v>50</v>
      </c>
      <c r="D103" s="3">
        <f t="shared" si="23"/>
        <v>0</v>
      </c>
      <c r="E103" s="3">
        <f t="shared" si="24"/>
        <v>0</v>
      </c>
      <c r="F103" s="3">
        <f t="shared" si="22"/>
        <v>0</v>
      </c>
      <c r="G103" s="3">
        <f>ROUND(_xlfn.STDEV.P(G79,G63,G47,G31,G15),4)</f>
        <v>0</v>
      </c>
    </row>
    <row r="104" spans="2:17" x14ac:dyDescent="0.2">
      <c r="C104" s="87" t="s">
        <v>51</v>
      </c>
      <c r="D104" s="3">
        <f t="shared" si="23"/>
        <v>0</v>
      </c>
      <c r="E104" s="3">
        <f t="shared" si="24"/>
        <v>0</v>
      </c>
      <c r="F104" s="3">
        <f t="shared" si="22"/>
        <v>0</v>
      </c>
      <c r="G104" s="3">
        <f t="shared" si="22"/>
        <v>0</v>
      </c>
    </row>
    <row r="105" spans="2:17" x14ac:dyDescent="0.2">
      <c r="C105" s="87" t="s">
        <v>52</v>
      </c>
      <c r="D105" s="3">
        <f t="shared" si="23"/>
        <v>0</v>
      </c>
      <c r="E105" s="3">
        <f t="shared" si="24"/>
        <v>0</v>
      </c>
      <c r="F105" s="3">
        <f t="shared" si="22"/>
        <v>0</v>
      </c>
      <c r="G105" s="3">
        <f>ROUND(_xlfn.STDEV.P(G81,G65,G49,G33,G17),4)</f>
        <v>0</v>
      </c>
    </row>
    <row r="106" spans="2:17" x14ac:dyDescent="0.2">
      <c r="D106" s="2">
        <f>AVERAGE(D93:D105)</f>
        <v>0</v>
      </c>
      <c r="E106" s="2">
        <f>AVERAGE(E93:E105)</f>
        <v>0</v>
      </c>
      <c r="F106" s="2">
        <f>AVERAGE(F93:F105)</f>
        <v>0</v>
      </c>
      <c r="G106" s="2">
        <f>AVERAGE(G93:G105)</f>
        <v>0</v>
      </c>
    </row>
    <row r="109" spans="2:17" x14ac:dyDescent="0.2">
      <c r="O109" s="168" t="s">
        <v>223</v>
      </c>
      <c r="P109" s="168"/>
      <c r="Q109" s="168"/>
    </row>
    <row r="110" spans="2:17" x14ac:dyDescent="0.2">
      <c r="B110" s="6" t="s">
        <v>298</v>
      </c>
      <c r="C110" s="6" t="s">
        <v>122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45" t="s">
        <v>45</v>
      </c>
      <c r="K110" s="7" t="s">
        <v>78</v>
      </c>
      <c r="O110" s="5" t="s">
        <v>1</v>
      </c>
      <c r="P110" s="5" t="s">
        <v>3</v>
      </c>
      <c r="Q110" s="5" t="s">
        <v>4</v>
      </c>
    </row>
    <row r="111" spans="2:17" ht="34" x14ac:dyDescent="0.2">
      <c r="B111" s="165">
        <v>0.01</v>
      </c>
      <c r="C111" s="121" t="s">
        <v>240</v>
      </c>
      <c r="D111" s="45">
        <v>0.90825688073394495</v>
      </c>
      <c r="E111" s="45">
        <v>0.87751677852348997</v>
      </c>
      <c r="F111" s="45">
        <v>0.95090909090909004</v>
      </c>
      <c r="G111" s="45">
        <v>0.91273996509598598</v>
      </c>
      <c r="H111" s="45">
        <v>0.90825688073394495</v>
      </c>
      <c r="I111" s="45">
        <v>0.81928463540153396</v>
      </c>
      <c r="J111" s="45">
        <v>1090</v>
      </c>
      <c r="K111" s="122" t="s">
        <v>330</v>
      </c>
      <c r="L111" s="44"/>
      <c r="M111" s="44"/>
      <c r="N111" s="44"/>
      <c r="O111" s="42">
        <f>D111-Comparison!D46</f>
        <v>1.2844036697247985E-2</v>
      </c>
      <c r="P111" s="42">
        <f>F111-Comparison!F46</f>
        <v>3.1643035863219038E-2</v>
      </c>
      <c r="Q111" s="42">
        <f>G111-Comparison!G46</f>
        <v>1.4890502730394939E-2</v>
      </c>
    </row>
    <row r="112" spans="2:17" ht="34" x14ac:dyDescent="0.2">
      <c r="B112" s="166"/>
      <c r="C112" s="42" t="s">
        <v>44</v>
      </c>
      <c r="D112" s="43">
        <v>1</v>
      </c>
      <c r="E112" s="43">
        <v>1</v>
      </c>
      <c r="F112" s="43">
        <v>1</v>
      </c>
      <c r="G112" s="43">
        <v>1</v>
      </c>
      <c r="H112" s="43">
        <v>1</v>
      </c>
      <c r="I112" s="43">
        <v>1</v>
      </c>
      <c r="J112" s="42">
        <v>10</v>
      </c>
      <c r="K112" s="54" t="s">
        <v>75</v>
      </c>
      <c r="O112" s="35">
        <f>D112-O5</f>
        <v>0</v>
      </c>
      <c r="P112" s="35">
        <f>F112-Q5</f>
        <v>0</v>
      </c>
      <c r="Q112" s="35">
        <f>G112-R5</f>
        <v>0</v>
      </c>
    </row>
    <row r="113" spans="2:17" ht="34" x14ac:dyDescent="0.2">
      <c r="B113" s="166"/>
      <c r="C113" s="42" t="s">
        <v>40</v>
      </c>
      <c r="D113" s="48">
        <v>0.875</v>
      </c>
      <c r="E113" s="48">
        <v>0.83333333333333304</v>
      </c>
      <c r="F113" s="48">
        <v>0.9375</v>
      </c>
      <c r="G113" s="48">
        <v>0.88235294117647001</v>
      </c>
      <c r="H113" s="48">
        <v>0.875</v>
      </c>
      <c r="I113" s="48">
        <v>0.75592894601845395</v>
      </c>
      <c r="J113" s="49">
        <v>64</v>
      </c>
      <c r="K113" s="54" t="s">
        <v>62</v>
      </c>
      <c r="O113" s="35">
        <f t="shared" ref="O113:O124" si="25">D113-O6</f>
        <v>3.125E-2</v>
      </c>
      <c r="P113" s="35">
        <f t="shared" ref="P113:Q124" si="26">F113-Q6</f>
        <v>3.125E-2</v>
      </c>
      <c r="Q113" s="35">
        <f t="shared" si="26"/>
        <v>2.9411764705881915E-2</v>
      </c>
    </row>
    <row r="114" spans="2:17" ht="34" x14ac:dyDescent="0.2">
      <c r="B114" s="166"/>
      <c r="C114" s="42" t="s">
        <v>39</v>
      </c>
      <c r="D114" s="43">
        <v>0.91891891891891897</v>
      </c>
      <c r="E114" s="43">
        <v>0.86046511627906896</v>
      </c>
      <c r="F114" s="43">
        <v>1</v>
      </c>
      <c r="G114" s="43">
        <v>0.92500000000000004</v>
      </c>
      <c r="H114" s="43">
        <v>0.91891891891891897</v>
      </c>
      <c r="I114" s="43">
        <v>0.849076105280404</v>
      </c>
      <c r="J114" s="42">
        <v>148</v>
      </c>
      <c r="K114" s="54" t="s">
        <v>63</v>
      </c>
      <c r="L114" s="44"/>
      <c r="M114" s="44"/>
      <c r="N114" s="44"/>
      <c r="O114" s="35">
        <f t="shared" si="25"/>
        <v>5.4054054054054945E-2</v>
      </c>
      <c r="P114" s="35">
        <f t="shared" si="26"/>
        <v>9.4594594594594961E-2</v>
      </c>
      <c r="Q114" s="35">
        <f t="shared" si="26"/>
        <v>5.4870129870129958E-2</v>
      </c>
    </row>
    <row r="115" spans="2:17" ht="34" x14ac:dyDescent="0.2">
      <c r="B115" s="166"/>
      <c r="C115" s="42" t="s">
        <v>41</v>
      </c>
      <c r="D115" s="43">
        <v>0.90586455666744203</v>
      </c>
      <c r="E115" s="43">
        <v>0.86542443064182195</v>
      </c>
      <c r="F115" s="43">
        <v>0.96335561189214103</v>
      </c>
      <c r="G115" s="43">
        <v>0.91176791362198695</v>
      </c>
      <c r="H115" s="43">
        <v>0.90586455666744203</v>
      </c>
      <c r="I115" s="43">
        <v>0.81686389755212896</v>
      </c>
      <c r="J115" s="42">
        <v>8594</v>
      </c>
      <c r="K115" s="54" t="s">
        <v>331</v>
      </c>
      <c r="O115" s="35">
        <f t="shared" si="25"/>
        <v>3.6653479171515069E-2</v>
      </c>
      <c r="P115" s="35">
        <f t="shared" si="26"/>
        <v>8.4137552781133884E-2</v>
      </c>
      <c r="Q115" s="35">
        <f t="shared" si="26"/>
        <v>4.1261001179591084E-2</v>
      </c>
    </row>
    <row r="116" spans="2:17" ht="34" x14ac:dyDescent="0.2">
      <c r="B116" s="166"/>
      <c r="C116" s="42" t="s">
        <v>42</v>
      </c>
      <c r="D116" s="43">
        <v>0.92132179386309898</v>
      </c>
      <c r="E116" s="43">
        <v>0.87012987012986998</v>
      </c>
      <c r="F116" s="43">
        <v>0.99220576773187796</v>
      </c>
      <c r="G116" s="43">
        <v>0.92716678805535302</v>
      </c>
      <c r="H116" s="43">
        <v>0.92132179386309898</v>
      </c>
      <c r="I116" s="43">
        <v>0.85102093688503799</v>
      </c>
      <c r="J116" s="42">
        <v>2542</v>
      </c>
      <c r="K116" s="54" t="s">
        <v>332</v>
      </c>
      <c r="O116" s="35">
        <f t="shared" si="25"/>
        <v>-1.9669551534230445E-3</v>
      </c>
      <c r="P116" s="35">
        <f t="shared" si="26"/>
        <v>2.433934529674886E-3</v>
      </c>
      <c r="Q116" s="35">
        <f t="shared" si="26"/>
        <v>-9.0403451934184531E-4</v>
      </c>
    </row>
    <row r="117" spans="2:17" ht="34" x14ac:dyDescent="0.2">
      <c r="B117" s="166"/>
      <c r="C117" s="42" t="s">
        <v>43</v>
      </c>
      <c r="D117" s="43">
        <v>0.92311095381348396</v>
      </c>
      <c r="E117" s="43">
        <v>0.873417721518987</v>
      </c>
      <c r="F117" s="43">
        <v>0.99141405291746898</v>
      </c>
      <c r="G117" s="43">
        <v>0.92868280672958503</v>
      </c>
      <c r="H117" s="43">
        <v>0.92311095381348396</v>
      </c>
      <c r="I117" s="43">
        <v>0.85400781733850795</v>
      </c>
      <c r="J117" s="42">
        <v>11302</v>
      </c>
      <c r="K117" s="54" t="s">
        <v>333</v>
      </c>
      <c r="O117" s="35">
        <f t="shared" si="25"/>
        <v>8.5825517607499568E-3</v>
      </c>
      <c r="P117" s="35">
        <f t="shared" si="26"/>
        <v>2.0435465056913849E-2</v>
      </c>
      <c r="Q117" s="35">
        <f t="shared" si="26"/>
        <v>9.587329342651052E-3</v>
      </c>
    </row>
    <row r="118" spans="2:17" ht="34" x14ac:dyDescent="0.2">
      <c r="B118" s="166"/>
      <c r="C118" s="42" t="s">
        <v>46</v>
      </c>
      <c r="D118" s="43">
        <v>0.91833810888252099</v>
      </c>
      <c r="E118" s="43">
        <v>0.87228116710875303</v>
      </c>
      <c r="F118" s="43">
        <v>0.98208152904285495</v>
      </c>
      <c r="G118" s="43">
        <v>0.92393060335744803</v>
      </c>
      <c r="H118" s="43">
        <v>0.91833810888252099</v>
      </c>
      <c r="I118" s="43">
        <v>0.84331447354157096</v>
      </c>
      <c r="J118" s="42">
        <v>13262</v>
      </c>
      <c r="K118" s="54" t="s">
        <v>334</v>
      </c>
      <c r="O118" s="35">
        <f t="shared" si="25"/>
        <v>8.6713919469160183E-3</v>
      </c>
      <c r="P118" s="35">
        <f t="shared" si="26"/>
        <v>2.6569539900945904E-2</v>
      </c>
      <c r="Q118" s="35">
        <f t="shared" si="26"/>
        <v>1.0304071273815052E-2</v>
      </c>
    </row>
    <row r="119" spans="2:17" ht="34" x14ac:dyDescent="0.2">
      <c r="B119" s="166"/>
      <c r="C119" s="42" t="s">
        <v>47</v>
      </c>
      <c r="D119" s="43">
        <v>0.95378151260504196</v>
      </c>
      <c r="E119" s="43">
        <v>0.92248062015503796</v>
      </c>
      <c r="F119" s="43">
        <v>0.99166666666666603</v>
      </c>
      <c r="G119" s="43">
        <v>0.95582329317268999</v>
      </c>
      <c r="H119" s="43">
        <v>0.95378151260504196</v>
      </c>
      <c r="I119" s="43">
        <v>0.910108006033434</v>
      </c>
      <c r="J119" s="42">
        <v>238</v>
      </c>
      <c r="K119" s="54" t="s">
        <v>335</v>
      </c>
      <c r="O119" s="35">
        <f t="shared" si="25"/>
        <v>4.2016806722690037E-3</v>
      </c>
      <c r="P119" s="35">
        <f t="shared" si="26"/>
        <v>2.5280112044818059E-2</v>
      </c>
      <c r="Q119" s="35">
        <f t="shared" si="26"/>
        <v>5.410070032194958E-3</v>
      </c>
    </row>
    <row r="120" spans="2:17" ht="34" x14ac:dyDescent="0.2">
      <c r="B120" s="166"/>
      <c r="C120" s="42" t="s">
        <v>48</v>
      </c>
      <c r="D120" s="48">
        <v>0.77777777777777701</v>
      </c>
      <c r="E120" s="48">
        <v>0.72727272727272696</v>
      </c>
      <c r="F120" s="48">
        <v>0.88888888888888795</v>
      </c>
      <c r="G120" s="48">
        <v>0.8</v>
      </c>
      <c r="H120" s="48">
        <v>0.77777777777777701</v>
      </c>
      <c r="I120" s="48">
        <v>0.56980288229818898</v>
      </c>
      <c r="J120" s="49">
        <v>18</v>
      </c>
      <c r="K120" s="54" t="s">
        <v>68</v>
      </c>
      <c r="O120" s="35">
        <f t="shared" si="25"/>
        <v>-0.11111111111111083</v>
      </c>
      <c r="P120" s="35">
        <f t="shared" si="26"/>
        <v>-0.11111111111111205</v>
      </c>
      <c r="Q120" s="35">
        <f t="shared" si="26"/>
        <v>-9.9999999999999978E-2</v>
      </c>
    </row>
    <row r="121" spans="2:17" ht="34" x14ac:dyDescent="0.2">
      <c r="B121" s="166"/>
      <c r="C121" s="42" t="s">
        <v>49</v>
      </c>
      <c r="D121" s="43">
        <v>0.91924398625429504</v>
      </c>
      <c r="E121" s="43">
        <v>0.86390532544378695</v>
      </c>
      <c r="F121" s="43">
        <v>0.99658703071672305</v>
      </c>
      <c r="G121" s="43">
        <v>0.92551505546751101</v>
      </c>
      <c r="H121" s="43">
        <v>0.91924398625429504</v>
      </c>
      <c r="I121" s="43">
        <v>0.84853837992559</v>
      </c>
      <c r="J121" s="42">
        <v>582</v>
      </c>
      <c r="K121" s="54" t="s">
        <v>336</v>
      </c>
      <c r="O121" s="35">
        <f t="shared" si="25"/>
        <v>1.0309278350514983E-2</v>
      </c>
      <c r="P121" s="35">
        <f t="shared" si="26"/>
        <v>2.7514865768270003E-2</v>
      </c>
      <c r="Q121" s="35">
        <f t="shared" si="26"/>
        <v>1.1414569243848982E-2</v>
      </c>
    </row>
    <row r="122" spans="2:17" ht="34" x14ac:dyDescent="0.2">
      <c r="B122" s="166"/>
      <c r="C122" s="42" t="s">
        <v>50</v>
      </c>
      <c r="D122" s="43">
        <v>0.89863547758284601</v>
      </c>
      <c r="E122" s="43">
        <v>0.87364620938628101</v>
      </c>
      <c r="F122" s="43">
        <v>0.93436293436293405</v>
      </c>
      <c r="G122" s="43">
        <v>0.90298507462686495</v>
      </c>
      <c r="H122" s="43">
        <v>0.89863547758284601</v>
      </c>
      <c r="I122" s="43">
        <v>0.79908600405780295</v>
      </c>
      <c r="J122" s="42">
        <v>4104</v>
      </c>
      <c r="K122" s="54" t="s">
        <v>337</v>
      </c>
      <c r="O122" s="35">
        <f t="shared" si="25"/>
        <v>2.4610136452241971E-2</v>
      </c>
      <c r="P122" s="35">
        <f t="shared" si="26"/>
        <v>6.2043246253772999E-2</v>
      </c>
      <c r="Q122" s="35">
        <f t="shared" si="26"/>
        <v>2.9174969672019824E-2</v>
      </c>
    </row>
    <row r="123" spans="2:17" ht="34" x14ac:dyDescent="0.2">
      <c r="B123" s="166"/>
      <c r="C123" s="42" t="s">
        <v>51</v>
      </c>
      <c r="D123" s="48">
        <v>0.5</v>
      </c>
      <c r="E123" s="48">
        <v>0.5</v>
      </c>
      <c r="F123" s="48">
        <v>1</v>
      </c>
      <c r="G123" s="48">
        <v>0.66666666666666596</v>
      </c>
      <c r="H123" s="48">
        <v>0.5</v>
      </c>
      <c r="I123" s="48">
        <v>0</v>
      </c>
      <c r="J123" s="49">
        <v>4</v>
      </c>
      <c r="K123" s="54" t="s">
        <v>72</v>
      </c>
      <c r="O123" s="35">
        <f t="shared" si="25"/>
        <v>-0.25</v>
      </c>
      <c r="P123" s="35">
        <f t="shared" si="26"/>
        <v>0</v>
      </c>
      <c r="Q123" s="35">
        <f t="shared" si="26"/>
        <v>-0.13333333333333408</v>
      </c>
    </row>
    <row r="124" spans="2:17" ht="34" x14ac:dyDescent="0.2">
      <c r="B124" s="166"/>
      <c r="C124" s="42" t="s">
        <v>52</v>
      </c>
      <c r="D124" s="43">
        <v>0.92035690680766602</v>
      </c>
      <c r="E124" s="43">
        <v>0.87830687830687804</v>
      </c>
      <c r="F124" s="43">
        <v>0.97774869109947604</v>
      </c>
      <c r="G124" s="43">
        <v>0.92536388974914796</v>
      </c>
      <c r="H124" s="43">
        <v>0.92035690680766602</v>
      </c>
      <c r="I124" s="43">
        <v>0.84608018929879902</v>
      </c>
      <c r="J124" s="42">
        <v>3026</v>
      </c>
      <c r="K124" s="54" t="s">
        <v>338</v>
      </c>
      <c r="O124" s="35">
        <f t="shared" si="25"/>
        <v>1.3218770654330747E-3</v>
      </c>
      <c r="P124" s="35">
        <f t="shared" si="26"/>
        <v>7.4909250717170028E-3</v>
      </c>
      <c r="Q124" s="35">
        <f t="shared" si="26"/>
        <v>2.3836948418868298E-3</v>
      </c>
    </row>
    <row r="125" spans="2:17" x14ac:dyDescent="0.2">
      <c r="B125" s="166"/>
      <c r="C125" s="38" t="s">
        <v>53</v>
      </c>
      <c r="D125" s="39">
        <f>AVERAGE(D112:D124)</f>
        <v>0.87941153793639171</v>
      </c>
      <c r="E125" s="39">
        <f t="shared" ref="E125:I125" si="27">AVERAGE(E112:E124)</f>
        <v>0.84158949227511881</v>
      </c>
      <c r="F125" s="39">
        <f t="shared" si="27"/>
        <v>0.97352393640915613</v>
      </c>
      <c r="G125" s="39">
        <f t="shared" si="27"/>
        <v>0.89809654097105573</v>
      </c>
      <c r="H125" s="39">
        <f t="shared" si="27"/>
        <v>0.87941153793639171</v>
      </c>
      <c r="I125" s="39">
        <f t="shared" si="27"/>
        <v>0.76490981832537841</v>
      </c>
      <c r="J125" s="44"/>
      <c r="O125" s="124">
        <f>D125-O18</f>
        <v>-1.4109508983910612E-2</v>
      </c>
      <c r="P125" s="124">
        <f>F125-Q18</f>
        <v>2.0818394222363645E-2</v>
      </c>
      <c r="Q125" s="124">
        <f>G125-R18</f>
        <v>-3.1092128992810109E-3</v>
      </c>
    </row>
    <row r="126" spans="2:17" x14ac:dyDescent="0.2">
      <c r="B126" s="166"/>
      <c r="C126" s="38" t="s">
        <v>55</v>
      </c>
      <c r="D126" s="39">
        <f>SUMPRODUCT(D112:D124,$J$5:$J$17)/SUM($J$5:$J$17)</f>
        <v>0.91566045473185365</v>
      </c>
      <c r="E126" s="39">
        <f t="shared" ref="E126:I126" si="28">SUMPRODUCT(E112:E124,$J$5:$J$17)/SUM($J$5:$J$17)</f>
        <v>0.87164998945929861</v>
      </c>
      <c r="F126" s="39">
        <f t="shared" si="28"/>
        <v>0.9768514009853595</v>
      </c>
      <c r="G126" s="39">
        <f t="shared" si="28"/>
        <v>0.92118073098594422</v>
      </c>
      <c r="H126" s="39">
        <f t="shared" si="28"/>
        <v>0.91566045473185365</v>
      </c>
      <c r="I126" s="39">
        <f t="shared" si="28"/>
        <v>0.83756090310349907</v>
      </c>
      <c r="J126" s="44"/>
      <c r="O126" s="168" t="s">
        <v>223</v>
      </c>
      <c r="P126" s="168"/>
      <c r="Q126" s="168"/>
    </row>
    <row r="127" spans="2:17" x14ac:dyDescent="0.2">
      <c r="B127" s="167"/>
      <c r="C127" s="38" t="s">
        <v>54</v>
      </c>
      <c r="D127" s="39">
        <f>STDEV(D112:D124)</f>
        <v>0.12431450609554975</v>
      </c>
      <c r="E127" s="39">
        <f t="shared" ref="E127:I127" si="29">STDEV(E112:E124)</f>
        <v>0.11833036006509783</v>
      </c>
      <c r="F127" s="39">
        <f t="shared" si="29"/>
        <v>3.3938612488925733E-2</v>
      </c>
      <c r="G127" s="39">
        <f t="shared" si="29"/>
        <v>8.2676655880544153E-2</v>
      </c>
      <c r="H127" s="39">
        <f t="shared" si="29"/>
        <v>0.12431450609554975</v>
      </c>
      <c r="I127" s="39">
        <f t="shared" si="29"/>
        <v>0.24926872136366035</v>
      </c>
      <c r="J127" s="44"/>
      <c r="O127" s="5" t="s">
        <v>1</v>
      </c>
      <c r="P127" s="5" t="s">
        <v>3</v>
      </c>
      <c r="Q127" s="5" t="s">
        <v>4</v>
      </c>
    </row>
    <row r="128" spans="2:17" ht="34" x14ac:dyDescent="0.2">
      <c r="B128" s="165">
        <v>0.05</v>
      </c>
      <c r="C128" s="125" t="s">
        <v>273</v>
      </c>
      <c r="D128" s="126">
        <v>0.89908256880733906</v>
      </c>
      <c r="E128" s="126">
        <v>0.88758389261744897</v>
      </c>
      <c r="F128" s="126">
        <v>0.92482517482517401</v>
      </c>
      <c r="G128" s="126">
        <v>0.90582191780821897</v>
      </c>
      <c r="H128" s="126">
        <v>0.89908256880733906</v>
      </c>
      <c r="I128" s="126">
        <v>0.79800644476301996</v>
      </c>
      <c r="J128" s="42">
        <v>1090</v>
      </c>
      <c r="K128" s="54" t="s">
        <v>339</v>
      </c>
      <c r="L128" s="44"/>
      <c r="M128" s="44"/>
      <c r="N128" s="44"/>
      <c r="O128" s="43">
        <f>D128-Comparison!D46</f>
        <v>3.669724770642091E-3</v>
      </c>
      <c r="P128" s="43">
        <f>F128-Comparison!F46</f>
        <v>5.5591197793030123E-3</v>
      </c>
      <c r="Q128" s="43">
        <f>G128-Comparison!G46</f>
        <v>7.9724554426279237E-3</v>
      </c>
    </row>
    <row r="129" spans="2:17" ht="34" x14ac:dyDescent="0.2">
      <c r="B129" s="166"/>
      <c r="C129" s="42" t="s">
        <v>44</v>
      </c>
      <c r="D129" s="43">
        <v>1</v>
      </c>
      <c r="E129" s="43">
        <v>1</v>
      </c>
      <c r="F129" s="43">
        <v>1</v>
      </c>
      <c r="G129" s="43">
        <v>1</v>
      </c>
      <c r="H129" s="43">
        <v>1</v>
      </c>
      <c r="I129" s="43">
        <v>1</v>
      </c>
      <c r="J129" s="42">
        <v>10</v>
      </c>
      <c r="K129" s="54" t="s">
        <v>75</v>
      </c>
      <c r="L129" s="44"/>
      <c r="M129" s="44"/>
      <c r="N129" s="44"/>
      <c r="O129" s="35">
        <f>D129-O5</f>
        <v>0</v>
      </c>
      <c r="P129" s="35">
        <f>F129-Q5</f>
        <v>0</v>
      </c>
      <c r="Q129" s="35">
        <f>G129-R5</f>
        <v>0</v>
      </c>
    </row>
    <row r="130" spans="2:17" ht="34" x14ac:dyDescent="0.2">
      <c r="B130" s="166"/>
      <c r="C130" s="42" t="s">
        <v>40</v>
      </c>
      <c r="D130" s="48">
        <v>0.859375</v>
      </c>
      <c r="E130" s="48">
        <v>0.83333333333333304</v>
      </c>
      <c r="F130" s="48">
        <v>0.90909090909090895</v>
      </c>
      <c r="G130" s="48">
        <v>0.86956521739130399</v>
      </c>
      <c r="H130" s="48">
        <v>0.859375</v>
      </c>
      <c r="I130" s="48">
        <v>0.72084683864289401</v>
      </c>
      <c r="J130" s="49">
        <v>64</v>
      </c>
      <c r="K130" s="54" t="s">
        <v>340</v>
      </c>
      <c r="L130" s="44"/>
      <c r="M130" s="44"/>
      <c r="N130" s="44"/>
      <c r="O130" s="35">
        <f t="shared" ref="O130:O141" si="30">D130-O6</f>
        <v>1.5625E-2</v>
      </c>
      <c r="P130" s="35">
        <f t="shared" ref="P130:Q141" si="31">F130-Q6</f>
        <v>2.8409090909089496E-3</v>
      </c>
      <c r="Q130" s="35">
        <f t="shared" si="31"/>
        <v>1.6624040920715899E-2</v>
      </c>
    </row>
    <row r="131" spans="2:17" ht="34" x14ac:dyDescent="0.2">
      <c r="B131" s="166"/>
      <c r="C131" s="42" t="s">
        <v>39</v>
      </c>
      <c r="D131" s="43">
        <v>0.91216216216216195</v>
      </c>
      <c r="E131" s="43">
        <v>0.87209302325581395</v>
      </c>
      <c r="F131" s="43">
        <v>0.97402597402597402</v>
      </c>
      <c r="G131" s="43">
        <v>0.92024539877300604</v>
      </c>
      <c r="H131" s="43">
        <v>0.91216216216216195</v>
      </c>
      <c r="I131" s="43">
        <v>0.82940086110986599</v>
      </c>
      <c r="J131" s="42">
        <v>148</v>
      </c>
      <c r="K131" s="54" t="s">
        <v>341</v>
      </c>
      <c r="L131" s="44"/>
      <c r="M131" s="44"/>
      <c r="N131" s="44"/>
      <c r="O131" s="35">
        <f t="shared" si="30"/>
        <v>4.7297297297297924E-2</v>
      </c>
      <c r="P131" s="35">
        <f t="shared" si="31"/>
        <v>6.8620568620568978E-2</v>
      </c>
      <c r="Q131" s="35">
        <f t="shared" si="31"/>
        <v>5.0115528643135954E-2</v>
      </c>
    </row>
    <row r="132" spans="2:17" ht="34" x14ac:dyDescent="0.2">
      <c r="B132" s="166"/>
      <c r="C132" s="42" t="s">
        <v>41</v>
      </c>
      <c r="D132" s="43">
        <v>0.89329764952292301</v>
      </c>
      <c r="E132" s="43">
        <v>0.87204968944099304</v>
      </c>
      <c r="F132" s="43">
        <v>0.93371757925071996</v>
      </c>
      <c r="G132" s="43">
        <v>0.90183063911786698</v>
      </c>
      <c r="H132" s="43">
        <v>0.89329764952292301</v>
      </c>
      <c r="I132" s="43">
        <v>0.78746891017423004</v>
      </c>
      <c r="J132" s="42">
        <v>8594</v>
      </c>
      <c r="K132" s="54" t="s">
        <v>342</v>
      </c>
      <c r="L132" s="44"/>
      <c r="M132" s="44"/>
      <c r="N132" s="44"/>
      <c r="O132" s="35">
        <f t="shared" si="30"/>
        <v>2.4086572026996045E-2</v>
      </c>
      <c r="P132" s="35">
        <f t="shared" si="31"/>
        <v>5.449952013971282E-2</v>
      </c>
      <c r="Q132" s="35">
        <f t="shared" si="31"/>
        <v>3.132372667547112E-2</v>
      </c>
    </row>
    <row r="133" spans="2:17" ht="34" x14ac:dyDescent="0.2">
      <c r="B133" s="166"/>
      <c r="C133" s="42" t="s">
        <v>42</v>
      </c>
      <c r="D133" s="43">
        <v>0.90676632572777305</v>
      </c>
      <c r="E133" s="43">
        <v>0.87491455912508498</v>
      </c>
      <c r="F133" s="43">
        <v>0.95952023988005997</v>
      </c>
      <c r="G133" s="43">
        <v>0.91526635681086799</v>
      </c>
      <c r="H133" s="43">
        <v>0.90676632572777305</v>
      </c>
      <c r="I133" s="43">
        <v>0.81640578818751197</v>
      </c>
      <c r="J133" s="42">
        <v>2542</v>
      </c>
      <c r="K133" s="54" t="s">
        <v>343</v>
      </c>
      <c r="L133" s="44"/>
      <c r="M133" s="44"/>
      <c r="N133" s="44"/>
      <c r="O133" s="35">
        <f t="shared" si="30"/>
        <v>-1.6522423288748977E-2</v>
      </c>
      <c r="P133" s="35">
        <f t="shared" si="31"/>
        <v>-3.0251593322143111E-2</v>
      </c>
      <c r="Q133" s="35">
        <f t="shared" si="31"/>
        <v>-1.2804465763826878E-2</v>
      </c>
    </row>
    <row r="134" spans="2:17" ht="34" x14ac:dyDescent="0.2">
      <c r="B134" s="166"/>
      <c r="C134" s="42" t="s">
        <v>43</v>
      </c>
      <c r="D134" s="43">
        <v>0.90877720757388003</v>
      </c>
      <c r="E134" s="43">
        <v>0.87835751775239201</v>
      </c>
      <c r="F134" s="43">
        <v>0.95904264284510299</v>
      </c>
      <c r="G134" s="43">
        <v>0.91692853114172901</v>
      </c>
      <c r="H134" s="43">
        <v>0.90877720757388003</v>
      </c>
      <c r="I134" s="43">
        <v>0.820091651666077</v>
      </c>
      <c r="J134" s="42">
        <v>11302</v>
      </c>
      <c r="K134" s="54" t="s">
        <v>344</v>
      </c>
      <c r="L134" s="44"/>
      <c r="M134" s="44"/>
      <c r="N134" s="44"/>
      <c r="O134" s="35">
        <f t="shared" si="30"/>
        <v>-5.7511944788539715E-3</v>
      </c>
      <c r="P134" s="35">
        <f t="shared" si="31"/>
        <v>-1.1935945015452143E-2</v>
      </c>
      <c r="Q134" s="35">
        <f t="shared" si="31"/>
        <v>-2.1669462452049704E-3</v>
      </c>
    </row>
    <row r="135" spans="2:17" ht="34" x14ac:dyDescent="0.2">
      <c r="B135" s="166"/>
      <c r="C135" s="3" t="s">
        <v>46</v>
      </c>
      <c r="D135" s="43">
        <v>0.90453928517568905</v>
      </c>
      <c r="E135" s="43">
        <v>0.87771883289124597</v>
      </c>
      <c r="F135" s="43">
        <v>0.95058891123240397</v>
      </c>
      <c r="G135" s="43">
        <v>0.912701696317749</v>
      </c>
      <c r="H135" s="43">
        <v>0.90453928517568905</v>
      </c>
      <c r="I135" s="43">
        <v>0.81089233400244298</v>
      </c>
      <c r="J135" s="42">
        <v>13262</v>
      </c>
      <c r="K135" s="54" t="s">
        <v>345</v>
      </c>
      <c r="O135" s="35">
        <f t="shared" si="30"/>
        <v>-5.1274317599159236E-3</v>
      </c>
      <c r="P135" s="35">
        <f t="shared" si="31"/>
        <v>-4.9230779095050803E-3</v>
      </c>
      <c r="Q135" s="35">
        <f t="shared" si="31"/>
        <v>-9.2483576588398009E-4</v>
      </c>
    </row>
    <row r="136" spans="2:17" ht="34" x14ac:dyDescent="0.2">
      <c r="B136" s="166"/>
      <c r="C136" s="42" t="s">
        <v>47</v>
      </c>
      <c r="D136" s="43">
        <v>0.93697478991596606</v>
      </c>
      <c r="E136" s="43">
        <v>0.92248062015503796</v>
      </c>
      <c r="F136" s="43">
        <v>0.95967741935483797</v>
      </c>
      <c r="G136" s="43">
        <v>0.94071146245059201</v>
      </c>
      <c r="H136" s="43">
        <v>0.93697478991596606</v>
      </c>
      <c r="I136" s="43">
        <v>0.874280498101207</v>
      </c>
      <c r="J136" s="42">
        <v>238</v>
      </c>
      <c r="K136" s="54" t="s">
        <v>346</v>
      </c>
      <c r="L136" s="44"/>
      <c r="M136" s="44"/>
      <c r="N136" s="44"/>
      <c r="O136" s="35">
        <f t="shared" si="30"/>
        <v>-1.26050420168069E-2</v>
      </c>
      <c r="P136" s="35">
        <f t="shared" si="31"/>
        <v>-6.7091352670100024E-3</v>
      </c>
      <c r="Q136" s="35">
        <f t="shared" si="31"/>
        <v>-9.7017606899030273E-3</v>
      </c>
    </row>
    <row r="137" spans="2:17" ht="34" x14ac:dyDescent="0.2">
      <c r="B137" s="166"/>
      <c r="C137" s="42" t="s">
        <v>48</v>
      </c>
      <c r="D137" s="48">
        <v>0.77777777777777701</v>
      </c>
      <c r="E137" s="48">
        <v>0.72727272727272696</v>
      </c>
      <c r="F137" s="48">
        <v>0.88888888888888795</v>
      </c>
      <c r="G137" s="48">
        <v>0.8</v>
      </c>
      <c r="H137" s="48">
        <v>0.77777777777777701</v>
      </c>
      <c r="I137" s="48">
        <v>0.56980288229818898</v>
      </c>
      <c r="J137" s="49">
        <v>18</v>
      </c>
      <c r="K137" s="54" t="s">
        <v>68</v>
      </c>
      <c r="L137" s="44"/>
      <c r="M137" s="44"/>
      <c r="N137" s="44"/>
      <c r="O137" s="35">
        <f t="shared" si="30"/>
        <v>-0.11111111111111083</v>
      </c>
      <c r="P137" s="35">
        <f t="shared" si="31"/>
        <v>-0.11111111111111205</v>
      </c>
      <c r="Q137" s="35">
        <f t="shared" si="31"/>
        <v>-9.9999999999999978E-2</v>
      </c>
    </row>
    <row r="138" spans="2:17" ht="34" x14ac:dyDescent="0.2">
      <c r="B138" s="166"/>
      <c r="C138" s="42" t="s">
        <v>49</v>
      </c>
      <c r="D138" s="43">
        <v>0.91237113402061798</v>
      </c>
      <c r="E138" s="43">
        <v>0.87573964497041401</v>
      </c>
      <c r="F138" s="43">
        <v>0.970491803278688</v>
      </c>
      <c r="G138" s="43">
        <v>0.92068429237947103</v>
      </c>
      <c r="H138" s="43">
        <v>0.91237113402061798</v>
      </c>
      <c r="I138" s="43">
        <v>0.82880057838186605</v>
      </c>
      <c r="J138" s="42">
        <v>582</v>
      </c>
      <c r="K138" s="54" t="s">
        <v>347</v>
      </c>
      <c r="L138" s="44"/>
      <c r="M138" s="44"/>
      <c r="N138" s="44"/>
      <c r="O138" s="35">
        <f t="shared" si="30"/>
        <v>3.4364261168379207E-3</v>
      </c>
      <c r="P138" s="35">
        <f t="shared" si="31"/>
        <v>1.4196383302349513E-3</v>
      </c>
      <c r="Q138" s="35">
        <f t="shared" si="31"/>
        <v>6.5838061558090022E-3</v>
      </c>
    </row>
    <row r="139" spans="2:17" ht="34" x14ac:dyDescent="0.2">
      <c r="B139" s="166"/>
      <c r="C139" s="3" t="s">
        <v>50</v>
      </c>
      <c r="D139" s="43">
        <v>0.882066276803118</v>
      </c>
      <c r="E139" s="43">
        <v>0.87680505415162402</v>
      </c>
      <c r="F139" s="43">
        <v>0.90204271123491098</v>
      </c>
      <c r="G139" s="43">
        <v>0.88924485125858099</v>
      </c>
      <c r="H139" s="43">
        <v>0.882066276803118</v>
      </c>
      <c r="I139" s="43">
        <v>0.76354316821028401</v>
      </c>
      <c r="J139" s="42">
        <v>4104</v>
      </c>
      <c r="K139" s="54" t="s">
        <v>348</v>
      </c>
      <c r="O139" s="35">
        <f t="shared" si="30"/>
        <v>8.0409356725139602E-3</v>
      </c>
      <c r="P139" s="35">
        <f t="shared" si="31"/>
        <v>2.9723023125749926E-2</v>
      </c>
      <c r="Q139" s="35">
        <f t="shared" si="31"/>
        <v>1.5434746303735869E-2</v>
      </c>
    </row>
    <row r="140" spans="2:17" ht="34" x14ac:dyDescent="0.2">
      <c r="B140" s="166"/>
      <c r="C140" s="42" t="s">
        <v>51</v>
      </c>
      <c r="D140" s="48">
        <v>0.5</v>
      </c>
      <c r="E140" s="48">
        <v>0.5</v>
      </c>
      <c r="F140" s="48">
        <v>1</v>
      </c>
      <c r="G140" s="48">
        <v>0.66666666666666596</v>
      </c>
      <c r="H140" s="48">
        <v>0.5</v>
      </c>
      <c r="I140" s="48">
        <v>0</v>
      </c>
      <c r="J140" s="49">
        <v>4</v>
      </c>
      <c r="K140" s="54" t="s">
        <v>72</v>
      </c>
      <c r="L140" s="44"/>
      <c r="M140" s="44"/>
      <c r="N140" s="44"/>
      <c r="O140" s="35">
        <f t="shared" si="30"/>
        <v>-0.25</v>
      </c>
      <c r="P140" s="35">
        <f t="shared" si="31"/>
        <v>0</v>
      </c>
      <c r="Q140" s="35">
        <f t="shared" si="31"/>
        <v>-0.13333333333333408</v>
      </c>
    </row>
    <row r="141" spans="2:17" ht="34" x14ac:dyDescent="0.2">
      <c r="B141" s="166"/>
      <c r="C141" s="42" t="s">
        <v>52</v>
      </c>
      <c r="D141" s="43">
        <v>0.90779907468605403</v>
      </c>
      <c r="E141" s="43">
        <v>0.88477366255143997</v>
      </c>
      <c r="F141" s="43">
        <v>0.94773299748110795</v>
      </c>
      <c r="G141" s="43">
        <v>0.915171784737002</v>
      </c>
      <c r="H141" s="43">
        <v>0.90779907468605403</v>
      </c>
      <c r="I141" s="43">
        <v>0.81676484638983804</v>
      </c>
      <c r="J141" s="42">
        <v>3026</v>
      </c>
      <c r="K141" s="54" t="s">
        <v>349</v>
      </c>
      <c r="L141" s="44"/>
      <c r="M141" s="44"/>
      <c r="N141" s="44"/>
      <c r="O141" s="35">
        <f t="shared" si="30"/>
        <v>-1.1235955056178915E-2</v>
      </c>
      <c r="P141" s="35">
        <f t="shared" si="31"/>
        <v>-2.2524768546651086E-2</v>
      </c>
      <c r="Q141" s="35">
        <f t="shared" si="31"/>
        <v>-7.808410170259128E-3</v>
      </c>
    </row>
    <row r="142" spans="2:17" x14ac:dyDescent="0.2">
      <c r="B142" s="166"/>
      <c r="C142" s="38" t="s">
        <v>53</v>
      </c>
      <c r="D142" s="39">
        <f>AVERAGE(D129:D141)</f>
        <v>0.86937743718199678</v>
      </c>
      <c r="E142" s="39">
        <f t="shared" ref="E142:I142" si="32">AVERAGE(E129:E141)</f>
        <v>0.84581066653077741</v>
      </c>
      <c r="F142" s="39">
        <f t="shared" si="32"/>
        <v>0.95037077512027723</v>
      </c>
      <c r="G142" s="39">
        <f t="shared" si="32"/>
        <v>0.88992437669575664</v>
      </c>
      <c r="H142" s="39">
        <f t="shared" si="32"/>
        <v>0.86937743718199678</v>
      </c>
      <c r="I142" s="39">
        <f t="shared" si="32"/>
        <v>0.74140756593572354</v>
      </c>
      <c r="O142" s="124">
        <f>D142-O18</f>
        <v>-2.4143609738305538E-2</v>
      </c>
      <c r="P142" s="124">
        <f>F142-Q18</f>
        <v>-2.3347670665152531E-3</v>
      </c>
      <c r="Q142" s="124">
        <f>G142-R18</f>
        <v>-1.1281377174580109E-2</v>
      </c>
    </row>
    <row r="143" spans="2:17" x14ac:dyDescent="0.2">
      <c r="B143" s="166"/>
      <c r="C143" s="38" t="s">
        <v>55</v>
      </c>
      <c r="D143" s="39">
        <f t="shared" ref="D143:I143" si="33">SUMPRODUCT(D129:D141,$J$21:$J$33)/SUM($J$21:$J$33)</f>
        <v>0.90185446758098986</v>
      </c>
      <c r="E143" s="39">
        <f t="shared" si="33"/>
        <v>0.87707635630719016</v>
      </c>
      <c r="F143" s="39">
        <f t="shared" si="33"/>
        <v>0.94556590584119715</v>
      </c>
      <c r="G143" s="39">
        <f t="shared" si="33"/>
        <v>0.90995874568568758</v>
      </c>
      <c r="H143" s="39">
        <f t="shared" si="33"/>
        <v>0.90185446758098986</v>
      </c>
      <c r="I143" s="39">
        <f t="shared" si="33"/>
        <v>0.80535461721319868</v>
      </c>
      <c r="O143" s="168" t="s">
        <v>223</v>
      </c>
      <c r="P143" s="168"/>
      <c r="Q143" s="168"/>
    </row>
    <row r="144" spans="2:17" x14ac:dyDescent="0.2">
      <c r="B144" s="167"/>
      <c r="C144" s="38" t="s">
        <v>54</v>
      </c>
      <c r="D144" s="39">
        <f>STDEV(D129:D141)</f>
        <v>0.1213249479740139</v>
      </c>
      <c r="E144" s="39">
        <f t="shared" ref="E144:I144" si="34">STDEV(E129:E141)</f>
        <v>0.1194162192218424</v>
      </c>
      <c r="F144" s="39">
        <f t="shared" si="34"/>
        <v>3.4448098128037695E-2</v>
      </c>
      <c r="G144" s="39">
        <f t="shared" si="34"/>
        <v>8.04033067065896E-2</v>
      </c>
      <c r="H144" s="39">
        <f t="shared" si="34"/>
        <v>0.1213249479740139</v>
      </c>
      <c r="I144" s="39">
        <f t="shared" si="34"/>
        <v>0.24228016069167926</v>
      </c>
      <c r="O144" s="5" t="s">
        <v>1</v>
      </c>
      <c r="P144" s="5" t="s">
        <v>3</v>
      </c>
      <c r="Q144" s="5" t="s">
        <v>4</v>
      </c>
    </row>
    <row r="145" spans="2:17" ht="34" x14ac:dyDescent="0.2">
      <c r="B145" s="165">
        <v>0.1</v>
      </c>
      <c r="C145" s="125" t="s">
        <v>273</v>
      </c>
      <c r="D145" s="126">
        <v>0.87614678899082499</v>
      </c>
      <c r="E145" s="126">
        <v>0.88926174496644295</v>
      </c>
      <c r="F145" s="126">
        <v>0.884808013355592</v>
      </c>
      <c r="G145" s="126">
        <v>0.88702928870292796</v>
      </c>
      <c r="H145" s="126">
        <v>0.87614678899082499</v>
      </c>
      <c r="I145" s="126">
        <v>0.74998693908895997</v>
      </c>
      <c r="J145" s="42">
        <v>1090</v>
      </c>
      <c r="K145" s="54" t="s">
        <v>350</v>
      </c>
      <c r="L145" s="44"/>
      <c r="M145" s="44"/>
      <c r="N145" s="44"/>
      <c r="O145" s="43">
        <f>D145-Comparison!D46</f>
        <v>-1.9266055045871977E-2</v>
      </c>
      <c r="P145" s="43">
        <f>F145-Comparison!F46</f>
        <v>-3.4458041690278995E-2</v>
      </c>
      <c r="Q145" s="43">
        <f>G145-Comparison!G46</f>
        <v>-1.082017366266308E-2</v>
      </c>
    </row>
    <row r="146" spans="2:17" ht="34" x14ac:dyDescent="0.2">
      <c r="B146" s="166"/>
      <c r="C146" s="42" t="s">
        <v>44</v>
      </c>
      <c r="D146" s="43">
        <v>1</v>
      </c>
      <c r="E146" s="43">
        <v>1</v>
      </c>
      <c r="F146" s="43">
        <v>1</v>
      </c>
      <c r="G146" s="43">
        <v>1</v>
      </c>
      <c r="H146" s="43">
        <v>1</v>
      </c>
      <c r="I146" s="43">
        <v>1</v>
      </c>
      <c r="J146" s="42">
        <v>10</v>
      </c>
      <c r="K146" s="54" t="s">
        <v>75</v>
      </c>
      <c r="L146" s="44"/>
      <c r="M146" s="44"/>
      <c r="N146" s="44"/>
      <c r="O146" s="35">
        <f>D146-O5</f>
        <v>0</v>
      </c>
      <c r="P146" s="35">
        <f>F146-Q5</f>
        <v>0</v>
      </c>
      <c r="Q146" s="35">
        <f>G146-R5</f>
        <v>0</v>
      </c>
    </row>
    <row r="147" spans="2:17" ht="34" x14ac:dyDescent="0.2">
      <c r="B147" s="166"/>
      <c r="C147" s="42" t="s">
        <v>40</v>
      </c>
      <c r="D147" s="48">
        <v>0.828125</v>
      </c>
      <c r="E147" s="48">
        <v>0.83333333333333304</v>
      </c>
      <c r="F147" s="48">
        <v>0.85714285714285698</v>
      </c>
      <c r="G147" s="48">
        <v>0.84507042253521103</v>
      </c>
      <c r="H147" s="48">
        <v>0.828125</v>
      </c>
      <c r="I147" s="48">
        <v>0.65250019885081401</v>
      </c>
      <c r="J147" s="49">
        <v>64</v>
      </c>
      <c r="K147" s="54" t="s">
        <v>351</v>
      </c>
      <c r="L147" s="44"/>
      <c r="M147" s="44"/>
      <c r="N147" s="44"/>
      <c r="O147" s="35">
        <f t="shared" ref="O147:O158" si="35">D147-O6</f>
        <v>-1.5625E-2</v>
      </c>
      <c r="P147" s="35">
        <f t="shared" ref="P147:Q158" si="36">F147-Q6</f>
        <v>-4.9107142857143016E-2</v>
      </c>
      <c r="Q147" s="35">
        <f t="shared" si="36"/>
        <v>-7.8707539353770617E-3</v>
      </c>
    </row>
    <row r="148" spans="2:17" ht="34" x14ac:dyDescent="0.2">
      <c r="B148" s="166"/>
      <c r="C148" s="42" t="s">
        <v>39</v>
      </c>
      <c r="D148" s="43">
        <v>0.89864864864864802</v>
      </c>
      <c r="E148" s="43">
        <v>0.88372093023255804</v>
      </c>
      <c r="F148" s="43">
        <v>0.938271604938271</v>
      </c>
      <c r="G148" s="43">
        <v>0.91017964071856206</v>
      </c>
      <c r="H148" s="43">
        <v>0.89864864864864802</v>
      </c>
      <c r="I148" s="43">
        <v>0.79601578850325705</v>
      </c>
      <c r="J148" s="42">
        <v>148</v>
      </c>
      <c r="K148" s="54" t="s">
        <v>352</v>
      </c>
      <c r="L148" s="44"/>
      <c r="M148" s="44"/>
      <c r="N148" s="44"/>
      <c r="O148" s="35">
        <f t="shared" si="35"/>
        <v>3.3783783783783994E-2</v>
      </c>
      <c r="P148" s="35">
        <f t="shared" si="36"/>
        <v>3.2866199532865958E-2</v>
      </c>
      <c r="Q148" s="35">
        <f t="shared" si="36"/>
        <v>4.0049770588691969E-2</v>
      </c>
    </row>
    <row r="149" spans="2:17" ht="34" x14ac:dyDescent="0.2">
      <c r="B149" s="166"/>
      <c r="C149" s="42" t="s">
        <v>41</v>
      </c>
      <c r="D149" s="43">
        <v>0.87595997207353904</v>
      </c>
      <c r="E149" s="43">
        <v>0.87888198757763902</v>
      </c>
      <c r="F149" s="43">
        <v>0.89822259839187402</v>
      </c>
      <c r="G149" s="43">
        <v>0.88844704897446602</v>
      </c>
      <c r="H149" s="43">
        <v>0.87595997207353904</v>
      </c>
      <c r="I149" s="43">
        <v>0.74903420450248104</v>
      </c>
      <c r="J149" s="42">
        <v>8594</v>
      </c>
      <c r="K149" s="54" t="s">
        <v>353</v>
      </c>
      <c r="L149" s="44"/>
      <c r="M149" s="44"/>
      <c r="N149" s="44"/>
      <c r="O149" s="35">
        <f t="shared" si="35"/>
        <v>6.7488945776120746E-3</v>
      </c>
      <c r="P149" s="35">
        <f t="shared" si="36"/>
        <v>1.9004539280866872E-2</v>
      </c>
      <c r="Q149" s="35">
        <f t="shared" si="36"/>
        <v>1.7940136532070161E-2</v>
      </c>
    </row>
    <row r="150" spans="2:17" ht="34" x14ac:dyDescent="0.2">
      <c r="B150" s="166"/>
      <c r="C150" s="42" t="s">
        <v>42</v>
      </c>
      <c r="D150" s="43">
        <v>0.88867033831628595</v>
      </c>
      <c r="E150" s="43">
        <v>0.881066302118933</v>
      </c>
      <c r="F150" s="43">
        <v>0.92203147353361903</v>
      </c>
      <c r="G150" s="43">
        <v>0.90108353722474599</v>
      </c>
      <c r="H150" s="43">
        <v>0.88867033831628595</v>
      </c>
      <c r="I150" s="43">
        <v>0.77497370867772497</v>
      </c>
      <c r="J150" s="42">
        <v>2542</v>
      </c>
      <c r="K150" s="54" t="s">
        <v>354</v>
      </c>
      <c r="L150" s="44"/>
      <c r="M150" s="44"/>
      <c r="N150" s="44"/>
      <c r="O150" s="35">
        <f t="shared" si="35"/>
        <v>-3.461841070023608E-2</v>
      </c>
      <c r="P150" s="35">
        <f t="shared" si="36"/>
        <v>-6.7740359668584049E-2</v>
      </c>
      <c r="Q150" s="35">
        <f t="shared" si="36"/>
        <v>-2.6987285349948875E-2</v>
      </c>
    </row>
    <row r="151" spans="2:17" ht="34" x14ac:dyDescent="0.2">
      <c r="B151" s="166"/>
      <c r="C151" s="42" t="s">
        <v>43</v>
      </c>
      <c r="D151" s="43">
        <v>0.89081578481684598</v>
      </c>
      <c r="E151" s="43">
        <v>0.884532263044149</v>
      </c>
      <c r="F151" s="43">
        <v>0.92181467181467103</v>
      </c>
      <c r="G151" s="43">
        <v>0.90278871907988001</v>
      </c>
      <c r="H151" s="43">
        <v>0.89081578481684598</v>
      </c>
      <c r="I151" s="43">
        <v>0.77925202461310705</v>
      </c>
      <c r="J151" s="42">
        <v>11302</v>
      </c>
      <c r="K151" s="54" t="s">
        <v>355</v>
      </c>
      <c r="L151" s="44"/>
      <c r="M151" s="44"/>
      <c r="N151" s="44"/>
      <c r="O151" s="35">
        <f t="shared" si="35"/>
        <v>-2.3712617235888023E-2</v>
      </c>
      <c r="P151" s="35">
        <f t="shared" si="36"/>
        <v>-4.9163916045884104E-2</v>
      </c>
      <c r="Q151" s="35">
        <f t="shared" si="36"/>
        <v>-1.630675830705397E-2</v>
      </c>
    </row>
    <row r="152" spans="2:17" ht="34" x14ac:dyDescent="0.2">
      <c r="B152" s="166"/>
      <c r="C152" s="42" t="s">
        <v>46</v>
      </c>
      <c r="D152" s="43">
        <v>0.88644246719951703</v>
      </c>
      <c r="E152" s="43">
        <v>0.88381962864721397</v>
      </c>
      <c r="F152" s="43">
        <v>0.91362763915546996</v>
      </c>
      <c r="G152" s="43">
        <v>0.89847647296750699</v>
      </c>
      <c r="H152" s="43">
        <v>0.88644246719951703</v>
      </c>
      <c r="I152" s="43">
        <v>0.77027386460280001</v>
      </c>
      <c r="J152" s="42">
        <v>13262</v>
      </c>
      <c r="K152" s="54" t="s">
        <v>356</v>
      </c>
      <c r="L152" s="44"/>
      <c r="M152" s="44"/>
      <c r="N152" s="44"/>
      <c r="O152" s="35">
        <f t="shared" si="35"/>
        <v>-2.3224249736087943E-2</v>
      </c>
      <c r="P152" s="35">
        <f t="shared" si="36"/>
        <v>-4.1884349986439084E-2</v>
      </c>
      <c r="Q152" s="35">
        <f t="shared" si="36"/>
        <v>-1.5150059116125991E-2</v>
      </c>
    </row>
    <row r="153" spans="2:17" ht="34" x14ac:dyDescent="0.2">
      <c r="B153" s="166"/>
      <c r="C153" s="42" t="s">
        <v>47</v>
      </c>
      <c r="D153" s="43">
        <v>0.91176470588235203</v>
      </c>
      <c r="E153" s="43">
        <v>0.92248062015503796</v>
      </c>
      <c r="F153" s="43">
        <v>0.91538461538461502</v>
      </c>
      <c r="G153" s="43">
        <v>0.91891891891891897</v>
      </c>
      <c r="H153" s="43">
        <v>0.91176470588235203</v>
      </c>
      <c r="I153" s="43">
        <v>0.82217737629894605</v>
      </c>
      <c r="J153" s="42">
        <v>238</v>
      </c>
      <c r="K153" s="54" t="s">
        <v>357</v>
      </c>
      <c r="L153" s="44"/>
      <c r="M153" s="44"/>
      <c r="N153" s="44"/>
      <c r="O153" s="35">
        <f t="shared" si="35"/>
        <v>-3.7815126050420922E-2</v>
      </c>
      <c r="P153" s="35">
        <f t="shared" si="36"/>
        <v>-5.1001939237232952E-2</v>
      </c>
      <c r="Q153" s="35">
        <f t="shared" si="36"/>
        <v>-3.1494304221576064E-2</v>
      </c>
    </row>
    <row r="154" spans="2:17" ht="34" x14ac:dyDescent="0.2">
      <c r="B154" s="166"/>
      <c r="C154" s="42" t="s">
        <v>48</v>
      </c>
      <c r="D154" s="48">
        <v>0.77777777777777701</v>
      </c>
      <c r="E154" s="48">
        <v>0.72727272727272696</v>
      </c>
      <c r="F154" s="48">
        <v>0.88888888888888795</v>
      </c>
      <c r="G154" s="48">
        <v>0.8</v>
      </c>
      <c r="H154" s="48">
        <v>0.77777777777777701</v>
      </c>
      <c r="I154" s="48">
        <v>0.56980288229818898</v>
      </c>
      <c r="J154" s="49">
        <v>18</v>
      </c>
      <c r="K154" s="54" t="s">
        <v>68</v>
      </c>
      <c r="L154" s="44"/>
      <c r="M154" s="44"/>
      <c r="N154" s="44"/>
      <c r="O154" s="35">
        <f t="shared" si="35"/>
        <v>-0.11111111111111083</v>
      </c>
      <c r="P154" s="35">
        <f t="shared" si="36"/>
        <v>-0.11111111111111205</v>
      </c>
      <c r="Q154" s="35">
        <f t="shared" si="36"/>
        <v>-9.9999999999999978E-2</v>
      </c>
    </row>
    <row r="155" spans="2:17" ht="34" x14ac:dyDescent="0.2">
      <c r="B155" s="166"/>
      <c r="C155" s="42" t="s">
        <v>49</v>
      </c>
      <c r="D155" s="43">
        <v>0.890034364261168</v>
      </c>
      <c r="E155" s="43">
        <v>0.87869822485207105</v>
      </c>
      <c r="F155" s="43">
        <v>0.92812499999999998</v>
      </c>
      <c r="G155" s="43">
        <v>0.90273556231003005</v>
      </c>
      <c r="H155" s="43">
        <v>0.890034364261168</v>
      </c>
      <c r="I155" s="43">
        <v>0.77800986908885295</v>
      </c>
      <c r="J155" s="42">
        <v>582</v>
      </c>
      <c r="K155" s="54" t="s">
        <v>358</v>
      </c>
      <c r="L155" s="44"/>
      <c r="M155" s="44"/>
      <c r="N155" s="44"/>
      <c r="O155" s="35">
        <f t="shared" si="35"/>
        <v>-1.8900343642612061E-2</v>
      </c>
      <c r="P155" s="35">
        <f t="shared" si="36"/>
        <v>-4.0947164948453074E-2</v>
      </c>
      <c r="Q155" s="35">
        <f t="shared" si="36"/>
        <v>-1.1364923913631975E-2</v>
      </c>
    </row>
    <row r="156" spans="2:17" ht="34" x14ac:dyDescent="0.2">
      <c r="B156" s="166"/>
      <c r="C156" s="42" t="s">
        <v>50</v>
      </c>
      <c r="D156" s="43">
        <v>0.86476608187134496</v>
      </c>
      <c r="E156" s="43">
        <v>0.88402527075812198</v>
      </c>
      <c r="F156" s="43">
        <v>0.86796632698272003</v>
      </c>
      <c r="G156" s="43">
        <v>0.87592219986586095</v>
      </c>
      <c r="H156" s="43">
        <v>0.86476608187134496</v>
      </c>
      <c r="I156" s="43">
        <v>0.72750283454952502</v>
      </c>
      <c r="J156" s="42">
        <v>4104</v>
      </c>
      <c r="K156" s="54" t="s">
        <v>359</v>
      </c>
      <c r="L156" s="44"/>
      <c r="M156" s="44"/>
      <c r="N156" s="44"/>
      <c r="O156" s="35">
        <f t="shared" si="35"/>
        <v>-9.2592592592590783E-3</v>
      </c>
      <c r="P156" s="35">
        <f t="shared" si="36"/>
        <v>-4.3533611264410244E-3</v>
      </c>
      <c r="Q156" s="35">
        <f t="shared" si="36"/>
        <v>2.1120949110158271E-3</v>
      </c>
    </row>
    <row r="157" spans="2:17" ht="34" x14ac:dyDescent="0.2">
      <c r="B157" s="166"/>
      <c r="C157" s="42" t="s">
        <v>51</v>
      </c>
      <c r="D157" s="48">
        <v>0.5</v>
      </c>
      <c r="E157" s="48">
        <v>0.5</v>
      </c>
      <c r="F157" s="48">
        <v>1</v>
      </c>
      <c r="G157" s="48">
        <v>0.66666666666666596</v>
      </c>
      <c r="H157" s="48">
        <v>0.5</v>
      </c>
      <c r="I157" s="48">
        <v>0</v>
      </c>
      <c r="J157" s="49">
        <v>4</v>
      </c>
      <c r="K157" s="54" t="s">
        <v>72</v>
      </c>
      <c r="L157" s="44"/>
      <c r="M157" s="44"/>
      <c r="N157" s="44"/>
      <c r="O157" s="35">
        <f t="shared" si="35"/>
        <v>-0.25</v>
      </c>
      <c r="P157" s="35">
        <f t="shared" si="36"/>
        <v>0</v>
      </c>
      <c r="Q157" s="35">
        <f t="shared" si="36"/>
        <v>-0.13333333333333408</v>
      </c>
    </row>
    <row r="158" spans="2:17" ht="34" x14ac:dyDescent="0.2">
      <c r="B158" s="166"/>
      <c r="C158" s="42" t="s">
        <v>52</v>
      </c>
      <c r="D158" s="43">
        <v>0.89061467283542595</v>
      </c>
      <c r="E158" s="43">
        <v>0.89182833627278002</v>
      </c>
      <c r="F158" s="43">
        <v>0.91165865384615297</v>
      </c>
      <c r="G158" s="43">
        <v>0.90163447251114404</v>
      </c>
      <c r="H158" s="43">
        <v>0.89061467283542595</v>
      </c>
      <c r="I158" s="43">
        <v>0.77872107493010201</v>
      </c>
      <c r="J158" s="42">
        <v>3026</v>
      </c>
      <c r="K158" s="54" t="s">
        <v>360</v>
      </c>
      <c r="L158" s="44"/>
      <c r="M158" s="44"/>
      <c r="N158" s="44"/>
      <c r="O158" s="35">
        <f t="shared" si="35"/>
        <v>-2.8420356906806998E-2</v>
      </c>
      <c r="P158" s="35">
        <f t="shared" si="36"/>
        <v>-5.8599112181606072E-2</v>
      </c>
      <c r="Q158" s="35">
        <f t="shared" si="36"/>
        <v>-2.1345722396117095E-2</v>
      </c>
    </row>
    <row r="159" spans="2:17" x14ac:dyDescent="0.2">
      <c r="B159" s="166"/>
      <c r="C159" s="38" t="s">
        <v>53</v>
      </c>
      <c r="D159" s="39">
        <f>AVERAGE(D146:D158)</f>
        <v>0.85412460105253107</v>
      </c>
      <c r="E159" s="39">
        <f t="shared" ref="E159:I159" si="37">AVERAGE(E146:E158)</f>
        <v>0.84997381725112031</v>
      </c>
      <c r="F159" s="39">
        <f t="shared" si="37"/>
        <v>0.92024110231377998</v>
      </c>
      <c r="G159" s="39">
        <f t="shared" si="37"/>
        <v>0.87784028167484562</v>
      </c>
      <c r="H159" s="39">
        <f t="shared" si="37"/>
        <v>0.85412460105253107</v>
      </c>
      <c r="I159" s="39">
        <f t="shared" si="37"/>
        <v>0.7075587559166</v>
      </c>
      <c r="O159" s="124">
        <f>D159-O18</f>
        <v>-3.9396445867771246E-2</v>
      </c>
      <c r="P159" s="124">
        <f>F159-Q18</f>
        <v>-3.2464439873012507E-2</v>
      </c>
      <c r="Q159" s="124">
        <f>G159-R18</f>
        <v>-2.3365472195491122E-2</v>
      </c>
    </row>
    <row r="160" spans="2:17" x14ac:dyDescent="0.2">
      <c r="B160" s="166"/>
      <c r="C160" s="38" t="s">
        <v>55</v>
      </c>
      <c r="D160" s="39">
        <f>SUMPRODUCT(D146:D158,$J$37:$J$49)/SUM($J$37:$J$49)</f>
        <v>0.88399325648152316</v>
      </c>
      <c r="E160" s="39">
        <f t="shared" ref="E160:I160" si="38">SUMPRODUCT(E146:E158,$J$37:$J$49)/SUM($J$37:$J$49)</f>
        <v>0.88344333723481838</v>
      </c>
      <c r="F160" s="39">
        <f t="shared" si="38"/>
        <v>0.90902111242895545</v>
      </c>
      <c r="G160" s="39">
        <f t="shared" si="38"/>
        <v>0.89597358546995876</v>
      </c>
      <c r="H160" s="39">
        <f t="shared" si="38"/>
        <v>0.88399325648152316</v>
      </c>
      <c r="I160" s="39">
        <f t="shared" si="38"/>
        <v>0.7654816116530202</v>
      </c>
    </row>
    <row r="161" spans="2:9" x14ac:dyDescent="0.2">
      <c r="B161" s="167"/>
      <c r="C161" s="38" t="s">
        <v>54</v>
      </c>
      <c r="D161" s="39">
        <f>STDEV(D146:D158)</f>
        <v>0.11736290251549872</v>
      </c>
      <c r="E161" s="39">
        <f t="shared" ref="E161:I161" si="39">STDEV(E146:E158)</f>
        <v>0.12062225452918002</v>
      </c>
      <c r="F161" s="39">
        <f t="shared" si="39"/>
        <v>4.2267696689315799E-2</v>
      </c>
      <c r="G161" s="39">
        <f t="shared" si="39"/>
        <v>7.7607023453505022E-2</v>
      </c>
      <c r="H161" s="39">
        <f t="shared" si="39"/>
        <v>0.11736290251549872</v>
      </c>
      <c r="I161" s="39">
        <f t="shared" si="39"/>
        <v>0.23361199563992499</v>
      </c>
    </row>
  </sheetData>
  <mergeCells count="17">
    <mergeCell ref="N2:U2"/>
    <mergeCell ref="B2:K2"/>
    <mergeCell ref="B5:B20"/>
    <mergeCell ref="B21:B36"/>
    <mergeCell ref="B37:B52"/>
    <mergeCell ref="B145:B161"/>
    <mergeCell ref="B53:B68"/>
    <mergeCell ref="O109:Q109"/>
    <mergeCell ref="B111:B127"/>
    <mergeCell ref="O126:Q126"/>
    <mergeCell ref="B128:B144"/>
    <mergeCell ref="O143:Q143"/>
    <mergeCell ref="D91:G91"/>
    <mergeCell ref="B69:B84"/>
    <mergeCell ref="B85:C85"/>
    <mergeCell ref="B86:C86"/>
    <mergeCell ref="B87:C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91D2E-AF2D-734A-984A-9341863C5A55}">
  <dimension ref="B2:L33"/>
  <sheetViews>
    <sheetView topLeftCell="A22" workbookViewId="0">
      <selection activeCell="Q23" sqref="Q23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</cols>
  <sheetData>
    <row r="2" spans="2:12" ht="21" x14ac:dyDescent="0.25">
      <c r="B2" s="136" t="s">
        <v>120</v>
      </c>
      <c r="C2" s="136"/>
      <c r="D2" s="136"/>
      <c r="E2" s="136"/>
      <c r="F2" s="136"/>
      <c r="G2" s="136"/>
      <c r="H2" s="136"/>
      <c r="I2" s="136"/>
      <c r="J2" s="136"/>
      <c r="K2" s="53"/>
    </row>
    <row r="4" spans="2:12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</row>
    <row r="5" spans="2:12" ht="19" x14ac:dyDescent="0.25">
      <c r="B5" s="12">
        <v>1</v>
      </c>
      <c r="C5" s="144" t="s">
        <v>15</v>
      </c>
      <c r="D5" s="13" t="s">
        <v>8</v>
      </c>
      <c r="E5" s="14">
        <v>0.73577981651376101</v>
      </c>
      <c r="F5" s="15">
        <v>0.88588588588588502</v>
      </c>
      <c r="G5" s="15">
        <v>0.54128440366972397</v>
      </c>
      <c r="H5" s="15">
        <v>0.67198177676537496</v>
      </c>
      <c r="I5" s="14">
        <v>0.73577981651376101</v>
      </c>
      <c r="J5" s="14">
        <v>0.51187399547756096</v>
      </c>
      <c r="K5" s="16"/>
      <c r="L5" s="16"/>
    </row>
    <row r="6" spans="2:12" ht="19" x14ac:dyDescent="0.25">
      <c r="B6" s="12">
        <v>2</v>
      </c>
      <c r="C6" s="144"/>
      <c r="D6" s="13" t="s">
        <v>34</v>
      </c>
      <c r="E6" s="15">
        <v>0.72201834862385295</v>
      </c>
      <c r="F6" s="15">
        <v>0.79950495049504899</v>
      </c>
      <c r="G6" s="15">
        <v>0.59266055045871502</v>
      </c>
      <c r="H6" s="15">
        <v>0.68071654373024204</v>
      </c>
      <c r="I6" s="15">
        <v>0.72201834862385295</v>
      </c>
      <c r="J6" s="15">
        <v>0.45968742713932897</v>
      </c>
      <c r="K6" s="16"/>
      <c r="L6" s="16"/>
    </row>
    <row r="7" spans="2:12" ht="19" x14ac:dyDescent="0.25">
      <c r="B7" s="12">
        <v>3</v>
      </c>
      <c r="C7" s="145"/>
      <c r="D7" s="13" t="s">
        <v>7</v>
      </c>
      <c r="E7" s="15">
        <v>0.645871559633027</v>
      </c>
      <c r="F7" s="15">
        <v>0.67096774193548303</v>
      </c>
      <c r="G7" s="15">
        <v>0.57247706422018296</v>
      </c>
      <c r="H7" s="15">
        <v>0.61782178217821704</v>
      </c>
      <c r="I7" s="15">
        <v>0.645871559633027</v>
      </c>
      <c r="J7" s="15">
        <v>0.29493793770346699</v>
      </c>
      <c r="K7" s="16"/>
      <c r="L7" s="16"/>
    </row>
    <row r="8" spans="2:12" ht="19" x14ac:dyDescent="0.25">
      <c r="B8" s="12">
        <v>4</v>
      </c>
      <c r="C8" s="56" t="s">
        <v>127</v>
      </c>
      <c r="D8" s="20" t="s">
        <v>126</v>
      </c>
      <c r="E8" s="21">
        <v>0.48073394495412802</v>
      </c>
      <c r="F8" s="21">
        <v>0.46769230769230702</v>
      </c>
      <c r="G8" s="21">
        <v>0.27889908256880702</v>
      </c>
      <c r="H8" s="21">
        <v>0.349425287356321</v>
      </c>
      <c r="I8" s="21">
        <v>0.48073394495412802</v>
      </c>
      <c r="J8" s="21">
        <v>-4.2115978631732998E-2</v>
      </c>
      <c r="K8" s="16"/>
      <c r="L8" s="16"/>
    </row>
    <row r="9" spans="2:12" ht="19" x14ac:dyDescent="0.25">
      <c r="B9" s="12">
        <v>5</v>
      </c>
      <c r="C9" s="142" t="s">
        <v>22</v>
      </c>
      <c r="D9" s="17" t="s">
        <v>9</v>
      </c>
      <c r="E9" s="18">
        <v>0.50091743119265997</v>
      </c>
      <c r="F9" s="18">
        <v>0.50045998160073601</v>
      </c>
      <c r="G9" s="19">
        <v>0.99816513761467895</v>
      </c>
      <c r="H9" s="18">
        <v>0.66666666666666596</v>
      </c>
      <c r="I9" s="18">
        <v>0.50091743119265997</v>
      </c>
      <c r="J9" s="18">
        <v>1.7511550487910699E-2</v>
      </c>
      <c r="K9" s="16"/>
      <c r="L9" s="16"/>
    </row>
    <row r="10" spans="2:12" ht="19" x14ac:dyDescent="0.25">
      <c r="B10" s="12">
        <v>6</v>
      </c>
      <c r="C10" s="142"/>
      <c r="D10" s="17" t="s">
        <v>25</v>
      </c>
      <c r="E10" s="18">
        <v>0.50366972477064198</v>
      </c>
      <c r="F10" s="18">
        <v>0.50188679245282997</v>
      </c>
      <c r="G10" s="18">
        <v>0.97614678899082497</v>
      </c>
      <c r="H10" s="18">
        <v>0.66292834890965702</v>
      </c>
      <c r="I10" s="18">
        <v>0.50366972477064198</v>
      </c>
      <c r="J10" s="18">
        <v>2.2430886163681701E-2</v>
      </c>
      <c r="K10" s="16"/>
      <c r="L10" s="16"/>
    </row>
    <row r="11" spans="2:12" ht="19" x14ac:dyDescent="0.25">
      <c r="B11" s="12">
        <v>7</v>
      </c>
      <c r="C11" s="142"/>
      <c r="D11" s="17" t="s">
        <v>23</v>
      </c>
      <c r="E11" s="18">
        <v>0.53577981651376105</v>
      </c>
      <c r="F11" s="18">
        <v>0.52213393870601499</v>
      </c>
      <c r="G11" s="18">
        <v>0.84403669724770602</v>
      </c>
      <c r="H11" s="18">
        <v>0.64516129032257996</v>
      </c>
      <c r="I11" s="18">
        <v>0.53577981651376105</v>
      </c>
      <c r="J11" s="18">
        <v>9.0887364412775506E-2</v>
      </c>
      <c r="K11" s="16"/>
      <c r="L11" s="16"/>
    </row>
    <row r="12" spans="2:12" ht="19" x14ac:dyDescent="0.25">
      <c r="B12" s="12">
        <v>8</v>
      </c>
      <c r="C12" s="141" t="s">
        <v>13</v>
      </c>
      <c r="D12" s="20" t="s">
        <v>10</v>
      </c>
      <c r="E12" s="57">
        <v>0.47339449541284401</v>
      </c>
      <c r="F12" s="57">
        <v>0.35353535353535298</v>
      </c>
      <c r="G12" s="57">
        <v>6.4220183486238494E-2</v>
      </c>
      <c r="H12" s="57">
        <v>0.108695652173913</v>
      </c>
      <c r="I12" s="57">
        <v>0.47339449541284401</v>
      </c>
      <c r="J12" s="57">
        <v>-9.25856272883262E-2</v>
      </c>
      <c r="K12" s="16"/>
      <c r="L12" s="16"/>
    </row>
    <row r="13" spans="2:12" ht="19" x14ac:dyDescent="0.25">
      <c r="B13" s="12">
        <v>9</v>
      </c>
      <c r="C13" s="141"/>
      <c r="D13" s="20" t="s">
        <v>26</v>
      </c>
      <c r="E13" s="21">
        <v>0.63761467889908197</v>
      </c>
      <c r="F13" s="21">
        <v>0.81779661016949101</v>
      </c>
      <c r="G13" s="21">
        <v>0.354128440366972</v>
      </c>
      <c r="H13" s="21">
        <v>0.49423815620998701</v>
      </c>
      <c r="I13" s="21">
        <v>0.63761467889908197</v>
      </c>
      <c r="J13" s="21">
        <v>0.33412296158049998</v>
      </c>
      <c r="K13" s="16"/>
      <c r="L13" s="16"/>
    </row>
    <row r="14" spans="2:12" ht="19" x14ac:dyDescent="0.25">
      <c r="B14" s="12">
        <v>10</v>
      </c>
      <c r="C14" s="141"/>
      <c r="D14" s="20" t="s">
        <v>11</v>
      </c>
      <c r="E14" s="21">
        <v>0.52935779816513695</v>
      </c>
      <c r="F14" s="21">
        <v>0.56557377049180302</v>
      </c>
      <c r="G14" s="21">
        <v>0.253211009174311</v>
      </c>
      <c r="H14" s="21">
        <v>0.34980988593155798</v>
      </c>
      <c r="I14" s="21">
        <v>0.52935779816513695</v>
      </c>
      <c r="J14" s="21">
        <v>7.0431977742653307E-2</v>
      </c>
      <c r="K14" s="16"/>
      <c r="L14" s="16"/>
    </row>
    <row r="15" spans="2:12" ht="19" x14ac:dyDescent="0.25">
      <c r="B15" s="12">
        <v>11</v>
      </c>
      <c r="C15" s="143" t="s">
        <v>28</v>
      </c>
      <c r="D15" s="22" t="s">
        <v>14</v>
      </c>
      <c r="E15" s="23">
        <v>0.58532110091743095</v>
      </c>
      <c r="F15" s="23">
        <v>0.83941605839416</v>
      </c>
      <c r="G15" s="23">
        <v>0.21100917431192601</v>
      </c>
      <c r="H15" s="23">
        <v>0.33724340175952999</v>
      </c>
      <c r="I15" s="23">
        <v>0.58532110091743095</v>
      </c>
      <c r="J15" s="23">
        <v>0.25738084043167497</v>
      </c>
      <c r="K15" s="16"/>
      <c r="L15" s="16"/>
    </row>
    <row r="16" spans="2:12" ht="19" x14ac:dyDescent="0.25">
      <c r="B16" s="12">
        <v>12</v>
      </c>
      <c r="C16" s="143"/>
      <c r="D16" s="22" t="s">
        <v>27</v>
      </c>
      <c r="E16" s="23">
        <v>0.65688073394495405</v>
      </c>
      <c r="F16" s="28">
        <v>0.92118226600985198</v>
      </c>
      <c r="G16" s="23">
        <v>0.343119266055045</v>
      </c>
      <c r="H16" s="23">
        <v>0.5</v>
      </c>
      <c r="I16" s="23">
        <v>0.65688073394495405</v>
      </c>
      <c r="J16" s="23">
        <v>0.40298258789972502</v>
      </c>
      <c r="K16" s="16"/>
      <c r="L16" s="16"/>
    </row>
    <row r="17" spans="2:12" ht="19" x14ac:dyDescent="0.25">
      <c r="B17" s="12">
        <v>13</v>
      </c>
      <c r="C17" s="143"/>
      <c r="D17" s="22" t="s">
        <v>12</v>
      </c>
      <c r="E17" s="23">
        <v>0.69908256880733899</v>
      </c>
      <c r="F17" s="23">
        <v>0.73951434878587197</v>
      </c>
      <c r="G17" s="23">
        <v>0.61467889908256801</v>
      </c>
      <c r="H17" s="23">
        <v>0.67134268537074104</v>
      </c>
      <c r="I17" s="23">
        <v>0.69908256880733899</v>
      </c>
      <c r="J17" s="23">
        <v>0.40396237482183001</v>
      </c>
      <c r="K17" s="16"/>
      <c r="L17" s="16"/>
    </row>
    <row r="18" spans="2:12" ht="19" x14ac:dyDescent="0.25">
      <c r="B18" s="12">
        <v>14</v>
      </c>
      <c r="C18" s="142" t="s">
        <v>20</v>
      </c>
      <c r="D18" s="24" t="s">
        <v>19</v>
      </c>
      <c r="E18" s="18">
        <v>0.73027522935779798</v>
      </c>
      <c r="F18" s="18">
        <v>0.84764542936288001</v>
      </c>
      <c r="G18" s="18">
        <v>0.56146788990825602</v>
      </c>
      <c r="H18" s="18">
        <v>0.67549668874172097</v>
      </c>
      <c r="I18" s="18">
        <v>0.73027522935779798</v>
      </c>
      <c r="J18" s="18">
        <v>0.48927875243664698</v>
      </c>
      <c r="K18" s="16"/>
      <c r="L18" s="16"/>
    </row>
    <row r="19" spans="2:12" ht="19" x14ac:dyDescent="0.25">
      <c r="B19" s="12">
        <v>15</v>
      </c>
      <c r="C19" s="142"/>
      <c r="D19" s="24" t="s">
        <v>29</v>
      </c>
      <c r="E19" s="18">
        <v>0.59174311926605505</v>
      </c>
      <c r="F19" s="18">
        <v>0.561728395061728</v>
      </c>
      <c r="G19" s="18">
        <v>0.83486238532110002</v>
      </c>
      <c r="H19" s="18">
        <v>0.67158671586715801</v>
      </c>
      <c r="I19" s="18">
        <v>0.59174311926605505</v>
      </c>
      <c r="J19" s="18">
        <v>0.20998026278290399</v>
      </c>
      <c r="K19" s="16"/>
      <c r="L19" s="16"/>
    </row>
    <row r="20" spans="2:12" ht="19" x14ac:dyDescent="0.25">
      <c r="B20" s="12">
        <v>16</v>
      </c>
      <c r="C20" s="142"/>
      <c r="D20" s="24" t="s">
        <v>21</v>
      </c>
      <c r="E20" s="18">
        <v>0.59816513761467804</v>
      </c>
      <c r="F20" s="18">
        <v>0.67540983606557303</v>
      </c>
      <c r="G20" s="18">
        <v>0.37798165137614598</v>
      </c>
      <c r="H20" s="18">
        <v>0.48470588235294099</v>
      </c>
      <c r="I20" s="18">
        <v>0.59816513761467804</v>
      </c>
      <c r="J20" s="18">
        <v>0.21867494684956301</v>
      </c>
      <c r="K20" s="16"/>
      <c r="L20" s="16"/>
    </row>
    <row r="21" spans="2:12" ht="19" x14ac:dyDescent="0.25">
      <c r="B21" s="12">
        <v>17</v>
      </c>
      <c r="C21" s="141" t="s">
        <v>30</v>
      </c>
      <c r="D21" s="25" t="s">
        <v>24</v>
      </c>
      <c r="E21" s="21">
        <v>0.64770642201834805</v>
      </c>
      <c r="F21" s="21">
        <v>0.612273361227336</v>
      </c>
      <c r="G21" s="21">
        <v>0.80550458715596296</v>
      </c>
      <c r="H21" s="27">
        <v>0.69572107765451596</v>
      </c>
      <c r="I21" s="21">
        <v>0.64770642201834805</v>
      </c>
      <c r="J21" s="21">
        <v>0.311323484236257</v>
      </c>
      <c r="K21" s="16"/>
      <c r="L21" s="16"/>
    </row>
    <row r="22" spans="2:12" ht="19" x14ac:dyDescent="0.25">
      <c r="B22" s="12">
        <v>18</v>
      </c>
      <c r="C22" s="141"/>
      <c r="D22" s="25" t="s">
        <v>33</v>
      </c>
      <c r="E22" s="21">
        <v>0.71192660550458697</v>
      </c>
      <c r="F22" s="21">
        <v>0.76674364896073899</v>
      </c>
      <c r="G22" s="21">
        <v>0.60917431192660498</v>
      </c>
      <c r="H22" s="21">
        <v>0.67893660531697297</v>
      </c>
      <c r="I22" s="21">
        <v>0.71192660550458697</v>
      </c>
      <c r="J22" s="21">
        <v>0.43309717101727602</v>
      </c>
      <c r="K22" s="16"/>
      <c r="L22" s="16"/>
    </row>
    <row r="26" spans="2:12" ht="21" x14ac:dyDescent="0.25">
      <c r="B26" s="136" t="s">
        <v>196</v>
      </c>
      <c r="C26" s="136"/>
      <c r="D26" s="136"/>
      <c r="E26" s="136"/>
      <c r="F26" s="136"/>
      <c r="G26" s="136"/>
      <c r="H26" s="136"/>
      <c r="I26" s="136"/>
      <c r="J26" s="136"/>
    </row>
    <row r="28" spans="2:12" ht="19" x14ac:dyDescent="0.25">
      <c r="B28" s="9" t="s">
        <v>16</v>
      </c>
      <c r="C28" s="10" t="s">
        <v>17</v>
      </c>
      <c r="D28" s="26" t="s">
        <v>0</v>
      </c>
      <c r="E28" s="9" t="s">
        <v>1</v>
      </c>
      <c r="F28" s="9" t="s">
        <v>2</v>
      </c>
      <c r="G28" s="9" t="s">
        <v>3</v>
      </c>
      <c r="H28" s="9" t="s">
        <v>4</v>
      </c>
      <c r="I28" s="9" t="s">
        <v>5</v>
      </c>
      <c r="J28" s="9" t="s">
        <v>6</v>
      </c>
    </row>
    <row r="29" spans="2:12" ht="19" x14ac:dyDescent="0.25">
      <c r="B29" s="12">
        <v>1</v>
      </c>
      <c r="C29" s="137" t="s">
        <v>198</v>
      </c>
      <c r="D29" s="13" t="s">
        <v>197</v>
      </c>
      <c r="E29" s="78">
        <v>0.70091743119266003</v>
      </c>
      <c r="F29" s="78">
        <v>0.87889273356401298</v>
      </c>
      <c r="G29" s="78">
        <v>0.46605504587155899</v>
      </c>
      <c r="H29" s="78">
        <v>0.60911270983213395</v>
      </c>
      <c r="I29" s="78">
        <v>0.70091743119266003</v>
      </c>
      <c r="J29" s="78">
        <v>0.45517556023802502</v>
      </c>
    </row>
    <row r="30" spans="2:12" ht="19" x14ac:dyDescent="0.25">
      <c r="B30" s="12">
        <v>2</v>
      </c>
      <c r="C30" s="138"/>
      <c r="D30" s="13" t="s">
        <v>199</v>
      </c>
      <c r="E30" s="78">
        <v>0.68807339449541205</v>
      </c>
      <c r="F30" s="78">
        <v>0.88389513108614204</v>
      </c>
      <c r="G30" s="78">
        <v>0.43302752293577901</v>
      </c>
      <c r="H30" s="78">
        <v>0.58128078817733897</v>
      </c>
      <c r="I30" s="78">
        <v>0.68807339449541205</v>
      </c>
      <c r="J30" s="78">
        <v>0.43731896618356397</v>
      </c>
    </row>
    <row r="31" spans="2:12" ht="19" x14ac:dyDescent="0.25">
      <c r="B31" s="12">
        <v>3</v>
      </c>
      <c r="C31" s="139" t="s">
        <v>200</v>
      </c>
      <c r="D31" s="17" t="s">
        <v>202</v>
      </c>
      <c r="E31" s="18">
        <v>0.48532110091743103</v>
      </c>
      <c r="F31" s="18">
        <v>0.46460176991150398</v>
      </c>
      <c r="G31" s="18">
        <v>0.192660550458715</v>
      </c>
      <c r="H31" s="18">
        <v>0.27237354085603099</v>
      </c>
      <c r="I31" s="18">
        <v>0.48532110091743103</v>
      </c>
      <c r="J31" s="18">
        <v>-3.6208363106237797E-2</v>
      </c>
    </row>
    <row r="32" spans="2:12" ht="19" x14ac:dyDescent="0.25">
      <c r="B32" s="12">
        <v>4</v>
      </c>
      <c r="C32" s="140"/>
      <c r="D32" s="17" t="s">
        <v>201</v>
      </c>
      <c r="E32" s="18">
        <v>0.55688073394495397</v>
      </c>
      <c r="F32" s="18">
        <v>0.87804878048780399</v>
      </c>
      <c r="G32" s="18">
        <v>0.132110091743119</v>
      </c>
      <c r="H32" s="18">
        <v>0.22966507177033399</v>
      </c>
      <c r="I32" s="18">
        <v>0.55688073394495397</v>
      </c>
      <c r="J32" s="18">
        <v>0.21565250004183401</v>
      </c>
    </row>
    <row r="33" spans="2:10" ht="19" x14ac:dyDescent="0.25">
      <c r="B33" s="12">
        <v>5</v>
      </c>
      <c r="C33" s="79" t="s">
        <v>203</v>
      </c>
      <c r="D33" s="22" t="s">
        <v>204</v>
      </c>
      <c r="E33" s="23">
        <v>0.51376146788990795</v>
      </c>
      <c r="F33" s="23">
        <v>0.94117647058823495</v>
      </c>
      <c r="G33" s="23">
        <v>2.9357798165137599E-2</v>
      </c>
      <c r="H33" s="23">
        <v>5.69395017793594E-2</v>
      </c>
      <c r="I33" s="23">
        <v>0.51376146788990795</v>
      </c>
      <c r="J33" s="23">
        <v>0.11106237014869</v>
      </c>
    </row>
  </sheetData>
  <mergeCells count="10">
    <mergeCell ref="B26:J26"/>
    <mergeCell ref="C29:C30"/>
    <mergeCell ref="C31:C32"/>
    <mergeCell ref="B2:J2"/>
    <mergeCell ref="C21:C22"/>
    <mergeCell ref="C9:C11"/>
    <mergeCell ref="C12:C14"/>
    <mergeCell ref="C15:C17"/>
    <mergeCell ref="C5:C7"/>
    <mergeCell ref="C18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4C70-EB48-C44B-AC37-3CBD9335D46E}">
  <dimension ref="B2:X45"/>
  <sheetViews>
    <sheetView topLeftCell="G1" workbookViewId="0">
      <selection activeCell="S9" sqref="S9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  <col min="12" max="12" width="13.6640625" bestFit="1" customWidth="1"/>
    <col min="15" max="15" width="0" hidden="1" customWidth="1"/>
    <col min="19" max="19" width="13.6640625" bestFit="1" customWidth="1"/>
    <col min="21" max="21" width="0" hidden="1" customWidth="1"/>
  </cols>
  <sheetData>
    <row r="2" spans="2:23" ht="21" x14ac:dyDescent="0.25">
      <c r="B2" s="136" t="s">
        <v>195</v>
      </c>
      <c r="C2" s="136"/>
      <c r="D2" s="136"/>
      <c r="E2" s="136"/>
      <c r="F2" s="136"/>
      <c r="G2" s="136"/>
      <c r="H2" s="136"/>
      <c r="I2" s="136"/>
      <c r="J2" s="136"/>
      <c r="K2" s="53"/>
    </row>
    <row r="3" spans="2:23" ht="19" x14ac:dyDescent="0.25">
      <c r="M3" s="146" t="s">
        <v>214</v>
      </c>
      <c r="N3" s="146"/>
      <c r="O3" s="146"/>
      <c r="P3" s="146"/>
      <c r="Q3" s="146"/>
      <c r="S3" s="146" t="s">
        <v>215</v>
      </c>
      <c r="T3" s="146"/>
      <c r="U3" s="146"/>
      <c r="V3" s="146"/>
      <c r="W3" s="146"/>
    </row>
    <row r="4" spans="2:23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  <c r="M4" s="26" t="s">
        <v>0</v>
      </c>
      <c r="N4" s="9" t="s">
        <v>1</v>
      </c>
      <c r="O4" s="9" t="s">
        <v>2</v>
      </c>
      <c r="P4" s="9" t="s">
        <v>3</v>
      </c>
      <c r="Q4" s="9" t="s">
        <v>4</v>
      </c>
      <c r="S4" s="26" t="s">
        <v>0</v>
      </c>
      <c r="T4" s="9" t="s">
        <v>1</v>
      </c>
      <c r="U4" s="9" t="s">
        <v>2</v>
      </c>
      <c r="V4" s="9" t="s">
        <v>3</v>
      </c>
      <c r="W4" s="9" t="s">
        <v>4</v>
      </c>
    </row>
    <row r="5" spans="2:23" ht="19" x14ac:dyDescent="0.25">
      <c r="B5" s="12">
        <v>1</v>
      </c>
      <c r="C5" s="144" t="s">
        <v>15</v>
      </c>
      <c r="D5" s="13" t="s">
        <v>8</v>
      </c>
      <c r="E5" s="14">
        <v>0.83761467889908203</v>
      </c>
      <c r="F5" s="15">
        <v>0.83454545454545404</v>
      </c>
      <c r="G5" s="15">
        <v>0.84220183486238498</v>
      </c>
      <c r="H5" s="14">
        <v>0.83835616438356098</v>
      </c>
      <c r="I5" s="14">
        <v>0.83761467889908203</v>
      </c>
      <c r="J5" s="14">
        <v>0.67525777594416703</v>
      </c>
      <c r="K5" s="16"/>
      <c r="L5" s="16"/>
      <c r="M5" s="13" t="s">
        <v>8</v>
      </c>
      <c r="N5" s="14">
        <v>0.79196199668224998</v>
      </c>
      <c r="O5" s="15">
        <v>0.76978818283166095</v>
      </c>
      <c r="P5" s="92">
        <v>0.83305685416980801</v>
      </c>
      <c r="Q5" s="14">
        <v>0.80017382487144195</v>
      </c>
      <c r="S5" s="13" t="s">
        <v>8</v>
      </c>
      <c r="T5" s="14">
        <v>0.79516899663776297</v>
      </c>
      <c r="U5" s="92">
        <v>0.78640109890109799</v>
      </c>
      <c r="V5" s="92">
        <v>0.81047602194301804</v>
      </c>
      <c r="W5" s="14">
        <v>0.79825708061002099</v>
      </c>
    </row>
    <row r="6" spans="2:23" ht="19" x14ac:dyDescent="0.25">
      <c r="B6" s="12">
        <v>2</v>
      </c>
      <c r="C6" s="144"/>
      <c r="D6" s="13" t="s">
        <v>34</v>
      </c>
      <c r="E6" s="15">
        <v>0.72568807339449504</v>
      </c>
      <c r="F6" s="14">
        <v>0.85344827586206895</v>
      </c>
      <c r="G6" s="15">
        <v>0.54495412844036695</v>
      </c>
      <c r="H6" s="15">
        <v>0.66517357222844298</v>
      </c>
      <c r="I6" s="15">
        <v>0.72568807339449504</v>
      </c>
      <c r="J6" s="15">
        <v>0.484109418982274</v>
      </c>
      <c r="K6" s="16"/>
      <c r="L6" s="16"/>
    </row>
    <row r="7" spans="2:23" ht="19" x14ac:dyDescent="0.25">
      <c r="B7" s="12">
        <v>3</v>
      </c>
      <c r="C7" s="145"/>
      <c r="D7" s="13" t="s">
        <v>7</v>
      </c>
      <c r="E7" s="15">
        <v>0.79174311926605501</v>
      </c>
      <c r="F7" s="15">
        <v>0.76588628762541799</v>
      </c>
      <c r="G7" s="15">
        <v>0.84036697247706404</v>
      </c>
      <c r="H7" s="15">
        <v>0.80139982502187201</v>
      </c>
      <c r="I7" s="15">
        <v>0.79174311926605501</v>
      </c>
      <c r="J7" s="15">
        <v>0.58626501216718796</v>
      </c>
      <c r="K7" s="16"/>
      <c r="L7" s="16"/>
      <c r="M7" s="13" t="s">
        <v>7</v>
      </c>
      <c r="N7" s="15">
        <v>0.75584376413813903</v>
      </c>
      <c r="O7" s="92">
        <v>0.77670853041918098</v>
      </c>
      <c r="P7" s="15">
        <v>0.71814206002111203</v>
      </c>
      <c r="Q7" s="15">
        <v>0.74627801285064999</v>
      </c>
      <c r="S7" s="13" t="s">
        <v>7</v>
      </c>
      <c r="T7" s="15">
        <v>0.77508405591930596</v>
      </c>
      <c r="U7" s="15">
        <v>0.76723396940003397</v>
      </c>
      <c r="V7" s="15">
        <v>0.78977172181914701</v>
      </c>
      <c r="W7" s="15">
        <v>0.77833972793861095</v>
      </c>
    </row>
    <row r="8" spans="2:23" ht="19" x14ac:dyDescent="0.25">
      <c r="B8" s="12">
        <v>4</v>
      </c>
      <c r="C8" s="56" t="s">
        <v>127</v>
      </c>
      <c r="D8" s="20" t="s">
        <v>126</v>
      </c>
      <c r="E8" s="21">
        <v>0.50458715596330195</v>
      </c>
      <c r="F8" s="21">
        <v>0.50524109014675</v>
      </c>
      <c r="G8" s="21">
        <v>0.44220183486238501</v>
      </c>
      <c r="H8" s="21">
        <v>0.47162426614481401</v>
      </c>
      <c r="I8" s="21">
        <v>0.50458715596330195</v>
      </c>
      <c r="J8" s="21">
        <v>9.2465682066997408E-3</v>
      </c>
      <c r="K8" s="16"/>
      <c r="L8" s="16"/>
    </row>
    <row r="9" spans="2:23" ht="19" x14ac:dyDescent="0.25">
      <c r="B9" s="12">
        <v>5</v>
      </c>
      <c r="C9" s="142" t="s">
        <v>22</v>
      </c>
      <c r="D9" s="17" t="s">
        <v>9</v>
      </c>
      <c r="E9" s="18">
        <v>0.54311926605504501</v>
      </c>
      <c r="F9" s="18">
        <v>0.52306182531893997</v>
      </c>
      <c r="G9" s="18">
        <v>0.97798165137614601</v>
      </c>
      <c r="H9" s="18">
        <v>0.68158567774935996</v>
      </c>
      <c r="I9" s="18">
        <v>0.54311926605504501</v>
      </c>
      <c r="J9" s="18">
        <v>0.174735678853839</v>
      </c>
      <c r="K9" s="16"/>
      <c r="L9" s="16"/>
    </row>
    <row r="10" spans="2:23" ht="19" x14ac:dyDescent="0.25">
      <c r="B10" s="12">
        <v>6</v>
      </c>
      <c r="C10" s="142"/>
      <c r="D10" s="17" t="s">
        <v>25</v>
      </c>
      <c r="E10" s="18">
        <v>0.63944954128440301</v>
      </c>
      <c r="F10" s="18">
        <v>0.62709030100334395</v>
      </c>
      <c r="G10" s="18">
        <v>0.68807339449541205</v>
      </c>
      <c r="H10" s="18">
        <v>0.65616797900262402</v>
      </c>
      <c r="I10" s="18">
        <v>0.63944954128440301</v>
      </c>
      <c r="J10" s="18">
        <v>0.28022730141324698</v>
      </c>
      <c r="K10" s="16"/>
      <c r="L10" s="16"/>
      <c r="M10" s="146" t="s">
        <v>241</v>
      </c>
      <c r="N10" s="146"/>
      <c r="O10" s="146"/>
      <c r="P10" s="146"/>
      <c r="Q10" s="146"/>
    </row>
    <row r="11" spans="2:23" ht="19" x14ac:dyDescent="0.25">
      <c r="B11" s="12">
        <v>7</v>
      </c>
      <c r="C11" s="142"/>
      <c r="D11" s="17" t="s">
        <v>23</v>
      </c>
      <c r="E11" s="18">
        <v>0.57889908256880696</v>
      </c>
      <c r="F11" s="18">
        <v>0.54908675799086704</v>
      </c>
      <c r="G11" s="18">
        <v>0.88256880733944898</v>
      </c>
      <c r="H11" s="18">
        <v>0.67698803659394702</v>
      </c>
      <c r="I11" s="18">
        <v>0.57889908256880696</v>
      </c>
      <c r="J11" s="18">
        <v>0.198627561762524</v>
      </c>
      <c r="K11" s="16"/>
      <c r="L11" s="16"/>
      <c r="M11" s="26" t="s">
        <v>0</v>
      </c>
      <c r="N11" s="9" t="s">
        <v>1</v>
      </c>
      <c r="O11" s="9" t="s">
        <v>2</v>
      </c>
      <c r="P11" s="9" t="s">
        <v>3</v>
      </c>
      <c r="Q11" s="9" t="s">
        <v>4</v>
      </c>
    </row>
    <row r="12" spans="2:23" ht="19" x14ac:dyDescent="0.25">
      <c r="B12" s="12">
        <v>8</v>
      </c>
      <c r="C12" s="141" t="s">
        <v>13</v>
      </c>
      <c r="D12" s="20" t="s">
        <v>10</v>
      </c>
      <c r="E12" s="21">
        <v>0.61376146788990804</v>
      </c>
      <c r="F12" s="21">
        <v>0.56753812636165502</v>
      </c>
      <c r="G12" s="21">
        <v>0.95596330275229302</v>
      </c>
      <c r="H12" s="21">
        <v>0.712235133287764</v>
      </c>
      <c r="I12" s="21">
        <v>0.61376146788990804</v>
      </c>
      <c r="J12" s="21">
        <v>0.31205857509272</v>
      </c>
      <c r="K12" s="16"/>
      <c r="L12" s="16"/>
      <c r="M12" s="13" t="s">
        <v>8</v>
      </c>
      <c r="N12" s="14">
        <v>0.79174311926605501</v>
      </c>
      <c r="O12" s="15">
        <v>0.86635944700460799</v>
      </c>
      <c r="P12" s="92">
        <v>0.68990825688073398</v>
      </c>
      <c r="Q12" s="14">
        <v>0.76813074565883499</v>
      </c>
    </row>
    <row r="13" spans="2:23" ht="19" x14ac:dyDescent="0.25">
      <c r="B13" s="12">
        <v>9</v>
      </c>
      <c r="C13" s="141"/>
      <c r="D13" s="20" t="s">
        <v>26</v>
      </c>
      <c r="E13" s="21">
        <v>0.68807339449541205</v>
      </c>
      <c r="F13" s="21">
        <v>0.63504611330698202</v>
      </c>
      <c r="G13" s="21">
        <v>0.88440366972477003</v>
      </c>
      <c r="H13" s="21">
        <v>0.73926380368098099</v>
      </c>
      <c r="I13" s="21">
        <v>0.68807339449541205</v>
      </c>
      <c r="J13" s="21">
        <v>0.408995920528126</v>
      </c>
      <c r="K13" s="16"/>
      <c r="L13" s="16"/>
      <c r="M13" s="80" t="s">
        <v>243</v>
      </c>
      <c r="N13" s="4">
        <f>N12-E5</f>
        <v>-4.5871559633027026E-2</v>
      </c>
      <c r="O13" s="4">
        <f>O12-F5</f>
        <v>3.181399245915395E-2</v>
      </c>
      <c r="P13" s="4">
        <f>P12-G5</f>
        <v>-0.152293577981651</v>
      </c>
      <c r="Q13" s="4">
        <f>Q12-H5</f>
        <v>-7.0225418724725985E-2</v>
      </c>
    </row>
    <row r="14" spans="2:23" ht="19" x14ac:dyDescent="0.25">
      <c r="B14" s="12">
        <v>10</v>
      </c>
      <c r="C14" s="141"/>
      <c r="D14" s="20" t="s">
        <v>11</v>
      </c>
      <c r="E14" s="21">
        <v>0.50091743119265997</v>
      </c>
      <c r="F14" s="21">
        <v>0.500464252553389</v>
      </c>
      <c r="G14" s="27">
        <v>0.98899082568807295</v>
      </c>
      <c r="H14" s="21">
        <v>0.664611590628853</v>
      </c>
      <c r="I14" s="21">
        <v>0.50091743119265997</v>
      </c>
      <c r="J14" s="21">
        <v>8.4512407226489793E-3</v>
      </c>
      <c r="K14" s="16"/>
      <c r="L14" s="16"/>
      <c r="M14" s="13" t="s">
        <v>7</v>
      </c>
      <c r="N14" s="15">
        <v>0.76880733944954105</v>
      </c>
      <c r="O14" s="15">
        <v>0.78227360308285099</v>
      </c>
      <c r="P14" s="92">
        <v>0.74495412844036701</v>
      </c>
      <c r="Q14" s="15">
        <v>0.76315789473684204</v>
      </c>
    </row>
    <row r="15" spans="2:23" ht="19" x14ac:dyDescent="0.25">
      <c r="B15" s="12">
        <v>11</v>
      </c>
      <c r="C15" s="143" t="s">
        <v>28</v>
      </c>
      <c r="D15" s="22" t="s">
        <v>14</v>
      </c>
      <c r="E15" s="23">
        <v>0.78990825688073396</v>
      </c>
      <c r="F15" s="23">
        <v>0.76962457337883905</v>
      </c>
      <c r="G15" s="23">
        <v>0.82752293577981595</v>
      </c>
      <c r="H15" s="23">
        <v>0.79752431476569396</v>
      </c>
      <c r="I15" s="23">
        <v>0.78990825688073396</v>
      </c>
      <c r="J15" s="23">
        <v>0.58146423407360004</v>
      </c>
      <c r="K15" s="16"/>
      <c r="L15" s="16"/>
      <c r="M15" s="80" t="s">
        <v>243</v>
      </c>
      <c r="N15" s="4">
        <f>N14-E7</f>
        <v>-2.2935779816513957E-2</v>
      </c>
      <c r="O15" s="4">
        <f>O14-F7</f>
        <v>1.6387315457432994E-2</v>
      </c>
      <c r="P15" s="4">
        <f>P14-G7</f>
        <v>-9.5412844036697031E-2</v>
      </c>
      <c r="Q15" s="4">
        <f>Q14-H7</f>
        <v>-3.8241930285029979E-2</v>
      </c>
    </row>
    <row r="16" spans="2:23" ht="19" x14ac:dyDescent="0.25">
      <c r="B16" s="12">
        <v>12</v>
      </c>
      <c r="C16" s="143"/>
      <c r="D16" s="22" t="s">
        <v>27</v>
      </c>
      <c r="E16" s="23">
        <v>0.74587155963302698</v>
      </c>
      <c r="F16" s="23">
        <v>0.77800829875518596</v>
      </c>
      <c r="G16" s="23">
        <v>0.68807339449541205</v>
      </c>
      <c r="H16" s="23">
        <v>0.73028237585199596</v>
      </c>
      <c r="I16" s="23">
        <v>0.74587155963302698</v>
      </c>
      <c r="J16" s="23">
        <v>0.49506187833066101</v>
      </c>
      <c r="K16" s="16"/>
      <c r="L16" s="16"/>
    </row>
    <row r="17" spans="2:24" ht="19" x14ac:dyDescent="0.25">
      <c r="B17" s="12">
        <v>13</v>
      </c>
      <c r="C17" s="143"/>
      <c r="D17" s="22" t="s">
        <v>12</v>
      </c>
      <c r="E17" s="23">
        <v>0.63211009174311905</v>
      </c>
      <c r="F17" s="23">
        <v>0.58108108108108103</v>
      </c>
      <c r="G17" s="23">
        <v>0.94678899082568801</v>
      </c>
      <c r="H17" s="23">
        <v>0.72016748080949</v>
      </c>
      <c r="I17" s="23">
        <v>0.63211009174311905</v>
      </c>
      <c r="J17" s="23">
        <v>0.340001101857208</v>
      </c>
      <c r="K17" s="16"/>
      <c r="L17" s="16"/>
    </row>
    <row r="18" spans="2:24" ht="19" x14ac:dyDescent="0.25">
      <c r="B18" s="12">
        <v>14</v>
      </c>
      <c r="C18" s="142" t="s">
        <v>20</v>
      </c>
      <c r="D18" s="24" t="s">
        <v>19</v>
      </c>
      <c r="E18" s="18">
        <v>0.757798165137614</v>
      </c>
      <c r="F18" s="18">
        <v>0.76261682242990603</v>
      </c>
      <c r="G18" s="18">
        <v>0.74862385321100899</v>
      </c>
      <c r="H18" s="18">
        <v>0.75555555555555498</v>
      </c>
      <c r="I18" s="18">
        <v>0.757798165137614</v>
      </c>
      <c r="J18" s="18">
        <v>0.51568314562022499</v>
      </c>
      <c r="K18" s="16"/>
      <c r="L18" s="26" t="s">
        <v>266</v>
      </c>
      <c r="M18" s="26" t="s">
        <v>0</v>
      </c>
      <c r="N18" s="9" t="s">
        <v>1</v>
      </c>
      <c r="O18" s="9" t="s">
        <v>2</v>
      </c>
      <c r="P18" s="9" t="s">
        <v>3</v>
      </c>
      <c r="Q18" s="9" t="s">
        <v>4</v>
      </c>
      <c r="S18" s="26" t="s">
        <v>266</v>
      </c>
      <c r="T18" s="26" t="s">
        <v>0</v>
      </c>
      <c r="U18" s="9" t="s">
        <v>1</v>
      </c>
      <c r="V18" s="9" t="s">
        <v>2</v>
      </c>
      <c r="W18" s="9" t="s">
        <v>3</v>
      </c>
      <c r="X18" s="9" t="s">
        <v>4</v>
      </c>
    </row>
    <row r="19" spans="2:24" ht="19" x14ac:dyDescent="0.25">
      <c r="B19" s="12">
        <v>15</v>
      </c>
      <c r="C19" s="142"/>
      <c r="D19" s="24" t="s">
        <v>29</v>
      </c>
      <c r="E19" s="18">
        <v>0.73027522935779798</v>
      </c>
      <c r="F19" s="18">
        <v>0.68109668109668098</v>
      </c>
      <c r="G19" s="18">
        <v>0.86605504587155901</v>
      </c>
      <c r="H19" s="18">
        <v>0.76252019386106595</v>
      </c>
      <c r="I19" s="18">
        <v>0.73027522935779798</v>
      </c>
      <c r="J19" s="18">
        <v>0.478532954129329</v>
      </c>
      <c r="K19" s="16"/>
      <c r="L19" s="117" t="s">
        <v>267</v>
      </c>
      <c r="M19" s="13" t="s">
        <v>8</v>
      </c>
      <c r="N19" s="14">
        <v>0.84403669724770602</v>
      </c>
      <c r="O19" s="15">
        <v>0.83303730017761901</v>
      </c>
      <c r="P19" s="92">
        <v>0.86055045871559599</v>
      </c>
      <c r="Q19" s="14">
        <v>0.84657039711191295</v>
      </c>
      <c r="S19" s="117" t="s">
        <v>267</v>
      </c>
      <c r="T19" s="13" t="s">
        <v>7</v>
      </c>
      <c r="U19" s="119">
        <v>0.71192660550458697</v>
      </c>
      <c r="V19" s="119">
        <v>0.65714285714285703</v>
      </c>
      <c r="W19" s="119">
        <v>0.88623853211009096</v>
      </c>
      <c r="X19" s="119">
        <v>0.75468749999999996</v>
      </c>
    </row>
    <row r="20" spans="2:24" ht="19" x14ac:dyDescent="0.25">
      <c r="B20" s="12">
        <v>16</v>
      </c>
      <c r="C20" s="142"/>
      <c r="D20" s="24" t="s">
        <v>21</v>
      </c>
      <c r="E20" s="18">
        <v>0.70458715596330201</v>
      </c>
      <c r="F20" s="18">
        <v>0.81586402266288904</v>
      </c>
      <c r="G20" s="18">
        <v>0.52844036697247698</v>
      </c>
      <c r="H20" s="18">
        <v>0.64142538975501096</v>
      </c>
      <c r="I20" s="18">
        <v>0.70458715596330201</v>
      </c>
      <c r="J20" s="18">
        <v>0.43720363733487499</v>
      </c>
      <c r="K20" s="16"/>
      <c r="M20" s="85" t="s">
        <v>243</v>
      </c>
      <c r="N20" s="4">
        <f>N19-E5</f>
        <v>6.4220183486239923E-3</v>
      </c>
      <c r="O20" s="4">
        <f>O19-F5</f>
        <v>-1.508154367835024E-3</v>
      </c>
      <c r="P20" s="4">
        <f>P19-G5</f>
        <v>1.834862385321101E-2</v>
      </c>
      <c r="Q20" s="4">
        <f>Q19-H5</f>
        <v>8.2142327283519778E-3</v>
      </c>
      <c r="T20" s="85" t="s">
        <v>243</v>
      </c>
      <c r="U20" s="4">
        <f>U19-E7</f>
        <v>-7.9816513761468033E-2</v>
      </c>
      <c r="V20" s="4">
        <f>V19-F7</f>
        <v>-0.10874343048256097</v>
      </c>
      <c r="W20" s="4">
        <f>W19-G7</f>
        <v>4.5871559633026915E-2</v>
      </c>
      <c r="X20" s="4">
        <f>X19-H7</f>
        <v>-4.6712325021872059E-2</v>
      </c>
    </row>
    <row r="21" spans="2:24" ht="19" x14ac:dyDescent="0.25">
      <c r="B21" s="12">
        <v>17</v>
      </c>
      <c r="C21" s="141" t="s">
        <v>30</v>
      </c>
      <c r="D21" s="25" t="s">
        <v>24</v>
      </c>
      <c r="E21" s="21">
        <v>0.53302752293577904</v>
      </c>
      <c r="F21" s="21">
        <v>0.51730769230769202</v>
      </c>
      <c r="G21" s="21">
        <v>0.98715596330275202</v>
      </c>
      <c r="H21" s="21">
        <v>0.67886435331230199</v>
      </c>
      <c r="I21" s="21">
        <v>0.53302752293577904</v>
      </c>
      <c r="J21" s="21">
        <v>0.15787044347526499</v>
      </c>
      <c r="K21" s="16"/>
      <c r="L21" s="117" t="s">
        <v>268</v>
      </c>
      <c r="M21" s="13" t="s">
        <v>8</v>
      </c>
      <c r="N21" s="119">
        <v>0.82660550458715598</v>
      </c>
      <c r="O21" s="119">
        <v>0.84765625</v>
      </c>
      <c r="P21" s="119">
        <v>0.79633027522935695</v>
      </c>
      <c r="Q21" s="119">
        <v>0.82119205298013198</v>
      </c>
      <c r="S21" s="117" t="s">
        <v>268</v>
      </c>
      <c r="T21" s="13" t="s">
        <v>7</v>
      </c>
      <c r="U21" s="119">
        <v>0.77889908256880702</v>
      </c>
      <c r="V21" s="119">
        <v>0.80894308943089399</v>
      </c>
      <c r="W21" s="119">
        <v>0.73027522935779798</v>
      </c>
      <c r="X21" s="119">
        <v>0.76759884281581403</v>
      </c>
    </row>
    <row r="22" spans="2:24" ht="19" x14ac:dyDescent="0.25">
      <c r="B22" s="12">
        <v>18</v>
      </c>
      <c r="C22" s="141"/>
      <c r="D22" s="25" t="s">
        <v>33</v>
      </c>
      <c r="E22" s="21">
        <v>0.73486238532110004</v>
      </c>
      <c r="F22" s="21">
        <v>0.68991097922848599</v>
      </c>
      <c r="G22" s="21">
        <v>0.85321100917431103</v>
      </c>
      <c r="H22" s="21">
        <v>0.76292042657916304</v>
      </c>
      <c r="I22" s="21">
        <v>0.73486238532110004</v>
      </c>
      <c r="J22" s="21">
        <v>0.483463121468096</v>
      </c>
      <c r="K22" s="16"/>
      <c r="M22" s="85" t="s">
        <v>243</v>
      </c>
      <c r="N22" s="4">
        <f>N21-E5</f>
        <v>-1.1009174311926051E-2</v>
      </c>
      <c r="O22" s="4">
        <f>O21-F5</f>
        <v>1.3110795454545965E-2</v>
      </c>
      <c r="P22" s="4">
        <f>P21-G5</f>
        <v>-4.5871559633028025E-2</v>
      </c>
      <c r="Q22" s="4">
        <f>Q21-H5</f>
        <v>-1.7164111403428994E-2</v>
      </c>
      <c r="T22" s="85" t="s">
        <v>243</v>
      </c>
      <c r="U22" s="4">
        <f>U21-E7</f>
        <v>-1.2844036697247985E-2</v>
      </c>
      <c r="V22" s="4">
        <f>V21-F7</f>
        <v>4.3056801805475997E-2</v>
      </c>
      <c r="W22" s="4">
        <f>W21-G7</f>
        <v>-0.11009174311926606</v>
      </c>
      <c r="X22" s="4">
        <f>X21-H7</f>
        <v>-3.3800982206057983E-2</v>
      </c>
    </row>
    <row r="23" spans="2:24" ht="19" x14ac:dyDescent="0.25">
      <c r="L23" s="117" t="s">
        <v>269</v>
      </c>
      <c r="M23" s="13" t="s">
        <v>8</v>
      </c>
      <c r="N23" s="119">
        <v>0.854128440366972</v>
      </c>
      <c r="O23" s="119">
        <v>0.84587813620071595</v>
      </c>
      <c r="P23" s="119">
        <v>0.86605504587155901</v>
      </c>
      <c r="Q23" s="119">
        <v>0.85584768812330003</v>
      </c>
      <c r="S23" s="117" t="s">
        <v>269</v>
      </c>
      <c r="T23" s="13" t="s">
        <v>7</v>
      </c>
      <c r="U23" s="119">
        <v>0.78532110091743101</v>
      </c>
      <c r="V23" s="119">
        <v>0.73383458646616495</v>
      </c>
      <c r="W23" s="119">
        <v>0.89541284403669696</v>
      </c>
      <c r="X23" s="119">
        <v>0.80661157024793295</v>
      </c>
    </row>
    <row r="24" spans="2:24" x14ac:dyDescent="0.2">
      <c r="M24" s="85" t="s">
        <v>243</v>
      </c>
      <c r="N24" s="4">
        <f>N23-E5</f>
        <v>1.6513761467889965E-2</v>
      </c>
      <c r="O24" s="4">
        <f>O23-F5</f>
        <v>1.1332681655261911E-2</v>
      </c>
      <c r="P24" s="4">
        <f>P23-G5</f>
        <v>2.3853211009174036E-2</v>
      </c>
      <c r="Q24" s="4">
        <f>Q23-H5</f>
        <v>1.7491523739739057E-2</v>
      </c>
      <c r="T24" s="85" t="s">
        <v>243</v>
      </c>
      <c r="U24" s="4">
        <f>U23-E7</f>
        <v>-6.4220183486239923E-3</v>
      </c>
      <c r="V24" s="4">
        <f>V23-F7</f>
        <v>-3.2051701159253043E-2</v>
      </c>
      <c r="W24" s="4">
        <f>W23-G7</f>
        <v>5.504587155963292E-2</v>
      </c>
      <c r="X24" s="4">
        <f>X23-H7</f>
        <v>5.2117452260609376E-3</v>
      </c>
    </row>
    <row r="25" spans="2:24" ht="19" x14ac:dyDescent="0.25">
      <c r="L25" s="117" t="s">
        <v>270</v>
      </c>
      <c r="M25" s="13" t="s">
        <v>8</v>
      </c>
      <c r="N25" s="119">
        <v>0.81559633027522904</v>
      </c>
      <c r="O25" s="119">
        <v>0.85390946502057596</v>
      </c>
      <c r="P25" s="119">
        <v>0.76146788990825598</v>
      </c>
      <c r="Q25" s="119">
        <v>0.80504364694471298</v>
      </c>
      <c r="S25" s="117" t="s">
        <v>270</v>
      </c>
      <c r="T25" s="13" t="s">
        <v>7</v>
      </c>
      <c r="U25" s="119">
        <v>0.76697247706422</v>
      </c>
      <c r="V25" s="119">
        <v>0.76994434137291201</v>
      </c>
      <c r="W25" s="119">
        <v>0.76146788990825598</v>
      </c>
      <c r="X25" s="119">
        <v>0.765682656826568</v>
      </c>
    </row>
    <row r="26" spans="2:24" x14ac:dyDescent="0.2">
      <c r="M26" s="85" t="s">
        <v>243</v>
      </c>
      <c r="N26" s="4">
        <f>N25-E5</f>
        <v>-2.201834862385299E-2</v>
      </c>
      <c r="O26" s="4">
        <f>O25-F5</f>
        <v>1.9364010475121929E-2</v>
      </c>
      <c r="P26" s="4">
        <f>P25-G5</f>
        <v>-8.0733944954129E-2</v>
      </c>
      <c r="Q26" s="4">
        <f>Q25-H5</f>
        <v>-3.3312517438847999E-2</v>
      </c>
      <c r="T26" s="85" t="s">
        <v>243</v>
      </c>
      <c r="U26" s="4">
        <f>U25-E7</f>
        <v>-2.4770642201835003E-2</v>
      </c>
      <c r="V26" s="4">
        <f>V25-F7</f>
        <v>4.058053747494017E-3</v>
      </c>
      <c r="W26" s="4">
        <f>W25-G7</f>
        <v>-7.8899082568808065E-2</v>
      </c>
      <c r="X26" s="4">
        <f>X25-H7</f>
        <v>-3.5717168195304017E-2</v>
      </c>
    </row>
    <row r="27" spans="2:24" ht="19" x14ac:dyDescent="0.25">
      <c r="L27" s="118" t="s">
        <v>271</v>
      </c>
      <c r="M27" s="13" t="s">
        <v>8</v>
      </c>
      <c r="N27" s="119">
        <v>0.84403669724770602</v>
      </c>
      <c r="O27" s="119">
        <v>0.86549707602339099</v>
      </c>
      <c r="P27" s="119">
        <v>0.81467889908256796</v>
      </c>
      <c r="Q27" s="119">
        <v>0.83931947069943202</v>
      </c>
      <c r="S27" s="118" t="s">
        <v>271</v>
      </c>
      <c r="T27" s="13" t="s">
        <v>7</v>
      </c>
      <c r="U27" s="119">
        <v>0.72110091743119198</v>
      </c>
      <c r="V27" s="119">
        <v>0.66218034993270503</v>
      </c>
      <c r="W27" s="119">
        <v>0.90275229357798104</v>
      </c>
      <c r="X27" s="119">
        <v>0.76397515527950299</v>
      </c>
    </row>
    <row r="28" spans="2:24" x14ac:dyDescent="0.2">
      <c r="M28" s="85" t="s">
        <v>243</v>
      </c>
      <c r="N28" s="4">
        <f>N27-E5</f>
        <v>6.4220183486239923E-3</v>
      </c>
      <c r="O28" s="4">
        <f>O27-F5</f>
        <v>3.0951621477936953E-2</v>
      </c>
      <c r="P28" s="4">
        <f>P27-G5</f>
        <v>-2.7522935779817015E-2</v>
      </c>
      <c r="Q28" s="4">
        <f>Q27-H5</f>
        <v>9.6330631587104865E-4</v>
      </c>
      <c r="T28" s="85" t="s">
        <v>243</v>
      </c>
      <c r="U28" s="4">
        <f>U27-E7</f>
        <v>-7.0642201834863028E-2</v>
      </c>
      <c r="V28" s="4">
        <f>V27-F7</f>
        <v>-0.10370593769271297</v>
      </c>
      <c r="W28" s="4">
        <f>W27-G7</f>
        <v>6.2385321100916991E-2</v>
      </c>
      <c r="X28" s="4">
        <f>X27-H7</f>
        <v>-3.7424669742369021E-2</v>
      </c>
    </row>
    <row r="29" spans="2:24" ht="19" x14ac:dyDescent="0.25">
      <c r="L29" s="118" t="s">
        <v>272</v>
      </c>
      <c r="M29" s="13" t="s">
        <v>8</v>
      </c>
      <c r="N29" s="119">
        <v>0.82568807339449501</v>
      </c>
      <c r="O29" s="119">
        <v>0.86749482401656297</v>
      </c>
      <c r="P29" s="119">
        <v>0.76880733944954105</v>
      </c>
      <c r="Q29" s="119">
        <v>0.81517509727626403</v>
      </c>
      <c r="S29" s="118" t="s">
        <v>272</v>
      </c>
      <c r="T29" s="13" t="s">
        <v>7</v>
      </c>
      <c r="U29" s="119">
        <v>0.78073394495412796</v>
      </c>
      <c r="V29" s="119">
        <v>0.78544776119402904</v>
      </c>
      <c r="W29" s="119">
        <v>0.77247706422018303</v>
      </c>
      <c r="X29" s="119">
        <v>0.77890841813135903</v>
      </c>
    </row>
    <row r="30" spans="2:24" x14ac:dyDescent="0.2">
      <c r="M30" s="85" t="s">
        <v>243</v>
      </c>
      <c r="N30" s="4">
        <f>N29-E5</f>
        <v>-1.1926605504587018E-2</v>
      </c>
      <c r="O30" s="4">
        <f>O29-F5</f>
        <v>3.2949369471108936E-2</v>
      </c>
      <c r="P30" s="4">
        <f>P29-G5</f>
        <v>-7.339449541284393E-2</v>
      </c>
      <c r="Q30" s="4">
        <f>Q29-H5</f>
        <v>-2.3181067107296949E-2</v>
      </c>
      <c r="T30" s="85" t="s">
        <v>243</v>
      </c>
      <c r="U30" s="4">
        <f>U29-E7</f>
        <v>-1.100917431192705E-2</v>
      </c>
      <c r="V30" s="4">
        <f>V29-F7</f>
        <v>1.9561473568611043E-2</v>
      </c>
      <c r="W30" s="4">
        <f>W29-G7</f>
        <v>-6.7889908256881015E-2</v>
      </c>
      <c r="X30" s="4">
        <f>X29-H7</f>
        <v>-2.2491406890512988E-2</v>
      </c>
    </row>
    <row r="33" spans="12:19" ht="19" x14ac:dyDescent="0.25">
      <c r="L33" s="26" t="s">
        <v>266</v>
      </c>
      <c r="M33" s="26" t="s">
        <v>0</v>
      </c>
      <c r="N33" s="9" t="s">
        <v>1</v>
      </c>
      <c r="O33" s="9" t="s">
        <v>2</v>
      </c>
      <c r="P33" s="9" t="s">
        <v>3</v>
      </c>
      <c r="Q33" s="9" t="s">
        <v>4</v>
      </c>
    </row>
    <row r="34" spans="12:19" ht="19" x14ac:dyDescent="0.25">
      <c r="L34" s="117" t="s">
        <v>267</v>
      </c>
      <c r="M34" s="13" t="s">
        <v>23</v>
      </c>
      <c r="N34" s="119">
        <v>0.55137614678899005</v>
      </c>
      <c r="O34" s="119">
        <v>0.64141414141414099</v>
      </c>
      <c r="P34" s="119">
        <v>0.233027522935779</v>
      </c>
      <c r="Q34" s="119">
        <v>0.34185733512785998</v>
      </c>
    </row>
    <row r="35" spans="12:19" x14ac:dyDescent="0.2">
      <c r="M35" s="85" t="s">
        <v>243</v>
      </c>
      <c r="N35" s="4">
        <f>N34-E11</f>
        <v>-2.7522935779816904E-2</v>
      </c>
      <c r="O35" s="4">
        <f>O34-F11</f>
        <v>9.2327383423273957E-2</v>
      </c>
      <c r="P35" s="4">
        <f>P34-G11</f>
        <v>-0.64954128440366998</v>
      </c>
      <c r="Q35" s="4">
        <f>Q34-H11</f>
        <v>-0.33513070146608703</v>
      </c>
    </row>
    <row r="36" spans="12:19" ht="19" x14ac:dyDescent="0.25">
      <c r="L36" s="117" t="s">
        <v>268</v>
      </c>
      <c r="M36" s="13" t="s">
        <v>23</v>
      </c>
      <c r="N36" s="119">
        <v>0.50550458715596303</v>
      </c>
      <c r="O36" s="119">
        <v>0.50528169014084501</v>
      </c>
      <c r="P36" s="119">
        <v>0.52660550458715505</v>
      </c>
      <c r="Q36" s="119">
        <v>0.51572327044025101</v>
      </c>
    </row>
    <row r="37" spans="12:19" x14ac:dyDescent="0.2">
      <c r="M37" s="85" t="s">
        <v>243</v>
      </c>
      <c r="N37" s="4">
        <f>N36-E11</f>
        <v>-7.339449541284393E-2</v>
      </c>
      <c r="O37" s="4">
        <f>O36-F11</f>
        <v>-4.3805067850022028E-2</v>
      </c>
      <c r="P37" s="4">
        <f>P36-G11</f>
        <v>-0.35596330275229393</v>
      </c>
      <c r="Q37" s="4">
        <f>Q36-H11</f>
        <v>-0.161264766153696</v>
      </c>
      <c r="S37" s="120"/>
    </row>
    <row r="38" spans="12:19" ht="19" x14ac:dyDescent="0.25">
      <c r="L38" s="117" t="s">
        <v>269</v>
      </c>
      <c r="M38" s="13" t="s">
        <v>23</v>
      </c>
      <c r="N38" s="119">
        <v>0.48990825688073297</v>
      </c>
      <c r="O38" s="119">
        <v>0.49467570183930298</v>
      </c>
      <c r="P38" s="119">
        <v>0.93761467889908201</v>
      </c>
      <c r="Q38" s="119">
        <v>0.64765525982256</v>
      </c>
    </row>
    <row r="39" spans="12:19" x14ac:dyDescent="0.2">
      <c r="M39" s="85" t="s">
        <v>243</v>
      </c>
      <c r="N39" s="4">
        <f>N38-E11</f>
        <v>-8.8990825688073982E-2</v>
      </c>
      <c r="O39" s="4">
        <f>O38-F11</f>
        <v>-5.4411056151564052E-2</v>
      </c>
      <c r="P39" s="4">
        <f>P38-G11</f>
        <v>5.5045871559633031E-2</v>
      </c>
      <c r="Q39" s="4">
        <f>Q38-H11</f>
        <v>-2.9332776771387015E-2</v>
      </c>
    </row>
    <row r="40" spans="12:19" ht="19" x14ac:dyDescent="0.25">
      <c r="L40" s="117" t="s">
        <v>270</v>
      </c>
      <c r="M40" s="13" t="s">
        <v>23</v>
      </c>
      <c r="N40" s="119">
        <v>0.495412844036697</v>
      </c>
      <c r="O40" s="119">
        <v>0.497607655502392</v>
      </c>
      <c r="P40" s="119">
        <v>0.95412844036697197</v>
      </c>
      <c r="Q40" s="119">
        <v>0.65408805031446504</v>
      </c>
    </row>
    <row r="41" spans="12:19" x14ac:dyDescent="0.2">
      <c r="M41" s="85" t="s">
        <v>243</v>
      </c>
      <c r="N41" s="4">
        <f>N40-E11</f>
        <v>-8.3486238532109958E-2</v>
      </c>
      <c r="O41" s="4">
        <f>O40-F11</f>
        <v>-5.1479102488475037E-2</v>
      </c>
      <c r="P41" s="4">
        <f>P40-G11</f>
        <v>7.1559633027522995E-2</v>
      </c>
      <c r="Q41" s="4">
        <f>Q40-H11</f>
        <v>-2.2899986279481976E-2</v>
      </c>
    </row>
    <row r="42" spans="12:19" ht="19" x14ac:dyDescent="0.25">
      <c r="L42" s="118" t="s">
        <v>271</v>
      </c>
      <c r="M42" s="13" t="s">
        <v>23</v>
      </c>
      <c r="N42" s="119">
        <v>0.5</v>
      </c>
      <c r="O42" s="119">
        <v>0.5</v>
      </c>
      <c r="P42" s="119">
        <v>0.959633027522935</v>
      </c>
      <c r="Q42" s="119">
        <v>0.65744814582023803</v>
      </c>
    </row>
    <row r="43" spans="12:19" x14ac:dyDescent="0.2">
      <c r="M43" s="85" t="s">
        <v>243</v>
      </c>
      <c r="N43" s="4">
        <f>N42-E11</f>
        <v>-7.8899082568806955E-2</v>
      </c>
      <c r="O43" s="4">
        <f>O42-F11</f>
        <v>-4.9086757990867036E-2</v>
      </c>
      <c r="P43" s="4">
        <f>P42-G11</f>
        <v>7.7064220183486021E-2</v>
      </c>
      <c r="Q43" s="4">
        <f>Q42-H11</f>
        <v>-1.953989077370899E-2</v>
      </c>
    </row>
    <row r="44" spans="12:19" ht="19" x14ac:dyDescent="0.25">
      <c r="L44" s="118" t="s">
        <v>272</v>
      </c>
      <c r="M44" s="13" t="s">
        <v>23</v>
      </c>
      <c r="N44" s="119">
        <v>0.49357798165137601</v>
      </c>
      <c r="O44" s="119">
        <v>0.496725912067352</v>
      </c>
      <c r="P44" s="119">
        <v>0.97431192660550403</v>
      </c>
      <c r="Q44" s="119">
        <v>0.65799256505576198</v>
      </c>
    </row>
    <row r="45" spans="12:19" x14ac:dyDescent="0.2">
      <c r="M45" s="85" t="s">
        <v>243</v>
      </c>
      <c r="N45" s="4">
        <f>N44-E11</f>
        <v>-8.5321100917430948E-2</v>
      </c>
      <c r="O45" s="4">
        <f>O44-F11</f>
        <v>-5.2360845923515031E-2</v>
      </c>
      <c r="P45" s="4">
        <f>P44-G11</f>
        <v>9.1743119266055051E-2</v>
      </c>
      <c r="Q45" s="4">
        <f>Q44-H11</f>
        <v>-1.8995471538185038E-2</v>
      </c>
    </row>
  </sheetData>
  <mergeCells count="10">
    <mergeCell ref="M3:Q3"/>
    <mergeCell ref="S3:W3"/>
    <mergeCell ref="M10:Q10"/>
    <mergeCell ref="C21:C22"/>
    <mergeCell ref="B2:J2"/>
    <mergeCell ref="C5:C7"/>
    <mergeCell ref="C9:C11"/>
    <mergeCell ref="C12:C14"/>
    <mergeCell ref="C15:C17"/>
    <mergeCell ref="C18:C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9430-2CFE-8144-BA0E-D2668D0FDA63}">
  <dimension ref="B2:L22"/>
  <sheetViews>
    <sheetView workbookViewId="0">
      <selection activeCell="Q23" sqref="Q23"/>
    </sheetView>
  </sheetViews>
  <sheetFormatPr baseColWidth="10" defaultRowHeight="16" x14ac:dyDescent="0.2"/>
  <cols>
    <col min="2" max="2" width="3.5" bestFit="1" customWidth="1"/>
    <col min="4" max="4" width="30.83203125" bestFit="1" customWidth="1"/>
    <col min="5" max="6" width="10" bestFit="1" customWidth="1"/>
    <col min="7" max="7" width="11.33203125" bestFit="1" customWidth="1"/>
    <col min="8" max="8" width="9.33203125" bestFit="1" customWidth="1"/>
    <col min="9" max="9" width="9.6640625" bestFit="1" customWidth="1"/>
    <col min="10" max="10" width="8.33203125" bestFit="1" customWidth="1"/>
  </cols>
  <sheetData>
    <row r="2" spans="2:12" ht="21" x14ac:dyDescent="0.25">
      <c r="B2" s="136" t="s">
        <v>194</v>
      </c>
      <c r="C2" s="136"/>
      <c r="D2" s="136"/>
      <c r="E2" s="136"/>
      <c r="F2" s="136"/>
      <c r="G2" s="136"/>
      <c r="H2" s="136"/>
      <c r="I2" s="136"/>
      <c r="J2" s="136"/>
      <c r="K2" s="53"/>
    </row>
    <row r="4" spans="2:12" s="1" customFormat="1" ht="19" x14ac:dyDescent="0.25">
      <c r="B4" s="9" t="s">
        <v>16</v>
      </c>
      <c r="C4" s="10" t="s">
        <v>17</v>
      </c>
      <c r="D4" s="26" t="s">
        <v>0</v>
      </c>
      <c r="E4" s="9" t="s">
        <v>1</v>
      </c>
      <c r="F4" s="9" t="s">
        <v>2</v>
      </c>
      <c r="G4" s="9" t="s">
        <v>3</v>
      </c>
      <c r="H4" s="9" t="s">
        <v>4</v>
      </c>
      <c r="I4" s="9" t="s">
        <v>5</v>
      </c>
      <c r="J4" s="9" t="s">
        <v>6</v>
      </c>
      <c r="K4" s="11"/>
      <c r="L4" s="11"/>
    </row>
    <row r="5" spans="2:12" ht="19" x14ac:dyDescent="0.25">
      <c r="B5" s="12">
        <v>1</v>
      </c>
      <c r="C5" s="144" t="s">
        <v>15</v>
      </c>
      <c r="D5" s="13" t="s">
        <v>8</v>
      </c>
      <c r="E5" s="14">
        <v>0.82110091743119196</v>
      </c>
      <c r="F5" s="14">
        <v>0.86610878661087798</v>
      </c>
      <c r="G5" s="15">
        <v>0.75963302752293504</v>
      </c>
      <c r="H5" s="14">
        <v>0.80938416422287296</v>
      </c>
      <c r="I5" s="14">
        <v>0.82110091743119196</v>
      </c>
      <c r="J5" s="14">
        <v>0.64711040797570396</v>
      </c>
      <c r="K5" s="16"/>
      <c r="L5" s="16"/>
    </row>
    <row r="6" spans="2:12" ht="19" x14ac:dyDescent="0.25">
      <c r="B6" s="12">
        <v>2</v>
      </c>
      <c r="C6" s="144"/>
      <c r="D6" s="13" t="s">
        <v>34</v>
      </c>
      <c r="E6" s="15">
        <v>0.73944954128440299</v>
      </c>
      <c r="F6" s="15">
        <v>0.85950413223140498</v>
      </c>
      <c r="G6" s="15">
        <v>0.57247706422018296</v>
      </c>
      <c r="H6" s="15">
        <v>0.68722466960352402</v>
      </c>
      <c r="I6" s="15">
        <v>0.73944954128440299</v>
      </c>
      <c r="J6" s="15">
        <v>0.50806583234147695</v>
      </c>
      <c r="K6" s="16"/>
      <c r="L6" s="16"/>
    </row>
    <row r="7" spans="2:12" ht="19" x14ac:dyDescent="0.25">
      <c r="B7" s="12">
        <v>3</v>
      </c>
      <c r="C7" s="145"/>
      <c r="D7" s="13" t="s">
        <v>7</v>
      </c>
      <c r="E7" s="15">
        <v>0.74770642201834803</v>
      </c>
      <c r="F7" s="15">
        <v>0.762645914396887</v>
      </c>
      <c r="G7" s="15">
        <v>0.71926605504587104</v>
      </c>
      <c r="H7" s="15">
        <v>0.74032105760151001</v>
      </c>
      <c r="I7" s="15">
        <v>0.74770642201834803</v>
      </c>
      <c r="J7" s="15">
        <v>0.49621622781513403</v>
      </c>
      <c r="K7" s="16"/>
      <c r="L7" s="16"/>
    </row>
    <row r="8" spans="2:12" ht="19" x14ac:dyDescent="0.25">
      <c r="B8" s="12">
        <v>4</v>
      </c>
      <c r="C8" s="56" t="s">
        <v>127</v>
      </c>
      <c r="D8" s="20" t="s">
        <v>126</v>
      </c>
      <c r="E8" s="21">
        <v>0.515596330275229</v>
      </c>
      <c r="F8" s="21">
        <v>0.52088452088451997</v>
      </c>
      <c r="G8" s="21">
        <v>0.38899082568807303</v>
      </c>
      <c r="H8" s="21">
        <v>0.44537815126050401</v>
      </c>
      <c r="I8" s="21">
        <v>0.515596330275229</v>
      </c>
      <c r="J8" s="21">
        <v>3.2243439639949897E-2</v>
      </c>
      <c r="K8" s="16"/>
      <c r="L8" s="16"/>
    </row>
    <row r="9" spans="2:12" ht="19" x14ac:dyDescent="0.25">
      <c r="B9" s="12">
        <v>5</v>
      </c>
      <c r="C9" s="142" t="s">
        <v>22</v>
      </c>
      <c r="D9" s="17" t="s">
        <v>9</v>
      </c>
      <c r="E9" s="18">
        <v>0.57614678899082505</v>
      </c>
      <c r="F9" s="18">
        <v>0.54429028815368197</v>
      </c>
      <c r="G9" s="18">
        <v>0.93577981651376096</v>
      </c>
      <c r="H9" s="18">
        <v>0.68825910931173995</v>
      </c>
      <c r="I9" s="18">
        <v>0.57614678899082505</v>
      </c>
      <c r="J9" s="18">
        <v>0.219211120273829</v>
      </c>
      <c r="K9" s="16"/>
      <c r="L9" s="16"/>
    </row>
    <row r="10" spans="2:12" ht="19" x14ac:dyDescent="0.25">
      <c r="B10" s="12">
        <v>6</v>
      </c>
      <c r="C10" s="142"/>
      <c r="D10" s="17" t="s">
        <v>25</v>
      </c>
      <c r="E10" s="18">
        <v>0.52018348623853194</v>
      </c>
      <c r="F10" s="18">
        <v>0.51127049180327799</v>
      </c>
      <c r="G10" s="18">
        <v>0.91559633027522902</v>
      </c>
      <c r="H10" s="18">
        <v>0.65614727153188601</v>
      </c>
      <c r="I10" s="18">
        <v>0.52018348623853194</v>
      </c>
      <c r="J10" s="18">
        <v>6.5954638807386598E-2</v>
      </c>
      <c r="K10" s="16"/>
      <c r="L10" s="16"/>
    </row>
    <row r="11" spans="2:12" ht="19" x14ac:dyDescent="0.25">
      <c r="B11" s="12">
        <v>7</v>
      </c>
      <c r="C11" s="142"/>
      <c r="D11" s="17" t="s">
        <v>23</v>
      </c>
      <c r="E11" s="18">
        <v>0.65596330275229298</v>
      </c>
      <c r="F11" s="18">
        <v>0.62536873156342099</v>
      </c>
      <c r="G11" s="18">
        <v>0.77798165137614606</v>
      </c>
      <c r="H11" s="18">
        <v>0.69337694194603405</v>
      </c>
      <c r="I11" s="18">
        <v>0.65596330275229298</v>
      </c>
      <c r="J11" s="18">
        <v>0.32165141511207501</v>
      </c>
      <c r="K11" s="16"/>
      <c r="L11" s="16"/>
    </row>
    <row r="12" spans="2:12" ht="19" x14ac:dyDescent="0.25">
      <c r="B12" s="12">
        <v>8</v>
      </c>
      <c r="C12" s="141" t="s">
        <v>13</v>
      </c>
      <c r="D12" s="20" t="s">
        <v>10</v>
      </c>
      <c r="E12" s="21">
        <v>0.62477064220183398</v>
      </c>
      <c r="F12" s="21">
        <v>0.61038961038961004</v>
      </c>
      <c r="G12" s="21">
        <v>0.68990825688073398</v>
      </c>
      <c r="H12" s="21">
        <v>0.64771748492678705</v>
      </c>
      <c r="I12" s="21">
        <v>0.62477064220183398</v>
      </c>
      <c r="J12" s="21">
        <v>0.251686187073622</v>
      </c>
      <c r="K12" s="16"/>
      <c r="L12" s="16"/>
    </row>
    <row r="13" spans="2:12" ht="19" x14ac:dyDescent="0.25">
      <c r="B13" s="12">
        <v>9</v>
      </c>
      <c r="C13" s="141"/>
      <c r="D13" s="20" t="s">
        <v>26</v>
      </c>
      <c r="E13" s="21">
        <v>0.63211009174311905</v>
      </c>
      <c r="F13" s="21">
        <v>0.58888888888888802</v>
      </c>
      <c r="G13" s="21">
        <v>0.87522935779816502</v>
      </c>
      <c r="H13" s="21">
        <v>0.70405904059040503</v>
      </c>
      <c r="I13" s="21">
        <v>0.63211009174311905</v>
      </c>
      <c r="J13" s="21">
        <v>0.30237157840738099</v>
      </c>
      <c r="K13" s="16"/>
      <c r="L13" s="16"/>
    </row>
    <row r="14" spans="2:12" ht="19" x14ac:dyDescent="0.25">
      <c r="B14" s="12">
        <v>10</v>
      </c>
      <c r="C14" s="141"/>
      <c r="D14" s="20" t="s">
        <v>11</v>
      </c>
      <c r="E14" s="21">
        <v>0.50275229357798101</v>
      </c>
      <c r="F14" s="21">
        <v>0.50138504155124597</v>
      </c>
      <c r="G14" s="27">
        <v>0.99633027522935702</v>
      </c>
      <c r="H14" s="21">
        <v>0.66707616707616701</v>
      </c>
      <c r="I14" s="21">
        <v>0.50275229357798101</v>
      </c>
      <c r="J14" s="21">
        <v>3.4455456353051403E-2</v>
      </c>
      <c r="K14" s="16"/>
      <c r="L14" s="16"/>
    </row>
    <row r="15" spans="2:12" ht="19" x14ac:dyDescent="0.25">
      <c r="B15" s="12">
        <v>11</v>
      </c>
      <c r="C15" s="143" t="s">
        <v>28</v>
      </c>
      <c r="D15" s="22" t="s">
        <v>14</v>
      </c>
      <c r="E15" s="23">
        <v>0.71284403669724705</v>
      </c>
      <c r="F15" s="23">
        <v>0.79</v>
      </c>
      <c r="G15" s="23">
        <v>0.57981651376146703</v>
      </c>
      <c r="H15" s="23">
        <v>0.66878306878306804</v>
      </c>
      <c r="I15" s="23">
        <v>0.71284403669724705</v>
      </c>
      <c r="J15" s="23">
        <v>0.44160445282359001</v>
      </c>
      <c r="K15" s="16"/>
      <c r="L15" s="16"/>
    </row>
    <row r="16" spans="2:12" ht="19" x14ac:dyDescent="0.25">
      <c r="B16" s="12">
        <v>12</v>
      </c>
      <c r="C16" s="143"/>
      <c r="D16" s="22" t="s">
        <v>27</v>
      </c>
      <c r="E16" s="23">
        <v>0.68073394495412798</v>
      </c>
      <c r="F16" s="23">
        <v>0.85304659498207802</v>
      </c>
      <c r="G16" s="23">
        <v>0.43669724770642199</v>
      </c>
      <c r="H16" s="23">
        <v>0.57766990291262099</v>
      </c>
      <c r="I16" s="23">
        <v>0.68073394495412798</v>
      </c>
      <c r="J16" s="23">
        <v>0.41414621580758398</v>
      </c>
      <c r="K16" s="16"/>
      <c r="L16" s="16"/>
    </row>
    <row r="17" spans="2:12" ht="19" x14ac:dyDescent="0.25">
      <c r="B17" s="12">
        <v>13</v>
      </c>
      <c r="C17" s="143"/>
      <c r="D17" s="22" t="s">
        <v>12</v>
      </c>
      <c r="E17" s="23">
        <v>0.52293577981651296</v>
      </c>
      <c r="F17" s="23">
        <v>0.51182592242194802</v>
      </c>
      <c r="G17" s="23">
        <v>0.99266055045871504</v>
      </c>
      <c r="H17" s="23">
        <v>0.67540574282147303</v>
      </c>
      <c r="I17" s="23">
        <v>0.52293577981651296</v>
      </c>
      <c r="J17" s="23">
        <v>0.13385837394679501</v>
      </c>
      <c r="K17" s="16"/>
      <c r="L17" s="16"/>
    </row>
    <row r="18" spans="2:12" ht="19" x14ac:dyDescent="0.25">
      <c r="B18" s="12">
        <v>14</v>
      </c>
      <c r="C18" s="142" t="s">
        <v>20</v>
      </c>
      <c r="D18" s="24" t="s">
        <v>19</v>
      </c>
      <c r="E18" s="18">
        <v>0.74495412844036701</v>
      </c>
      <c r="F18" s="18">
        <v>0.77079107505070998</v>
      </c>
      <c r="G18" s="18">
        <v>0.69724770642201805</v>
      </c>
      <c r="H18" s="18">
        <v>0.73217726396917104</v>
      </c>
      <c r="I18" s="18">
        <v>0.74495412844036701</v>
      </c>
      <c r="J18" s="18">
        <v>0.49215356592980097</v>
      </c>
      <c r="K18" s="16"/>
      <c r="L18" s="16"/>
    </row>
    <row r="19" spans="2:12" ht="19" x14ac:dyDescent="0.25">
      <c r="B19" s="12">
        <v>15</v>
      </c>
      <c r="C19" s="142"/>
      <c r="D19" s="24" t="s">
        <v>29</v>
      </c>
      <c r="E19" s="18">
        <v>0.677064220183486</v>
      </c>
      <c r="F19" s="18">
        <v>0.74680306905370797</v>
      </c>
      <c r="G19" s="18">
        <v>0.53577981651376105</v>
      </c>
      <c r="H19" s="18">
        <v>0.62393162393162305</v>
      </c>
      <c r="I19" s="18">
        <v>0.677064220183486</v>
      </c>
      <c r="J19" s="18">
        <v>0.36917334994560302</v>
      </c>
      <c r="K19" s="16"/>
      <c r="L19" s="16"/>
    </row>
    <row r="20" spans="2:12" ht="19" x14ac:dyDescent="0.25">
      <c r="B20" s="12">
        <v>16</v>
      </c>
      <c r="C20" s="142"/>
      <c r="D20" s="24" t="s">
        <v>21</v>
      </c>
      <c r="E20" s="18">
        <v>0.69633027522935698</v>
      </c>
      <c r="F20" s="18">
        <v>0.83647798742138302</v>
      </c>
      <c r="G20" s="18">
        <v>0.48807339449541198</v>
      </c>
      <c r="H20" s="18">
        <v>0.61645422943221295</v>
      </c>
      <c r="I20" s="18">
        <v>0.69633027522935698</v>
      </c>
      <c r="J20" s="18">
        <v>0.43190831313349798</v>
      </c>
      <c r="K20" s="16"/>
      <c r="L20" s="16"/>
    </row>
    <row r="21" spans="2:12" ht="19" x14ac:dyDescent="0.25">
      <c r="B21" s="12">
        <v>17</v>
      </c>
      <c r="C21" s="141" t="s">
        <v>30</v>
      </c>
      <c r="D21" s="25" t="s">
        <v>24</v>
      </c>
      <c r="E21" s="21"/>
      <c r="F21" s="21"/>
      <c r="G21" s="21"/>
      <c r="H21" s="27"/>
      <c r="I21" s="21"/>
      <c r="J21" s="21"/>
      <c r="K21" s="16"/>
      <c r="L21" s="16"/>
    </row>
    <row r="22" spans="2:12" ht="19" x14ac:dyDescent="0.25">
      <c r="B22" s="12">
        <v>18</v>
      </c>
      <c r="C22" s="141"/>
      <c r="D22" s="25" t="s">
        <v>33</v>
      </c>
      <c r="E22" s="21"/>
      <c r="F22" s="21"/>
      <c r="G22" s="21"/>
      <c r="H22" s="21"/>
      <c r="I22" s="21"/>
      <c r="J22" s="21"/>
      <c r="K22" s="16"/>
      <c r="L22" s="16"/>
    </row>
  </sheetData>
  <mergeCells count="7">
    <mergeCell ref="C21:C22"/>
    <mergeCell ref="B2:J2"/>
    <mergeCell ref="C5:C7"/>
    <mergeCell ref="C9:C11"/>
    <mergeCell ref="C12:C14"/>
    <mergeCell ref="C15:C17"/>
    <mergeCell ref="C18:C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F665-5D7F-B847-BBED-507F21FCAA2D}">
  <dimension ref="B2:R15"/>
  <sheetViews>
    <sheetView topLeftCell="B1" workbookViewId="0">
      <selection activeCell="H5" sqref="H5"/>
    </sheetView>
  </sheetViews>
  <sheetFormatPr baseColWidth="10" defaultRowHeight="16" x14ac:dyDescent="0.2"/>
  <cols>
    <col min="2" max="2" width="14.6640625" bestFit="1" customWidth="1"/>
    <col min="3" max="3" width="26.1640625" bestFit="1" customWidth="1"/>
    <col min="4" max="4" width="6.83203125" bestFit="1" customWidth="1"/>
    <col min="5" max="6" width="8.6640625" bestFit="1" customWidth="1"/>
    <col min="7" max="7" width="10" bestFit="1" customWidth="1"/>
    <col min="8" max="10" width="8.6640625" bestFit="1" customWidth="1"/>
    <col min="11" max="11" width="9.83203125" bestFit="1" customWidth="1"/>
    <col min="12" max="12" width="8.33203125" bestFit="1" customWidth="1"/>
    <col min="13" max="13" width="7.83203125" customWidth="1"/>
  </cols>
  <sheetData>
    <row r="2" spans="2:18" ht="21" x14ac:dyDescent="0.25">
      <c r="C2" s="136" t="s">
        <v>119</v>
      </c>
      <c r="D2" s="136"/>
      <c r="E2" s="136"/>
      <c r="F2" s="136"/>
      <c r="G2" s="136"/>
      <c r="H2" s="136"/>
      <c r="I2" s="136"/>
      <c r="J2" s="136"/>
      <c r="K2" s="136"/>
      <c r="L2" s="136"/>
    </row>
    <row r="4" spans="2:18" x14ac:dyDescent="0.2">
      <c r="B4" s="6" t="s">
        <v>181</v>
      </c>
      <c r="C4" s="6" t="s">
        <v>0</v>
      </c>
      <c r="D4" s="6" t="s">
        <v>31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35</v>
      </c>
      <c r="L4" s="5" t="s">
        <v>36</v>
      </c>
      <c r="M4" s="5" t="s">
        <v>218</v>
      </c>
    </row>
    <row r="5" spans="2:18" x14ac:dyDescent="0.2">
      <c r="B5" s="72" t="s">
        <v>180</v>
      </c>
      <c r="C5" s="2" t="s">
        <v>7</v>
      </c>
      <c r="D5" s="2">
        <v>3</v>
      </c>
      <c r="E5" s="30">
        <v>0.92568807339449499</v>
      </c>
      <c r="F5" s="32">
        <v>0.92181818181818098</v>
      </c>
      <c r="G5" s="32">
        <v>0.93027522935779805</v>
      </c>
      <c r="H5" s="30">
        <v>0.92602739726027306</v>
      </c>
      <c r="I5" s="30">
        <v>0.92568807339449499</v>
      </c>
      <c r="J5" s="30">
        <v>0.85141197836438498</v>
      </c>
      <c r="K5" s="3">
        <v>0</v>
      </c>
      <c r="L5" s="3">
        <v>0.1226</v>
      </c>
      <c r="M5" s="93">
        <v>1</v>
      </c>
    </row>
    <row r="6" spans="2:18" x14ac:dyDescent="0.2">
      <c r="B6" s="149" t="s">
        <v>178</v>
      </c>
      <c r="C6" s="147" t="s">
        <v>32</v>
      </c>
      <c r="D6" s="29">
        <v>1</v>
      </c>
      <c r="E6" s="4">
        <v>0.79908256880733897</v>
      </c>
      <c r="F6" s="4">
        <v>0.72086720867208598</v>
      </c>
      <c r="G6" s="30">
        <v>0.97614678899082497</v>
      </c>
      <c r="H6" s="4">
        <v>0.82930631332813698</v>
      </c>
      <c r="I6" s="4">
        <v>0.79908256880733897</v>
      </c>
      <c r="J6" s="4">
        <v>0.63961418603104803</v>
      </c>
      <c r="K6" s="34">
        <v>0.41099999999999998</v>
      </c>
      <c r="L6" s="34">
        <v>0.51100000000000001</v>
      </c>
    </row>
    <row r="7" spans="2:18" x14ac:dyDescent="0.2">
      <c r="B7" s="149"/>
      <c r="C7" s="147"/>
      <c r="D7" s="29">
        <v>3</v>
      </c>
      <c r="E7" s="4">
        <v>0.91284403669724701</v>
      </c>
      <c r="F7" s="31">
        <v>0.87751677852348997</v>
      </c>
      <c r="G7" s="32">
        <v>0.959633027522935</v>
      </c>
      <c r="H7" s="31">
        <v>0.91673970201577504</v>
      </c>
      <c r="I7" s="31">
        <v>0.91284403669724701</v>
      </c>
      <c r="J7" s="31">
        <v>0.82932719996238502</v>
      </c>
      <c r="K7" s="35">
        <v>0.156</v>
      </c>
      <c r="L7" s="34">
        <v>0.496</v>
      </c>
      <c r="M7" s="94">
        <v>1</v>
      </c>
      <c r="O7">
        <f>2000/8</f>
        <v>250</v>
      </c>
      <c r="Q7" t="s">
        <v>219</v>
      </c>
      <c r="R7">
        <f>1000/O7</f>
        <v>4</v>
      </c>
    </row>
    <row r="8" spans="2:18" x14ac:dyDescent="0.2">
      <c r="B8" s="149"/>
      <c r="C8" s="37" t="s">
        <v>37</v>
      </c>
      <c r="D8" s="29">
        <v>3</v>
      </c>
      <c r="E8" s="4">
        <v>0.87798165137614603</v>
      </c>
      <c r="F8" s="4">
        <v>0.81987577639751497</v>
      </c>
      <c r="G8" s="4">
        <v>0.96880733944954101</v>
      </c>
      <c r="H8" s="4">
        <v>0.888141295206055</v>
      </c>
      <c r="I8" s="4">
        <v>0.87798165137614603</v>
      </c>
      <c r="J8" s="4">
        <v>0.76875305205789202</v>
      </c>
      <c r="K8" s="3">
        <v>0.20599999999999999</v>
      </c>
      <c r="L8" s="3">
        <v>0.52700000000000002</v>
      </c>
      <c r="M8" s="94">
        <v>1</v>
      </c>
    </row>
    <row r="9" spans="2:18" x14ac:dyDescent="0.2">
      <c r="B9" s="149"/>
      <c r="C9" s="46" t="s">
        <v>26</v>
      </c>
      <c r="D9" s="29">
        <v>5</v>
      </c>
      <c r="E9" s="4">
        <v>0.83211009174311901</v>
      </c>
      <c r="F9" s="30">
        <v>0.92289719626168198</v>
      </c>
      <c r="G9" s="4">
        <v>0.72477064220183396</v>
      </c>
      <c r="H9" s="4">
        <v>0.81192189105858104</v>
      </c>
      <c r="I9" s="4">
        <v>0.83211009174311901</v>
      </c>
      <c r="J9" s="4">
        <v>0.68007637976656798</v>
      </c>
      <c r="K9" s="4">
        <v>0.371</v>
      </c>
      <c r="L9" s="4">
        <v>0.374</v>
      </c>
      <c r="M9" s="94">
        <v>1</v>
      </c>
    </row>
    <row r="10" spans="2:18" x14ac:dyDescent="0.2">
      <c r="B10" s="149"/>
      <c r="C10" s="148" t="s">
        <v>126</v>
      </c>
      <c r="D10" s="29">
        <v>3</v>
      </c>
      <c r="E10" s="31">
        <v>0.89541284403669696</v>
      </c>
      <c r="F10" s="58">
        <v>0.907372400756143</v>
      </c>
      <c r="G10" s="31">
        <v>0.88073394495412805</v>
      </c>
      <c r="H10" s="31">
        <v>0.89385474860335101</v>
      </c>
      <c r="I10" s="31">
        <v>0.89541284403669696</v>
      </c>
      <c r="J10" s="31">
        <v>0.791166707073229</v>
      </c>
      <c r="K10" s="31">
        <v>0.41399999999999998</v>
      </c>
      <c r="L10" s="31">
        <v>0.75</v>
      </c>
    </row>
    <row r="11" spans="2:18" x14ac:dyDescent="0.2">
      <c r="B11" s="149"/>
      <c r="C11" s="148"/>
      <c r="D11" s="29">
        <v>4</v>
      </c>
      <c r="E11" s="31">
        <v>0.89541284403669696</v>
      </c>
      <c r="F11" s="58">
        <v>0.87740805604203098</v>
      </c>
      <c r="G11" s="31">
        <v>0.919266055045871</v>
      </c>
      <c r="H11" s="31">
        <v>0.89784946236559104</v>
      </c>
      <c r="I11" s="31">
        <v>0.89541284403669696</v>
      </c>
      <c r="J11" s="31">
        <v>0.79172714825236901</v>
      </c>
      <c r="K11" s="31">
        <v>0.47599999999999998</v>
      </c>
      <c r="L11" s="31">
        <v>0.746</v>
      </c>
      <c r="M11" s="94">
        <v>1</v>
      </c>
    </row>
    <row r="12" spans="2:18" x14ac:dyDescent="0.2">
      <c r="B12" s="149"/>
      <c r="C12" s="148"/>
      <c r="D12" s="29">
        <v>5</v>
      </c>
      <c r="E12" s="31">
        <v>0.86146788990825596</v>
      </c>
      <c r="F12" s="31">
        <v>0.90702479338842901</v>
      </c>
      <c r="G12" s="31">
        <v>0.80550458715596296</v>
      </c>
      <c r="H12" s="31">
        <v>0.85325558794946499</v>
      </c>
      <c r="I12" s="31">
        <v>0.86146788990825696</v>
      </c>
      <c r="J12" s="31">
        <v>0.72750708795168295</v>
      </c>
      <c r="K12" s="31">
        <v>0.52100000000000002</v>
      </c>
      <c r="L12" s="31">
        <v>0.84399999999999997</v>
      </c>
    </row>
    <row r="13" spans="2:18" x14ac:dyDescent="0.2">
      <c r="B13" s="149" t="s">
        <v>179</v>
      </c>
      <c r="C13" s="150" t="s">
        <v>32</v>
      </c>
      <c r="D13" s="29">
        <v>2</v>
      </c>
      <c r="E13" s="31"/>
      <c r="F13" s="31"/>
      <c r="G13" s="31"/>
      <c r="H13" s="31"/>
      <c r="I13" s="31"/>
      <c r="J13" s="31"/>
      <c r="K13" s="31"/>
      <c r="L13" s="31"/>
    </row>
    <row r="14" spans="2:18" x14ac:dyDescent="0.2">
      <c r="B14" s="149"/>
      <c r="C14" s="151"/>
      <c r="D14" s="29">
        <v>3</v>
      </c>
      <c r="E14" s="3"/>
      <c r="F14" s="31"/>
      <c r="G14" s="3"/>
      <c r="H14" s="31"/>
      <c r="I14" s="31"/>
      <c r="J14" s="31"/>
      <c r="K14" s="3"/>
      <c r="L14" s="3"/>
    </row>
    <row r="15" spans="2:18" x14ac:dyDescent="0.2">
      <c r="D15" s="33"/>
      <c r="E15" s="36"/>
      <c r="F15" s="36"/>
      <c r="G15" s="36"/>
      <c r="H15" s="36"/>
      <c r="I15" s="36"/>
      <c r="J15" s="36"/>
      <c r="K15" s="36"/>
      <c r="L15" s="36"/>
    </row>
  </sheetData>
  <mergeCells count="6">
    <mergeCell ref="C2:L2"/>
    <mergeCell ref="C6:C7"/>
    <mergeCell ref="C10:C12"/>
    <mergeCell ref="B6:B12"/>
    <mergeCell ref="C13:C14"/>
    <mergeCell ref="B13:B1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960E-3BFD-7E44-83D4-95E54FFF8114}">
  <dimension ref="C2:W25"/>
  <sheetViews>
    <sheetView topLeftCell="M4" workbookViewId="0">
      <selection activeCell="Q23" sqref="Q23"/>
    </sheetView>
  </sheetViews>
  <sheetFormatPr baseColWidth="10" defaultRowHeight="16" x14ac:dyDescent="0.2"/>
  <cols>
    <col min="3" max="3" width="11.1640625" customWidth="1"/>
    <col min="11" max="11" width="12.33203125" customWidth="1"/>
    <col min="16" max="16" width="28.5" bestFit="1" customWidth="1"/>
    <col min="22" max="22" width="14.6640625" bestFit="1" customWidth="1"/>
  </cols>
  <sheetData>
    <row r="2" spans="3:23" ht="21" x14ac:dyDescent="0.25">
      <c r="C2" s="152" t="s">
        <v>184</v>
      </c>
      <c r="D2" s="152"/>
      <c r="E2" s="152"/>
      <c r="F2" s="152"/>
      <c r="G2" s="152"/>
      <c r="H2" s="152"/>
      <c r="I2" s="152"/>
      <c r="J2" s="152"/>
      <c r="K2" s="152"/>
      <c r="P2" s="136" t="s">
        <v>193</v>
      </c>
      <c r="Q2" s="136"/>
      <c r="R2" s="136"/>
      <c r="S2" s="136"/>
      <c r="T2" s="136"/>
      <c r="U2" s="136"/>
      <c r="V2" s="136"/>
      <c r="W2" s="136"/>
    </row>
    <row r="4" spans="3:23" x14ac:dyDescent="0.2">
      <c r="C4" s="6" t="s">
        <v>38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45</v>
      </c>
      <c r="K4" s="7" t="s">
        <v>78</v>
      </c>
      <c r="M4" s="5" t="s">
        <v>186</v>
      </c>
      <c r="P4" s="6" t="s">
        <v>38</v>
      </c>
      <c r="Q4" s="5" t="s">
        <v>1</v>
      </c>
      <c r="R4" s="5" t="s">
        <v>2</v>
      </c>
      <c r="S4" s="5" t="s">
        <v>3</v>
      </c>
      <c r="T4" s="5" t="s">
        <v>4</v>
      </c>
      <c r="U4" s="5" t="s">
        <v>5</v>
      </c>
      <c r="V4" s="5" t="s">
        <v>146</v>
      </c>
      <c r="W4" s="5" t="s">
        <v>45</v>
      </c>
    </row>
    <row r="5" spans="3:23" s="44" customFormat="1" ht="40" customHeight="1" x14ac:dyDescent="0.2">
      <c r="C5" s="42" t="s">
        <v>182</v>
      </c>
      <c r="D5" s="43">
        <v>0.92997542997542904</v>
      </c>
      <c r="E5" s="43">
        <v>0.91666666666666596</v>
      </c>
      <c r="F5" s="43">
        <v>0.94594594594594505</v>
      </c>
      <c r="G5" s="43">
        <v>0.93107617896009598</v>
      </c>
      <c r="H5" s="43">
        <v>0.92997542997543003</v>
      </c>
      <c r="I5" s="43">
        <v>0.86038986952449104</v>
      </c>
      <c r="J5" s="42">
        <v>2442</v>
      </c>
      <c r="K5" s="54" t="s">
        <v>189</v>
      </c>
      <c r="M5" s="73">
        <v>0.90049999999999997</v>
      </c>
      <c r="P5" s="3" t="s">
        <v>44</v>
      </c>
      <c r="Q5" s="35">
        <v>1</v>
      </c>
      <c r="R5" s="35">
        <v>1</v>
      </c>
      <c r="S5" s="35">
        <v>1</v>
      </c>
      <c r="T5" s="35">
        <v>1</v>
      </c>
      <c r="U5" s="35">
        <v>1</v>
      </c>
      <c r="V5" s="35">
        <v>1</v>
      </c>
      <c r="W5" s="3">
        <v>10</v>
      </c>
    </row>
    <row r="6" spans="3:23" s="44" customFormat="1" ht="44" customHeight="1" x14ac:dyDescent="0.2">
      <c r="C6" s="42" t="s">
        <v>183</v>
      </c>
      <c r="D6" s="43">
        <v>0.88955823293172598</v>
      </c>
      <c r="E6" s="43">
        <v>0.90756302521008403</v>
      </c>
      <c r="F6" s="43">
        <v>0.86746987951807197</v>
      </c>
      <c r="G6" s="43">
        <v>0.88706365503079998</v>
      </c>
      <c r="H6" s="43">
        <v>0.88955823293172698</v>
      </c>
      <c r="I6" s="43">
        <v>0.77987783506213404</v>
      </c>
      <c r="J6" s="42">
        <v>498</v>
      </c>
      <c r="K6" s="54" t="s">
        <v>190</v>
      </c>
      <c r="M6" s="73">
        <v>0.99319999999999997</v>
      </c>
      <c r="P6" s="3" t="s">
        <v>40</v>
      </c>
      <c r="Q6" s="35">
        <v>0.89829999999999999</v>
      </c>
      <c r="R6" s="35">
        <v>0.93330000000000002</v>
      </c>
      <c r="S6" s="35">
        <v>0.875</v>
      </c>
      <c r="T6" s="35">
        <v>0.9032</v>
      </c>
      <c r="U6" s="35">
        <v>0.89829999999999999</v>
      </c>
      <c r="V6" s="35">
        <v>0.9456</v>
      </c>
      <c r="W6" s="3">
        <v>64</v>
      </c>
    </row>
    <row r="7" spans="3:23" s="44" customFormat="1" ht="39" customHeight="1" x14ac:dyDescent="0.2">
      <c r="C7" s="42" t="s">
        <v>185</v>
      </c>
      <c r="D7" s="42">
        <v>0.90803195029953399</v>
      </c>
      <c r="E7" s="42">
        <v>0.91363022941970295</v>
      </c>
      <c r="F7" s="42">
        <v>0.90126469935655595</v>
      </c>
      <c r="G7" s="42">
        <v>0.90740533899251596</v>
      </c>
      <c r="H7" s="42">
        <v>0.90803195029953399</v>
      </c>
      <c r="I7" s="42">
        <v>0.81613865528074403</v>
      </c>
      <c r="J7" s="42">
        <v>9014</v>
      </c>
      <c r="K7" s="75" t="s">
        <v>191</v>
      </c>
      <c r="M7" s="73" t="s">
        <v>187</v>
      </c>
      <c r="P7" s="40" t="s">
        <v>39</v>
      </c>
      <c r="Q7" s="35">
        <v>0.89049999999999996</v>
      </c>
      <c r="R7" s="35">
        <v>0.88729999999999998</v>
      </c>
      <c r="S7" s="35">
        <v>0.9</v>
      </c>
      <c r="T7" s="35">
        <v>0.89359999999999995</v>
      </c>
      <c r="U7" s="35">
        <v>0.89049999999999996</v>
      </c>
      <c r="V7" s="35">
        <v>0.94089999999999996</v>
      </c>
      <c r="W7" s="3">
        <v>148</v>
      </c>
    </row>
    <row r="8" spans="3:23" x14ac:dyDescent="0.2">
      <c r="P8" s="3" t="s">
        <v>41</v>
      </c>
      <c r="Q8" s="35">
        <v>0.91569999999999996</v>
      </c>
      <c r="R8" s="35">
        <v>0.92220000000000002</v>
      </c>
      <c r="S8" s="35">
        <v>0.91679999999999995</v>
      </c>
      <c r="T8" s="35">
        <v>0.91949999999999998</v>
      </c>
      <c r="U8" s="35">
        <v>0.91569999999999996</v>
      </c>
      <c r="V8" s="35">
        <v>0.96709999999999996</v>
      </c>
      <c r="W8" s="3">
        <v>8594</v>
      </c>
    </row>
    <row r="9" spans="3:23" x14ac:dyDescent="0.2">
      <c r="P9" s="3" t="s">
        <v>42</v>
      </c>
      <c r="Q9" s="35">
        <v>0.91900000000000004</v>
      </c>
      <c r="R9" s="35">
        <v>0.91990000000000005</v>
      </c>
      <c r="S9" s="35">
        <v>0.92510000000000003</v>
      </c>
      <c r="T9" s="35">
        <v>0.92249999999999999</v>
      </c>
      <c r="U9" s="35">
        <v>0.91900000000000004</v>
      </c>
      <c r="V9" s="35">
        <v>0.95750000000000002</v>
      </c>
      <c r="W9" s="3">
        <v>2542</v>
      </c>
    </row>
    <row r="10" spans="3:23" x14ac:dyDescent="0.2">
      <c r="P10" s="40" t="s">
        <v>43</v>
      </c>
      <c r="Q10" s="35">
        <v>0.87290000000000001</v>
      </c>
      <c r="R10" s="35">
        <v>0.90429999999999999</v>
      </c>
      <c r="S10" s="35">
        <v>0.84570000000000001</v>
      </c>
      <c r="T10" s="35">
        <v>0.874</v>
      </c>
      <c r="U10" s="35">
        <v>0.87290000000000001</v>
      </c>
      <c r="V10" s="35">
        <v>0.94579999999999997</v>
      </c>
      <c r="W10" s="3">
        <v>11302</v>
      </c>
    </row>
    <row r="11" spans="3:23" x14ac:dyDescent="0.2">
      <c r="P11" s="3" t="s">
        <v>46</v>
      </c>
      <c r="Q11" s="35">
        <v>0.90410000000000001</v>
      </c>
      <c r="R11" s="35">
        <v>0.90859999999999996</v>
      </c>
      <c r="S11" s="35">
        <v>0.90349999999999997</v>
      </c>
      <c r="T11" s="35">
        <v>0.90600000000000003</v>
      </c>
      <c r="U11" s="35">
        <v>0.90410000000000001</v>
      </c>
      <c r="V11" s="35">
        <v>0.95860000000000001</v>
      </c>
      <c r="W11" s="3">
        <v>13262</v>
      </c>
    </row>
    <row r="12" spans="3:23" x14ac:dyDescent="0.2">
      <c r="C12" s="152" t="s">
        <v>188</v>
      </c>
      <c r="D12" s="152"/>
      <c r="E12" s="152"/>
      <c r="F12" s="152"/>
      <c r="G12" s="152"/>
      <c r="H12" s="152"/>
      <c r="I12" s="152"/>
      <c r="J12" s="152"/>
      <c r="K12" s="152"/>
      <c r="P12" s="3" t="s">
        <v>47</v>
      </c>
      <c r="Q12" s="35">
        <v>0.9052</v>
      </c>
      <c r="R12" s="35">
        <v>0.85929999999999995</v>
      </c>
      <c r="S12" s="35">
        <v>0.9748</v>
      </c>
      <c r="T12" s="35">
        <v>0.91339999999999999</v>
      </c>
      <c r="U12" s="35">
        <v>0.9052</v>
      </c>
      <c r="V12" s="35">
        <v>0.97019999999999995</v>
      </c>
      <c r="W12" s="3">
        <v>238</v>
      </c>
    </row>
    <row r="13" spans="3:23" x14ac:dyDescent="0.2">
      <c r="P13" s="3" t="s">
        <v>48</v>
      </c>
      <c r="Q13" s="35">
        <v>0.94120000000000004</v>
      </c>
      <c r="R13" s="35">
        <v>1</v>
      </c>
      <c r="S13" s="35">
        <v>0.88890000000000002</v>
      </c>
      <c r="T13" s="35">
        <v>0.94120000000000004</v>
      </c>
      <c r="U13" s="35">
        <v>0.94120000000000004</v>
      </c>
      <c r="V13" s="35">
        <v>0.97219999999999995</v>
      </c>
      <c r="W13" s="3">
        <v>18</v>
      </c>
    </row>
    <row r="14" spans="3:23" x14ac:dyDescent="0.2">
      <c r="C14" s="6" t="s">
        <v>38</v>
      </c>
      <c r="D14" s="5" t="s">
        <v>1</v>
      </c>
      <c r="E14" s="5" t="s">
        <v>2</v>
      </c>
      <c r="F14" s="5" t="s">
        <v>3</v>
      </c>
      <c r="G14" s="5" t="s">
        <v>4</v>
      </c>
      <c r="H14" s="5" t="s">
        <v>5</v>
      </c>
      <c r="I14" s="5" t="s">
        <v>6</v>
      </c>
      <c r="J14" s="5" t="s">
        <v>45</v>
      </c>
      <c r="K14" s="7" t="s">
        <v>78</v>
      </c>
      <c r="P14" s="40" t="s">
        <v>49</v>
      </c>
      <c r="Q14" s="35">
        <v>0.88929999999999998</v>
      </c>
      <c r="R14" s="35">
        <v>0.89890000000000003</v>
      </c>
      <c r="S14" s="35">
        <v>0.87909999999999999</v>
      </c>
      <c r="T14" s="35">
        <v>0.88890000000000002</v>
      </c>
      <c r="U14" s="35">
        <v>0.88929999999999998</v>
      </c>
      <c r="V14" s="35">
        <v>0.94710000000000005</v>
      </c>
      <c r="W14" s="3">
        <v>582</v>
      </c>
    </row>
    <row r="15" spans="3:23" x14ac:dyDescent="0.2">
      <c r="C15" s="42" t="s">
        <v>182</v>
      </c>
      <c r="D15" s="43"/>
      <c r="E15" s="43"/>
      <c r="F15" s="43"/>
      <c r="G15" s="43"/>
      <c r="H15" s="43"/>
      <c r="I15" s="43"/>
      <c r="J15" s="42">
        <v>2442</v>
      </c>
      <c r="K15" s="54"/>
      <c r="P15" s="40" t="s">
        <v>50</v>
      </c>
      <c r="Q15" s="35">
        <v>0.87209999999999999</v>
      </c>
      <c r="R15" s="35">
        <v>0.89149999999999996</v>
      </c>
      <c r="S15" s="35">
        <v>0.86109999999999998</v>
      </c>
      <c r="T15" s="35">
        <v>0.87609999999999999</v>
      </c>
      <c r="U15" s="35">
        <v>0.87209999999999999</v>
      </c>
      <c r="V15" s="35">
        <v>0.9365</v>
      </c>
      <c r="W15" s="3">
        <v>4104</v>
      </c>
    </row>
    <row r="16" spans="3:23" x14ac:dyDescent="0.2">
      <c r="C16" s="42" t="s">
        <v>183</v>
      </c>
      <c r="D16" s="43"/>
      <c r="E16" s="43"/>
      <c r="F16" s="43"/>
      <c r="G16" s="43"/>
      <c r="H16" s="43"/>
      <c r="I16" s="43"/>
      <c r="J16" s="42">
        <v>498</v>
      </c>
      <c r="K16" s="54"/>
      <c r="P16" s="3" t="s">
        <v>51</v>
      </c>
      <c r="Q16" s="35">
        <v>1</v>
      </c>
      <c r="R16" s="35">
        <v>1</v>
      </c>
      <c r="S16" s="35">
        <v>1</v>
      </c>
      <c r="T16" s="35">
        <v>1</v>
      </c>
      <c r="U16" s="35">
        <v>1</v>
      </c>
      <c r="V16" s="35">
        <v>1</v>
      </c>
      <c r="W16" s="3">
        <v>4</v>
      </c>
    </row>
    <row r="17" spans="3:23" x14ac:dyDescent="0.2">
      <c r="C17" s="3" t="s">
        <v>185</v>
      </c>
      <c r="D17" s="3"/>
      <c r="E17" s="3"/>
      <c r="F17" s="3"/>
      <c r="G17" s="3"/>
      <c r="H17" s="3"/>
      <c r="I17" s="3"/>
      <c r="J17" s="3">
        <v>9014</v>
      </c>
      <c r="K17" s="3"/>
      <c r="P17" s="3" t="s">
        <v>52</v>
      </c>
      <c r="Q17" s="35">
        <v>0.89529999999999998</v>
      </c>
      <c r="R17" s="35">
        <v>0.89929999999999999</v>
      </c>
      <c r="S17" s="35">
        <v>0.90280000000000005</v>
      </c>
      <c r="T17" s="35">
        <v>0.90110000000000001</v>
      </c>
      <c r="U17" s="35">
        <v>0.89529999999999998</v>
      </c>
      <c r="V17" s="35">
        <v>0.94789999999999996</v>
      </c>
      <c r="W17" s="3">
        <v>3026</v>
      </c>
    </row>
    <row r="18" spans="3:23" x14ac:dyDescent="0.2">
      <c r="P18" s="38" t="s">
        <v>53</v>
      </c>
      <c r="Q18" s="39">
        <f t="shared" ref="Q18:V18" si="0">AVERAGE(Q5:Q17)</f>
        <v>0.91566153846153842</v>
      </c>
      <c r="R18" s="39">
        <f t="shared" si="0"/>
        <v>0.92496923076923088</v>
      </c>
      <c r="S18" s="39">
        <f t="shared" si="0"/>
        <v>0.91329230769230751</v>
      </c>
      <c r="T18" s="39">
        <f t="shared" si="0"/>
        <v>0.91842307692307679</v>
      </c>
      <c r="U18" s="39">
        <f t="shared" si="0"/>
        <v>0.91566153846153842</v>
      </c>
      <c r="V18" s="39">
        <f t="shared" si="0"/>
        <v>0.96072307692307701</v>
      </c>
    </row>
    <row r="19" spans="3:23" x14ac:dyDescent="0.2">
      <c r="P19" s="38" t="s">
        <v>55</v>
      </c>
      <c r="Q19" s="39">
        <f t="shared" ref="Q19:V19" si="1">SUMPRODUCT(Q5:Q17,$U$6:$U$18)/SUM($U$6:$U$18)</f>
        <v>0.9151759845727705</v>
      </c>
      <c r="R19" s="39">
        <f t="shared" si="1"/>
        <v>0.92431217940207133</v>
      </c>
      <c r="S19" s="39">
        <f t="shared" si="1"/>
        <v>0.91307099870875719</v>
      </c>
      <c r="T19" s="39">
        <f t="shared" si="1"/>
        <v>0.91798019504016914</v>
      </c>
      <c r="U19" s="39">
        <f t="shared" si="1"/>
        <v>0.9151759845727705</v>
      </c>
      <c r="V19" s="39">
        <f t="shared" si="1"/>
        <v>0.96053202861821396</v>
      </c>
    </row>
    <row r="20" spans="3:23" x14ac:dyDescent="0.2">
      <c r="N20" s="74"/>
      <c r="P20" s="38" t="s">
        <v>54</v>
      </c>
      <c r="Q20" s="39">
        <f>STDEV(Q5:Q17)</f>
        <v>4.1735906572589243E-2</v>
      </c>
      <c r="R20" s="39">
        <f t="shared" ref="R20:V20" si="2">STDEV(R5:R17)</f>
        <v>4.6437150799322036E-2</v>
      </c>
      <c r="S20" s="39">
        <f t="shared" si="2"/>
        <v>4.9897552737892564E-2</v>
      </c>
      <c r="T20" s="39">
        <f t="shared" si="2"/>
        <v>4.0630451507995699E-2</v>
      </c>
      <c r="U20" s="39">
        <f t="shared" si="2"/>
        <v>4.1735906572589243E-2</v>
      </c>
      <c r="V20" s="39">
        <f t="shared" si="2"/>
        <v>2.0703427809831951E-2</v>
      </c>
    </row>
    <row r="23" spans="3:23" x14ac:dyDescent="0.2">
      <c r="Q23" s="76"/>
      <c r="R23" s="76"/>
      <c r="S23" s="76"/>
    </row>
    <row r="25" spans="3:23" x14ac:dyDescent="0.2">
      <c r="S25" s="76"/>
    </row>
  </sheetData>
  <mergeCells count="3">
    <mergeCell ref="C2:K2"/>
    <mergeCell ref="C12:K12"/>
    <mergeCell ref="P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FC07E-25E0-7C48-B7B8-A95B7A2805F8}">
  <dimension ref="C1:U67"/>
  <sheetViews>
    <sheetView topLeftCell="A36" workbookViewId="0">
      <selection activeCell="D29" sqref="D29"/>
    </sheetView>
  </sheetViews>
  <sheetFormatPr baseColWidth="10" defaultRowHeight="16" x14ac:dyDescent="0.2"/>
  <cols>
    <col min="3" max="3" width="29.33203125" style="1" bestFit="1" customWidth="1"/>
    <col min="11" max="11" width="11.1640625" bestFit="1" customWidth="1"/>
    <col min="13" max="13" width="28.5" bestFit="1" customWidth="1"/>
    <col min="14" max="14" width="11.33203125" customWidth="1"/>
    <col min="20" max="20" width="16.6640625" bestFit="1" customWidth="1"/>
    <col min="21" max="21" width="9.6640625" bestFit="1" customWidth="1"/>
  </cols>
  <sheetData>
    <row r="1" spans="3:21" ht="24" x14ac:dyDescent="0.3">
      <c r="C1" s="154" t="s">
        <v>175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</row>
    <row r="3" spans="3:21" ht="21" x14ac:dyDescent="0.25">
      <c r="C3" s="136" t="s">
        <v>192</v>
      </c>
      <c r="D3" s="136"/>
      <c r="E3" s="136"/>
      <c r="F3" s="136"/>
      <c r="G3" s="136"/>
      <c r="H3" s="136"/>
      <c r="I3" s="136"/>
      <c r="M3" s="136" t="s">
        <v>176</v>
      </c>
      <c r="N3" s="136"/>
      <c r="O3" s="136"/>
      <c r="P3" s="136"/>
      <c r="Q3" s="136"/>
      <c r="R3" s="136"/>
      <c r="S3" s="136"/>
      <c r="T3" s="136"/>
      <c r="U3" s="136"/>
    </row>
    <row r="5" spans="3:21" ht="21" x14ac:dyDescent="0.25">
      <c r="D5" s="156" t="s">
        <v>113</v>
      </c>
      <c r="E5" s="156"/>
      <c r="F5" s="156"/>
      <c r="G5" s="156"/>
      <c r="H5" s="156"/>
      <c r="I5" s="156"/>
      <c r="O5" s="153" t="s">
        <v>3</v>
      </c>
      <c r="P5" s="153"/>
      <c r="Q5" s="153"/>
      <c r="R5" s="153"/>
      <c r="S5" s="153"/>
      <c r="T5" s="153"/>
    </row>
    <row r="6" spans="3:21" ht="34" x14ac:dyDescent="0.2">
      <c r="D6" s="47" t="s">
        <v>1</v>
      </c>
      <c r="E6" s="47" t="s">
        <v>2</v>
      </c>
      <c r="F6" s="47" t="s">
        <v>3</v>
      </c>
      <c r="G6" s="47" t="s">
        <v>4</v>
      </c>
      <c r="H6" s="47" t="s">
        <v>5</v>
      </c>
      <c r="I6" s="47" t="s">
        <v>6</v>
      </c>
      <c r="M6" s="47" t="s">
        <v>122</v>
      </c>
      <c r="N6" s="47" t="s">
        <v>124</v>
      </c>
      <c r="O6" s="5" t="s">
        <v>123</v>
      </c>
      <c r="P6" s="5" t="str">
        <f>D10</f>
        <v>Phi3.5-3b</v>
      </c>
      <c r="Q6" s="5" t="str">
        <f>D15</f>
        <v>qwen2.5-3b</v>
      </c>
      <c r="R6" s="5" t="str">
        <f>D20</f>
        <v>Gemma2-9b</v>
      </c>
      <c r="S6" s="5" t="str">
        <f>D25</f>
        <v>GPT-4o</v>
      </c>
      <c r="T6" s="59" t="s">
        <v>136</v>
      </c>
      <c r="U6" s="5" t="s">
        <v>45</v>
      </c>
    </row>
    <row r="7" spans="3:21" x14ac:dyDescent="0.2">
      <c r="C7" s="2" t="s">
        <v>53</v>
      </c>
      <c r="D7" s="50">
        <f>'L2'!N19</f>
        <v>0.91841187779656319</v>
      </c>
      <c r="E7" s="35">
        <f>'L2'!O19</f>
        <v>0.91320905352758208</v>
      </c>
      <c r="F7" s="35">
        <f>'L2'!P19</f>
        <v>0.92497773753400936</v>
      </c>
      <c r="G7" s="50">
        <f>'L2'!Q19</f>
        <v>0.91881672996115837</v>
      </c>
      <c r="H7" s="50">
        <f>'L2'!R19</f>
        <v>0.91841187779656319</v>
      </c>
      <c r="I7" s="50">
        <f>'L2'!T19</f>
        <v>0.83735855343222199</v>
      </c>
      <c r="M7" s="3" t="s">
        <v>44</v>
      </c>
      <c r="N7" s="34">
        <v>0.8</v>
      </c>
      <c r="O7" s="50">
        <f>'L2'!P6</f>
        <v>1</v>
      </c>
      <c r="P7" s="50">
        <f>'Phi3.5-3b Iter'!Q5</f>
        <v>1</v>
      </c>
      <c r="Q7" s="50">
        <f>'qwen2.5-3b'!Q5</f>
        <v>1</v>
      </c>
      <c r="R7" s="35">
        <f>'Gemma2-9b'!Q5</f>
        <v>0.4</v>
      </c>
      <c r="S7" s="50">
        <f>'GPT-4o'!Q5</f>
        <v>1</v>
      </c>
      <c r="T7" s="50">
        <f>'deepseek-r1-distill-qwen'!Q5</f>
        <v>1</v>
      </c>
      <c r="U7" s="3">
        <v>10</v>
      </c>
    </row>
    <row r="8" spans="3:21" x14ac:dyDescent="0.2">
      <c r="C8" s="2" t="s">
        <v>55</v>
      </c>
      <c r="D8" s="35">
        <f>'L2'!N20</f>
        <v>0.89880165854103045</v>
      </c>
      <c r="E8" s="35">
        <f>'L2'!O20</f>
        <v>0.89087377199944373</v>
      </c>
      <c r="F8" s="35">
        <f>'L2'!P20</f>
        <v>0.90900806488358288</v>
      </c>
      <c r="G8" s="35">
        <f>'L2'!Q20</f>
        <v>0.89965970530110717</v>
      </c>
      <c r="H8" s="35">
        <f>'L2'!R20</f>
        <v>0.89880165854103045</v>
      </c>
      <c r="I8" s="35">
        <f>'L2'!T20</f>
        <v>0.79814205893198942</v>
      </c>
      <c r="M8" s="3" t="s">
        <v>40</v>
      </c>
      <c r="N8" s="50">
        <v>1</v>
      </c>
      <c r="O8" s="35">
        <f>'L2'!P7</f>
        <v>0.9375</v>
      </c>
      <c r="P8" s="35">
        <f>'Phi3.5-3b Iter'!Q6</f>
        <v>0.9375</v>
      </c>
      <c r="Q8" s="35">
        <f>'qwen2.5-3b'!Q6</f>
        <v>0.9375</v>
      </c>
      <c r="R8" s="35">
        <f>'Gemma2-9b'!Q6</f>
        <v>0.90625</v>
      </c>
      <c r="S8" s="35">
        <f>'GPT-4o'!Q6</f>
        <v>0.75</v>
      </c>
      <c r="T8" s="35">
        <f>'deepseek-r1-distill-qwen'!Q6</f>
        <v>0.90625</v>
      </c>
      <c r="U8" s="3">
        <v>64</v>
      </c>
    </row>
    <row r="9" spans="3:21" x14ac:dyDescent="0.2">
      <c r="C9" s="2" t="s">
        <v>54</v>
      </c>
      <c r="D9" s="50">
        <f>'L2'!N21</f>
        <v>4.5070114363408499E-2</v>
      </c>
      <c r="E9" s="50">
        <f>'L2'!O21</f>
        <v>4.5146087773398569E-2</v>
      </c>
      <c r="F9" s="35">
        <f>'L2'!P21</f>
        <v>5.0576560143776754E-2</v>
      </c>
      <c r="G9" s="50">
        <f>'L2'!Q21</f>
        <v>4.5443629506660789E-2</v>
      </c>
      <c r="H9" s="50">
        <f>'L2'!R21</f>
        <v>4.5070114363408499E-2</v>
      </c>
      <c r="I9" s="50">
        <f>'L2'!T21</f>
        <v>9.0053900401084325E-2</v>
      </c>
      <c r="M9" s="3" t="s">
        <v>39</v>
      </c>
      <c r="N9" s="34">
        <v>0.77400000000000002</v>
      </c>
      <c r="O9" s="35">
        <f>'L2'!P8</f>
        <v>0.90540540540540504</v>
      </c>
      <c r="P9" s="50">
        <f>'Phi3.5-3b Iter'!Q7</f>
        <v>1</v>
      </c>
      <c r="Q9" s="35">
        <f>'qwen2.5-3b'!Q7</f>
        <v>0.99729729729729721</v>
      </c>
      <c r="R9" s="35">
        <f>'Gemma2-9b'!Q7</f>
        <v>0.79729729729729704</v>
      </c>
      <c r="S9" s="35">
        <f>'GPT-4o'!Q7</f>
        <v>0.90540540540540504</v>
      </c>
      <c r="T9" s="35">
        <f>'deepseek-r1-distill-qwen'!Q7</f>
        <v>0.90540540540540504</v>
      </c>
      <c r="U9" s="3">
        <v>148</v>
      </c>
    </row>
    <row r="10" spans="3:21" ht="19" x14ac:dyDescent="0.25">
      <c r="D10" s="155" t="s">
        <v>114</v>
      </c>
      <c r="E10" s="155"/>
      <c r="F10" s="155"/>
      <c r="G10" s="155"/>
      <c r="H10" s="155"/>
      <c r="I10" s="155"/>
      <c r="M10" s="3" t="s">
        <v>41</v>
      </c>
      <c r="N10" s="34">
        <v>0.88300000000000001</v>
      </c>
      <c r="O10" s="35">
        <f>'L2'!P9</f>
        <v>0.92762392366767499</v>
      </c>
      <c r="P10" s="35">
        <f>'Phi3.5-3b Iter'!Q8</f>
        <v>0.97207353967884502</v>
      </c>
      <c r="Q10" s="50">
        <f>'qwen2.5-3b'!Q8</f>
        <v>0.98603676983942212</v>
      </c>
      <c r="R10" s="35">
        <f>'Gemma2-9b'!Q8</f>
        <v>0.80781940888992243</v>
      </c>
      <c r="S10" s="35">
        <f>'GPT-4o'!Q8</f>
        <v>0.98068419827786801</v>
      </c>
      <c r="T10" s="35">
        <f>'deepseek-r1-distill-qwen'!Q8</f>
        <v>0.87921805911100714</v>
      </c>
      <c r="U10" s="3">
        <v>8594</v>
      </c>
    </row>
    <row r="11" spans="3:21" x14ac:dyDescent="0.2">
      <c r="D11" s="47" t="s">
        <v>1</v>
      </c>
      <c r="E11" s="47" t="s">
        <v>2</v>
      </c>
      <c r="F11" s="47" t="s">
        <v>3</v>
      </c>
      <c r="G11" s="47" t="s">
        <v>4</v>
      </c>
      <c r="H11" s="47" t="s">
        <v>5</v>
      </c>
      <c r="I11" s="47" t="s">
        <v>6</v>
      </c>
      <c r="M11" s="3" t="s">
        <v>42</v>
      </c>
      <c r="N11" s="34">
        <v>0.97399999999999998</v>
      </c>
      <c r="O11" s="35">
        <f>'L2'!P10</f>
        <v>0.97088906372934702</v>
      </c>
      <c r="P11" s="50">
        <f>'Phi3.5-3b Iter'!Q9</f>
        <v>1</v>
      </c>
      <c r="Q11" s="50">
        <f>'qwen2.5-3b'!Q9</f>
        <v>1</v>
      </c>
      <c r="R11" s="35">
        <f>'Gemma2-9b'!Q9</f>
        <v>0.72478363493312281</v>
      </c>
      <c r="S11" s="35">
        <f>'GPT-4o'!Q9</f>
        <v>0.91660110149488505</v>
      </c>
      <c r="T11" s="35">
        <f>'deepseek-r1-distill-qwen'!Q9</f>
        <v>0.98977183320220308</v>
      </c>
      <c r="U11" s="3">
        <v>2542</v>
      </c>
    </row>
    <row r="12" spans="3:21" x14ac:dyDescent="0.2">
      <c r="C12" s="2" t="s">
        <v>53</v>
      </c>
      <c r="D12" s="35">
        <f>'Phi3.5-3b Iter'!D85</f>
        <v>0.88136787920806658</v>
      </c>
      <c r="E12" s="35">
        <f>'Phi3.5-3b Iter'!E85</f>
        <v>0.84080473847694903</v>
      </c>
      <c r="F12" s="50">
        <f>'Phi3.5-3b Iter'!F85</f>
        <v>0.9782001813676503</v>
      </c>
      <c r="G12" s="35">
        <f>'Phi3.5-3b Iter'!G85</f>
        <v>0.8997395919950183</v>
      </c>
      <c r="H12" s="35">
        <f>'Phi3.5-3b Iter'!H85</f>
        <v>0.88136787920806658</v>
      </c>
      <c r="I12" s="35">
        <f>'Phi3.5-3b Iter'!I85</f>
        <v>0.76955063296902348</v>
      </c>
      <c r="M12" s="3" t="s">
        <v>43</v>
      </c>
      <c r="N12" s="34">
        <v>0.9</v>
      </c>
      <c r="O12" s="35">
        <f>'L2'!P11</f>
        <v>0.92001415678640897</v>
      </c>
      <c r="P12" s="50">
        <f>'Phi3.5-3b Iter'!Q10</f>
        <v>1</v>
      </c>
      <c r="Q12" s="50">
        <f>'qwen2.5-3b'!Q10</f>
        <v>1</v>
      </c>
      <c r="R12" s="35">
        <f>'Gemma2-9b'!Q10</f>
        <v>0.76535126526278496</v>
      </c>
      <c r="S12" s="35">
        <f>'GPT-4o'!Q10</f>
        <v>0.98230401698814307</v>
      </c>
      <c r="T12" s="35">
        <f>'deepseek-r1-distill-qwen'!Q10</f>
        <v>0.97097858786055513</v>
      </c>
      <c r="U12" s="3">
        <v>11302</v>
      </c>
    </row>
    <row r="13" spans="3:21" x14ac:dyDescent="0.2">
      <c r="C13" s="2" t="s">
        <v>55</v>
      </c>
      <c r="D13" s="35">
        <f>'Phi3.5-3b Iter'!D86</f>
        <v>0.91926003554016478</v>
      </c>
      <c r="E13" s="35">
        <f>'Phi3.5-3b Iter'!E86</f>
        <v>0.87052128449378507</v>
      </c>
      <c r="F13" s="50">
        <f>'Phi3.5-3b Iter'!F86</f>
        <v>0.98510046931243411</v>
      </c>
      <c r="G13" s="35">
        <f>'Phi3.5-3b Iter'!G86</f>
        <v>0.92419768846587869</v>
      </c>
      <c r="H13" s="35">
        <f>'Phi3.5-3b Iter'!H86</f>
        <v>0.91926003554016478</v>
      </c>
      <c r="I13" s="35">
        <f>'Phi3.5-3b Iter'!I86</f>
        <v>0.84607829661627354</v>
      </c>
      <c r="K13" s="52"/>
      <c r="L13" s="52"/>
      <c r="M13" s="3" t="s">
        <v>46</v>
      </c>
      <c r="N13" s="34">
        <v>0.94969999999999999</v>
      </c>
      <c r="O13" s="35">
        <f>'L2'!P12</f>
        <v>0.89126828532649605</v>
      </c>
      <c r="P13" s="50">
        <f>'Phi3.5-3b Iter'!Q11</f>
        <v>0.99049917056250902</v>
      </c>
      <c r="Q13" s="35">
        <f>'qwen2.5-3b'!Q11</f>
        <v>0.98510028653295068</v>
      </c>
      <c r="R13" s="35">
        <f>'Gemma2-9b'!Q11</f>
        <v>0.71437188960941</v>
      </c>
      <c r="S13" s="35">
        <f>'GPT-4o'!Q11</f>
        <v>0.96184587543356914</v>
      </c>
      <c r="T13" s="35">
        <f>'deepseek-r1-distill-qwen'!Q11</f>
        <v>0.95551198914190905</v>
      </c>
      <c r="U13" s="3">
        <v>13262</v>
      </c>
    </row>
    <row r="14" spans="3:21" x14ac:dyDescent="0.2">
      <c r="C14" s="2" t="s">
        <v>54</v>
      </c>
      <c r="D14" s="35">
        <f>'Phi3.5-3b Iter'!D87</f>
        <v>0.12504006991421926</v>
      </c>
      <c r="E14" s="35">
        <f>'Phi3.5-3b Iter'!E87</f>
        <v>0.11812821793527292</v>
      </c>
      <c r="F14" s="51">
        <f>'Phi3.5-3b Iter'!F87</f>
        <v>3.482882757905556E-2</v>
      </c>
      <c r="G14" s="35">
        <f>'Phi3.5-3b Iter'!G87</f>
        <v>8.330549263655912E-2</v>
      </c>
      <c r="H14" s="35">
        <f>'Phi3.5-3b Iter'!H87</f>
        <v>0.12504006991421809</v>
      </c>
      <c r="I14" s="35">
        <f>'Phi3.5-3b Iter'!I87</f>
        <v>0.25096481497919465</v>
      </c>
      <c r="M14" s="3" t="s">
        <v>47</v>
      </c>
      <c r="N14" s="34">
        <v>0.97</v>
      </c>
      <c r="O14" s="35">
        <f>'L2'!P13</f>
        <v>0.97478991596638598</v>
      </c>
      <c r="P14" s="50">
        <f>'Phi3.5-3b Iter'!Q12</f>
        <v>1</v>
      </c>
      <c r="Q14" s="35">
        <f>'qwen2.5-3b'!Q12</f>
        <v>0.96638655462184797</v>
      </c>
      <c r="R14" s="35">
        <f>'Gemma2-9b'!Q12</f>
        <v>0.77310924369747902</v>
      </c>
      <c r="S14" s="50">
        <f>'GPT-4o'!Q12</f>
        <v>1</v>
      </c>
      <c r="T14" s="35">
        <f>'deepseek-r1-distill-qwen'!Q12</f>
        <v>0.96638655462184797</v>
      </c>
      <c r="U14" s="3">
        <v>238</v>
      </c>
    </row>
    <row r="15" spans="3:21" ht="19" x14ac:dyDescent="0.25">
      <c r="D15" s="155" t="s">
        <v>37</v>
      </c>
      <c r="E15" s="155"/>
      <c r="F15" s="155"/>
      <c r="G15" s="155"/>
      <c r="H15" s="155"/>
      <c r="I15" s="155"/>
      <c r="M15" s="3" t="s">
        <v>48</v>
      </c>
      <c r="N15" s="34">
        <v>0.8</v>
      </c>
      <c r="O15" s="50">
        <f>'L2'!P14</f>
        <v>0.88888888888888795</v>
      </c>
      <c r="P15" s="50">
        <f>'Phi3.5-3b Iter'!Q13</f>
        <v>0.88888888888888784</v>
      </c>
      <c r="Q15" s="50">
        <f>'qwen2.5-3b'!Q13</f>
        <v>0.88888888888888784</v>
      </c>
      <c r="R15" s="50">
        <f>'Gemma2-9b'!Q13</f>
        <v>0.88888888888888784</v>
      </c>
      <c r="S15" s="50">
        <f>'GPT-4o'!Q13</f>
        <v>0.88888888888888784</v>
      </c>
      <c r="T15" s="35">
        <f>'deepseek-r1-distill-qwen'!Q13</f>
        <v>1</v>
      </c>
      <c r="U15" s="3">
        <v>18</v>
      </c>
    </row>
    <row r="16" spans="3:21" x14ac:dyDescent="0.2">
      <c r="D16" s="47" t="s">
        <v>1</v>
      </c>
      <c r="E16" s="47" t="s">
        <v>2</v>
      </c>
      <c r="F16" s="47" t="s">
        <v>3</v>
      </c>
      <c r="G16" s="47" t="s">
        <v>4</v>
      </c>
      <c r="H16" s="47" t="s">
        <v>5</v>
      </c>
      <c r="I16" s="47" t="s">
        <v>6</v>
      </c>
      <c r="M16" s="3" t="s">
        <v>49</v>
      </c>
      <c r="N16" s="34">
        <v>0.875</v>
      </c>
      <c r="O16" s="35">
        <f>'L2'!P15</f>
        <v>0.83505154639175205</v>
      </c>
      <c r="P16" s="50">
        <f>'Phi3.5-3b Iter'!Q14</f>
        <v>1</v>
      </c>
      <c r="Q16" s="50">
        <f>'qwen2.5-3b'!Q14</f>
        <v>1</v>
      </c>
      <c r="R16" s="35">
        <f>'Gemma2-9b'!Q14</f>
        <v>0.90378006872852201</v>
      </c>
      <c r="S16" s="35">
        <f>'GPT-4o'!Q14</f>
        <v>0.99312714776632305</v>
      </c>
      <c r="T16" s="35">
        <f>'deepseek-r1-distill-qwen'!Q14</f>
        <v>0.96907216494845305</v>
      </c>
      <c r="U16" s="3">
        <v>582</v>
      </c>
    </row>
    <row r="17" spans="3:21" x14ac:dyDescent="0.2">
      <c r="C17" s="2" t="s">
        <v>53</v>
      </c>
      <c r="D17" s="35">
        <f>'qwen2.5-3b'!D85</f>
        <v>0.8628386334877195</v>
      </c>
      <c r="E17" s="35">
        <f>'qwen2.5-3b'!E85</f>
        <v>0.80211821997809951</v>
      </c>
      <c r="F17" s="35">
        <f>'qwen2.5-3b'!F85</f>
        <v>0.97546306053962262</v>
      </c>
      <c r="G17" s="35">
        <f>'qwen2.5-3b'!G85</f>
        <v>0.87892965664863054</v>
      </c>
      <c r="H17" s="35">
        <f>'qwen2.5-3b'!H85</f>
        <v>0.8628386334877195</v>
      </c>
      <c r="I17" s="35">
        <f>'qwen2.5-3b'!I85</f>
        <v>0.74608716312441503</v>
      </c>
      <c r="M17" s="3" t="s">
        <v>50</v>
      </c>
      <c r="N17" s="34">
        <v>0.8992</v>
      </c>
      <c r="O17" s="35">
        <f>'L2'!P16</f>
        <v>0.86647173489278695</v>
      </c>
      <c r="P17" s="50">
        <f>'Phi3.5-3b Iter'!Q15</f>
        <v>0.94152046783625709</v>
      </c>
      <c r="Q17" s="35">
        <f>'qwen2.5-3b'!Q15</f>
        <v>0.93567251461988299</v>
      </c>
      <c r="R17" s="35">
        <f>'Gemma2-9b'!Q15</f>
        <v>0.69600389863547751</v>
      </c>
      <c r="S17" s="35">
        <f>'GPT-4o'!Q15</f>
        <v>0.90497076023391787</v>
      </c>
      <c r="T17" s="35">
        <f>'deepseek-r1-distill-qwen'!Q15</f>
        <v>0.87231968810916105</v>
      </c>
      <c r="U17" s="3">
        <v>4104</v>
      </c>
    </row>
    <row r="18" spans="3:21" x14ac:dyDescent="0.2">
      <c r="C18" s="2" t="s">
        <v>55</v>
      </c>
      <c r="D18" s="35">
        <f>'qwen2.5-3b'!D86</f>
        <v>0.89336583587734053</v>
      </c>
      <c r="E18" s="35">
        <f>'qwen2.5-3b'!E86</f>
        <v>0.83230747614610046</v>
      </c>
      <c r="F18" s="50">
        <f>'qwen2.5-3b'!F86</f>
        <v>0.98532829088258045</v>
      </c>
      <c r="G18" s="35">
        <f>'qwen2.5-3b'!G86</f>
        <v>0.90229078874019242</v>
      </c>
      <c r="H18" s="35">
        <f>'qwen2.5-3b'!H86</f>
        <v>0.89336583587734053</v>
      </c>
      <c r="I18" s="35">
        <f>'qwen2.5-3b'!I86</f>
        <v>0.80065636686348607</v>
      </c>
      <c r="M18" s="3" t="s">
        <v>51</v>
      </c>
      <c r="N18" s="50">
        <v>1</v>
      </c>
      <c r="O18" s="50">
        <f>'L2'!P17</f>
        <v>1</v>
      </c>
      <c r="P18" s="50">
        <f>'Phi3.5-3b Iter'!Q16</f>
        <v>1</v>
      </c>
      <c r="Q18" s="50">
        <f>'qwen2.5-3b'!Q16</f>
        <v>1</v>
      </c>
      <c r="R18" s="50">
        <f>'Gemma2-9b'!Q16</f>
        <v>1</v>
      </c>
      <c r="S18" s="50">
        <f>'GPT-4o'!Q16</f>
        <v>1</v>
      </c>
      <c r="T18" s="35">
        <f>'deepseek-r1-distill-qwen'!Q16</f>
        <v>1</v>
      </c>
      <c r="U18" s="3">
        <v>4</v>
      </c>
    </row>
    <row r="19" spans="3:21" x14ac:dyDescent="0.2">
      <c r="C19" s="2" t="s">
        <v>54</v>
      </c>
      <c r="D19" s="35">
        <f>'qwen2.5-3b'!D87</f>
        <v>7.1786557935796927E-2</v>
      </c>
      <c r="E19" s="35">
        <f>'qwen2.5-3b'!E87</f>
        <v>7.3408920829059629E-2</v>
      </c>
      <c r="F19" s="50">
        <f>'qwen2.5-3b'!F87</f>
        <v>3.4635337391494589E-2</v>
      </c>
      <c r="G19" s="35">
        <f>'qwen2.5-3b'!G87</f>
        <v>5.4656131530178974E-2</v>
      </c>
      <c r="H19" s="35">
        <f>'qwen2.5-3b'!H87</f>
        <v>7.1786557935796927E-2</v>
      </c>
      <c r="I19" s="35">
        <f>'qwen2.5-3b'!I87</f>
        <v>0.13034418627855326</v>
      </c>
      <c r="M19" s="3" t="s">
        <v>52</v>
      </c>
      <c r="N19" s="35">
        <v>0.92349999999999999</v>
      </c>
      <c r="O19" s="35">
        <f>'L2'!P18</f>
        <v>0.906807666886979</v>
      </c>
      <c r="P19" s="50">
        <f>'Phi3.5-3b Iter'!Q17</f>
        <v>0.98612029081295405</v>
      </c>
      <c r="Q19" s="35">
        <f>'qwen2.5-3b'!Q17</f>
        <v>0.9841374752148051</v>
      </c>
      <c r="R19" s="35">
        <f>'Gemma2-9b'!Q17</f>
        <v>0.85128883013879686</v>
      </c>
      <c r="S19" s="35">
        <f>'GPT-4o'!Q17</f>
        <v>0.84137475214805002</v>
      </c>
      <c r="T19" s="35">
        <f>'deepseek-r1-distill-qwen'!Q17</f>
        <v>0.97025776602775904</v>
      </c>
      <c r="U19" s="3">
        <v>3026</v>
      </c>
    </row>
    <row r="20" spans="3:21" ht="19" x14ac:dyDescent="0.25">
      <c r="D20" s="155" t="s">
        <v>115</v>
      </c>
      <c r="E20" s="155"/>
      <c r="F20" s="155"/>
      <c r="G20" s="155"/>
      <c r="H20" s="155"/>
      <c r="I20" s="155"/>
      <c r="M20" s="38" t="s">
        <v>53</v>
      </c>
      <c r="N20" s="39">
        <f t="shared" ref="N20:T20" si="0">AVERAGE(N7:N19)</f>
        <v>0.90372307692307707</v>
      </c>
      <c r="O20" s="39">
        <f t="shared" si="0"/>
        <v>0.92497773753400936</v>
      </c>
      <c r="P20" s="60">
        <f t="shared" si="0"/>
        <v>0.9782001813676503</v>
      </c>
      <c r="Q20" s="39">
        <f t="shared" si="0"/>
        <v>0.97546306053962262</v>
      </c>
      <c r="R20" s="61">
        <f t="shared" si="0"/>
        <v>0.78684187892936153</v>
      </c>
      <c r="S20" s="39">
        <f t="shared" si="0"/>
        <v>0.93270785743361928</v>
      </c>
      <c r="T20" s="39">
        <f t="shared" si="0"/>
        <v>0.95270554218679249</v>
      </c>
    </row>
    <row r="21" spans="3:21" x14ac:dyDescent="0.2">
      <c r="D21" s="47" t="s">
        <v>1</v>
      </c>
      <c r="E21" s="47" t="s">
        <v>2</v>
      </c>
      <c r="F21" s="47" t="s">
        <v>3</v>
      </c>
      <c r="G21" s="47" t="s">
        <v>4</v>
      </c>
      <c r="H21" s="47" t="s">
        <v>5</v>
      </c>
      <c r="I21" s="47" t="s">
        <v>6</v>
      </c>
      <c r="M21" s="38" t="s">
        <v>55</v>
      </c>
      <c r="N21" s="35"/>
      <c r="O21" s="39">
        <f>D8</f>
        <v>0.89880165854103045</v>
      </c>
      <c r="P21" s="60">
        <f>F13</f>
        <v>0.98510046931243411</v>
      </c>
      <c r="Q21" s="39">
        <f>F18</f>
        <v>0.98532829088258045</v>
      </c>
      <c r="R21" s="61">
        <f>F23</f>
        <v>0.7575340593247365</v>
      </c>
      <c r="S21" s="39">
        <f>F28</f>
        <v>0.95466350754089346</v>
      </c>
      <c r="T21" s="39">
        <f>F33</f>
        <v>0.93980954116735727</v>
      </c>
    </row>
    <row r="22" spans="3:21" x14ac:dyDescent="0.2">
      <c r="C22" s="2" t="s">
        <v>53</v>
      </c>
      <c r="D22" s="35">
        <f>'Gemma2-9b'!D85</f>
        <v>0.85099535001075677</v>
      </c>
      <c r="E22" s="50">
        <f>'Gemma2-9b'!E85</f>
        <v>0.92009579608341452</v>
      </c>
      <c r="F22" s="35">
        <f>'Gemma2-9b'!F85</f>
        <v>0.78684187892936153</v>
      </c>
      <c r="G22" s="35">
        <f>'Gemma2-9b'!G85</f>
        <v>0.83546759748680299</v>
      </c>
      <c r="H22" s="35">
        <f>'Gemma2-9b'!H85</f>
        <v>0.85099535001075677</v>
      </c>
      <c r="I22" s="35">
        <f>'Gemma2-9b'!I85</f>
        <v>0.72333812158139144</v>
      </c>
    </row>
    <row r="23" spans="3:21" x14ac:dyDescent="0.2">
      <c r="C23" s="2" t="s">
        <v>55</v>
      </c>
      <c r="D23" s="35">
        <f>'Gemma2-9b'!D86</f>
        <v>0.84450266551237019</v>
      </c>
      <c r="E23" s="50">
        <f>'Gemma2-9b'!E86</f>
        <v>0.91706134808906126</v>
      </c>
      <c r="F23" s="35">
        <f>'Gemma2-9b'!F86</f>
        <v>0.7575340593247365</v>
      </c>
      <c r="G23" s="35">
        <f>'Gemma2-9b'!G86</f>
        <v>0.82883903514857915</v>
      </c>
      <c r="H23" s="35">
        <f>'Gemma2-9b'!H86</f>
        <v>0.84450266551237019</v>
      </c>
      <c r="I23" s="35">
        <f>'Gemma2-9b'!I86</f>
        <v>0.70040172523079969</v>
      </c>
      <c r="K23" s="77"/>
    </row>
    <row r="24" spans="3:21" ht="21" x14ac:dyDescent="0.25">
      <c r="C24" s="2" t="s">
        <v>54</v>
      </c>
      <c r="D24" s="35">
        <f>'Gemma2-9b'!D87</f>
        <v>6.9463667360227119E-2</v>
      </c>
      <c r="E24" s="35">
        <f>'Gemma2-9b'!E87</f>
        <v>8.3390962914467542E-2</v>
      </c>
      <c r="F24" s="35">
        <f>'Gemma2-9b'!F87</f>
        <v>0.14609855295792251</v>
      </c>
      <c r="G24" s="35">
        <f>'Gemma2-9b'!G87</f>
        <v>9.3842338620226382E-2</v>
      </c>
      <c r="H24" s="35">
        <f>'Gemma2-9b'!H87</f>
        <v>6.9463667360227119E-2</v>
      </c>
      <c r="I24" s="35">
        <f>'Gemma2-9b'!I87</f>
        <v>0.11237774782829626</v>
      </c>
      <c r="O24" s="153" t="s">
        <v>1</v>
      </c>
      <c r="P24" s="153"/>
      <c r="Q24" s="153"/>
      <c r="R24" s="153"/>
      <c r="S24" s="153"/>
      <c r="T24" s="153"/>
    </row>
    <row r="25" spans="3:21" ht="35" x14ac:dyDescent="0.25">
      <c r="D25" s="155" t="s">
        <v>7</v>
      </c>
      <c r="E25" s="155"/>
      <c r="F25" s="155"/>
      <c r="G25" s="155"/>
      <c r="H25" s="155"/>
      <c r="I25" s="155"/>
      <c r="M25" s="47" t="s">
        <v>122</v>
      </c>
      <c r="N25" s="47" t="s">
        <v>124</v>
      </c>
      <c r="O25" s="5" t="s">
        <v>123</v>
      </c>
      <c r="P25" s="5" t="s">
        <v>114</v>
      </c>
      <c r="Q25" s="5" t="s">
        <v>37</v>
      </c>
      <c r="R25" s="5" t="s">
        <v>115</v>
      </c>
      <c r="S25" s="5" t="s">
        <v>7</v>
      </c>
      <c r="T25" s="59" t="s">
        <v>136</v>
      </c>
      <c r="U25" s="5" t="s">
        <v>45</v>
      </c>
    </row>
    <row r="26" spans="3:21" x14ac:dyDescent="0.2">
      <c r="D26" s="47" t="s">
        <v>1</v>
      </c>
      <c r="E26" s="47" t="s">
        <v>2</v>
      </c>
      <c r="F26" s="47" t="s">
        <v>3</v>
      </c>
      <c r="G26" s="47" t="s">
        <v>4</v>
      </c>
      <c r="H26" s="47" t="s">
        <v>5</v>
      </c>
      <c r="I26" s="47" t="s">
        <v>6</v>
      </c>
      <c r="M26" s="3" t="s">
        <v>44</v>
      </c>
      <c r="N26" s="34"/>
      <c r="O26" s="50">
        <f>'L2'!R6</f>
        <v>1</v>
      </c>
      <c r="P26" s="50">
        <f>'Phi3.5-3b Iter'!O5</f>
        <v>1</v>
      </c>
      <c r="Q26" s="35">
        <f>'qwen2.5-3b'!O5</f>
        <v>0.9</v>
      </c>
      <c r="R26" s="35">
        <f>'Gemma2-9b'!O5</f>
        <v>0.7</v>
      </c>
      <c r="S26" s="50">
        <f>'GPT-4o'!O5</f>
        <v>1</v>
      </c>
      <c r="T26" s="50">
        <f>'deepseek-r1-distill-qwen'!O5</f>
        <v>1</v>
      </c>
      <c r="U26" s="3">
        <v>10</v>
      </c>
    </row>
    <row r="27" spans="3:21" x14ac:dyDescent="0.2">
      <c r="C27" s="2" t="s">
        <v>53</v>
      </c>
      <c r="D27" s="35">
        <f>'GPT-4o'!D85</f>
        <v>0.90184034863638618</v>
      </c>
      <c r="E27" s="35">
        <f>'GPT-4o'!E85</f>
        <v>0.88613704775966196</v>
      </c>
      <c r="F27" s="35">
        <f>'GPT-4o'!F85</f>
        <v>0.93270785743361917</v>
      </c>
      <c r="G27" s="35">
        <f>'GPT-4o'!G85</f>
        <v>0.90604558203864316</v>
      </c>
      <c r="H27" s="35">
        <f>'GPT-4o'!H85</f>
        <v>0.90184034863638618</v>
      </c>
      <c r="I27" s="35">
        <f>'GPT-4o'!I85</f>
        <v>0.81108724227297524</v>
      </c>
      <c r="M27" s="3" t="s">
        <v>40</v>
      </c>
      <c r="N27" s="34"/>
      <c r="O27" s="35">
        <f>'L2'!R7</f>
        <v>0.921875</v>
      </c>
      <c r="P27" s="35">
        <f>'Phi3.5-3b Iter'!O6</f>
        <v>0.875</v>
      </c>
      <c r="Q27" s="35">
        <f>'qwen2.5-3b'!O6</f>
        <v>0.859375</v>
      </c>
      <c r="R27" s="50">
        <f>'Gemma2-9b'!O6</f>
        <v>0.9375</v>
      </c>
      <c r="S27" s="35">
        <f>'GPT-4o'!O6</f>
        <v>0.796875</v>
      </c>
      <c r="T27" s="35">
        <f>'deepseek-r1-distill-qwen'!O6</f>
        <v>0.84375</v>
      </c>
      <c r="U27" s="3">
        <v>64</v>
      </c>
    </row>
    <row r="28" spans="3:21" x14ac:dyDescent="0.2">
      <c r="C28" s="2" t="s">
        <v>55</v>
      </c>
      <c r="D28" s="50">
        <f>'GPT-4o'!D86</f>
        <v>0.93381783387251061</v>
      </c>
      <c r="E28" s="51">
        <f>'GPT-4o'!E86</f>
        <v>0.91635036880519283</v>
      </c>
      <c r="F28" s="35">
        <f>'GPT-4o'!F86</f>
        <v>0.95466350754089346</v>
      </c>
      <c r="G28" s="50">
        <f>'GPT-4o'!G86</f>
        <v>0.93475221609643788</v>
      </c>
      <c r="H28" s="50">
        <f>'GPT-4o'!H86</f>
        <v>0.93381783387251061</v>
      </c>
      <c r="I28" s="50">
        <f>'GPT-4o'!I86</f>
        <v>0.86911414730708647</v>
      </c>
      <c r="K28" s="52"/>
      <c r="L28" s="52"/>
      <c r="M28" s="3" t="s">
        <v>39</v>
      </c>
      <c r="N28" s="34"/>
      <c r="O28" s="35">
        <f>'L2'!R8</f>
        <v>0.89864864864864802</v>
      </c>
      <c r="P28" s="50">
        <f>'Phi3.5-3b Iter'!O7</f>
        <v>0.91891891891891897</v>
      </c>
      <c r="Q28" s="35">
        <f>'qwen2.5-3b'!O7</f>
        <v>0.88378378378378353</v>
      </c>
      <c r="R28" s="35">
        <f>'Gemma2-9b'!O7</f>
        <v>0.87162162162162105</v>
      </c>
      <c r="S28" s="35">
        <f>'GPT-4o'!O7</f>
        <v>0.87837837837837784</v>
      </c>
      <c r="T28" s="35">
        <f>'deepseek-r1-distill-qwen'!O7</f>
        <v>0.86486486486486402</v>
      </c>
      <c r="U28" s="3">
        <v>148</v>
      </c>
    </row>
    <row r="29" spans="3:21" x14ac:dyDescent="0.2">
      <c r="C29" s="2" t="s">
        <v>54</v>
      </c>
      <c r="D29" s="35">
        <f>'GPT-4o'!D87</f>
        <v>7.3183452066396745E-2</v>
      </c>
      <c r="E29" s="35">
        <f>'GPT-4o'!E87</f>
        <v>8.4257150891245247E-2</v>
      </c>
      <c r="F29" s="35">
        <f>'GPT-4o'!F87</f>
        <v>7.5423204730738061E-2</v>
      </c>
      <c r="G29" s="35">
        <f>'GPT-4o'!G87</f>
        <v>6.6581907043795407E-2</v>
      </c>
      <c r="H29" s="35">
        <f>'GPT-4o'!H87</f>
        <v>7.3183452066396745E-2</v>
      </c>
      <c r="I29" s="35">
        <f>'GPT-4o'!I87</f>
        <v>0.13372789120951417</v>
      </c>
      <c r="M29" s="3" t="s">
        <v>41</v>
      </c>
      <c r="N29" s="34"/>
      <c r="O29" s="35">
        <f>'L2'!R9</f>
        <v>0.91005352571561504</v>
      </c>
      <c r="P29" s="35">
        <f>'Phi3.5-3b Iter'!O8</f>
        <v>0.91005352571561493</v>
      </c>
      <c r="Q29" s="35">
        <f>'qwen2.5-3b'!O8</f>
        <v>0.89294856876890805</v>
      </c>
      <c r="R29" s="35">
        <f>'Gemma2-9b'!O8</f>
        <v>0.86783802653013653</v>
      </c>
      <c r="S29" s="50">
        <f>'GPT-4o'!O8</f>
        <v>0.94682336513846788</v>
      </c>
      <c r="T29" s="35">
        <f>'deepseek-r1-distill-qwen'!O8</f>
        <v>0.86921107749592696</v>
      </c>
      <c r="U29" s="3">
        <v>8594</v>
      </c>
    </row>
    <row r="30" spans="3:21" ht="19" x14ac:dyDescent="0.25">
      <c r="C30" s="155" t="s">
        <v>134</v>
      </c>
      <c r="D30" s="155"/>
      <c r="E30" s="155"/>
      <c r="F30" s="155"/>
      <c r="G30" s="155"/>
      <c r="H30" s="155"/>
      <c r="I30" s="155"/>
      <c r="M30" s="3" t="s">
        <v>42</v>
      </c>
      <c r="N30" s="34"/>
      <c r="O30" s="35">
        <f>'L2'!R10</f>
        <v>0.91856805664830798</v>
      </c>
      <c r="P30" s="35">
        <f>'Phi3.5-3b Iter'!O9</f>
        <v>0.92446892210857501</v>
      </c>
      <c r="Q30" s="35">
        <f>'qwen2.5-3b'!O9</f>
        <v>0.89527930763178531</v>
      </c>
      <c r="R30" s="35">
        <f>'Gemma2-9b'!O9</f>
        <v>0.82305271439811101</v>
      </c>
      <c r="S30" s="35">
        <f>'GPT-4o'!O9</f>
        <v>0.90755310778914189</v>
      </c>
      <c r="T30" s="35">
        <f>'deepseek-r1-distill-qwen'!O9</f>
        <v>0.92328874901652203</v>
      </c>
      <c r="U30" s="3">
        <v>2542</v>
      </c>
    </row>
    <row r="31" spans="3:21" x14ac:dyDescent="0.2">
      <c r="D31" s="5" t="s">
        <v>1</v>
      </c>
      <c r="E31" s="5" t="s">
        <v>2</v>
      </c>
      <c r="F31" s="5" t="s">
        <v>3</v>
      </c>
      <c r="G31" s="5" t="s">
        <v>4</v>
      </c>
      <c r="H31" s="5" t="s">
        <v>5</v>
      </c>
      <c r="I31" s="5" t="s">
        <v>6</v>
      </c>
      <c r="M31" s="3" t="s">
        <v>43</v>
      </c>
      <c r="N31" s="34"/>
      <c r="O31" s="35">
        <f>'L2'!R11</f>
        <v>0.90258361351973104</v>
      </c>
      <c r="P31" s="35">
        <f>'Phi3.5-3b Iter'!O10</f>
        <v>0.92682711024597386</v>
      </c>
      <c r="Q31" s="35">
        <f>'qwen2.5-3b'!O10</f>
        <v>0.898071137851707</v>
      </c>
      <c r="R31" s="35">
        <f>'Gemma2-9b'!O10</f>
        <v>0.84648734737214615</v>
      </c>
      <c r="S31" s="50">
        <f>'GPT-4o'!O10</f>
        <v>0.94797380994514202</v>
      </c>
      <c r="T31" s="35">
        <f>'deepseek-r1-distill-qwen'!O10</f>
        <v>0.914528402052734</v>
      </c>
      <c r="U31" s="3">
        <v>11302</v>
      </c>
    </row>
    <row r="32" spans="3:21" x14ac:dyDescent="0.2">
      <c r="C32" s="2" t="s">
        <v>53</v>
      </c>
      <c r="D32" s="35">
        <f>'deepseek-r1-distill-qwen'!D85</f>
        <v>0.89352104692030232</v>
      </c>
      <c r="E32" s="35">
        <f>'deepseek-r1-distill-qwen'!E85</f>
        <v>0.85896985978141271</v>
      </c>
      <c r="F32" s="35">
        <f>'deepseek-r1-distill-qwen'!F85</f>
        <v>0.95270554218679249</v>
      </c>
      <c r="G32" s="35">
        <f>'deepseek-r1-distill-qwen'!G85</f>
        <v>0.90120575387033663</v>
      </c>
      <c r="H32" s="35">
        <f>'deepseek-r1-distill-qwen'!H85</f>
        <v>0.89352104692030232</v>
      </c>
      <c r="I32" s="35">
        <f>'deepseek-r1-distill-qwen'!I85</f>
        <v>0.79724219472670099</v>
      </c>
      <c r="M32" s="3" t="s">
        <v>46</v>
      </c>
      <c r="N32" s="34"/>
      <c r="O32" s="35">
        <f>'L2'!R12</f>
        <v>0.88877997285477295</v>
      </c>
      <c r="P32" s="35">
        <f>'Phi3.5-3b Iter'!O11</f>
        <v>0.92195747247775583</v>
      </c>
      <c r="Q32" s="35">
        <f>'qwen2.5-3b'!O11</f>
        <v>0.89458603528879499</v>
      </c>
      <c r="R32" s="35">
        <f>'Gemma2-9b'!O11</f>
        <v>0.82431005881465802</v>
      </c>
      <c r="S32" s="50">
        <f>'GPT-4o'!O11</f>
        <v>0.93733976775750205</v>
      </c>
      <c r="T32" s="35">
        <f>'deepseek-r1-distill-qwen'!O11</f>
        <v>0.90966671693560497</v>
      </c>
      <c r="U32" s="3">
        <v>13262</v>
      </c>
    </row>
    <row r="33" spans="3:21" x14ac:dyDescent="0.2">
      <c r="C33" s="2" t="s">
        <v>55</v>
      </c>
      <c r="D33" s="35">
        <f>'deepseek-r1-distill-qwen'!D86</f>
        <v>0.90105709208547835</v>
      </c>
      <c r="E33" s="35">
        <f>'deepseek-r1-distill-qwen'!E86</f>
        <v>0.87212738346882868</v>
      </c>
      <c r="F33" s="35">
        <f>'deepseek-r1-distill-qwen'!F86</f>
        <v>0.93980954116735727</v>
      </c>
      <c r="G33" s="35">
        <f>'deepseek-r1-distill-qwen'!G86</f>
        <v>0.90432522935075643</v>
      </c>
      <c r="H33" s="35">
        <f>'deepseek-r1-distill-qwen'!H86</f>
        <v>0.90105709208547835</v>
      </c>
      <c r="I33" s="35">
        <f>'deepseek-r1-distill-qwen'!I86</f>
        <v>0.80542255382412498</v>
      </c>
      <c r="M33" s="3" t="s">
        <v>47</v>
      </c>
      <c r="N33" s="34"/>
      <c r="O33" s="35">
        <f>'L2'!R13</f>
        <v>0.97058823529411697</v>
      </c>
      <c r="P33" s="35">
        <f>'Phi3.5-3b Iter'!O12</f>
        <v>0.95798319327731085</v>
      </c>
      <c r="Q33" s="35">
        <f>'qwen2.5-3b'!O12</f>
        <v>0.90756302521008403</v>
      </c>
      <c r="R33" s="35">
        <f>'Gemma2-9b'!O12</f>
        <v>0.878151260504201</v>
      </c>
      <c r="S33" s="50">
        <f>'GPT-4o'!O12</f>
        <v>0.9831932773109241</v>
      </c>
      <c r="T33" s="35">
        <f>'deepseek-r1-distill-qwen'!O12</f>
        <v>0.94957983193277296</v>
      </c>
      <c r="U33" s="3">
        <v>238</v>
      </c>
    </row>
    <row r="34" spans="3:21" x14ac:dyDescent="0.2">
      <c r="C34" s="2" t="s">
        <v>54</v>
      </c>
      <c r="D34" s="35">
        <f>'deepseek-r1-distill-qwen'!D87</f>
        <v>5.9052339527944864E-2</v>
      </c>
      <c r="E34" s="35">
        <f>'deepseek-r1-distill-qwen'!E87</f>
        <v>7.5852445735535678E-2</v>
      </c>
      <c r="F34" s="35">
        <f>'deepseek-r1-distill-qwen'!F87</f>
        <v>4.6049629513101736E-2</v>
      </c>
      <c r="G34" s="35">
        <f>'deepseek-r1-distill-qwen'!G87</f>
        <v>4.9371303444625612E-2</v>
      </c>
      <c r="H34" s="35">
        <f>'deepseek-r1-distill-qwen'!H87</f>
        <v>5.9052339527944864E-2</v>
      </c>
      <c r="I34" s="35">
        <f>'deepseek-r1-distill-qwen'!I87</f>
        <v>0.10366780202140993</v>
      </c>
      <c r="M34" s="3" t="s">
        <v>48</v>
      </c>
      <c r="N34" s="34"/>
      <c r="O34" s="35">
        <f>'L2'!R14</f>
        <v>0.88888888888888795</v>
      </c>
      <c r="P34" s="35">
        <f>'Phi3.5-3b Iter'!O13</f>
        <v>0.77777777777777701</v>
      </c>
      <c r="Q34" s="35">
        <f>'qwen2.5-3b'!O13</f>
        <v>0.66666666666666596</v>
      </c>
      <c r="R34" s="50">
        <f>'Gemma2-9b'!O13</f>
        <v>0.94444444444444398</v>
      </c>
      <c r="S34" s="35">
        <f>'GPT-4o'!O13</f>
        <v>0.83333333333333304</v>
      </c>
      <c r="T34" s="35">
        <f>'deepseek-r1-distill-qwen'!O13</f>
        <v>0.88888888888888784</v>
      </c>
      <c r="U34" s="3">
        <v>18</v>
      </c>
    </row>
    <row r="35" spans="3:21" x14ac:dyDescent="0.2">
      <c r="M35" s="3" t="s">
        <v>49</v>
      </c>
      <c r="N35" s="34"/>
      <c r="O35" s="35">
        <f>'L2'!R15</f>
        <v>0.85223367697594499</v>
      </c>
      <c r="P35" s="35">
        <f>'Phi3.5-3b Iter'!O14</f>
        <v>0.91924398625429515</v>
      </c>
      <c r="Q35" s="35">
        <f>'qwen2.5-3b'!O14</f>
        <v>0.89690721649484506</v>
      </c>
      <c r="R35" s="35">
        <f>'Gemma2-9b'!O14</f>
        <v>0.90721649484536004</v>
      </c>
      <c r="S35" s="50">
        <f>'GPT-4o'!O14</f>
        <v>0.95189003436426101</v>
      </c>
      <c r="T35" s="35">
        <f>'deepseek-r1-distill-qwen'!O14</f>
        <v>0.90893470790378006</v>
      </c>
      <c r="U35" s="3">
        <v>582</v>
      </c>
    </row>
    <row r="36" spans="3:21" ht="24" x14ac:dyDescent="0.3">
      <c r="C36" s="157" t="s">
        <v>174</v>
      </c>
      <c r="D36" s="158"/>
      <c r="E36" s="158"/>
      <c r="F36" s="158"/>
      <c r="G36" s="158"/>
      <c r="H36" s="158"/>
      <c r="I36" s="159"/>
      <c r="M36" s="3" t="s">
        <v>50</v>
      </c>
      <c r="N36" s="34"/>
      <c r="O36" s="35">
        <f>'L2'!R16</f>
        <v>0.88230994152046704</v>
      </c>
      <c r="P36" s="35">
        <f>'Phi3.5-3b Iter'!O15</f>
        <v>0.90155945419103301</v>
      </c>
      <c r="Q36" s="35">
        <f>'qwen2.5-3b'!O15</f>
        <v>0.87251461988304013</v>
      </c>
      <c r="R36" s="35">
        <f>'Gemma2-9b'!O15</f>
        <v>0.82071150097465873</v>
      </c>
      <c r="S36" s="50">
        <f>'GPT-4o'!O15</f>
        <v>0.91349902534113014</v>
      </c>
      <c r="T36" s="35">
        <f>'deepseek-r1-distill-qwen'!O15</f>
        <v>0.87402534113060404</v>
      </c>
      <c r="U36" s="3">
        <v>4104</v>
      </c>
    </row>
    <row r="37" spans="3:21" x14ac:dyDescent="0.2">
      <c r="M37" s="3" t="s">
        <v>51</v>
      </c>
      <c r="N37" s="34"/>
      <c r="O37" s="50">
        <f>'L2'!R17</f>
        <v>1</v>
      </c>
      <c r="P37" s="35">
        <f>'Phi3.5-3b Iter'!O16</f>
        <v>0.5</v>
      </c>
      <c r="Q37" s="35">
        <f>'qwen2.5-3b'!O16</f>
        <v>0.75</v>
      </c>
      <c r="R37" s="35">
        <f>'Gemma2-9b'!O16</f>
        <v>0.75</v>
      </c>
      <c r="S37" s="35">
        <f>'GPT-4o'!O16</f>
        <v>0.75</v>
      </c>
      <c r="T37" s="35">
        <f>'deepseek-r1-distill-qwen'!O16</f>
        <v>0.75</v>
      </c>
      <c r="U37" s="3">
        <v>4</v>
      </c>
    </row>
    <row r="38" spans="3:21" x14ac:dyDescent="0.2">
      <c r="M38" s="3" t="s">
        <v>52</v>
      </c>
      <c r="N38" s="35"/>
      <c r="O38" s="35">
        <f>'L2'!R18</f>
        <v>0.90482485128882995</v>
      </c>
      <c r="P38" s="35">
        <f>'Phi3.5-3b Iter'!O17</f>
        <v>0.92399206873760709</v>
      </c>
      <c r="Q38" s="35">
        <f>'qwen2.5-3b'!O17</f>
        <v>0.89920687376074004</v>
      </c>
      <c r="R38" s="35">
        <f>'Gemma2-9b'!O17</f>
        <v>0.89160608063450097</v>
      </c>
      <c r="S38" s="35">
        <f>'GPT-4o'!O17</f>
        <v>0.87706543291473804</v>
      </c>
      <c r="T38" s="35">
        <f>'deepseek-r1-distill-qwen'!O17</f>
        <v>0.91903502974223295</v>
      </c>
      <c r="U38" s="3">
        <v>3026</v>
      </c>
    </row>
    <row r="39" spans="3:21" x14ac:dyDescent="0.2">
      <c r="D39" s="47" t="s">
        <v>1</v>
      </c>
      <c r="E39" s="47" t="s">
        <v>2</v>
      </c>
      <c r="F39" s="47" t="s">
        <v>3</v>
      </c>
      <c r="G39" s="47" t="s">
        <v>4</v>
      </c>
      <c r="H39" s="47" t="s">
        <v>5</v>
      </c>
      <c r="I39" s="47" t="s">
        <v>6</v>
      </c>
      <c r="M39" s="38" t="s">
        <v>53</v>
      </c>
      <c r="N39" s="34"/>
      <c r="O39" s="60">
        <f t="shared" ref="O39:T39" si="1">AVERAGE(O26:O38)</f>
        <v>0.91841187779656319</v>
      </c>
      <c r="P39" s="39">
        <f t="shared" si="1"/>
        <v>0.88136787920806647</v>
      </c>
      <c r="Q39" s="39">
        <f t="shared" si="1"/>
        <v>0.86283863348771961</v>
      </c>
      <c r="R39" s="61">
        <f t="shared" si="1"/>
        <v>0.85099535001075666</v>
      </c>
      <c r="S39" s="39">
        <f t="shared" si="1"/>
        <v>0.90184034863638618</v>
      </c>
      <c r="T39" s="39">
        <f t="shared" si="1"/>
        <v>0.89352104692030232</v>
      </c>
    </row>
    <row r="40" spans="3:21" x14ac:dyDescent="0.2">
      <c r="C40" s="2" t="s">
        <v>128</v>
      </c>
      <c r="D40" s="50">
        <v>0.94789999999999996</v>
      </c>
      <c r="E40" s="50">
        <f>(0.9411+0.9549)/2</f>
        <v>0.94799999999999995</v>
      </c>
      <c r="F40" s="35">
        <f>(0.9556+0.9402)/2</f>
        <v>0.94789999999999996</v>
      </c>
      <c r="G40" s="50">
        <f>0.9884</f>
        <v>0.98839999999999995</v>
      </c>
      <c r="H40" s="50">
        <f>0.9884</f>
        <v>0.98839999999999995</v>
      </c>
      <c r="I40" s="50">
        <f>(0.9009+0.9007)/2</f>
        <v>0.90080000000000005</v>
      </c>
      <c r="M40" s="38" t="s">
        <v>55</v>
      </c>
      <c r="N40" s="3"/>
      <c r="O40" s="39">
        <f>H8</f>
        <v>0.89880165854103045</v>
      </c>
      <c r="P40" s="39">
        <f>H13</f>
        <v>0.91926003554016478</v>
      </c>
      <c r="Q40" s="39">
        <f>H18</f>
        <v>0.89336583587734053</v>
      </c>
      <c r="R40" s="61">
        <f>H23</f>
        <v>0.84450266551237019</v>
      </c>
      <c r="S40" s="60">
        <f>H28</f>
        <v>0.93381783387251061</v>
      </c>
      <c r="T40" s="39">
        <f>H33</f>
        <v>0.90105709208547835</v>
      </c>
    </row>
    <row r="41" spans="3:21" x14ac:dyDescent="0.2">
      <c r="C41" s="2" t="s">
        <v>125</v>
      </c>
      <c r="D41" s="35">
        <f>'L2'!B11</f>
        <v>0.92477064220183403</v>
      </c>
      <c r="E41" s="35">
        <f>'L2'!C11</f>
        <v>0.89982728842832405</v>
      </c>
      <c r="F41" s="50">
        <f>'L2'!D11</f>
        <v>0.95596330275229302</v>
      </c>
      <c r="G41" s="35">
        <f>'L2'!E11</f>
        <v>0.92704626334519502</v>
      </c>
      <c r="H41" s="35">
        <f>'L2'!F11</f>
        <v>0.92477064220183403</v>
      </c>
      <c r="I41" s="35">
        <f>'L2'!H11</f>
        <v>0.85119930252074105</v>
      </c>
    </row>
    <row r="42" spans="3:21" x14ac:dyDescent="0.2">
      <c r="C42" s="2" t="str">
        <f>D10</f>
        <v>Phi3.5-3b</v>
      </c>
      <c r="D42" s="35">
        <f>'Fine-tuning'!E7</f>
        <v>0.91284403669724701</v>
      </c>
      <c r="E42" s="35">
        <f>'Fine-tuning'!F7</f>
        <v>0.87751677852348997</v>
      </c>
      <c r="F42" s="35">
        <f>'Fine-tuning'!G7</f>
        <v>0.959633027522935</v>
      </c>
      <c r="G42" s="35">
        <f>'Fine-tuning'!H7</f>
        <v>0.91673970201577504</v>
      </c>
      <c r="H42" s="35">
        <f>'Fine-tuning'!I7</f>
        <v>0.91284403669724701</v>
      </c>
      <c r="I42" s="35">
        <f>'Fine-tuning'!J7</f>
        <v>0.82932719996238502</v>
      </c>
    </row>
    <row r="43" spans="3:21" ht="21" x14ac:dyDescent="0.25">
      <c r="C43" s="2" t="str">
        <f>D15</f>
        <v>qwen2.5-3b</v>
      </c>
      <c r="D43" s="35">
        <f>'Fine-tuning'!E8</f>
        <v>0.87798165137614603</v>
      </c>
      <c r="E43" s="35">
        <f>'Fine-tuning'!F8</f>
        <v>0.81987577639751497</v>
      </c>
      <c r="F43" s="50">
        <f>'Fine-tuning'!G8</f>
        <v>0.96880733944954101</v>
      </c>
      <c r="G43" s="35">
        <f>'Fine-tuning'!H8</f>
        <v>0.888141295206055</v>
      </c>
      <c r="H43" s="35">
        <f>'Fine-tuning'!I8</f>
        <v>0.87798165137614603</v>
      </c>
      <c r="I43" s="35">
        <f>'Fine-tuning'!J8</f>
        <v>0.76875305205789202</v>
      </c>
      <c r="O43" s="153" t="s">
        <v>4</v>
      </c>
      <c r="P43" s="153"/>
      <c r="Q43" s="153"/>
      <c r="R43" s="153"/>
      <c r="S43" s="153"/>
      <c r="T43" s="153"/>
    </row>
    <row r="44" spans="3:21" ht="34" x14ac:dyDescent="0.2">
      <c r="C44" s="2" t="str">
        <f>D20</f>
        <v>Gemma2-9b</v>
      </c>
      <c r="D44" s="35">
        <f>'Fine-tuning'!E9</f>
        <v>0.83211009174311901</v>
      </c>
      <c r="E44" s="35">
        <f>'Fine-tuning'!F9</f>
        <v>0.92289719626168198</v>
      </c>
      <c r="F44" s="35">
        <f>'Fine-tuning'!G9</f>
        <v>0.72477064220183396</v>
      </c>
      <c r="G44" s="35">
        <f>'Fine-tuning'!H9</f>
        <v>0.81192189105858104</v>
      </c>
      <c r="H44" s="35">
        <f>'Fine-tuning'!I9</f>
        <v>0.83211009174311901</v>
      </c>
      <c r="I44" s="35">
        <f>'Fine-tuning'!J9</f>
        <v>0.68007637976656798</v>
      </c>
      <c r="M44" s="47" t="s">
        <v>122</v>
      </c>
      <c r="N44" s="47" t="s">
        <v>124</v>
      </c>
      <c r="O44" s="5" t="s">
        <v>123</v>
      </c>
      <c r="P44" s="5" t="s">
        <v>114</v>
      </c>
      <c r="Q44" s="5" t="s">
        <v>37</v>
      </c>
      <c r="R44" s="5" t="s">
        <v>115</v>
      </c>
      <c r="S44" s="5" t="s">
        <v>7</v>
      </c>
      <c r="T44" s="59" t="s">
        <v>136</v>
      </c>
      <c r="U44" s="5" t="s">
        <v>45</v>
      </c>
    </row>
    <row r="45" spans="3:21" x14ac:dyDescent="0.2">
      <c r="C45" s="2" t="str">
        <f>D25</f>
        <v>GPT-4o</v>
      </c>
      <c r="D45" s="35">
        <f>'Fine-tuning'!E5</f>
        <v>0.92568807339449499</v>
      </c>
      <c r="E45" s="35">
        <f>'Fine-tuning'!F5</f>
        <v>0.92181818181818098</v>
      </c>
      <c r="F45" s="35">
        <f>'Fine-tuning'!G5</f>
        <v>0.93027522935779805</v>
      </c>
      <c r="G45" s="35">
        <f>'Fine-tuning'!H5</f>
        <v>0.92602739726027306</v>
      </c>
      <c r="H45" s="35">
        <f>'Fine-tuning'!I5</f>
        <v>0.92568807339449499</v>
      </c>
      <c r="I45" s="35">
        <f>'Fine-tuning'!J5</f>
        <v>0.85141197836438498</v>
      </c>
      <c r="M45" s="3" t="s">
        <v>44</v>
      </c>
      <c r="N45" s="34"/>
      <c r="O45" s="50">
        <f>'L2'!Q6</f>
        <v>1</v>
      </c>
      <c r="P45" s="50">
        <f>'Phi3.5-3b Iter'!R5</f>
        <v>1</v>
      </c>
      <c r="Q45" s="35">
        <f>'qwen2.5-3b'!R5</f>
        <v>0.90909090909090895</v>
      </c>
      <c r="R45" s="35">
        <f>'Gemma2-9b'!R5</f>
        <v>0.57142857142857095</v>
      </c>
      <c r="S45" s="50">
        <f>'GPT-4o'!R5</f>
        <v>1</v>
      </c>
      <c r="T45" s="50">
        <f>'deepseek-r1-distill-qwen'!R5</f>
        <v>1</v>
      </c>
      <c r="U45" s="3">
        <v>10</v>
      </c>
    </row>
    <row r="46" spans="3:21" x14ac:dyDescent="0.2">
      <c r="C46" s="2" t="s">
        <v>134</v>
      </c>
      <c r="D46" s="35">
        <f>'Fine-tuning'!E11</f>
        <v>0.89541284403669696</v>
      </c>
      <c r="E46" s="35">
        <f>'Fine-tuning'!F11</f>
        <v>0.87740805604203098</v>
      </c>
      <c r="F46" s="35">
        <f>'Fine-tuning'!G11</f>
        <v>0.919266055045871</v>
      </c>
      <c r="G46" s="35">
        <f>'Fine-tuning'!H11</f>
        <v>0.89784946236559104</v>
      </c>
      <c r="H46" s="35">
        <f>'Fine-tuning'!I11</f>
        <v>0.89541284403669696</v>
      </c>
      <c r="I46" s="35">
        <f>'Fine-tuning'!J11</f>
        <v>0.79172714825236901</v>
      </c>
      <c r="M46" s="3" t="s">
        <v>40</v>
      </c>
      <c r="N46" s="34"/>
      <c r="O46" s="35">
        <f>'L2'!Q7</f>
        <v>0.92307692307692302</v>
      </c>
      <c r="P46" s="35">
        <f>'Phi3.5-3b Iter'!R6</f>
        <v>0.8823529411764699</v>
      </c>
      <c r="Q46" s="35">
        <f>'qwen2.5-3b'!R6</f>
        <v>0.86956521739130399</v>
      </c>
      <c r="R46" s="50">
        <f>'Gemma2-9b'!R6</f>
        <v>0.93548387096774088</v>
      </c>
      <c r="S46" s="35">
        <f>'GPT-4o'!R6</f>
        <v>0.786885245901639</v>
      </c>
      <c r="T46" s="35">
        <f>'deepseek-r1-distill-qwen'!R6</f>
        <v>0.85294117647058809</v>
      </c>
      <c r="U46" s="3">
        <v>64</v>
      </c>
    </row>
    <row r="47" spans="3:21" x14ac:dyDescent="0.2">
      <c r="M47" s="3" t="s">
        <v>39</v>
      </c>
      <c r="N47" s="34"/>
      <c r="O47" s="35">
        <f>'L2'!Q8</f>
        <v>0.89932885906040205</v>
      </c>
      <c r="P47" s="50">
        <f>'Phi3.5-3b Iter'!R7</f>
        <v>0.92500000000000004</v>
      </c>
      <c r="Q47" s="35">
        <f>'qwen2.5-3b'!R7</f>
        <v>0.89562453806356235</v>
      </c>
      <c r="R47" s="35">
        <f>'Gemma2-9b'!R7</f>
        <v>0.86131386861313808</v>
      </c>
      <c r="S47" s="35">
        <f>'GPT-4o'!R7</f>
        <v>0.88157894736842102</v>
      </c>
      <c r="T47" s="35">
        <f>'deepseek-r1-distill-qwen'!R7</f>
        <v>0.87012987012987009</v>
      </c>
      <c r="U47" s="3">
        <v>148</v>
      </c>
    </row>
    <row r="48" spans="3:21" x14ac:dyDescent="0.2">
      <c r="M48" s="3" t="s">
        <v>41</v>
      </c>
      <c r="N48" s="34"/>
      <c r="O48" s="35">
        <f>'L2'!Q9</f>
        <v>0.91160663236134898</v>
      </c>
      <c r="P48" s="35">
        <f>'Phi3.5-3b Iter'!R8</f>
        <v>0.915306234250027</v>
      </c>
      <c r="Q48" s="35">
        <f>'qwen2.5-3b'!R8</f>
        <v>0.90206514796678705</v>
      </c>
      <c r="R48" s="35">
        <f>'Gemma2-9b'!R8</f>
        <v>0.85939936835068365</v>
      </c>
      <c r="S48" s="50">
        <f>'GPT-4o'!R8</f>
        <v>0.94856499718626908</v>
      </c>
      <c r="T48" s="35">
        <f>'deepseek-r1-distill-qwen'!R8</f>
        <v>0.87050691244239586</v>
      </c>
      <c r="U48" s="3">
        <v>8594</v>
      </c>
    </row>
    <row r="49" spans="3:21" x14ac:dyDescent="0.2">
      <c r="M49" s="3" t="s">
        <v>42</v>
      </c>
      <c r="N49" s="34"/>
      <c r="O49" s="35">
        <f>'L2'!Q10</f>
        <v>0.92261682242990595</v>
      </c>
      <c r="P49" s="35">
        <f>'Phi3.5-3b Iter'!R9</f>
        <v>0.92977322604242796</v>
      </c>
      <c r="Q49" s="35">
        <f>'qwen2.5-3b'!R9</f>
        <v>0.90520620025781984</v>
      </c>
      <c r="R49" s="35">
        <f>'Gemma2-9b'!R9</f>
        <v>0.80376926818018823</v>
      </c>
      <c r="S49" s="35">
        <f>'GPT-4o'!R9</f>
        <v>0.90838206627680296</v>
      </c>
      <c r="T49" s="35">
        <f>'deepseek-r1-distill-qwen'!R9</f>
        <v>0.92807082257469486</v>
      </c>
      <c r="U49" s="3">
        <v>2542</v>
      </c>
    </row>
    <row r="50" spans="3:21" x14ac:dyDescent="0.2">
      <c r="M50" s="3" t="s">
        <v>43</v>
      </c>
      <c r="N50" s="34"/>
      <c r="O50" s="35">
        <f>'L2'!Q11</f>
        <v>0.90425254369945196</v>
      </c>
      <c r="P50" s="35">
        <f>'Phi3.5-3b Iter'!R10</f>
        <v>0.93181630802209503</v>
      </c>
      <c r="Q50" s="35">
        <f>'qwen2.5-3b'!R10</f>
        <v>0.90749959852256301</v>
      </c>
      <c r="R50" s="35">
        <f>'Gemma2-9b'!R10</f>
        <v>0.83293211362542097</v>
      </c>
      <c r="S50" s="50">
        <f>'GPT-4o'!R10</f>
        <v>0.94970059880239499</v>
      </c>
      <c r="T50" s="35">
        <f>'deepseek-r1-distill-qwen'!R10</f>
        <v>0.91909547738693398</v>
      </c>
      <c r="U50" s="3">
        <v>11302</v>
      </c>
    </row>
    <row r="51" spans="3:21" x14ac:dyDescent="0.2">
      <c r="M51" s="3" t="s">
        <v>46</v>
      </c>
      <c r="N51" s="34"/>
      <c r="O51" s="35">
        <f>'L2'!Q12</f>
        <v>0.88905603610379802</v>
      </c>
      <c r="P51" s="35">
        <f>'Phi3.5-3b Iter'!R11</f>
        <v>0.9269635170418461</v>
      </c>
      <c r="Q51" s="35">
        <f>'qwen2.5-3b'!R11</f>
        <v>0.90333554567172025</v>
      </c>
      <c r="R51" s="35">
        <f>'Gemma2-9b'!R11</f>
        <v>0.80260928498813899</v>
      </c>
      <c r="S51" s="50">
        <f>'GPT-4o'!R11</f>
        <v>0.93883859571649297</v>
      </c>
      <c r="T51" s="35">
        <f>'deepseek-r1-distill-qwen'!R11</f>
        <v>0.91362653208363298</v>
      </c>
      <c r="U51" s="3">
        <v>13262</v>
      </c>
    </row>
    <row r="52" spans="3:21" x14ac:dyDescent="0.2">
      <c r="M52" s="3" t="s">
        <v>47</v>
      </c>
      <c r="N52" s="34"/>
      <c r="O52" s="35">
        <f>'L2'!Q13</f>
        <v>0.97071129707112902</v>
      </c>
      <c r="P52" s="35">
        <f>'Phi3.5-3b Iter'!R12</f>
        <v>0.95967741935483786</v>
      </c>
      <c r="Q52" s="35">
        <f>'qwen2.5-3b'!R12</f>
        <v>0.9126984126984119</v>
      </c>
      <c r="R52" s="35">
        <f>'Gemma2-9b'!R12</f>
        <v>0.863849765258216</v>
      </c>
      <c r="S52" s="50">
        <f>'GPT-4o'!R12</f>
        <v>0.98347107438016512</v>
      </c>
      <c r="T52" s="35">
        <f>'deepseek-r1-distill-qwen'!R12</f>
        <v>0.95041322314049503</v>
      </c>
      <c r="U52" s="3">
        <v>238</v>
      </c>
    </row>
    <row r="53" spans="3:21" x14ac:dyDescent="0.2">
      <c r="M53" s="3" t="s">
        <v>48</v>
      </c>
      <c r="N53" s="34"/>
      <c r="O53" s="35">
        <f>'L2'!Q14</f>
        <v>0.88888888888888795</v>
      </c>
      <c r="P53" s="35">
        <f>'Phi3.5-3b Iter'!R13</f>
        <v>0.8</v>
      </c>
      <c r="Q53" s="35">
        <f>'qwen2.5-3b'!R13</f>
        <v>0.72727272727272696</v>
      </c>
      <c r="R53" s="50">
        <f>'Gemma2-9b'!R13</f>
        <v>0.94117647058823495</v>
      </c>
      <c r="S53" s="35">
        <f>'GPT-4o'!R13</f>
        <v>0.84210526315789402</v>
      </c>
      <c r="T53" s="35">
        <f>'deepseek-r1-distill-qwen'!R13</f>
        <v>0.9</v>
      </c>
      <c r="U53" s="3">
        <v>18</v>
      </c>
    </row>
    <row r="54" spans="3:21" x14ac:dyDescent="0.2">
      <c r="C54" s="64"/>
      <c r="D54" s="65"/>
      <c r="E54" s="65"/>
      <c r="F54" s="65"/>
      <c r="G54" s="65"/>
      <c r="H54" s="65"/>
      <c r="I54" s="65"/>
      <c r="M54" s="3" t="s">
        <v>49</v>
      </c>
      <c r="N54" s="34"/>
      <c r="O54" s="35">
        <f>'L2'!Q15</f>
        <v>0.84965034965034902</v>
      </c>
      <c r="P54" s="35">
        <f>'Phi3.5-3b Iter'!R14</f>
        <v>0.92527821939586585</v>
      </c>
      <c r="Q54" s="35">
        <f>'qwen2.5-3b'!R14</f>
        <v>0.9065420560747659</v>
      </c>
      <c r="R54" s="35">
        <f>'Gemma2-9b'!R14</f>
        <v>0.90689655172413786</v>
      </c>
      <c r="S54" s="50">
        <f>'GPT-4o'!R14</f>
        <v>0.9537953795379529</v>
      </c>
      <c r="T54" s="35">
        <f>'deepseek-r1-distill-qwen'!R14</f>
        <v>0.91410048622366202</v>
      </c>
      <c r="U54" s="3">
        <v>582</v>
      </c>
    </row>
    <row r="55" spans="3:21" x14ac:dyDescent="0.2">
      <c r="C55" s="64"/>
      <c r="D55" s="66"/>
      <c r="E55" s="66"/>
      <c r="F55" s="67"/>
      <c r="G55" s="66"/>
      <c r="H55" s="66"/>
      <c r="I55" s="68"/>
      <c r="M55" s="3" t="s">
        <v>50</v>
      </c>
      <c r="N55" s="34"/>
      <c r="O55" s="35">
        <f>'L2'!Q16</f>
        <v>0.88041594454072702</v>
      </c>
      <c r="P55" s="35">
        <f>'Phi3.5-3b Iter'!R15</f>
        <v>0.90534208059981203</v>
      </c>
      <c r="Q55" s="35">
        <f>'qwen2.5-3b'!R15</f>
        <v>0.88008801619652566</v>
      </c>
      <c r="R55" s="35">
        <f>'Gemma2-9b'!R15</f>
        <v>0.7951672920061712</v>
      </c>
      <c r="S55" s="50">
        <f>'GPT-4o'!R15</f>
        <v>0.91275497665273997</v>
      </c>
      <c r="T55" s="35">
        <f>'deepseek-r1-distill-qwen'!R15</f>
        <v>0.87381010495484512</v>
      </c>
      <c r="U55" s="3">
        <v>4104</v>
      </c>
    </row>
    <row r="56" spans="3:21" x14ac:dyDescent="0.2">
      <c r="C56" s="64"/>
      <c r="D56" s="66"/>
      <c r="E56" s="66"/>
      <c r="F56" s="68"/>
      <c r="G56" s="66"/>
      <c r="H56" s="66"/>
      <c r="I56" s="66"/>
      <c r="M56" s="3" t="s">
        <v>51</v>
      </c>
      <c r="N56" s="34"/>
      <c r="O56" s="50">
        <f>'L2'!Q17</f>
        <v>1</v>
      </c>
      <c r="P56" s="35">
        <f>'Phi3.5-3b Iter'!R16</f>
        <v>0.66666666666666596</v>
      </c>
      <c r="Q56" s="35">
        <f>'qwen2.5-3b'!R16</f>
        <v>0.8</v>
      </c>
      <c r="R56" s="35">
        <f>'Gemma2-9b'!R16</f>
        <v>0.8</v>
      </c>
      <c r="S56" s="35">
        <f>'GPT-4o'!R16</f>
        <v>0.8</v>
      </c>
      <c r="T56" s="35">
        <f>'deepseek-r1-distill-qwen'!R16</f>
        <v>0.8</v>
      </c>
      <c r="U56" s="3">
        <v>4</v>
      </c>
    </row>
    <row r="57" spans="3:21" x14ac:dyDescent="0.2">
      <c r="C57" s="64"/>
      <c r="D57" s="66"/>
      <c r="E57" s="68"/>
      <c r="F57" s="66"/>
      <c r="G57" s="66"/>
      <c r="H57" s="66"/>
      <c r="I57" s="66"/>
      <c r="M57" s="3" t="s">
        <v>52</v>
      </c>
      <c r="N57" s="35"/>
      <c r="O57" s="35">
        <f>'L2'!Q18</f>
        <v>0.90501319261213697</v>
      </c>
      <c r="P57" s="35">
        <f>'Phi3.5-3b Iter'!R17</f>
        <v>0.92843808338518896</v>
      </c>
      <c r="Q57" s="35">
        <f>'qwen2.5-3b'!R17</f>
        <v>0.90709716722509914</v>
      </c>
      <c r="R57" s="35">
        <f>'Gemma2-9b'!R17</f>
        <v>0.887052341597796</v>
      </c>
      <c r="S57" s="35">
        <f>'GPT-4o'!R17</f>
        <v>0.87251542152159001</v>
      </c>
      <c r="T57" s="35">
        <f>'deepseek-r1-distill-qwen'!R17</f>
        <v>0.92298019490726113</v>
      </c>
      <c r="U57" s="3">
        <v>3026</v>
      </c>
    </row>
    <row r="58" spans="3:21" x14ac:dyDescent="0.2">
      <c r="C58" s="64"/>
      <c r="D58" s="68"/>
      <c r="E58" s="66"/>
      <c r="F58" s="66"/>
      <c r="G58" s="68"/>
      <c r="H58" s="68"/>
      <c r="I58" s="66"/>
      <c r="M58" s="38" t="s">
        <v>53</v>
      </c>
      <c r="N58" s="34"/>
      <c r="O58" s="60">
        <f t="shared" ref="O58:T58" si="2">AVERAGE(O45:O57)</f>
        <v>0.91881672996115837</v>
      </c>
      <c r="P58" s="39">
        <f t="shared" si="2"/>
        <v>0.89973959199501818</v>
      </c>
      <c r="Q58" s="39">
        <f t="shared" si="2"/>
        <v>0.87892965664863054</v>
      </c>
      <c r="R58" s="61">
        <f t="shared" si="2"/>
        <v>0.83546759748680288</v>
      </c>
      <c r="S58" s="39">
        <f t="shared" si="2"/>
        <v>0.90604558203864316</v>
      </c>
      <c r="T58" s="39">
        <f t="shared" si="2"/>
        <v>0.90120575387033675</v>
      </c>
    </row>
    <row r="59" spans="3:21" x14ac:dyDescent="0.2">
      <c r="C59" s="64"/>
      <c r="D59" s="66"/>
      <c r="E59" s="66"/>
      <c r="F59" s="66"/>
      <c r="G59" s="66"/>
      <c r="H59" s="66"/>
      <c r="I59" s="66"/>
      <c r="M59" s="38" t="s">
        <v>55</v>
      </c>
      <c r="N59" s="3"/>
      <c r="O59" s="39">
        <f>G8</f>
        <v>0.89965970530110717</v>
      </c>
      <c r="P59" s="39">
        <f>G13</f>
        <v>0.92419768846587869</v>
      </c>
      <c r="Q59" s="39">
        <f>G18</f>
        <v>0.90229078874019242</v>
      </c>
      <c r="R59" s="61">
        <f>G23</f>
        <v>0.82883903514857915</v>
      </c>
      <c r="S59" s="60">
        <f>G28</f>
        <v>0.93475221609643788</v>
      </c>
      <c r="T59" s="39">
        <f>G33</f>
        <v>0.90432522935075643</v>
      </c>
    </row>
    <row r="60" spans="3:21" x14ac:dyDescent="0.2">
      <c r="C60" s="64"/>
      <c r="D60" s="66"/>
      <c r="E60" s="66"/>
      <c r="F60" s="66"/>
      <c r="G60" s="66"/>
      <c r="H60" s="66"/>
      <c r="I60" s="66"/>
    </row>
    <row r="61" spans="3:21" x14ac:dyDescent="0.2">
      <c r="C61" s="64"/>
      <c r="D61" s="66"/>
      <c r="E61" s="66"/>
      <c r="F61" s="66"/>
      <c r="G61" s="66"/>
      <c r="H61" s="66"/>
      <c r="I61" s="66"/>
    </row>
    <row r="62" spans="3:21" x14ac:dyDescent="0.2">
      <c r="C62" s="64"/>
      <c r="D62" s="65"/>
      <c r="E62" s="65"/>
      <c r="F62" s="65"/>
      <c r="G62" s="65"/>
      <c r="H62" s="65"/>
      <c r="I62" s="65"/>
    </row>
    <row r="63" spans="3:21" x14ac:dyDescent="0.2">
      <c r="C63" s="64"/>
      <c r="D63" s="65"/>
      <c r="E63" s="65"/>
      <c r="F63" s="65"/>
      <c r="G63" s="65"/>
      <c r="H63" s="65"/>
      <c r="I63" s="65"/>
    </row>
    <row r="67" spans="20:20" x14ac:dyDescent="0.2">
      <c r="T67" s="41"/>
    </row>
  </sheetData>
  <mergeCells count="13">
    <mergeCell ref="O43:T43"/>
    <mergeCell ref="C1:U1"/>
    <mergeCell ref="M3:U3"/>
    <mergeCell ref="D25:I25"/>
    <mergeCell ref="C3:I3"/>
    <mergeCell ref="D5:I5"/>
    <mergeCell ref="D10:I10"/>
    <mergeCell ref="D15:I15"/>
    <mergeCell ref="D20:I20"/>
    <mergeCell ref="O5:T5"/>
    <mergeCell ref="O24:T24"/>
    <mergeCell ref="C36:I36"/>
    <mergeCell ref="C30:I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A063-2138-9648-8D08-9FEF8420EB80}">
  <dimension ref="C2:P25"/>
  <sheetViews>
    <sheetView topLeftCell="B6" zoomScale="120" zoomScaleNormal="120" workbookViewId="0">
      <selection activeCell="Q23" sqref="Q23"/>
    </sheetView>
  </sheetViews>
  <sheetFormatPr baseColWidth="10" defaultRowHeight="16" x14ac:dyDescent="0.2"/>
  <cols>
    <col min="3" max="3" width="26" bestFit="1" customWidth="1"/>
    <col min="15" max="15" width="15" customWidth="1"/>
  </cols>
  <sheetData>
    <row r="2" spans="3:15" x14ac:dyDescent="0.2">
      <c r="D2" s="160" t="s">
        <v>205</v>
      </c>
      <c r="E2" s="160"/>
      <c r="F2" s="160"/>
      <c r="G2" s="160"/>
      <c r="H2" s="160" t="s">
        <v>225</v>
      </c>
      <c r="I2" s="160"/>
      <c r="J2" s="160"/>
      <c r="K2" s="160" t="s">
        <v>206</v>
      </c>
      <c r="L2" s="160"/>
      <c r="M2" s="160"/>
      <c r="N2" s="160"/>
    </row>
    <row r="3" spans="3:15" x14ac:dyDescent="0.2">
      <c r="C3" s="81" t="s">
        <v>207</v>
      </c>
      <c r="D3" s="81" t="s">
        <v>208</v>
      </c>
      <c r="E3" s="81" t="s">
        <v>209</v>
      </c>
      <c r="F3" s="81" t="s">
        <v>3</v>
      </c>
      <c r="G3" s="81" t="s">
        <v>186</v>
      </c>
      <c r="H3" s="81" t="s">
        <v>209</v>
      </c>
      <c r="I3" s="81" t="s">
        <v>3</v>
      </c>
      <c r="J3" s="81" t="s">
        <v>186</v>
      </c>
      <c r="K3" s="81" t="s">
        <v>208</v>
      </c>
      <c r="L3" s="81" t="s">
        <v>209</v>
      </c>
      <c r="M3" s="81" t="s">
        <v>3</v>
      </c>
      <c r="N3" s="81" t="s">
        <v>186</v>
      </c>
    </row>
    <row r="4" spans="3:15" ht="34" x14ac:dyDescent="0.2">
      <c r="C4" s="82" t="s">
        <v>7</v>
      </c>
      <c r="D4" s="99">
        <v>0.95545547995496505</v>
      </c>
      <c r="E4" s="84">
        <v>0.30171073094867801</v>
      </c>
      <c r="F4" s="99">
        <v>0.97</v>
      </c>
      <c r="G4" s="84">
        <v>0.46026097271648803</v>
      </c>
      <c r="H4" s="84">
        <v>1</v>
      </c>
      <c r="I4" s="84">
        <v>0.96</v>
      </c>
      <c r="J4" s="84">
        <v>0.98</v>
      </c>
      <c r="K4" s="99">
        <v>0.95545547995496505</v>
      </c>
      <c r="L4" s="83">
        <v>0.99</v>
      </c>
      <c r="M4" s="99">
        <v>0.96</v>
      </c>
      <c r="N4" s="99">
        <v>0.97</v>
      </c>
      <c r="O4" s="95" t="s">
        <v>231</v>
      </c>
    </row>
    <row r="5" spans="3:15" ht="34" x14ac:dyDescent="0.2">
      <c r="C5" s="82" t="s">
        <v>210</v>
      </c>
      <c r="D5" s="99">
        <v>0.95663028048362597</v>
      </c>
      <c r="E5" s="84">
        <v>0.27500000000000002</v>
      </c>
      <c r="F5" s="84">
        <v>0.74250000000000005</v>
      </c>
      <c r="G5" s="84">
        <v>0.40135135135135103</v>
      </c>
      <c r="H5" s="84">
        <v>0.99</v>
      </c>
      <c r="I5" s="84">
        <v>0.96</v>
      </c>
      <c r="J5" s="84">
        <v>0.98</v>
      </c>
      <c r="K5" s="99">
        <v>0.95663028048362597</v>
      </c>
      <c r="L5" s="83">
        <v>0.98</v>
      </c>
      <c r="M5" s="99">
        <v>0.96</v>
      </c>
      <c r="N5" s="99">
        <v>0.97</v>
      </c>
      <c r="O5" s="95" t="s">
        <v>234</v>
      </c>
    </row>
    <row r="6" spans="3:15" ht="34" x14ac:dyDescent="0.2">
      <c r="C6" s="82" t="s">
        <v>211</v>
      </c>
      <c r="D6" s="99">
        <v>0.93607127123207201</v>
      </c>
      <c r="E6" s="84">
        <v>0.23258559622195901</v>
      </c>
      <c r="F6" s="99">
        <v>0.98499999999999999</v>
      </c>
      <c r="G6" s="84">
        <v>0.37631327602674303</v>
      </c>
      <c r="H6" s="84">
        <v>1</v>
      </c>
      <c r="I6" s="84">
        <v>0.94</v>
      </c>
      <c r="J6" s="84">
        <v>0.97</v>
      </c>
      <c r="K6" s="99">
        <v>0.93607127123207201</v>
      </c>
      <c r="L6" s="83">
        <v>0.98</v>
      </c>
      <c r="M6" s="99">
        <v>0.94</v>
      </c>
      <c r="N6" s="99">
        <v>0.95</v>
      </c>
      <c r="O6" s="95" t="s">
        <v>230</v>
      </c>
    </row>
    <row r="7" spans="3:15" ht="34" x14ac:dyDescent="0.2">
      <c r="C7" s="82" t="s">
        <v>126</v>
      </c>
      <c r="D7" s="99">
        <v>0.91952616378677299</v>
      </c>
      <c r="E7" s="84">
        <v>0.189</v>
      </c>
      <c r="F7" s="99">
        <v>0.94499999999999995</v>
      </c>
      <c r="G7" s="84">
        <v>0.315</v>
      </c>
      <c r="H7" s="84">
        <v>1</v>
      </c>
      <c r="I7" s="84">
        <v>0.92</v>
      </c>
      <c r="J7" s="84">
        <v>0.96</v>
      </c>
      <c r="K7" s="99">
        <v>0.91952616378677299</v>
      </c>
      <c r="L7" s="83">
        <v>0.98</v>
      </c>
      <c r="M7" s="84">
        <v>0.92</v>
      </c>
      <c r="N7" s="84">
        <v>0.94</v>
      </c>
      <c r="O7" s="95" t="s">
        <v>235</v>
      </c>
    </row>
    <row r="8" spans="3:15" ht="34" x14ac:dyDescent="0.2">
      <c r="C8" s="82" t="s">
        <v>212</v>
      </c>
      <c r="D8" s="84">
        <v>0.855597435018845</v>
      </c>
      <c r="E8" s="84">
        <v>0.118263473053892</v>
      </c>
      <c r="F8" s="99">
        <v>0.98750000000000004</v>
      </c>
      <c r="G8" s="84">
        <v>0.21122994652406399</v>
      </c>
      <c r="H8" s="84">
        <v>1</v>
      </c>
      <c r="I8" s="84">
        <v>0.85</v>
      </c>
      <c r="J8" s="84">
        <v>0.92</v>
      </c>
      <c r="K8" s="84">
        <v>0.855597435018845</v>
      </c>
      <c r="L8" s="83">
        <v>0.98</v>
      </c>
      <c r="M8" s="84">
        <v>0.86</v>
      </c>
      <c r="N8" s="84">
        <v>0.91</v>
      </c>
      <c r="O8" s="95" t="s">
        <v>232</v>
      </c>
    </row>
    <row r="9" spans="3:15" ht="34" x14ac:dyDescent="0.2">
      <c r="C9" s="100" t="s">
        <v>123</v>
      </c>
      <c r="D9" s="105">
        <v>0.92449999999999999</v>
      </c>
      <c r="E9" s="102">
        <v>0.19359999999999999</v>
      </c>
      <c r="F9" s="102">
        <v>0.90249999999999997</v>
      </c>
      <c r="G9" s="102">
        <v>0.31879999999999997</v>
      </c>
      <c r="H9" s="102">
        <v>1</v>
      </c>
      <c r="I9" s="102">
        <v>0.92</v>
      </c>
      <c r="J9" s="102">
        <v>0.96</v>
      </c>
      <c r="K9" s="101">
        <v>0.92449999999999999</v>
      </c>
      <c r="L9" s="102">
        <v>0.98</v>
      </c>
      <c r="M9" s="102">
        <v>0.92</v>
      </c>
      <c r="N9" s="102">
        <v>0.95</v>
      </c>
      <c r="O9" s="95" t="s">
        <v>236</v>
      </c>
    </row>
    <row r="10" spans="3:15" ht="34" x14ac:dyDescent="0.2">
      <c r="C10" s="103" t="s">
        <v>213</v>
      </c>
      <c r="D10" s="104">
        <v>0.91</v>
      </c>
      <c r="E10" s="104">
        <v>0.16</v>
      </c>
      <c r="F10" s="104">
        <v>0.91</v>
      </c>
      <c r="G10" s="104">
        <v>0.28000000000000003</v>
      </c>
      <c r="H10" s="104">
        <v>0.99809999999999999</v>
      </c>
      <c r="I10" s="104">
        <v>0.91</v>
      </c>
      <c r="J10" s="104">
        <v>0.95199999999999996</v>
      </c>
      <c r="K10" s="104">
        <v>0.91</v>
      </c>
      <c r="L10" s="104">
        <v>0.98020874150147752</v>
      </c>
      <c r="M10" s="104">
        <v>0.91</v>
      </c>
      <c r="N10" s="104">
        <v>0.92</v>
      </c>
      <c r="O10" s="95" t="s">
        <v>237</v>
      </c>
    </row>
    <row r="17" spans="4:16" x14ac:dyDescent="0.2"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</row>
    <row r="18" spans="4:16" x14ac:dyDescent="0.2"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4:16" x14ac:dyDescent="0.2"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65"/>
      <c r="P19" s="65"/>
    </row>
    <row r="20" spans="4:16" x14ac:dyDescent="0.2"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33"/>
      <c r="P20" s="65"/>
    </row>
    <row r="21" spans="4:16" x14ac:dyDescent="0.2">
      <c r="D21" s="65"/>
      <c r="E21" s="96"/>
      <c r="F21" s="96"/>
      <c r="G21" s="65"/>
      <c r="H21" s="65"/>
      <c r="I21" s="65"/>
      <c r="J21" s="65"/>
      <c r="K21" s="65"/>
      <c r="L21" s="97"/>
      <c r="M21" s="65"/>
      <c r="N21" s="65"/>
      <c r="O21" s="98"/>
      <c r="P21" s="65"/>
    </row>
    <row r="22" spans="4:16" x14ac:dyDescent="0.2"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4:16" x14ac:dyDescent="0.2"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4:16" x14ac:dyDescent="0.2"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</row>
    <row r="25" spans="4:16" x14ac:dyDescent="0.2"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</row>
  </sheetData>
  <mergeCells count="6">
    <mergeCell ref="D2:G2"/>
    <mergeCell ref="H2:J2"/>
    <mergeCell ref="K2:N2"/>
    <mergeCell ref="D19:G19"/>
    <mergeCell ref="H19:J19"/>
    <mergeCell ref="K19:N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F71E-B6AC-D940-9D8D-458B36E8E081}">
  <dimension ref="B1:U53"/>
  <sheetViews>
    <sheetView topLeftCell="G1" workbookViewId="0">
      <selection activeCell="Q23" sqref="Q23"/>
    </sheetView>
  </sheetViews>
  <sheetFormatPr baseColWidth="10" defaultRowHeight="16" x14ac:dyDescent="0.2"/>
  <cols>
    <col min="1" max="1" width="7.1640625" customWidth="1"/>
    <col min="7" max="7" width="14.1640625" bestFit="1" customWidth="1"/>
    <col min="8" max="8" width="32.6640625" customWidth="1"/>
    <col min="12" max="12" width="18.5" bestFit="1" customWidth="1"/>
    <col min="13" max="13" width="28.5" bestFit="1" customWidth="1"/>
    <col min="18" max="18" width="8.6640625" bestFit="1" customWidth="1"/>
    <col min="19" max="19" width="14.6640625" bestFit="1" customWidth="1"/>
    <col min="20" max="20" width="5.6640625" bestFit="1" customWidth="1"/>
    <col min="21" max="21" width="9.6640625" bestFit="1" customWidth="1"/>
  </cols>
  <sheetData>
    <row r="1" spans="2:21" ht="21" x14ac:dyDescent="0.25">
      <c r="B1" s="136" t="s">
        <v>101</v>
      </c>
      <c r="C1" s="136"/>
      <c r="D1" s="136"/>
      <c r="E1" s="136"/>
      <c r="F1" s="136"/>
      <c r="G1" s="136"/>
      <c r="H1" s="136"/>
      <c r="L1" s="136" t="s">
        <v>102</v>
      </c>
      <c r="M1" s="136"/>
      <c r="N1" s="136"/>
      <c r="O1" s="136"/>
      <c r="P1" s="136"/>
      <c r="Q1" s="136"/>
      <c r="R1" s="136"/>
      <c r="S1" s="136"/>
      <c r="T1" s="136"/>
      <c r="U1" s="136"/>
    </row>
    <row r="3" spans="2:21" x14ac:dyDescent="0.2">
      <c r="B3" s="152" t="s">
        <v>18</v>
      </c>
      <c r="C3" s="152"/>
      <c r="D3" s="152"/>
      <c r="E3" s="152"/>
      <c r="F3" s="152"/>
      <c r="G3" s="152"/>
      <c r="H3" s="152"/>
    </row>
    <row r="5" spans="2:2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147</v>
      </c>
      <c r="H5" s="5" t="s">
        <v>6</v>
      </c>
      <c r="L5" s="6" t="s">
        <v>0</v>
      </c>
      <c r="M5" s="6" t="s">
        <v>38</v>
      </c>
      <c r="N5" s="5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146</v>
      </c>
      <c r="T5" s="5" t="s">
        <v>6</v>
      </c>
      <c r="U5" s="5" t="s">
        <v>45</v>
      </c>
    </row>
    <row r="6" spans="2:21" x14ac:dyDescent="0.2">
      <c r="B6" s="3">
        <v>0.94789999999999996</v>
      </c>
      <c r="C6" s="3">
        <v>0.94799999999999995</v>
      </c>
      <c r="D6" s="3">
        <v>0.9556</v>
      </c>
      <c r="E6" s="3">
        <v>0.94830000000000003</v>
      </c>
      <c r="F6" s="3">
        <v>0.98839999999999995</v>
      </c>
      <c r="G6" s="3"/>
      <c r="H6" s="3">
        <v>0.90069999999999995</v>
      </c>
      <c r="L6" s="163" t="s">
        <v>56</v>
      </c>
      <c r="M6" s="3" t="s">
        <v>44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">
        <v>10</v>
      </c>
    </row>
    <row r="7" spans="2:21" x14ac:dyDescent="0.2">
      <c r="L7" s="163"/>
      <c r="M7" s="3" t="s">
        <v>40</v>
      </c>
      <c r="N7" s="35">
        <v>0.921875</v>
      </c>
      <c r="O7" s="35">
        <v>0.90909090909090895</v>
      </c>
      <c r="P7" s="35">
        <v>0.9375</v>
      </c>
      <c r="Q7" s="35">
        <v>0.92307692307692302</v>
      </c>
      <c r="R7" s="35">
        <v>0.921875</v>
      </c>
      <c r="S7" s="35">
        <v>0.9619140625</v>
      </c>
      <c r="T7" s="35">
        <v>0.84416228929897497</v>
      </c>
      <c r="U7" s="3">
        <v>64</v>
      </c>
    </row>
    <row r="8" spans="2:21" x14ac:dyDescent="0.2">
      <c r="L8" s="163"/>
      <c r="M8" s="3" t="s">
        <v>39</v>
      </c>
      <c r="N8" s="35">
        <v>0.89864864864864802</v>
      </c>
      <c r="O8" s="35">
        <v>0.89333333333333298</v>
      </c>
      <c r="P8" s="35">
        <v>0.90540540540540504</v>
      </c>
      <c r="Q8" s="35">
        <v>0.89932885906040205</v>
      </c>
      <c r="R8" s="35">
        <v>0.89864864864864802</v>
      </c>
      <c r="S8" s="35">
        <v>0.93900657414170896</v>
      </c>
      <c r="T8" s="35">
        <v>0.79737010651139295</v>
      </c>
      <c r="U8" s="3">
        <v>148</v>
      </c>
    </row>
    <row r="9" spans="2:21" x14ac:dyDescent="0.2">
      <c r="B9" s="152" t="s">
        <v>129</v>
      </c>
      <c r="C9" s="152"/>
      <c r="D9" s="152"/>
      <c r="E9" s="152"/>
      <c r="F9" s="152"/>
      <c r="G9" s="152"/>
      <c r="H9" s="152"/>
      <c r="L9" s="163"/>
      <c r="M9" s="3" t="s">
        <v>41</v>
      </c>
      <c r="N9" s="35">
        <v>0.91005352571561504</v>
      </c>
      <c r="O9" s="35">
        <v>0.896133093525179</v>
      </c>
      <c r="P9" s="35">
        <v>0.92762392366767499</v>
      </c>
      <c r="Q9" s="35">
        <v>0.91160663236134898</v>
      </c>
      <c r="R9" s="35">
        <v>0.91005352571561504</v>
      </c>
      <c r="S9" s="35">
        <v>0.95995452607799203</v>
      </c>
      <c r="T9" s="35">
        <v>0.82061388595540596</v>
      </c>
      <c r="U9" s="3">
        <v>8594</v>
      </c>
    </row>
    <row r="10" spans="2:21" x14ac:dyDescent="0.2"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147</v>
      </c>
      <c r="H10" s="5" t="s">
        <v>6</v>
      </c>
      <c r="L10" s="163"/>
      <c r="M10" s="3" t="s">
        <v>42</v>
      </c>
      <c r="N10" s="35">
        <v>0.91856805664830798</v>
      </c>
      <c r="O10" s="35">
        <v>0.87891737891737798</v>
      </c>
      <c r="P10" s="35">
        <v>0.97088906372934702</v>
      </c>
      <c r="Q10" s="35">
        <v>0.92261682242990595</v>
      </c>
      <c r="R10" s="35">
        <v>0.91856805664830798</v>
      </c>
      <c r="S10" s="35">
        <v>0.96552706041260505</v>
      </c>
      <c r="T10" s="35">
        <v>0.84175740003062105</v>
      </c>
      <c r="U10" s="3">
        <v>2542</v>
      </c>
    </row>
    <row r="11" spans="2:21" x14ac:dyDescent="0.2">
      <c r="B11" s="4">
        <v>0.92477064220183403</v>
      </c>
      <c r="C11" s="4">
        <v>0.89982728842832405</v>
      </c>
      <c r="D11" s="4">
        <v>0.95596330275229302</v>
      </c>
      <c r="E11" s="4">
        <v>0.92704626334519502</v>
      </c>
      <c r="F11" s="4">
        <v>0.92477064220183403</v>
      </c>
      <c r="G11" s="4">
        <v>0.97015066071879397</v>
      </c>
      <c r="H11" s="4">
        <v>0.85119930252074105</v>
      </c>
      <c r="L11" s="163"/>
      <c r="M11" s="3" t="s">
        <v>43</v>
      </c>
      <c r="N11" s="35">
        <v>0.90258361351973104</v>
      </c>
      <c r="O11" s="35">
        <v>0.88902188782489699</v>
      </c>
      <c r="P11" s="35">
        <v>0.92001415678640897</v>
      </c>
      <c r="Q11" s="35">
        <v>0.90425254369945196</v>
      </c>
      <c r="R11" s="35">
        <v>0.90258361351973104</v>
      </c>
      <c r="S11" s="35">
        <v>0.96022686118699097</v>
      </c>
      <c r="T11" s="35">
        <v>0.80565693143151995</v>
      </c>
      <c r="U11" s="3">
        <v>11302</v>
      </c>
    </row>
    <row r="12" spans="2:21" x14ac:dyDescent="0.2">
      <c r="L12" s="163"/>
      <c r="M12" s="3" t="s">
        <v>46</v>
      </c>
      <c r="N12" s="35">
        <v>0.88877997285477295</v>
      </c>
      <c r="O12" s="35">
        <v>0.88685474189675795</v>
      </c>
      <c r="P12" s="35">
        <v>0.89126828532649605</v>
      </c>
      <c r="Q12" s="35">
        <v>0.88905603610379802</v>
      </c>
      <c r="R12" s="35">
        <v>0.88877997285477295</v>
      </c>
      <c r="S12" s="35">
        <v>0.955734389965049</v>
      </c>
      <c r="T12" s="35">
        <v>0.77756957472261601</v>
      </c>
      <c r="U12" s="3">
        <v>13262</v>
      </c>
    </row>
    <row r="13" spans="2:21" x14ac:dyDescent="0.2">
      <c r="L13" s="163"/>
      <c r="M13" s="3" t="s">
        <v>47</v>
      </c>
      <c r="N13" s="35">
        <v>0.97058823529411697</v>
      </c>
      <c r="O13" s="35">
        <v>0.96666666666666601</v>
      </c>
      <c r="P13" s="35">
        <v>0.97478991596638598</v>
      </c>
      <c r="Q13" s="35">
        <v>0.97071129707112902</v>
      </c>
      <c r="R13" s="35">
        <v>0.97058823529411697</v>
      </c>
      <c r="S13" s="35">
        <v>0.98043923451733594</v>
      </c>
      <c r="T13" s="35">
        <v>0.94120970363393996</v>
      </c>
      <c r="U13" s="3">
        <v>238</v>
      </c>
    </row>
    <row r="14" spans="2:21" x14ac:dyDescent="0.2">
      <c r="B14" s="152" t="s">
        <v>130</v>
      </c>
      <c r="C14" s="152"/>
      <c r="D14" s="152"/>
      <c r="E14" s="152"/>
      <c r="F14" s="152"/>
      <c r="G14" s="152"/>
      <c r="H14" s="152"/>
      <c r="L14" s="163"/>
      <c r="M14" s="3" t="s">
        <v>48</v>
      </c>
      <c r="N14" s="35">
        <v>0.88888888888888795</v>
      </c>
      <c r="O14" s="35">
        <v>0.88888888888888795</v>
      </c>
      <c r="P14" s="35">
        <v>0.88888888888888795</v>
      </c>
      <c r="Q14" s="35">
        <v>0.88888888888888795</v>
      </c>
      <c r="R14" s="35">
        <v>0.88888888888888795</v>
      </c>
      <c r="S14" s="35">
        <v>0.97530864197530798</v>
      </c>
      <c r="T14" s="35">
        <v>0.77777777777777701</v>
      </c>
      <c r="U14" s="3">
        <v>18</v>
      </c>
    </row>
    <row r="15" spans="2:21" x14ac:dyDescent="0.2">
      <c r="L15" s="163"/>
      <c r="M15" s="3" t="s">
        <v>49</v>
      </c>
      <c r="N15" s="35">
        <v>0.85223367697594499</v>
      </c>
      <c r="O15" s="35">
        <v>0.86476868327402101</v>
      </c>
      <c r="P15" s="35">
        <v>0.83505154639175205</v>
      </c>
      <c r="Q15" s="35">
        <v>0.84965034965034902</v>
      </c>
      <c r="R15" s="35">
        <v>0.85223367697594499</v>
      </c>
      <c r="S15" s="35">
        <v>0.95360234291045198</v>
      </c>
      <c r="T15" s="35">
        <v>0.70488367632586002</v>
      </c>
      <c r="U15" s="3">
        <v>582</v>
      </c>
    </row>
    <row r="16" spans="2:21" x14ac:dyDescent="0.2"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147</v>
      </c>
      <c r="H16" s="5" t="s">
        <v>6</v>
      </c>
      <c r="L16" s="163"/>
      <c r="M16" s="3" t="s">
        <v>50</v>
      </c>
      <c r="N16" s="35">
        <v>0.88230994152046704</v>
      </c>
      <c r="O16" s="35">
        <v>0.89481630598892803</v>
      </c>
      <c r="P16" s="35">
        <v>0.86647173489278695</v>
      </c>
      <c r="Q16" s="35">
        <v>0.88041594454072702</v>
      </c>
      <c r="R16" s="35">
        <v>0.88230994152046704</v>
      </c>
      <c r="S16" s="35">
        <v>0.94936951160660998</v>
      </c>
      <c r="T16" s="35">
        <v>0.76500377990898705</v>
      </c>
      <c r="U16" s="3">
        <v>4104</v>
      </c>
    </row>
    <row r="17" spans="2:21" x14ac:dyDescent="0.2">
      <c r="B17" s="4">
        <v>0.88899082568807297</v>
      </c>
      <c r="C17" s="4">
        <v>0.85451505016722396</v>
      </c>
      <c r="D17" s="4">
        <v>0.93761467889908201</v>
      </c>
      <c r="E17" s="4">
        <v>0.89413823272090898</v>
      </c>
      <c r="F17" s="4">
        <v>0.88899082568807297</v>
      </c>
      <c r="G17" s="4">
        <v>0.98009931823920504</v>
      </c>
      <c r="H17" s="4">
        <v>0.78168668288958498</v>
      </c>
      <c r="L17" s="163"/>
      <c r="M17" s="3" t="s">
        <v>51</v>
      </c>
      <c r="N17" s="35">
        <v>1</v>
      </c>
      <c r="O17" s="35">
        <v>1</v>
      </c>
      <c r="P17" s="35">
        <v>1</v>
      </c>
      <c r="Q17" s="35">
        <v>1</v>
      </c>
      <c r="R17" s="35">
        <v>1</v>
      </c>
      <c r="S17" s="35">
        <v>1</v>
      </c>
      <c r="T17" s="35">
        <v>1</v>
      </c>
      <c r="U17" s="3">
        <v>4</v>
      </c>
    </row>
    <row r="18" spans="2:21" x14ac:dyDescent="0.2">
      <c r="L18" s="163"/>
      <c r="M18" s="3" t="s">
        <v>52</v>
      </c>
      <c r="N18" s="35">
        <v>0.90482485128882995</v>
      </c>
      <c r="O18" s="35">
        <v>0.90322580645161199</v>
      </c>
      <c r="P18" s="35">
        <v>0.906807666886979</v>
      </c>
      <c r="Q18" s="35">
        <v>0.90501319261213697</v>
      </c>
      <c r="R18" s="35">
        <v>0.90482485128882995</v>
      </c>
      <c r="S18" s="35">
        <v>0.96543068685623401</v>
      </c>
      <c r="T18" s="35">
        <v>0.80965606902178899</v>
      </c>
      <c r="U18" s="3">
        <v>3026</v>
      </c>
    </row>
    <row r="19" spans="2:21" x14ac:dyDescent="0.2">
      <c r="L19" s="163"/>
      <c r="M19" s="38" t="s">
        <v>53</v>
      </c>
      <c r="N19" s="39">
        <f t="shared" ref="N19:R19" si="0">AVERAGE(N6:N18)</f>
        <v>0.91841187779656319</v>
      </c>
      <c r="O19" s="39">
        <f t="shared" si="0"/>
        <v>0.91320905352758208</v>
      </c>
      <c r="P19" s="39">
        <f t="shared" si="0"/>
        <v>0.92497773753400936</v>
      </c>
      <c r="Q19" s="39">
        <f t="shared" si="0"/>
        <v>0.91881672996115837</v>
      </c>
      <c r="R19" s="39">
        <f t="shared" si="0"/>
        <v>0.91841187779656319</v>
      </c>
      <c r="S19" s="39"/>
      <c r="T19" s="39">
        <f>AVERAGE(T6:T18)</f>
        <v>0.83735855343222199</v>
      </c>
    </row>
    <row r="20" spans="2:21" x14ac:dyDescent="0.2">
      <c r="B20" s="152" t="s">
        <v>131</v>
      </c>
      <c r="C20" s="152"/>
      <c r="D20" s="152"/>
      <c r="E20" s="152"/>
      <c r="F20" s="152"/>
      <c r="G20" s="152"/>
      <c r="H20" s="152"/>
      <c r="L20" s="163"/>
      <c r="M20" s="38" t="s">
        <v>55</v>
      </c>
      <c r="N20" s="39">
        <f t="shared" ref="N20:R20" si="1">SUMPRODUCT(N6:N18,$U$6:$U$18)/SUM($U$6:$U$18)</f>
        <v>0.89880165854103045</v>
      </c>
      <c r="O20" s="39">
        <f t="shared" si="1"/>
        <v>0.89087377199944373</v>
      </c>
      <c r="P20" s="39">
        <f t="shared" si="1"/>
        <v>0.90900806488358288</v>
      </c>
      <c r="Q20" s="39">
        <f t="shared" si="1"/>
        <v>0.89965970530110717</v>
      </c>
      <c r="R20" s="39">
        <f t="shared" si="1"/>
        <v>0.89880165854103045</v>
      </c>
      <c r="S20" s="39"/>
      <c r="T20" s="39">
        <f>SUMPRODUCT(T6:T18,$U$6:$U$18)/SUM($U$6:$U$18)</f>
        <v>0.79814205893198942</v>
      </c>
    </row>
    <row r="21" spans="2:21" x14ac:dyDescent="0.2">
      <c r="L21" s="163"/>
      <c r="M21" s="38" t="s">
        <v>54</v>
      </c>
      <c r="N21" s="39">
        <f>STDEV(N6:N18)</f>
        <v>4.5070114363408499E-2</v>
      </c>
      <c r="O21" s="39">
        <f t="shared" ref="O21:R21" si="2">STDEV(O6:O18)</f>
        <v>4.5146087773398569E-2</v>
      </c>
      <c r="P21" s="39">
        <f t="shared" si="2"/>
        <v>5.0576560143776754E-2</v>
      </c>
      <c r="Q21" s="39">
        <f t="shared" si="2"/>
        <v>4.5443629506660789E-2</v>
      </c>
      <c r="R21" s="39">
        <f t="shared" si="2"/>
        <v>4.5070114363408499E-2</v>
      </c>
      <c r="S21" s="39"/>
      <c r="T21" s="39">
        <f>STDEV(T6:T18)</f>
        <v>9.0053900401084325E-2</v>
      </c>
    </row>
    <row r="22" spans="2:21" x14ac:dyDescent="0.2">
      <c r="B22" s="5" t="s">
        <v>1</v>
      </c>
      <c r="C22" s="5" t="s">
        <v>2</v>
      </c>
      <c r="D22" s="5" t="s">
        <v>3</v>
      </c>
      <c r="E22" s="5" t="s">
        <v>4</v>
      </c>
      <c r="F22" s="5" t="s">
        <v>5</v>
      </c>
      <c r="G22" s="5" t="s">
        <v>147</v>
      </c>
      <c r="H22" s="5" t="s">
        <v>6</v>
      </c>
      <c r="L22" s="162" t="s">
        <v>58</v>
      </c>
      <c r="M22" s="3" t="s">
        <v>44</v>
      </c>
      <c r="N22" s="35">
        <v>0.9</v>
      </c>
      <c r="O22" s="35">
        <v>0.83333333333333304</v>
      </c>
      <c r="P22" s="35">
        <v>1</v>
      </c>
      <c r="Q22" s="35">
        <v>0.90909090909090895</v>
      </c>
      <c r="R22" s="35">
        <v>0.9</v>
      </c>
      <c r="S22" s="35">
        <v>1</v>
      </c>
      <c r="T22" s="35">
        <v>0.81649658092772603</v>
      </c>
      <c r="U22" s="3">
        <v>10</v>
      </c>
    </row>
    <row r="23" spans="2:21" x14ac:dyDescent="0.2">
      <c r="B23" s="4">
        <v>0.75596330275229295</v>
      </c>
      <c r="C23" s="4">
        <v>0.78644763860369604</v>
      </c>
      <c r="D23" s="4">
        <v>0.70275229357798097</v>
      </c>
      <c r="E23" s="4">
        <v>0.74224806201550297</v>
      </c>
      <c r="F23" s="4">
        <v>0.75596330275229295</v>
      </c>
      <c r="G23" s="4">
        <v>0.83326150997390702</v>
      </c>
      <c r="H23" s="4">
        <v>0.514850414349312</v>
      </c>
      <c r="L23" s="163"/>
      <c r="M23" s="3" t="s">
        <v>40</v>
      </c>
      <c r="N23" s="35">
        <v>0.890625</v>
      </c>
      <c r="O23" s="35">
        <v>0.93103448275862</v>
      </c>
      <c r="P23" s="35">
        <v>0.84375</v>
      </c>
      <c r="Q23" s="35">
        <v>0.88524590163934402</v>
      </c>
      <c r="R23" s="35">
        <v>0.890625</v>
      </c>
      <c r="S23" s="35">
        <v>0.9560546875</v>
      </c>
      <c r="T23" s="35">
        <v>0.78470602571793002</v>
      </c>
      <c r="U23" s="3">
        <v>64</v>
      </c>
    </row>
    <row r="24" spans="2:21" x14ac:dyDescent="0.2">
      <c r="L24" s="163"/>
      <c r="M24" s="3" t="s">
        <v>39</v>
      </c>
      <c r="N24" s="35">
        <v>0.82432432432432401</v>
      </c>
      <c r="O24" s="35">
        <v>0.85294117647058798</v>
      </c>
      <c r="P24" s="35">
        <v>0.78378378378378299</v>
      </c>
      <c r="Q24" s="35">
        <v>0.81690140845070403</v>
      </c>
      <c r="R24" s="35">
        <v>0.82432432432432401</v>
      </c>
      <c r="S24" s="35">
        <v>0.92147552958363699</v>
      </c>
      <c r="T24" s="35">
        <v>0.65079137345596805</v>
      </c>
      <c r="U24" s="3">
        <v>148</v>
      </c>
    </row>
    <row r="25" spans="2:21" x14ac:dyDescent="0.2">
      <c r="L25" s="163"/>
      <c r="M25" s="3" t="s">
        <v>41</v>
      </c>
      <c r="N25" s="35">
        <v>0.87398184780079102</v>
      </c>
      <c r="O25" s="35">
        <v>0.85886556498436795</v>
      </c>
      <c r="P25" s="35">
        <v>0.89504305329299505</v>
      </c>
      <c r="Q25" s="35">
        <v>0.87658119658119604</v>
      </c>
      <c r="R25" s="35">
        <v>0.87398184780079102</v>
      </c>
      <c r="S25" s="35">
        <v>0.94086007150373996</v>
      </c>
      <c r="T25" s="35">
        <v>0.74862813497754699</v>
      </c>
      <c r="U25" s="3">
        <v>8594</v>
      </c>
    </row>
    <row r="26" spans="2:21" x14ac:dyDescent="0.2">
      <c r="L26" s="163"/>
      <c r="M26" s="3" t="s">
        <v>42</v>
      </c>
      <c r="N26" s="35">
        <v>0.88434303697875605</v>
      </c>
      <c r="O26" s="35">
        <v>0.85068198133524697</v>
      </c>
      <c r="P26" s="35">
        <v>0.93233674272226597</v>
      </c>
      <c r="Q26" s="35">
        <v>0.88963963963963899</v>
      </c>
      <c r="R26" s="35">
        <v>0.88434303697875605</v>
      </c>
      <c r="S26" s="35">
        <v>0.93744061219196395</v>
      </c>
      <c r="T26" s="35">
        <v>0.77225191009473904</v>
      </c>
      <c r="U26" s="3">
        <v>2542</v>
      </c>
    </row>
    <row r="27" spans="2:21" x14ac:dyDescent="0.2">
      <c r="L27" s="163"/>
      <c r="M27" s="3" t="s">
        <v>43</v>
      </c>
      <c r="N27" s="35">
        <v>0.88276411254645104</v>
      </c>
      <c r="O27" s="35">
        <v>0.86146390374331505</v>
      </c>
      <c r="P27" s="35">
        <v>0.91222792426119204</v>
      </c>
      <c r="Q27" s="35">
        <v>0.88611946712505296</v>
      </c>
      <c r="R27" s="35">
        <v>0.88276411254645204</v>
      </c>
      <c r="S27" s="35">
        <v>0.950745183763122</v>
      </c>
      <c r="T27" s="35">
        <v>0.76686083157946505</v>
      </c>
      <c r="U27" s="3">
        <v>11302</v>
      </c>
    </row>
    <row r="28" spans="2:21" x14ac:dyDescent="0.2">
      <c r="L28" s="163"/>
      <c r="M28" s="3" t="s">
        <v>46</v>
      </c>
      <c r="N28" s="35">
        <v>0.87294525712562199</v>
      </c>
      <c r="O28" s="35">
        <v>0.85695727482678896</v>
      </c>
      <c r="P28" s="35">
        <v>0.89534006937113497</v>
      </c>
      <c r="Q28" s="35">
        <v>0.87572829854709</v>
      </c>
      <c r="R28" s="35">
        <v>0.87294525712562199</v>
      </c>
      <c r="S28" s="35">
        <v>0.93539982716915604</v>
      </c>
      <c r="T28" s="35">
        <v>0.74663981120133205</v>
      </c>
      <c r="U28" s="3">
        <v>13262</v>
      </c>
    </row>
    <row r="29" spans="2:21" x14ac:dyDescent="0.2">
      <c r="L29" s="163"/>
      <c r="M29" s="3" t="s">
        <v>47</v>
      </c>
      <c r="N29" s="35">
        <v>0.873949579831932</v>
      </c>
      <c r="O29" s="35">
        <v>0.893805309734513</v>
      </c>
      <c r="P29" s="35">
        <v>0.84873949579831898</v>
      </c>
      <c r="Q29" s="35">
        <v>0.87068965517241304</v>
      </c>
      <c r="R29" s="35">
        <v>0.873949579831932</v>
      </c>
      <c r="S29" s="35">
        <v>0.95268695713579499</v>
      </c>
      <c r="T29" s="35">
        <v>0.74885162820277396</v>
      </c>
      <c r="U29" s="3">
        <v>238</v>
      </c>
    </row>
    <row r="30" spans="2:21" x14ac:dyDescent="0.2">
      <c r="L30" s="163"/>
      <c r="M30" s="3" t="s">
        <v>48</v>
      </c>
      <c r="N30" s="35">
        <v>0.88888888888888795</v>
      </c>
      <c r="O30" s="35">
        <v>0.88888888888888795</v>
      </c>
      <c r="P30" s="35">
        <v>0.88888888888888795</v>
      </c>
      <c r="Q30" s="35">
        <v>0.88888888888888795</v>
      </c>
      <c r="R30" s="35">
        <v>0.88888888888888795</v>
      </c>
      <c r="S30" s="35">
        <v>0.91358024691357997</v>
      </c>
      <c r="T30" s="35">
        <v>0.77777777777777701</v>
      </c>
      <c r="U30" s="3">
        <v>18</v>
      </c>
    </row>
    <row r="31" spans="2:21" x14ac:dyDescent="0.2">
      <c r="L31" s="163"/>
      <c r="M31" s="3" t="s">
        <v>49</v>
      </c>
      <c r="N31" s="35">
        <v>0.84536082474226804</v>
      </c>
      <c r="O31" s="35">
        <v>0.86021505376343999</v>
      </c>
      <c r="P31" s="35">
        <v>0.82474226804123696</v>
      </c>
      <c r="Q31" s="35">
        <v>0.84210526315789402</v>
      </c>
      <c r="R31" s="35">
        <v>0.84536082474226804</v>
      </c>
      <c r="S31" s="35">
        <v>0.927953141790956</v>
      </c>
      <c r="T31" s="35">
        <v>0.69130968547439198</v>
      </c>
      <c r="U31" s="3">
        <v>582</v>
      </c>
    </row>
    <row r="32" spans="2:21" x14ac:dyDescent="0.2">
      <c r="L32" s="163"/>
      <c r="M32" s="3" t="s">
        <v>50</v>
      </c>
      <c r="N32" s="35">
        <v>0.85550682261208499</v>
      </c>
      <c r="O32" s="35">
        <v>0.85602733040507495</v>
      </c>
      <c r="P32" s="35">
        <v>0.85477582846003897</v>
      </c>
      <c r="Q32" s="35">
        <v>0.85540112167763904</v>
      </c>
      <c r="R32" s="35">
        <v>0.85550682261208499</v>
      </c>
      <c r="S32" s="35">
        <v>0.92700413042569596</v>
      </c>
      <c r="T32" s="35">
        <v>0.71101440508915603</v>
      </c>
      <c r="U32" s="3">
        <v>4104</v>
      </c>
    </row>
    <row r="33" spans="12:21" x14ac:dyDescent="0.2">
      <c r="L33" s="163"/>
      <c r="M33" s="3" t="s">
        <v>51</v>
      </c>
      <c r="N33" s="35">
        <v>1</v>
      </c>
      <c r="O33" s="35">
        <v>1</v>
      </c>
      <c r="P33" s="35">
        <v>1</v>
      </c>
      <c r="Q33" s="35">
        <v>1</v>
      </c>
      <c r="R33" s="35">
        <v>1</v>
      </c>
      <c r="S33" s="35">
        <v>1</v>
      </c>
      <c r="T33" s="35">
        <v>1</v>
      </c>
      <c r="U33" s="3">
        <v>4</v>
      </c>
    </row>
    <row r="34" spans="12:21" x14ac:dyDescent="0.2">
      <c r="L34" s="163"/>
      <c r="M34" s="3" t="s">
        <v>52</v>
      </c>
      <c r="N34" s="35">
        <v>0.86186384666226001</v>
      </c>
      <c r="O34" s="35">
        <v>0.86186384666226001</v>
      </c>
      <c r="P34" s="35">
        <v>0.86186384666226001</v>
      </c>
      <c r="Q34" s="35">
        <v>0.86186384666226001</v>
      </c>
      <c r="R34" s="35">
        <v>0.86186384666226001</v>
      </c>
      <c r="S34" s="35">
        <v>0.93966194719568497</v>
      </c>
      <c r="T34" s="35">
        <v>0.72372769332452003</v>
      </c>
      <c r="U34" s="3">
        <v>3026</v>
      </c>
    </row>
    <row r="35" spans="12:21" x14ac:dyDescent="0.2">
      <c r="L35" s="163"/>
      <c r="M35" s="38" t="s">
        <v>53</v>
      </c>
      <c r="N35" s="39">
        <f t="shared" ref="N35:T35" si="3">AVERAGE(N22:N34)</f>
        <v>0.88111950319333687</v>
      </c>
      <c r="O35" s="39">
        <f t="shared" si="3"/>
        <v>0.87739062668511048</v>
      </c>
      <c r="P35" s="39">
        <f t="shared" si="3"/>
        <v>0.88780706932939324</v>
      </c>
      <c r="Q35" s="39">
        <f t="shared" si="3"/>
        <v>0.88140427666407917</v>
      </c>
      <c r="R35" s="39">
        <f t="shared" si="3"/>
        <v>0.88111950319333687</v>
      </c>
      <c r="S35" s="39">
        <f t="shared" si="3"/>
        <v>0.94637402578256402</v>
      </c>
      <c r="T35" s="39">
        <f t="shared" si="3"/>
        <v>0.7645427582941019</v>
      </c>
    </row>
    <row r="36" spans="12:21" x14ac:dyDescent="0.2">
      <c r="L36" s="163"/>
      <c r="M36" s="38" t="s">
        <v>55</v>
      </c>
      <c r="N36" s="39">
        <f t="shared" ref="N36:T36" si="4">SUMPRODUCT(N22:N34,$U$22:$U$34)/SUM($U$22:$U$34)</f>
        <v>0.87346789994076601</v>
      </c>
      <c r="O36" s="39">
        <f t="shared" si="4"/>
        <v>0.85873737878130885</v>
      </c>
      <c r="P36" s="39">
        <f t="shared" si="4"/>
        <v>0.89406296988198808</v>
      </c>
      <c r="Q36" s="39">
        <f t="shared" si="4"/>
        <v>0.87588684876890022</v>
      </c>
      <c r="R36" s="39">
        <f t="shared" si="4"/>
        <v>0.87346789994076635</v>
      </c>
      <c r="S36" s="39">
        <f t="shared" si="4"/>
        <v>0.94003692113108739</v>
      </c>
      <c r="T36" s="39">
        <f t="shared" si="4"/>
        <v>0.74787096550307575</v>
      </c>
    </row>
    <row r="37" spans="12:21" x14ac:dyDescent="0.2">
      <c r="L37" s="163"/>
      <c r="M37" s="38" t="s">
        <v>54</v>
      </c>
      <c r="N37" s="39">
        <f>STDEV(N22:N34)</f>
        <v>4.1183731396531767E-2</v>
      </c>
      <c r="O37" s="39">
        <f t="shared" ref="O37:T37" si="5">STDEV(O22:O34)</f>
        <v>4.4320215417635575E-2</v>
      </c>
      <c r="P37" s="39">
        <f t="shared" si="5"/>
        <v>6.3175338458761957E-2</v>
      </c>
      <c r="Q37" s="39">
        <f t="shared" si="5"/>
        <v>4.2745013181592087E-2</v>
      </c>
      <c r="R37" s="39">
        <f t="shared" si="5"/>
        <v>4.1183731396531767E-2</v>
      </c>
      <c r="S37" s="39">
        <f t="shared" si="5"/>
        <v>2.6754670963160813E-2</v>
      </c>
      <c r="T37" s="39">
        <f t="shared" si="5"/>
        <v>8.2885190114171892E-2</v>
      </c>
    </row>
    <row r="38" spans="12:21" x14ac:dyDescent="0.2">
      <c r="L38" s="162" t="s">
        <v>57</v>
      </c>
      <c r="M38" s="3" t="s">
        <v>44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">
        <v>10</v>
      </c>
    </row>
    <row r="39" spans="12:21" x14ac:dyDescent="0.2">
      <c r="L39" s="163"/>
      <c r="M39" s="3" t="s">
        <v>40</v>
      </c>
      <c r="N39" s="35">
        <v>0.75</v>
      </c>
      <c r="O39" s="35">
        <v>0.78571428571428503</v>
      </c>
      <c r="P39" s="35">
        <v>0.6875</v>
      </c>
      <c r="Q39" s="35">
        <v>0.73333333333333295</v>
      </c>
      <c r="R39" s="35">
        <v>0.75</v>
      </c>
      <c r="S39" s="35">
        <v>0.8310546875</v>
      </c>
      <c r="T39" s="35">
        <v>0.503952630678969</v>
      </c>
      <c r="U39" s="3">
        <v>64</v>
      </c>
    </row>
    <row r="40" spans="12:21" x14ac:dyDescent="0.2">
      <c r="L40" s="163"/>
      <c r="M40" s="3" t="s">
        <v>39</v>
      </c>
      <c r="N40" s="35">
        <v>0.80405405405405395</v>
      </c>
      <c r="O40" s="35">
        <v>0.85714285714285698</v>
      </c>
      <c r="P40" s="35">
        <v>0.72972972972972905</v>
      </c>
      <c r="Q40" s="35">
        <v>0.78832116788321105</v>
      </c>
      <c r="R40" s="35">
        <v>0.80405405405405395</v>
      </c>
      <c r="S40" s="35">
        <v>0.85153396639883105</v>
      </c>
      <c r="T40" s="35">
        <v>0.61494004626808996</v>
      </c>
      <c r="U40" s="3">
        <v>148</v>
      </c>
    </row>
    <row r="41" spans="12:21" x14ac:dyDescent="0.2">
      <c r="L41" s="163"/>
      <c r="M41" s="3" t="s">
        <v>41</v>
      </c>
      <c r="N41" s="35">
        <v>0.78484989527577298</v>
      </c>
      <c r="O41" s="35">
        <v>0.78881547899952797</v>
      </c>
      <c r="P41" s="35">
        <v>0.77798464044682303</v>
      </c>
      <c r="Q41" s="35">
        <v>0.78336262448740401</v>
      </c>
      <c r="R41" s="35">
        <v>0.78484989527577298</v>
      </c>
      <c r="S41" s="35">
        <v>0.85700562639861799</v>
      </c>
      <c r="T41" s="35">
        <v>0.56975350001235503</v>
      </c>
      <c r="U41" s="3">
        <v>8594</v>
      </c>
    </row>
    <row r="42" spans="12:21" x14ac:dyDescent="0.2">
      <c r="L42" s="163"/>
      <c r="M42" s="3" t="s">
        <v>42</v>
      </c>
      <c r="N42" s="35">
        <v>0.68804091266719103</v>
      </c>
      <c r="O42" s="35">
        <v>0.74387755102040798</v>
      </c>
      <c r="P42" s="35">
        <v>0.57356412273800095</v>
      </c>
      <c r="Q42" s="35">
        <v>0.64771212794313604</v>
      </c>
      <c r="R42" s="35">
        <v>0.68804091266719103</v>
      </c>
      <c r="S42" s="35">
        <v>0.75093240793071303</v>
      </c>
      <c r="T42" s="35">
        <v>0.38634415304724901</v>
      </c>
      <c r="U42" s="3">
        <v>2542</v>
      </c>
    </row>
    <row r="43" spans="12:21" x14ac:dyDescent="0.2">
      <c r="L43" s="163"/>
      <c r="M43" s="3" t="s">
        <v>43</v>
      </c>
      <c r="N43" s="35">
        <v>0.81091842151831495</v>
      </c>
      <c r="O43" s="35">
        <v>0.80663176265270498</v>
      </c>
      <c r="P43" s="35">
        <v>0.81790833480799796</v>
      </c>
      <c r="Q43" s="35">
        <v>0.81223091116773505</v>
      </c>
      <c r="R43" s="35">
        <v>0.81091842151831495</v>
      </c>
      <c r="S43" s="35">
        <v>0.86911085216570305</v>
      </c>
      <c r="T43" s="35">
        <v>0.62189761645782504</v>
      </c>
      <c r="U43" s="3">
        <v>11302</v>
      </c>
    </row>
    <row r="44" spans="12:21" x14ac:dyDescent="0.2">
      <c r="L44" s="163"/>
      <c r="M44" s="3" t="s">
        <v>46</v>
      </c>
      <c r="N44" s="35">
        <v>0.75441109938169204</v>
      </c>
      <c r="O44" s="35">
        <v>0.78220140515222403</v>
      </c>
      <c r="P44" s="35">
        <v>0.70517267380485504</v>
      </c>
      <c r="Q44" s="35">
        <v>0.74169244190657402</v>
      </c>
      <c r="R44" s="35">
        <v>0.75441109938169204</v>
      </c>
      <c r="S44" s="35">
        <v>0.83129376078472805</v>
      </c>
      <c r="T44" s="35">
        <v>0.51130748965722495</v>
      </c>
      <c r="U44" s="3">
        <v>13262</v>
      </c>
    </row>
    <row r="45" spans="12:21" x14ac:dyDescent="0.2">
      <c r="L45" s="163"/>
      <c r="M45" s="3" t="s">
        <v>47</v>
      </c>
      <c r="N45" s="35">
        <v>0.76050420168067201</v>
      </c>
      <c r="O45" s="35">
        <v>0.79807692307692302</v>
      </c>
      <c r="P45" s="35">
        <v>0.69747899159663795</v>
      </c>
      <c r="Q45" s="35">
        <v>0.74439461883407998</v>
      </c>
      <c r="R45" s="35">
        <v>0.76050420168067201</v>
      </c>
      <c r="S45" s="35">
        <v>0.83878257185227001</v>
      </c>
      <c r="T45" s="35">
        <v>0.52519746436806503</v>
      </c>
      <c r="U45" s="3">
        <v>238</v>
      </c>
    </row>
    <row r="46" spans="12:21" x14ac:dyDescent="0.2">
      <c r="L46" s="163"/>
      <c r="M46" s="3" t="s">
        <v>48</v>
      </c>
      <c r="N46" s="35">
        <v>0.5</v>
      </c>
      <c r="O46" s="35">
        <v>0.5</v>
      </c>
      <c r="P46" s="35">
        <v>0.66666666666666596</v>
      </c>
      <c r="Q46" s="35">
        <v>0.57142857142857095</v>
      </c>
      <c r="R46" s="35">
        <v>0.5</v>
      </c>
      <c r="S46" s="35">
        <v>0.67901234567901203</v>
      </c>
      <c r="T46" s="35">
        <v>0</v>
      </c>
      <c r="U46" s="3">
        <v>18</v>
      </c>
    </row>
    <row r="47" spans="12:21" x14ac:dyDescent="0.2">
      <c r="L47" s="163"/>
      <c r="M47" s="3" t="s">
        <v>49</v>
      </c>
      <c r="N47" s="35">
        <v>0.72680412371133996</v>
      </c>
      <c r="O47" s="35">
        <v>0.76829268292682895</v>
      </c>
      <c r="P47" s="35">
        <v>0.64948453608247403</v>
      </c>
      <c r="Q47" s="35">
        <v>0.70391061452513903</v>
      </c>
      <c r="R47" s="35">
        <v>0.72680412371133996</v>
      </c>
      <c r="S47" s="35">
        <v>0.81590911774778296</v>
      </c>
      <c r="T47" s="35">
        <v>0.45913112912132498</v>
      </c>
      <c r="U47" s="3">
        <v>582</v>
      </c>
    </row>
    <row r="48" spans="12:21" x14ac:dyDescent="0.2">
      <c r="L48" s="163"/>
      <c r="M48" s="3" t="s">
        <v>50</v>
      </c>
      <c r="N48" s="35">
        <v>0.83698830409356695</v>
      </c>
      <c r="O48" s="35">
        <v>0.82088167053364203</v>
      </c>
      <c r="P48" s="35">
        <v>0.86208576998050601</v>
      </c>
      <c r="Q48" s="35">
        <v>0.84097932018065102</v>
      </c>
      <c r="R48" s="35">
        <v>0.83698830409356695</v>
      </c>
      <c r="S48" s="35">
        <v>0.901123066356599</v>
      </c>
      <c r="T48" s="35">
        <v>0.67482726851200603</v>
      </c>
      <c r="U48" s="3">
        <v>4104</v>
      </c>
    </row>
    <row r="49" spans="12:21" x14ac:dyDescent="0.2">
      <c r="L49" s="163"/>
      <c r="M49" s="3" t="s">
        <v>51</v>
      </c>
      <c r="N49" s="35">
        <v>1</v>
      </c>
      <c r="O49" s="35">
        <v>1</v>
      </c>
      <c r="P49" s="35">
        <v>1</v>
      </c>
      <c r="Q49" s="35">
        <v>1</v>
      </c>
      <c r="R49" s="35">
        <v>1</v>
      </c>
      <c r="S49" s="35">
        <v>1</v>
      </c>
      <c r="T49" s="35">
        <v>1</v>
      </c>
      <c r="U49" s="3">
        <v>4</v>
      </c>
    </row>
    <row r="50" spans="12:21" x14ac:dyDescent="0.2">
      <c r="L50" s="163"/>
      <c r="M50" s="3" t="s">
        <v>52</v>
      </c>
      <c r="N50" s="35">
        <v>0.76834104428288097</v>
      </c>
      <c r="O50" s="35">
        <v>0.78712871287128705</v>
      </c>
      <c r="P50" s="35">
        <v>0.73562458691341703</v>
      </c>
      <c r="Q50" s="35">
        <v>0.76050563717116504</v>
      </c>
      <c r="R50" s="35">
        <v>0.76834104428288097</v>
      </c>
      <c r="S50" s="35">
        <v>0.84258829295696303</v>
      </c>
      <c r="T50" s="35">
        <v>0.53783468413483504</v>
      </c>
      <c r="U50" s="3">
        <v>3026</v>
      </c>
    </row>
    <row r="51" spans="12:21" x14ac:dyDescent="0.2">
      <c r="L51" s="163"/>
      <c r="M51" s="38" t="s">
        <v>53</v>
      </c>
      <c r="N51" s="39">
        <f t="shared" ref="N51:T51" si="6">AVERAGE(N38:N50)</f>
        <v>0.78345477358965276</v>
      </c>
      <c r="O51" s="39">
        <f t="shared" si="6"/>
        <v>0.80298179462236063</v>
      </c>
      <c r="P51" s="39">
        <f t="shared" si="6"/>
        <v>0.76178461944362352</v>
      </c>
      <c r="Q51" s="39">
        <f t="shared" si="6"/>
        <v>0.77906702837392305</v>
      </c>
      <c r="R51" s="39">
        <f t="shared" si="6"/>
        <v>0.78345477358965276</v>
      </c>
      <c r="S51" s="39">
        <f t="shared" si="6"/>
        <v>0.85141128429009383</v>
      </c>
      <c r="T51" s="39">
        <f t="shared" si="6"/>
        <v>0.56962969094291882</v>
      </c>
    </row>
    <row r="52" spans="12:21" x14ac:dyDescent="0.2">
      <c r="L52" s="163"/>
      <c r="M52" s="38" t="s">
        <v>55</v>
      </c>
      <c r="N52" s="39">
        <f t="shared" ref="N52:T52" si="7">SUMPRODUCT(N38:N50,$U$38:$U$50)/SUM($U$38:$U$50)</f>
        <v>0.7795598487264771</v>
      </c>
      <c r="O52" s="39">
        <f t="shared" si="7"/>
        <v>0.79163679649069696</v>
      </c>
      <c r="P52" s="39">
        <f t="shared" si="7"/>
        <v>0.75695994896796759</v>
      </c>
      <c r="Q52" s="39">
        <f t="shared" si="7"/>
        <v>0.77282232679095486</v>
      </c>
      <c r="R52" s="39">
        <f>SUMPRODUCT(R38:R50,$U$38:$U$50)/SUM($U$38:$U$50)</f>
        <v>0.7795598487264771</v>
      </c>
      <c r="S52" s="39">
        <f>SUMPRODUCT(S38:S50,$U$38:$U$50)/SUM($U$38:$U$50)</f>
        <v>0.84861467598368767</v>
      </c>
      <c r="T52" s="39">
        <f t="shared" si="7"/>
        <v>0.56077480927318923</v>
      </c>
    </row>
    <row r="53" spans="12:21" x14ac:dyDescent="0.2">
      <c r="L53" s="163"/>
      <c r="M53" s="38" t="s">
        <v>54</v>
      </c>
      <c r="N53" s="39">
        <f>STDEV(N38:N50)</f>
        <v>0.12688829005553773</v>
      </c>
      <c r="O53" s="39">
        <f t="shared" ref="O53:T53" si="8">STDEV(O38:O50)</f>
        <v>0.12199732336109613</v>
      </c>
      <c r="P53" s="39">
        <f t="shared" si="8"/>
        <v>0.12865381556746805</v>
      </c>
      <c r="Q53" s="39">
        <f t="shared" si="8"/>
        <v>0.12031600030773019</v>
      </c>
      <c r="R53" s="39">
        <f t="shared" si="8"/>
        <v>0.12688829005553773</v>
      </c>
      <c r="S53" s="39">
        <f t="shared" si="8"/>
        <v>8.6171968742263225E-2</v>
      </c>
      <c r="T53" s="39">
        <f t="shared" si="8"/>
        <v>0.25286200482712373</v>
      </c>
    </row>
  </sheetData>
  <mergeCells count="9">
    <mergeCell ref="L22:L37"/>
    <mergeCell ref="L38:L53"/>
    <mergeCell ref="L1:U1"/>
    <mergeCell ref="B3:H3"/>
    <mergeCell ref="B9:H9"/>
    <mergeCell ref="B14:H14"/>
    <mergeCell ref="B20:H20"/>
    <mergeCell ref="B1:H1"/>
    <mergeCell ref="L6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Datasets</vt:lpstr>
      <vt:lpstr>Zero-shot</vt:lpstr>
      <vt:lpstr>FS</vt:lpstr>
      <vt:lpstr>FS rnd</vt:lpstr>
      <vt:lpstr>Fine-tuning</vt:lpstr>
      <vt:lpstr>MSDAFL</vt:lpstr>
      <vt:lpstr>Comparison</vt:lpstr>
      <vt:lpstr>Imbalanced</vt:lpstr>
      <vt:lpstr>L2</vt:lpstr>
      <vt:lpstr>Perturbations</vt:lpstr>
      <vt:lpstr>Phi3.5-3b Iter</vt:lpstr>
      <vt:lpstr>phi3.5-3b-2k</vt:lpstr>
      <vt:lpstr>phi3.5-3b-a1</vt:lpstr>
      <vt:lpstr>qwen2.5-3b</vt:lpstr>
      <vt:lpstr>Gemma2-9b</vt:lpstr>
      <vt:lpstr>GPT-4o</vt:lpstr>
      <vt:lpstr>GPT-4o-a3</vt:lpstr>
      <vt:lpstr>deepseek-r1-distill-qwen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2024-12-20T15:50:39Z</dcterms:created>
  <dcterms:modified xsi:type="dcterms:W3CDTF">2025-10-16T09:56:37Z</dcterms:modified>
</cp:coreProperties>
</file>