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ita\Electro-Clean\"/>
    </mc:Choice>
  </mc:AlternateContent>
  <xr:revisionPtr revIDLastSave="0" documentId="13_ncr:1_{4A84413B-188B-4C55-8F8C-8866EA73E1DE}" xr6:coauthVersionLast="47" xr6:coauthVersionMax="47" xr10:uidLastSave="{00000000-0000-0000-0000-000000000000}"/>
  <bookViews>
    <workbookView xWindow="30" yWindow="-16320" windowWidth="29040" windowHeight="15720" xr2:uid="{AD8445FA-2B19-4362-A61B-587510E66B5E}"/>
  </bookViews>
  <sheets>
    <sheet name="Long-term experi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8" i="1" l="1"/>
  <c r="R48" i="1" s="1"/>
  <c r="M48" i="1"/>
  <c r="N48" i="1" s="1"/>
  <c r="K48" i="1"/>
  <c r="C48" i="1"/>
  <c r="Q47" i="1"/>
  <c r="M47" i="1"/>
  <c r="N47" i="1" s="1"/>
  <c r="K47" i="1"/>
  <c r="C47" i="1"/>
  <c r="Q46" i="1"/>
  <c r="R46" i="1" s="1"/>
  <c r="M46" i="1"/>
  <c r="N46" i="1" s="1"/>
  <c r="K46" i="1"/>
  <c r="C46" i="1"/>
  <c r="Q45" i="1"/>
  <c r="M45" i="1"/>
  <c r="N45" i="1" s="1"/>
  <c r="K45" i="1"/>
  <c r="C45" i="1"/>
  <c r="Q44" i="1"/>
  <c r="R44" i="1" s="1"/>
  <c r="M44" i="1"/>
  <c r="N44" i="1" s="1"/>
  <c r="K44" i="1"/>
  <c r="C44" i="1"/>
  <c r="Q43" i="1"/>
  <c r="M43" i="1"/>
  <c r="N43" i="1" s="1"/>
  <c r="K43" i="1"/>
  <c r="C43" i="1"/>
  <c r="Q42" i="1"/>
  <c r="R42" i="1" s="1"/>
  <c r="M42" i="1"/>
  <c r="N42" i="1" s="1"/>
  <c r="K42" i="1"/>
  <c r="C42" i="1"/>
  <c r="Q41" i="1"/>
  <c r="M41" i="1"/>
  <c r="N41" i="1" s="1"/>
  <c r="K41" i="1"/>
  <c r="C41" i="1"/>
  <c r="Q40" i="1"/>
  <c r="R40" i="1" s="1"/>
  <c r="M40" i="1"/>
  <c r="N40" i="1" s="1"/>
  <c r="K40" i="1"/>
  <c r="C40" i="1"/>
  <c r="Q39" i="1"/>
  <c r="M39" i="1"/>
  <c r="N39" i="1" s="1"/>
  <c r="K39" i="1"/>
  <c r="C39" i="1"/>
  <c r="Q38" i="1"/>
  <c r="R38" i="1" s="1"/>
  <c r="M38" i="1"/>
  <c r="N38" i="1" s="1"/>
  <c r="K38" i="1"/>
  <c r="C38" i="1"/>
  <c r="Q37" i="1"/>
  <c r="M37" i="1"/>
  <c r="N37" i="1" s="1"/>
  <c r="K37" i="1"/>
  <c r="C37" i="1"/>
  <c r="Q36" i="1"/>
  <c r="R36" i="1" s="1"/>
  <c r="M36" i="1"/>
  <c r="N36" i="1" s="1"/>
  <c r="K36" i="1"/>
  <c r="C36" i="1"/>
  <c r="Q35" i="1"/>
  <c r="M35" i="1"/>
  <c r="N35" i="1" s="1"/>
  <c r="K35" i="1"/>
  <c r="C35" i="1"/>
  <c r="B35" i="1"/>
  <c r="Q34" i="1"/>
  <c r="M34" i="1"/>
  <c r="N34" i="1" s="1"/>
  <c r="K34" i="1"/>
  <c r="C34" i="1"/>
  <c r="Q33" i="1"/>
  <c r="R33" i="1" s="1"/>
  <c r="M33" i="1"/>
  <c r="N33" i="1" s="1"/>
  <c r="K33" i="1"/>
  <c r="C33" i="1"/>
  <c r="Q32" i="1"/>
  <c r="M32" i="1"/>
  <c r="N32" i="1" s="1"/>
  <c r="K32" i="1"/>
  <c r="C32" i="1"/>
  <c r="Q31" i="1"/>
  <c r="R31" i="1" s="1"/>
  <c r="M31" i="1"/>
  <c r="N31" i="1" s="1"/>
  <c r="K31" i="1"/>
  <c r="C31" i="1"/>
  <c r="Q30" i="1"/>
  <c r="M30" i="1"/>
  <c r="N30" i="1" s="1"/>
  <c r="K30" i="1"/>
  <c r="C30" i="1"/>
  <c r="T29" i="1"/>
  <c r="S29" i="1"/>
  <c r="Q29" i="1"/>
  <c r="M29" i="1"/>
  <c r="N29" i="1" s="1"/>
  <c r="R29" i="1" s="1"/>
  <c r="B29" i="1"/>
  <c r="C29" i="1" s="1"/>
  <c r="Q25" i="1"/>
  <c r="R25" i="1" s="1"/>
  <c r="N25" i="1"/>
  <c r="M25" i="1"/>
  <c r="C25" i="1"/>
  <c r="K25" i="1" s="1"/>
  <c r="Q24" i="1"/>
  <c r="R24" i="1" s="1"/>
  <c r="N24" i="1"/>
  <c r="M24" i="1"/>
  <c r="C24" i="1"/>
  <c r="K24" i="1" s="1"/>
  <c r="Q23" i="1"/>
  <c r="R23" i="1" s="1"/>
  <c r="N23" i="1"/>
  <c r="M23" i="1"/>
  <c r="C23" i="1"/>
  <c r="K23" i="1" s="1"/>
  <c r="Q22" i="1"/>
  <c r="R22" i="1" s="1"/>
  <c r="N22" i="1"/>
  <c r="M22" i="1"/>
  <c r="C22" i="1"/>
  <c r="K22" i="1" s="1"/>
  <c r="Q21" i="1"/>
  <c r="R21" i="1" s="1"/>
  <c r="N21" i="1"/>
  <c r="M21" i="1"/>
  <c r="C21" i="1"/>
  <c r="K21" i="1" s="1"/>
  <c r="Q20" i="1"/>
  <c r="R20" i="1" s="1"/>
  <c r="N20" i="1"/>
  <c r="M20" i="1"/>
  <c r="C20" i="1"/>
  <c r="K20" i="1" s="1"/>
  <c r="Q19" i="1"/>
  <c r="R19" i="1" s="1"/>
  <c r="N19" i="1"/>
  <c r="M19" i="1"/>
  <c r="C19" i="1"/>
  <c r="K19" i="1" s="1"/>
  <c r="Q18" i="1"/>
  <c r="R18" i="1" s="1"/>
  <c r="N18" i="1"/>
  <c r="M18" i="1"/>
  <c r="C18" i="1"/>
  <c r="K18" i="1" s="1"/>
  <c r="Q17" i="1"/>
  <c r="R17" i="1" s="1"/>
  <c r="N17" i="1"/>
  <c r="M17" i="1"/>
  <c r="C17" i="1"/>
  <c r="K17" i="1" s="1"/>
  <c r="Q16" i="1"/>
  <c r="R16" i="1" s="1"/>
  <c r="N16" i="1"/>
  <c r="M16" i="1"/>
  <c r="C16" i="1"/>
  <c r="K16" i="1" s="1"/>
  <c r="Q15" i="1"/>
  <c r="R15" i="1" s="1"/>
  <c r="N15" i="1"/>
  <c r="M15" i="1"/>
  <c r="C15" i="1"/>
  <c r="K15" i="1" s="1"/>
  <c r="Q14" i="1"/>
  <c r="R14" i="1" s="1"/>
  <c r="N14" i="1"/>
  <c r="M14" i="1"/>
  <c r="C14" i="1"/>
  <c r="K14" i="1" s="1"/>
  <c r="Q13" i="1"/>
  <c r="R13" i="1" s="1"/>
  <c r="N13" i="1"/>
  <c r="M13" i="1"/>
  <c r="C13" i="1"/>
  <c r="K13" i="1" s="1"/>
  <c r="L13" i="1" s="1"/>
  <c r="Q12" i="1"/>
  <c r="R12" i="1" s="1"/>
  <c r="N12" i="1"/>
  <c r="M12" i="1"/>
  <c r="C12" i="1"/>
  <c r="K12" i="1" s="1"/>
  <c r="L12" i="1" s="1"/>
  <c r="T11" i="1"/>
  <c r="Q11" i="1"/>
  <c r="S11" i="1" s="1"/>
  <c r="M11" i="1"/>
  <c r="N11" i="1" s="1"/>
  <c r="D11" i="1"/>
  <c r="C11" i="1"/>
  <c r="K11" i="1" s="1"/>
  <c r="L11" i="1" s="1"/>
  <c r="Q7" i="1"/>
  <c r="M7" i="1"/>
  <c r="N7" i="1" s="1"/>
  <c r="C7" i="1"/>
  <c r="K7" i="1" s="1"/>
  <c r="Q6" i="1"/>
  <c r="R6" i="1" s="1"/>
  <c r="M6" i="1"/>
  <c r="N6" i="1" s="1"/>
  <c r="C6" i="1"/>
  <c r="K6" i="1" s="1"/>
  <c r="Q5" i="1"/>
  <c r="R5" i="1" s="1"/>
  <c r="M5" i="1"/>
  <c r="N5" i="1" s="1"/>
  <c r="C5" i="1"/>
  <c r="K5" i="1" s="1"/>
  <c r="Q4" i="1"/>
  <c r="R4" i="1" s="1"/>
  <c r="M4" i="1"/>
  <c r="N4" i="1" s="1"/>
  <c r="C4" i="1"/>
  <c r="K4" i="1" s="1"/>
  <c r="T3" i="1"/>
  <c r="S3" i="1"/>
  <c r="Q3" i="1"/>
  <c r="R3" i="1" s="1"/>
  <c r="N3" i="1"/>
  <c r="M3" i="1"/>
  <c r="C3" i="1"/>
  <c r="K3" i="1" s="1"/>
  <c r="L3" i="1" s="1"/>
  <c r="R7" i="1" l="1"/>
  <c r="R35" i="1"/>
  <c r="R37" i="1"/>
  <c r="R39" i="1"/>
  <c r="R41" i="1"/>
  <c r="R43" i="1"/>
  <c r="R45" i="1"/>
  <c r="R47" i="1"/>
  <c r="V3" i="1"/>
  <c r="U3" i="1"/>
  <c r="L4" i="1"/>
  <c r="L5" i="1" s="1"/>
  <c r="L6" i="1" s="1"/>
  <c r="L7" i="1" s="1"/>
  <c r="L14" i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K29" i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D29" i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R30" i="1"/>
  <c r="V29" i="1" s="1"/>
  <c r="R32" i="1"/>
  <c r="R34" i="1"/>
  <c r="D12" i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3" i="1"/>
  <c r="D4" i="1" s="1"/>
  <c r="D5" i="1" s="1"/>
  <c r="D6" i="1" s="1"/>
  <c r="D7" i="1" s="1"/>
  <c r="R11" i="1"/>
  <c r="V11" i="1" l="1"/>
  <c r="U11" i="1"/>
  <c r="U29" i="1"/>
</calcChain>
</file>

<file path=xl/sharedStrings.xml><?xml version="1.0" encoding="utf-8"?>
<sst xmlns="http://schemas.openxmlformats.org/spreadsheetml/2006/main" count="69" uniqueCount="24">
  <si>
    <t>Trial 1</t>
  </si>
  <si>
    <t>Sampling time</t>
  </si>
  <si>
    <t>Electroclean time (hr)</t>
  </si>
  <si>
    <t>Electroclean time (min)</t>
  </si>
  <si>
    <t>Cumulative Electroclean time (min)</t>
  </si>
  <si>
    <t>Flowrate (mL/min)</t>
  </si>
  <si>
    <t>Volume (L)</t>
  </si>
  <si>
    <t>Residence time (min)</t>
  </si>
  <si>
    <t>[NaCl] ppm</t>
  </si>
  <si>
    <t>Voltage (V)</t>
  </si>
  <si>
    <t>Current (A)</t>
  </si>
  <si>
    <t xml:space="preserve"> Coulombs</t>
  </si>
  <si>
    <t>Cumulative Coulombs</t>
  </si>
  <si>
    <t>Expected Chlorine Concentration (mM)</t>
  </si>
  <si>
    <t>Expected Chlorine Concentration (mg/L)</t>
  </si>
  <si>
    <t>Measured Chlorine Concentration (mg/L)</t>
  </si>
  <si>
    <t>Dilution Factor</t>
  </si>
  <si>
    <t>Measured Chlorine Concentration  (mg/L)</t>
  </si>
  <si>
    <t>Faradaic Efficiency (%)</t>
  </si>
  <si>
    <t>Average Chlorine Concentration (mg/L)</t>
  </si>
  <si>
    <t>STDV</t>
  </si>
  <si>
    <t>Average FE %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</si>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</sst>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2" fontId="5" fillId="0" borderId="1" xfId="0" applyNumberFormat="1" applyFont="1" applyFill="1" applyBorder="1"/>
    <xf numFmtId="0" fontId="5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right" wrapText="1"/>
    </xf>
    <xf numFmtId="0" fontId="4" fillId="0" borderId="1" xfId="1" applyFont="1" applyFill="1" applyBorder="1" applyAlignment="1">
      <alignment horizontal="right"/>
    </xf>
    <xf numFmtId="0" fontId="0" fillId="0" borderId="0" xfId="0" applyFill="1"/>
    <xf numFmtId="0" fontId="5" fillId="0" borderId="2" xfId="0" applyFont="1" applyFill="1" applyBorder="1"/>
    <xf numFmtId="0" fontId="5" fillId="0" borderId="3" xfId="0" applyFont="1" applyFill="1" applyBorder="1"/>
    <xf numFmtId="0" fontId="4" fillId="0" borderId="4" xfId="0" applyFont="1" applyFill="1" applyBorder="1" applyAlignment="1">
      <alignment horizontal="right" wrapText="1"/>
    </xf>
    <xf numFmtId="0" fontId="6" fillId="0" borderId="4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2" fontId="5" fillId="0" borderId="0" xfId="0" applyNumberFormat="1" applyFont="1" applyFill="1" applyBorder="1"/>
    <xf numFmtId="0" fontId="7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18" fontId="4" fillId="0" borderId="8" xfId="1" applyNumberFormat="1" applyFont="1" applyFill="1" applyBorder="1" applyAlignment="1">
      <alignment horizontal="right"/>
    </xf>
    <xf numFmtId="2" fontId="5" fillId="0" borderId="9" xfId="0" applyNumberFormat="1" applyFont="1" applyFill="1" applyBorder="1"/>
    <xf numFmtId="0" fontId="0" fillId="0" borderId="9" xfId="0" applyFill="1" applyBorder="1"/>
    <xf numFmtId="18" fontId="4" fillId="0" borderId="10" xfId="1" applyNumberFormat="1" applyFont="1" applyFill="1" applyBorder="1" applyAlignment="1">
      <alignment horizontal="right"/>
    </xf>
    <xf numFmtId="2" fontId="5" fillId="0" borderId="11" xfId="0" applyNumberFormat="1" applyFont="1" applyFill="1" applyBorder="1"/>
    <xf numFmtId="0" fontId="5" fillId="0" borderId="11" xfId="0" applyFont="1" applyFill="1" applyBorder="1"/>
    <xf numFmtId="0" fontId="4" fillId="0" borderId="11" xfId="0" applyFont="1" applyFill="1" applyBorder="1" applyAlignment="1">
      <alignment wrapText="1"/>
    </xf>
    <xf numFmtId="0" fontId="4" fillId="0" borderId="11" xfId="0" applyFont="1" applyFill="1" applyBorder="1" applyAlignment="1">
      <alignment horizontal="right" wrapText="1"/>
    </xf>
    <xf numFmtId="0" fontId="4" fillId="0" borderId="11" xfId="1" applyFont="1" applyFill="1" applyBorder="1" applyAlignment="1">
      <alignment horizontal="right"/>
    </xf>
    <xf numFmtId="0" fontId="5" fillId="0" borderId="12" xfId="0" applyFont="1" applyFill="1" applyBorder="1"/>
    <xf numFmtId="0" fontId="0" fillId="0" borderId="13" xfId="0" applyFill="1" applyBorder="1"/>
    <xf numFmtId="0" fontId="7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18" fontId="4" fillId="0" borderId="14" xfId="1" applyNumberFormat="1" applyFont="1" applyFill="1" applyBorder="1" applyAlignment="1">
      <alignment horizontal="right"/>
    </xf>
    <xf numFmtId="0" fontId="4" fillId="0" borderId="0" xfId="1" applyFont="1" applyFill="1" applyBorder="1" applyAlignment="1">
      <alignment horizontal="right"/>
    </xf>
    <xf numFmtId="0" fontId="5" fillId="0" borderId="9" xfId="0" applyFont="1" applyFill="1" applyBorder="1"/>
    <xf numFmtId="18" fontId="4" fillId="0" borderId="15" xfId="0" applyNumberFormat="1" applyFont="1" applyFill="1" applyBorder="1" applyAlignment="1">
      <alignment horizontal="right" wrapText="1"/>
    </xf>
    <xf numFmtId="18" fontId="4" fillId="0" borderId="16" xfId="0" applyNumberFormat="1" applyFont="1" applyFill="1" applyBorder="1" applyAlignment="1">
      <alignment horizontal="right" wrapText="1"/>
    </xf>
    <xf numFmtId="0" fontId="4" fillId="0" borderId="17" xfId="0" applyFont="1" applyFill="1" applyBorder="1" applyAlignment="1">
      <alignment horizontal="right" wrapText="1"/>
    </xf>
    <xf numFmtId="0" fontId="5" fillId="0" borderId="18" xfId="0" applyFont="1" applyFill="1" applyBorder="1"/>
    <xf numFmtId="0" fontId="5" fillId="0" borderId="19" xfId="0" applyFont="1" applyFill="1" applyBorder="1"/>
    <xf numFmtId="0" fontId="5" fillId="0" borderId="13" xfId="0" applyFont="1" applyFill="1" applyBorder="1"/>
    <xf numFmtId="0" fontId="7" fillId="0" borderId="5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2">
    <cellStyle name="Normal" xfId="0" builtinId="0"/>
    <cellStyle name="Normal 2" xfId="1" xr:uid="{05D3A807-6B1F-43B1-954F-8E6FEC61126C}"/>
  </cellStyles>
  <dxfs count="0"/>
  <tableStyles count="1" defaultTableStyle="TableStyleMedium2" defaultPivotStyle="PivotStyleLight16">
    <tableStyle name="Invisible" pivot="0" table="0" count="0" xr9:uid="{5C2C9D07-AD2D-42B6-84A4-E3AD7A2A89E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D5C1-FC26-48DA-8BCB-99E09BEDAA11}">
  <dimension ref="A1:V48"/>
  <sheetViews>
    <sheetView tabSelected="1" workbookViewId="0">
      <selection activeCell="Q54" sqref="Q54"/>
    </sheetView>
  </sheetViews>
  <sheetFormatPr defaultRowHeight="14.4" x14ac:dyDescent="0.3"/>
  <cols>
    <col min="2" max="2" width="13.109375" customWidth="1"/>
    <col min="3" max="3" width="13.33203125" customWidth="1"/>
    <col min="4" max="4" width="13.44140625" customWidth="1"/>
    <col min="5" max="5" width="12" customWidth="1"/>
    <col min="12" max="12" width="11.5546875" customWidth="1"/>
    <col min="13" max="13" width="16.88671875" customWidth="1"/>
    <col min="14" max="14" width="14.88671875" customWidth="1"/>
    <col min="15" max="15" width="14.77734375" customWidth="1"/>
    <col min="16" max="16" width="12.5546875" customWidth="1"/>
    <col min="17" max="17" width="18.33203125" customWidth="1"/>
    <col min="18" max="18" width="13.88671875" customWidth="1"/>
    <col min="19" max="19" width="15.5546875" customWidth="1"/>
    <col min="21" max="21" width="10" customWidth="1"/>
  </cols>
  <sheetData>
    <row r="1" spans="1:22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ht="55.2" x14ac:dyDescent="0.3">
      <c r="A2" s="19" t="s">
        <v>1</v>
      </c>
      <c r="B2" s="2" t="s">
        <v>2</v>
      </c>
      <c r="C2" s="2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3" t="s">
        <v>19</v>
      </c>
      <c r="T2" s="13" t="s">
        <v>20</v>
      </c>
      <c r="U2" s="13" t="s">
        <v>21</v>
      </c>
      <c r="V2" s="20" t="s">
        <v>20</v>
      </c>
    </row>
    <row r="3" spans="1:22" x14ac:dyDescent="0.3">
      <c r="A3" s="21">
        <v>0.69513888888888886</v>
      </c>
      <c r="B3" s="3">
        <v>1.5</v>
      </c>
      <c r="C3" s="4">
        <f>B3*60</f>
        <v>90</v>
      </c>
      <c r="D3" s="4">
        <f>C3</f>
        <v>90</v>
      </c>
      <c r="E3" s="5">
        <v>15</v>
      </c>
      <c r="F3" s="4">
        <v>1.35</v>
      </c>
      <c r="G3" s="4">
        <v>90</v>
      </c>
      <c r="H3" s="4">
        <v>30000</v>
      </c>
      <c r="I3" s="6">
        <v>5</v>
      </c>
      <c r="J3" s="7">
        <v>4.8</v>
      </c>
      <c r="K3" s="4">
        <f>J3*C3*60</f>
        <v>25920</v>
      </c>
      <c r="L3" s="4">
        <f>K3</f>
        <v>25920</v>
      </c>
      <c r="M3" s="4">
        <f>(J3*G4*60)/(2*96485*F4)*10^3</f>
        <v>99.497331191376887</v>
      </c>
      <c r="N3" s="4">
        <f t="shared" ref="N3:N7" si="0">M3*70.906</f>
        <v>7054.9577654557697</v>
      </c>
      <c r="O3" s="7">
        <v>1.23</v>
      </c>
      <c r="P3" s="4">
        <v>500</v>
      </c>
      <c r="Q3" s="6">
        <f t="shared" ref="Q3:Q7" si="1">O3*P3</f>
        <v>615</v>
      </c>
      <c r="R3" s="4">
        <f>Q3/N3*100</f>
        <v>8.7172740141877973</v>
      </c>
      <c r="S3" s="14">
        <f>AVERAGE(Q3:Q7)</f>
        <v>778</v>
      </c>
      <c r="T3" s="15">
        <f>_xlfn.STDEV.S(Q3:Q7)</f>
        <v>147.46185947559457</v>
      </c>
      <c r="U3" s="15">
        <f>AVERAGE(R3:R7)</f>
        <v>21.46511701175924</v>
      </c>
      <c r="V3" s="22">
        <f>_xlfn.STDEV.S(R3:R7)</f>
        <v>8.5762232895084463</v>
      </c>
    </row>
    <row r="4" spans="1:22" x14ac:dyDescent="0.3">
      <c r="A4" s="21">
        <v>0.44513888888888892</v>
      </c>
      <c r="B4" s="3">
        <v>18</v>
      </c>
      <c r="C4" s="4">
        <f>B4*60</f>
        <v>1080</v>
      </c>
      <c r="D4" s="4">
        <f>D3+C4</f>
        <v>1170</v>
      </c>
      <c r="E4" s="5">
        <v>15</v>
      </c>
      <c r="F4" s="4">
        <v>1.35</v>
      </c>
      <c r="G4" s="4">
        <v>90</v>
      </c>
      <c r="H4" s="4">
        <v>30000</v>
      </c>
      <c r="I4" s="6">
        <v>5</v>
      </c>
      <c r="J4" s="7">
        <v>3.4580000000000002</v>
      </c>
      <c r="K4" s="4">
        <f>((J3+J4)/2)*C4*60</f>
        <v>267559.19999999995</v>
      </c>
      <c r="L4" s="4">
        <f>K4+L3</f>
        <v>293479.19999999995</v>
      </c>
      <c r="M4" s="4">
        <f t="shared" ref="M4:M7" si="2">(J4*G4*60)/(2*96485*F4)*10^3</f>
        <v>71.679535679121102</v>
      </c>
      <c r="N4" s="4">
        <f t="shared" si="0"/>
        <v>5082.5091568637608</v>
      </c>
      <c r="O4" s="7">
        <v>1.95</v>
      </c>
      <c r="P4" s="4">
        <v>500</v>
      </c>
      <c r="Q4" s="6">
        <f t="shared" si="1"/>
        <v>975</v>
      </c>
      <c r="R4" s="4">
        <f t="shared" ref="R4" si="3">Q4/N4*100</f>
        <v>19.183438138685784</v>
      </c>
      <c r="S4" s="14"/>
      <c r="T4" s="14"/>
      <c r="U4" s="14"/>
      <c r="V4" s="23"/>
    </row>
    <row r="5" spans="1:22" x14ac:dyDescent="0.3">
      <c r="A5" s="21">
        <v>0.57013888888888886</v>
      </c>
      <c r="B5" s="3">
        <v>3</v>
      </c>
      <c r="C5" s="4">
        <f t="shared" ref="C5:C7" si="4">B5*60</f>
        <v>180</v>
      </c>
      <c r="D5" s="4">
        <f t="shared" ref="D5:D6" si="5">D4+C5</f>
        <v>1350</v>
      </c>
      <c r="E5" s="5">
        <v>15</v>
      </c>
      <c r="F5" s="4">
        <v>1.35</v>
      </c>
      <c r="G5" s="4">
        <v>90</v>
      </c>
      <c r="H5" s="4">
        <v>30000</v>
      </c>
      <c r="I5" s="6">
        <v>5</v>
      </c>
      <c r="J5" s="7">
        <v>2.6459999999999999</v>
      </c>
      <c r="K5" s="4">
        <f>((J4+J5)/2)*C5*60</f>
        <v>32961.599999999999</v>
      </c>
      <c r="L5" s="4">
        <f>K5+L4</f>
        <v>326440.79999999993</v>
      </c>
      <c r="M5" s="4">
        <f t="shared" si="2"/>
        <v>54.847903819246504</v>
      </c>
      <c r="N5" s="4">
        <f t="shared" si="0"/>
        <v>3889.0454682074928</v>
      </c>
      <c r="O5" s="7">
        <v>1.75</v>
      </c>
      <c r="P5" s="4">
        <v>500</v>
      </c>
      <c r="Q5" s="6">
        <f t="shared" si="1"/>
        <v>875</v>
      </c>
      <c r="R5" s="4">
        <f>Q5/N5*100</f>
        <v>22.499094113273451</v>
      </c>
      <c r="S5" s="14"/>
      <c r="T5" s="14"/>
      <c r="U5" s="14"/>
      <c r="V5" s="23"/>
    </row>
    <row r="6" spans="1:22" x14ac:dyDescent="0.3">
      <c r="A6" s="21">
        <v>0.69513888888888886</v>
      </c>
      <c r="B6" s="3">
        <v>3</v>
      </c>
      <c r="C6" s="4">
        <f t="shared" si="4"/>
        <v>180</v>
      </c>
      <c r="D6" s="4">
        <f t="shared" si="5"/>
        <v>1530</v>
      </c>
      <c r="E6" s="5">
        <v>15</v>
      </c>
      <c r="F6" s="4">
        <v>1.35</v>
      </c>
      <c r="G6" s="4">
        <v>90</v>
      </c>
      <c r="H6" s="4">
        <v>30000</v>
      </c>
      <c r="I6" s="6">
        <v>5</v>
      </c>
      <c r="J6" s="7">
        <v>2.0750000000000002</v>
      </c>
      <c r="K6" s="4">
        <f t="shared" ref="K6" si="6">((J5+J6)/2)*C6*60</f>
        <v>25493.399999999998</v>
      </c>
      <c r="L6" s="4">
        <f t="shared" ref="L6" si="7">K6+L5</f>
        <v>351934.19999999995</v>
      </c>
      <c r="M6" s="4">
        <f t="shared" si="2"/>
        <v>43.011867129605641</v>
      </c>
      <c r="N6" s="4">
        <f t="shared" si="0"/>
        <v>3049.7994506918176</v>
      </c>
      <c r="O6" s="7">
        <v>1.51</v>
      </c>
      <c r="P6" s="4">
        <v>500</v>
      </c>
      <c r="Q6" s="6">
        <f t="shared" si="1"/>
        <v>755</v>
      </c>
      <c r="R6" s="4">
        <f>Q6/N6*100</f>
        <v>24.755726145492467</v>
      </c>
      <c r="S6" s="14"/>
      <c r="T6" s="14"/>
      <c r="U6" s="14"/>
      <c r="V6" s="23"/>
    </row>
    <row r="7" spans="1:22" ht="15" thickBot="1" x14ac:dyDescent="0.35">
      <c r="A7" s="24">
        <v>0.75763888888888886</v>
      </c>
      <c r="B7" s="25">
        <v>1.5</v>
      </c>
      <c r="C7" s="26">
        <f t="shared" si="4"/>
        <v>90</v>
      </c>
      <c r="D7" s="26">
        <f>D6+C7</f>
        <v>1620</v>
      </c>
      <c r="E7" s="27">
        <v>15</v>
      </c>
      <c r="F7" s="26">
        <v>1.35</v>
      </c>
      <c r="G7" s="26">
        <v>90</v>
      </c>
      <c r="H7" s="26">
        <v>30000</v>
      </c>
      <c r="I7" s="28">
        <v>5</v>
      </c>
      <c r="J7" s="29">
        <v>1.417</v>
      </c>
      <c r="K7" s="26">
        <f>((J6+J7)/2)*C7*60</f>
        <v>9428.4</v>
      </c>
      <c r="L7" s="26">
        <f>K7+L6</f>
        <v>361362.6</v>
      </c>
      <c r="M7" s="26">
        <f t="shared" si="2"/>
        <v>29.372441312121055</v>
      </c>
      <c r="N7" s="26">
        <f t="shared" si="0"/>
        <v>2082.6823236772557</v>
      </c>
      <c r="O7" s="29">
        <v>1.34</v>
      </c>
      <c r="P7" s="26">
        <v>500</v>
      </c>
      <c r="Q7" s="28">
        <f t="shared" si="1"/>
        <v>670</v>
      </c>
      <c r="R7" s="26">
        <f t="shared" ref="R7" si="8">Q7/N7*100</f>
        <v>32.170052647156716</v>
      </c>
      <c r="S7" s="30"/>
      <c r="T7" s="30"/>
      <c r="U7" s="30"/>
      <c r="V7" s="31"/>
    </row>
    <row r="8" spans="1:22" ht="15" thickBot="1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x14ac:dyDescent="0.3">
      <c r="A9" s="32" t="s">
        <v>22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4"/>
    </row>
    <row r="10" spans="1:22" ht="55.2" x14ac:dyDescent="0.3">
      <c r="A10" s="19" t="s">
        <v>1</v>
      </c>
      <c r="B10" s="2" t="s">
        <v>2</v>
      </c>
      <c r="C10" s="2" t="s">
        <v>3</v>
      </c>
      <c r="D10" s="2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 t="s">
        <v>12</v>
      </c>
      <c r="M10" s="1" t="s">
        <v>13</v>
      </c>
      <c r="N10" s="1" t="s">
        <v>14</v>
      </c>
      <c r="O10" s="1" t="s">
        <v>15</v>
      </c>
      <c r="P10" s="1" t="s">
        <v>16</v>
      </c>
      <c r="Q10" s="1" t="s">
        <v>17</v>
      </c>
      <c r="R10" s="1" t="s">
        <v>18</v>
      </c>
      <c r="S10" s="13" t="s">
        <v>19</v>
      </c>
      <c r="T10" s="13" t="s">
        <v>20</v>
      </c>
      <c r="U10" s="13" t="s">
        <v>21</v>
      </c>
      <c r="V10" s="20" t="s">
        <v>20</v>
      </c>
    </row>
    <row r="11" spans="1:22" x14ac:dyDescent="0.3">
      <c r="A11" s="35">
        <v>0.40277777777777773</v>
      </c>
      <c r="B11" s="3">
        <v>1.5</v>
      </c>
      <c r="C11" s="4">
        <f>B11*60</f>
        <v>90</v>
      </c>
      <c r="D11" s="4">
        <f>C11</f>
        <v>90</v>
      </c>
      <c r="E11" s="5">
        <v>15</v>
      </c>
      <c r="F11" s="4">
        <v>1.35</v>
      </c>
      <c r="G11" s="4">
        <v>90</v>
      </c>
      <c r="H11" s="4">
        <v>30000</v>
      </c>
      <c r="I11" s="6">
        <v>5</v>
      </c>
      <c r="J11" s="36">
        <v>4.53</v>
      </c>
      <c r="K11" s="4">
        <f>J11*C11*60</f>
        <v>24462.000000000004</v>
      </c>
      <c r="L11" s="4">
        <f>K11</f>
        <v>24462.000000000004</v>
      </c>
      <c r="M11" s="4">
        <f>(J11*G12*60)/(2*96485*F12)*10^3</f>
        <v>93.900606311861949</v>
      </c>
      <c r="N11" s="9">
        <f t="shared" ref="N11:N25" si="9">M11*70.906</f>
        <v>6658.1163911488838</v>
      </c>
      <c r="O11" s="7">
        <v>1.1499999999999999</v>
      </c>
      <c r="P11" s="10">
        <v>500</v>
      </c>
      <c r="Q11" s="6">
        <f t="shared" ref="Q11:Q25" si="10">O11*P11</f>
        <v>575</v>
      </c>
      <c r="R11" s="4">
        <f>Q11/N11*100</f>
        <v>8.6360761245386026</v>
      </c>
      <c r="S11" s="14">
        <f>AVERAGE(Q11:Q25)</f>
        <v>914.4</v>
      </c>
      <c r="T11" s="15">
        <f>_xlfn.STDEV.S(Q11:Q25)</f>
        <v>126.13756662582995</v>
      </c>
      <c r="U11" s="15">
        <f>AVERAGE(R11:R25)</f>
        <v>19.487691623665444</v>
      </c>
      <c r="V11" s="22">
        <f>_xlfn.STDEV.S(R11:R25)</f>
        <v>6.3529868168041919</v>
      </c>
    </row>
    <row r="12" spans="1:22" x14ac:dyDescent="0.3">
      <c r="A12" s="35">
        <v>0.52777777777777779</v>
      </c>
      <c r="B12" s="3">
        <v>3</v>
      </c>
      <c r="C12" s="4">
        <f>B12*60</f>
        <v>180</v>
      </c>
      <c r="D12" s="4">
        <f>D11+C12</f>
        <v>270</v>
      </c>
      <c r="E12" s="5">
        <v>15</v>
      </c>
      <c r="F12" s="4">
        <v>1.35</v>
      </c>
      <c r="G12" s="4">
        <v>90</v>
      </c>
      <c r="H12" s="4">
        <v>30000</v>
      </c>
      <c r="I12" s="6">
        <v>5</v>
      </c>
      <c r="J12" s="36">
        <v>4.5599999999999996</v>
      </c>
      <c r="K12" s="4">
        <f>((J11+J12)/2)*C12*60</f>
        <v>49086</v>
      </c>
      <c r="L12" s="4">
        <f>K12+L11</f>
        <v>73548</v>
      </c>
      <c r="M12" s="4">
        <f t="shared" ref="M12:M25" si="11">(J12*G12*60)/(2*96485*F12)*10^3</f>
        <v>94.522464631808035</v>
      </c>
      <c r="N12" s="9">
        <f t="shared" si="9"/>
        <v>6702.2098771829815</v>
      </c>
      <c r="O12" s="7">
        <v>1.75</v>
      </c>
      <c r="P12" s="10">
        <v>500</v>
      </c>
      <c r="Q12" s="6">
        <f t="shared" si="10"/>
        <v>875</v>
      </c>
      <c r="R12" s="4">
        <f t="shared" ref="R12" si="12">Q12/N12*100</f>
        <v>13.055395399938938</v>
      </c>
      <c r="S12" s="14"/>
      <c r="T12" s="14"/>
      <c r="U12" s="14"/>
      <c r="V12" s="37"/>
    </row>
    <row r="13" spans="1:22" x14ac:dyDescent="0.3">
      <c r="A13" s="35">
        <v>0.59027777777777779</v>
      </c>
      <c r="B13" s="3">
        <v>1.5</v>
      </c>
      <c r="C13" s="4">
        <f t="shared" ref="C13:C25" si="13">B13*60</f>
        <v>90</v>
      </c>
      <c r="D13" s="4">
        <f t="shared" ref="D13:D24" si="14">D12+C13</f>
        <v>360</v>
      </c>
      <c r="E13" s="5">
        <v>15</v>
      </c>
      <c r="F13" s="4">
        <v>1.35</v>
      </c>
      <c r="G13" s="4">
        <v>90</v>
      </c>
      <c r="H13" s="4">
        <v>30000</v>
      </c>
      <c r="I13" s="6">
        <v>5</v>
      </c>
      <c r="J13" s="36">
        <v>4.55</v>
      </c>
      <c r="K13" s="4">
        <f>((J12+J13)/2)*C13*60</f>
        <v>24597</v>
      </c>
      <c r="L13" s="4">
        <f>K13+L12</f>
        <v>98145</v>
      </c>
      <c r="M13" s="4">
        <f t="shared" si="11"/>
        <v>94.31517852515934</v>
      </c>
      <c r="N13" s="9">
        <f t="shared" si="9"/>
        <v>6687.5120485049483</v>
      </c>
      <c r="O13" s="7">
        <v>1.69</v>
      </c>
      <c r="P13" s="10">
        <v>500</v>
      </c>
      <c r="Q13" s="6">
        <f t="shared" si="10"/>
        <v>845</v>
      </c>
      <c r="R13" s="4">
        <f>Q13/N13*100</f>
        <v>12.635491254014369</v>
      </c>
      <c r="S13" s="14"/>
      <c r="T13" s="14"/>
      <c r="U13" s="14"/>
      <c r="V13" s="37"/>
    </row>
    <row r="14" spans="1:22" x14ac:dyDescent="0.3">
      <c r="A14" s="35">
        <v>0.65277777777777779</v>
      </c>
      <c r="B14" s="3">
        <v>1.5</v>
      </c>
      <c r="C14" s="4">
        <f t="shared" si="13"/>
        <v>90</v>
      </c>
      <c r="D14" s="4">
        <f t="shared" si="14"/>
        <v>450</v>
      </c>
      <c r="E14" s="5">
        <v>15</v>
      </c>
      <c r="F14" s="4">
        <v>1.35</v>
      </c>
      <c r="G14" s="4">
        <v>90</v>
      </c>
      <c r="H14" s="4">
        <v>30000</v>
      </c>
      <c r="I14" s="6">
        <v>5</v>
      </c>
      <c r="J14" s="36">
        <v>4.43</v>
      </c>
      <c r="K14" s="4">
        <f t="shared" ref="K14:K23" si="15">((J13+J14)/2)*C14*60</f>
        <v>24246</v>
      </c>
      <c r="L14" s="4">
        <f t="shared" ref="L14:L21" si="16">K14+L13</f>
        <v>122391</v>
      </c>
      <c r="M14" s="4">
        <f t="shared" si="11"/>
        <v>91.827745245374913</v>
      </c>
      <c r="N14" s="9">
        <f t="shared" si="9"/>
        <v>6511.1381043685542</v>
      </c>
      <c r="O14" s="7">
        <v>1.84</v>
      </c>
      <c r="P14" s="10">
        <v>500</v>
      </c>
      <c r="Q14" s="6">
        <f t="shared" si="10"/>
        <v>920</v>
      </c>
      <c r="R14" s="4">
        <f>Q14/N14*100</f>
        <v>14.129634255227044</v>
      </c>
      <c r="S14" s="14"/>
      <c r="T14" s="14"/>
      <c r="U14" s="14"/>
      <c r="V14" s="37"/>
    </row>
    <row r="15" spans="1:22" x14ac:dyDescent="0.3">
      <c r="A15" s="35">
        <v>0.71527777777777779</v>
      </c>
      <c r="B15" s="3">
        <v>1.5</v>
      </c>
      <c r="C15" s="4">
        <f t="shared" si="13"/>
        <v>90</v>
      </c>
      <c r="D15" s="4">
        <f t="shared" si="14"/>
        <v>540</v>
      </c>
      <c r="E15" s="5">
        <v>15</v>
      </c>
      <c r="F15" s="4">
        <v>1.35</v>
      </c>
      <c r="G15" s="4">
        <v>90</v>
      </c>
      <c r="H15" s="4">
        <v>30000</v>
      </c>
      <c r="I15" s="6">
        <v>5</v>
      </c>
      <c r="J15" s="36">
        <v>4.3099999999999996</v>
      </c>
      <c r="K15" s="4">
        <f t="shared" si="15"/>
        <v>23597.999999999996</v>
      </c>
      <c r="L15" s="4">
        <f t="shared" si="16"/>
        <v>145989</v>
      </c>
      <c r="M15" s="4">
        <f t="shared" si="11"/>
        <v>89.340311965590502</v>
      </c>
      <c r="N15" s="9">
        <f t="shared" si="9"/>
        <v>6334.764160232161</v>
      </c>
      <c r="O15" s="7">
        <v>1.83</v>
      </c>
      <c r="P15" s="10">
        <v>500</v>
      </c>
      <c r="Q15" s="6">
        <f t="shared" si="10"/>
        <v>915</v>
      </c>
      <c r="R15" s="4">
        <f t="shared" ref="R15:R25" si="17">Q15/N15*100</f>
        <v>14.444105208274502</v>
      </c>
      <c r="S15" s="14"/>
      <c r="T15" s="14"/>
      <c r="U15" s="14"/>
      <c r="V15" s="37"/>
    </row>
    <row r="16" spans="1:22" x14ac:dyDescent="0.3">
      <c r="A16" s="35">
        <v>0.77777777777777779</v>
      </c>
      <c r="B16" s="3">
        <v>1.5</v>
      </c>
      <c r="C16" s="4">
        <f t="shared" si="13"/>
        <v>90</v>
      </c>
      <c r="D16" s="4">
        <f t="shared" si="14"/>
        <v>630</v>
      </c>
      <c r="E16" s="5">
        <v>15</v>
      </c>
      <c r="F16" s="4">
        <v>1.35</v>
      </c>
      <c r="G16" s="4">
        <v>90</v>
      </c>
      <c r="H16" s="4">
        <v>30000</v>
      </c>
      <c r="I16" s="6">
        <v>5</v>
      </c>
      <c r="J16" s="36">
        <v>4.2</v>
      </c>
      <c r="K16" s="4">
        <f t="shared" si="15"/>
        <v>22977</v>
      </c>
      <c r="L16" s="4">
        <f t="shared" si="16"/>
        <v>168966</v>
      </c>
      <c r="M16" s="4">
        <f t="shared" si="11"/>
        <v>87.060164792454785</v>
      </c>
      <c r="N16" s="9">
        <f t="shared" si="9"/>
        <v>6173.0880447737991</v>
      </c>
      <c r="O16" s="7">
        <v>1.71</v>
      </c>
      <c r="P16" s="10">
        <v>500</v>
      </c>
      <c r="Q16" s="6">
        <f t="shared" si="10"/>
        <v>855</v>
      </c>
      <c r="R16" s="4">
        <f t="shared" si="17"/>
        <v>13.850442336131136</v>
      </c>
      <c r="S16" s="14"/>
      <c r="T16" s="14"/>
      <c r="U16" s="14"/>
      <c r="V16" s="37"/>
    </row>
    <row r="17" spans="1:22" x14ac:dyDescent="0.3">
      <c r="A17" s="35">
        <v>0.27777777777777779</v>
      </c>
      <c r="B17" s="3">
        <v>12</v>
      </c>
      <c r="C17" s="4">
        <f t="shared" si="13"/>
        <v>720</v>
      </c>
      <c r="D17" s="4">
        <f t="shared" si="14"/>
        <v>1350</v>
      </c>
      <c r="E17" s="5">
        <v>15</v>
      </c>
      <c r="F17" s="4">
        <v>1.35</v>
      </c>
      <c r="G17" s="4">
        <v>90</v>
      </c>
      <c r="H17" s="4">
        <v>30000</v>
      </c>
      <c r="I17" s="6">
        <v>5</v>
      </c>
      <c r="J17" s="36">
        <v>3.3540000000000001</v>
      </c>
      <c r="K17" s="4">
        <f t="shared" si="15"/>
        <v>163166.39999999999</v>
      </c>
      <c r="L17" s="4">
        <f t="shared" si="16"/>
        <v>332132.40000000002</v>
      </c>
      <c r="M17" s="4">
        <f>(J17*G17*60)/(2*96485*F17)*10^3</f>
        <v>69.523760169974608</v>
      </c>
      <c r="N17" s="9">
        <f t="shared" si="9"/>
        <v>4929.6517386122196</v>
      </c>
      <c r="O17" s="7">
        <v>1.9</v>
      </c>
      <c r="P17" s="10">
        <v>600</v>
      </c>
      <c r="Q17" s="6">
        <f t="shared" si="10"/>
        <v>1140</v>
      </c>
      <c r="R17" s="4">
        <f t="shared" si="17"/>
        <v>23.125365856390683</v>
      </c>
      <c r="S17" s="14"/>
      <c r="T17" s="14"/>
      <c r="U17" s="14"/>
      <c r="V17" s="37"/>
    </row>
    <row r="18" spans="1:22" x14ac:dyDescent="0.3">
      <c r="A18" s="35">
        <v>0.34027777777777773</v>
      </c>
      <c r="B18" s="3">
        <v>1.5</v>
      </c>
      <c r="C18" s="4">
        <f t="shared" si="13"/>
        <v>90</v>
      </c>
      <c r="D18" s="4">
        <f t="shared" si="14"/>
        <v>1440</v>
      </c>
      <c r="E18" s="5">
        <v>15</v>
      </c>
      <c r="F18" s="4">
        <v>1.35</v>
      </c>
      <c r="G18" s="4">
        <v>90</v>
      </c>
      <c r="H18" s="4">
        <v>30000</v>
      </c>
      <c r="I18" s="6">
        <v>5</v>
      </c>
      <c r="J18" s="36">
        <v>3.2639999999999998</v>
      </c>
      <c r="K18" s="4">
        <f t="shared" si="15"/>
        <v>17868.599999999999</v>
      </c>
      <c r="L18" s="4">
        <f t="shared" si="16"/>
        <v>350001</v>
      </c>
      <c r="M18" s="4">
        <f t="shared" si="11"/>
        <v>67.658185210136281</v>
      </c>
      <c r="N18" s="9">
        <f t="shared" si="9"/>
        <v>4797.371280509924</v>
      </c>
      <c r="O18" s="7">
        <v>1.5</v>
      </c>
      <c r="P18" s="10">
        <v>700</v>
      </c>
      <c r="Q18" s="6">
        <f t="shared" si="10"/>
        <v>1050</v>
      </c>
      <c r="R18" s="4">
        <f t="shared" si="17"/>
        <v>21.886986405779979</v>
      </c>
      <c r="S18" s="14"/>
      <c r="T18" s="14"/>
      <c r="U18" s="14"/>
      <c r="V18" s="37"/>
    </row>
    <row r="19" spans="1:22" x14ac:dyDescent="0.3">
      <c r="A19" s="35">
        <v>0.40277777777777773</v>
      </c>
      <c r="B19" s="3">
        <v>15</v>
      </c>
      <c r="C19" s="4">
        <f t="shared" si="13"/>
        <v>900</v>
      </c>
      <c r="D19" s="4">
        <f t="shared" si="14"/>
        <v>2340</v>
      </c>
      <c r="E19" s="5">
        <v>15</v>
      </c>
      <c r="F19" s="4">
        <v>1.35</v>
      </c>
      <c r="G19" s="4">
        <v>90</v>
      </c>
      <c r="H19" s="4">
        <v>30000</v>
      </c>
      <c r="I19" s="6">
        <v>5</v>
      </c>
      <c r="J19" s="36">
        <v>3.1560000000000001</v>
      </c>
      <c r="K19" s="4">
        <f t="shared" si="15"/>
        <v>173340</v>
      </c>
      <c r="L19" s="4">
        <f t="shared" si="16"/>
        <v>523341</v>
      </c>
      <c r="M19" s="4">
        <f t="shared" si="11"/>
        <v>65.419495258330315</v>
      </c>
      <c r="N19" s="9">
        <f t="shared" si="9"/>
        <v>4638.6347307871692</v>
      </c>
      <c r="O19" s="7">
        <v>1.76</v>
      </c>
      <c r="P19" s="10">
        <v>500</v>
      </c>
      <c r="Q19" s="6">
        <f t="shared" si="10"/>
        <v>880</v>
      </c>
      <c r="R19" s="4">
        <f t="shared" si="17"/>
        <v>18.971099279693991</v>
      </c>
      <c r="S19" s="14"/>
      <c r="T19" s="14"/>
      <c r="U19" s="14"/>
      <c r="V19" s="37"/>
    </row>
    <row r="20" spans="1:22" ht="15" thickBot="1" x14ac:dyDescent="0.35">
      <c r="A20" s="35">
        <v>0.46527777777777773</v>
      </c>
      <c r="B20" s="3">
        <v>1.5</v>
      </c>
      <c r="C20" s="4">
        <f t="shared" si="13"/>
        <v>90</v>
      </c>
      <c r="D20" s="4">
        <f t="shared" si="14"/>
        <v>2430</v>
      </c>
      <c r="E20" s="5">
        <v>15</v>
      </c>
      <c r="F20" s="4">
        <v>1.35</v>
      </c>
      <c r="G20" s="4">
        <v>90</v>
      </c>
      <c r="H20" s="4">
        <v>30000</v>
      </c>
      <c r="I20" s="6">
        <v>5</v>
      </c>
      <c r="J20" s="36">
        <v>2.99</v>
      </c>
      <c r="K20" s="4">
        <f t="shared" si="15"/>
        <v>16594.200000000004</v>
      </c>
      <c r="L20" s="4">
        <f t="shared" si="16"/>
        <v>539935.19999999995</v>
      </c>
      <c r="M20" s="4">
        <f t="shared" si="11"/>
        <v>61.978545887961857</v>
      </c>
      <c r="N20" s="9">
        <f t="shared" si="9"/>
        <v>4394.6507747318237</v>
      </c>
      <c r="O20" s="7">
        <v>1.88</v>
      </c>
      <c r="P20" s="10">
        <v>500</v>
      </c>
      <c r="Q20" s="6">
        <f t="shared" si="10"/>
        <v>940</v>
      </c>
      <c r="R20" s="4">
        <f t="shared" si="17"/>
        <v>21.38964045572795</v>
      </c>
      <c r="S20" s="14"/>
      <c r="T20" s="14"/>
      <c r="U20" s="14"/>
      <c r="V20" s="37"/>
    </row>
    <row r="21" spans="1:22" ht="15" thickBot="1" x14ac:dyDescent="0.35">
      <c r="A21" s="38">
        <v>0.52777777777777779</v>
      </c>
      <c r="B21" s="3">
        <v>1.5</v>
      </c>
      <c r="C21" s="4">
        <f t="shared" si="13"/>
        <v>90</v>
      </c>
      <c r="D21" s="4">
        <f t="shared" si="14"/>
        <v>2520</v>
      </c>
      <c r="E21" s="5">
        <v>15</v>
      </c>
      <c r="F21" s="4">
        <v>1.35</v>
      </c>
      <c r="G21" s="4">
        <v>90</v>
      </c>
      <c r="H21" s="4">
        <v>30000</v>
      </c>
      <c r="I21" s="6">
        <v>5</v>
      </c>
      <c r="J21" s="11">
        <v>2.92</v>
      </c>
      <c r="K21" s="4">
        <f t="shared" si="15"/>
        <v>15957</v>
      </c>
      <c r="L21" s="4">
        <f t="shared" si="16"/>
        <v>555892.19999999995</v>
      </c>
      <c r="M21" s="4">
        <f t="shared" si="11"/>
        <v>60.527543141420942</v>
      </c>
      <c r="N21" s="9">
        <f t="shared" si="9"/>
        <v>4291.7659739855935</v>
      </c>
      <c r="O21" s="6">
        <v>1.94</v>
      </c>
      <c r="P21" s="10">
        <v>500</v>
      </c>
      <c r="Q21" s="6">
        <f t="shared" si="10"/>
        <v>970</v>
      </c>
      <c r="R21" s="4">
        <f t="shared" si="17"/>
        <v>22.601418760473543</v>
      </c>
      <c r="S21" s="14"/>
      <c r="T21" s="14"/>
      <c r="U21" s="14"/>
      <c r="V21" s="37"/>
    </row>
    <row r="22" spans="1:22" ht="15" thickBot="1" x14ac:dyDescent="0.35">
      <c r="A22" s="38">
        <v>0.59027777777777779</v>
      </c>
      <c r="B22" s="3">
        <v>1.5</v>
      </c>
      <c r="C22" s="4">
        <f t="shared" si="13"/>
        <v>90</v>
      </c>
      <c r="D22" s="4">
        <f t="shared" si="14"/>
        <v>2610</v>
      </c>
      <c r="E22" s="5">
        <v>15</v>
      </c>
      <c r="F22" s="4">
        <v>1.35</v>
      </c>
      <c r="G22" s="4">
        <v>90</v>
      </c>
      <c r="H22" s="4">
        <v>30000</v>
      </c>
      <c r="I22" s="6">
        <v>5</v>
      </c>
      <c r="J22" s="11">
        <v>2.8010000000000002</v>
      </c>
      <c r="K22" s="4">
        <f t="shared" si="15"/>
        <v>15446.699999999999</v>
      </c>
      <c r="L22" s="4">
        <f>K22+L21</f>
        <v>571338.89999999991</v>
      </c>
      <c r="M22" s="4">
        <f>(J22*G22*60)/(2*96485*F22)*10^3</f>
        <v>58.060838472301391</v>
      </c>
      <c r="N22" s="9">
        <f>M22*70.906</f>
        <v>4116.861812717003</v>
      </c>
      <c r="O22" s="6">
        <v>1.47</v>
      </c>
      <c r="P22" s="10">
        <v>700</v>
      </c>
      <c r="Q22" s="6">
        <f>O22*P22</f>
        <v>1029</v>
      </c>
      <c r="R22" s="4">
        <f>Q22/N22*100</f>
        <v>24.994766567617472</v>
      </c>
      <c r="S22" s="14"/>
      <c r="T22" s="14"/>
      <c r="U22" s="14"/>
      <c r="V22" s="37"/>
    </row>
    <row r="23" spans="1:22" ht="15" thickBot="1" x14ac:dyDescent="0.35">
      <c r="A23" s="38">
        <v>0.65277777777777779</v>
      </c>
      <c r="B23" s="3">
        <v>1.5</v>
      </c>
      <c r="C23" s="4">
        <f t="shared" si="13"/>
        <v>90</v>
      </c>
      <c r="D23" s="4">
        <f t="shared" si="14"/>
        <v>2700</v>
      </c>
      <c r="E23" s="5">
        <v>15</v>
      </c>
      <c r="F23" s="4">
        <v>1.35</v>
      </c>
      <c r="G23" s="4">
        <v>90</v>
      </c>
      <c r="H23" s="4">
        <v>30000</v>
      </c>
      <c r="I23" s="6">
        <v>5</v>
      </c>
      <c r="J23" s="12">
        <v>2.5760000000000001</v>
      </c>
      <c r="K23" s="4">
        <f t="shared" si="15"/>
        <v>14517.900000000001</v>
      </c>
      <c r="L23" s="4">
        <f>K23+L22</f>
        <v>585856.79999999993</v>
      </c>
      <c r="M23" s="4">
        <f>(J23*G23*60)/(2*96485*F23)*10^3</f>
        <v>53.396901072705596</v>
      </c>
      <c r="N23" s="9">
        <f>M23*70.906</f>
        <v>3786.1606674612631</v>
      </c>
      <c r="O23" s="6">
        <v>1.41</v>
      </c>
      <c r="P23" s="10">
        <v>700</v>
      </c>
      <c r="Q23" s="6">
        <f>O23*P23</f>
        <v>987</v>
      </c>
      <c r="R23" s="4">
        <f>Q23/N23*100</f>
        <v>26.068624305418442</v>
      </c>
      <c r="S23" s="14"/>
      <c r="T23" s="14"/>
      <c r="U23" s="14"/>
      <c r="V23" s="37"/>
    </row>
    <row r="24" spans="1:22" ht="15" thickBot="1" x14ac:dyDescent="0.35">
      <c r="A24" s="38">
        <v>0.71527777777777779</v>
      </c>
      <c r="B24" s="3">
        <v>1.5</v>
      </c>
      <c r="C24" s="4">
        <f t="shared" si="13"/>
        <v>90</v>
      </c>
      <c r="D24" s="4">
        <f t="shared" si="14"/>
        <v>2790</v>
      </c>
      <c r="E24" s="5">
        <v>15</v>
      </c>
      <c r="F24" s="4">
        <v>1.35</v>
      </c>
      <c r="G24" s="4">
        <v>90</v>
      </c>
      <c r="H24" s="4">
        <v>30000</v>
      </c>
      <c r="I24" s="6">
        <v>5</v>
      </c>
      <c r="J24" s="11">
        <v>2.34</v>
      </c>
      <c r="K24" s="4">
        <f>((J23+J24)/2)*C24*60</f>
        <v>13273.2</v>
      </c>
      <c r="L24" s="4">
        <f>K24+L23</f>
        <v>599129.99999999988</v>
      </c>
      <c r="M24" s="4">
        <f>(J24*G24*60)/(2*96485*F24)*10^3</f>
        <v>48.50494895579623</v>
      </c>
      <c r="N24" s="9">
        <f>M24*70.906</f>
        <v>3439.2919106596878</v>
      </c>
      <c r="O24" s="6">
        <v>1.77</v>
      </c>
      <c r="P24" s="10">
        <v>500</v>
      </c>
      <c r="Q24" s="6">
        <f t="shared" si="10"/>
        <v>885</v>
      </c>
      <c r="R24" s="4">
        <f t="shared" si="17"/>
        <v>25.732040867396126</v>
      </c>
      <c r="S24" s="14"/>
      <c r="T24" s="14"/>
      <c r="U24" s="14"/>
      <c r="V24" s="37"/>
    </row>
    <row r="25" spans="1:22" ht="15" thickBot="1" x14ac:dyDescent="0.35">
      <c r="A25" s="39">
        <v>0.77777777777777779</v>
      </c>
      <c r="B25" s="25">
        <v>1.5</v>
      </c>
      <c r="C25" s="26">
        <f t="shared" si="13"/>
        <v>90</v>
      </c>
      <c r="D25" s="26">
        <f>D24+C25</f>
        <v>2880</v>
      </c>
      <c r="E25" s="27">
        <v>15</v>
      </c>
      <c r="F25" s="26">
        <v>1.35</v>
      </c>
      <c r="G25" s="26">
        <v>90</v>
      </c>
      <c r="H25" s="26">
        <v>30000</v>
      </c>
      <c r="I25" s="28">
        <v>5</v>
      </c>
      <c r="J25" s="40">
        <v>1.8779999999999999</v>
      </c>
      <c r="K25" s="26">
        <f>((J24+J25)/2)*C25*60</f>
        <v>11388.6</v>
      </c>
      <c r="L25" s="26">
        <f t="shared" ref="L25" si="18">K25+L24</f>
        <v>610518.59999999986</v>
      </c>
      <c r="M25" s="26">
        <f t="shared" si="11"/>
        <v>38.928330828626201</v>
      </c>
      <c r="N25" s="41">
        <f t="shared" si="9"/>
        <v>2760.2522257345695</v>
      </c>
      <c r="O25" s="28">
        <v>1.7</v>
      </c>
      <c r="P25" s="42">
        <v>500</v>
      </c>
      <c r="Q25" s="28">
        <f t="shared" si="10"/>
        <v>850</v>
      </c>
      <c r="R25" s="26">
        <f t="shared" si="17"/>
        <v>30.79428727835894</v>
      </c>
      <c r="S25" s="30"/>
      <c r="T25" s="30"/>
      <c r="U25" s="30"/>
      <c r="V25" s="43"/>
    </row>
    <row r="26" spans="1:22" ht="15" thickBot="1" x14ac:dyDescent="0.3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x14ac:dyDescent="0.3">
      <c r="A27" s="44" t="s">
        <v>23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6"/>
    </row>
    <row r="28" spans="1:22" ht="55.2" x14ac:dyDescent="0.3">
      <c r="A28" s="19" t="s">
        <v>1</v>
      </c>
      <c r="B28" s="2" t="s">
        <v>2</v>
      </c>
      <c r="C28" s="2" t="s">
        <v>3</v>
      </c>
      <c r="D28" s="2" t="s">
        <v>4</v>
      </c>
      <c r="E28" s="1" t="s">
        <v>5</v>
      </c>
      <c r="F28" s="1" t="s">
        <v>6</v>
      </c>
      <c r="G28" s="1" t="s">
        <v>7</v>
      </c>
      <c r="H28" s="1" t="s">
        <v>8</v>
      </c>
      <c r="I28" s="1" t="s">
        <v>9</v>
      </c>
      <c r="J28" s="1" t="s">
        <v>10</v>
      </c>
      <c r="K28" s="1" t="s">
        <v>11</v>
      </c>
      <c r="L28" s="1" t="s">
        <v>12</v>
      </c>
      <c r="M28" s="1" t="s">
        <v>13</v>
      </c>
      <c r="N28" s="1" t="s">
        <v>14</v>
      </c>
      <c r="O28" s="1" t="s">
        <v>15</v>
      </c>
      <c r="P28" s="1" t="s">
        <v>16</v>
      </c>
      <c r="Q28" s="1" t="s">
        <v>17</v>
      </c>
      <c r="R28" s="1" t="s">
        <v>18</v>
      </c>
      <c r="S28" s="13" t="s">
        <v>19</v>
      </c>
      <c r="T28" s="13" t="s">
        <v>20</v>
      </c>
      <c r="U28" s="13" t="s">
        <v>21</v>
      </c>
      <c r="V28" s="20" t="s">
        <v>20</v>
      </c>
    </row>
    <row r="29" spans="1:22" x14ac:dyDescent="0.3">
      <c r="A29" s="35">
        <v>0.4375</v>
      </c>
      <c r="B29" s="3">
        <f>5+(40/60)</f>
        <v>5.666666666666667</v>
      </c>
      <c r="C29" s="4">
        <f>B29*60</f>
        <v>340</v>
      </c>
      <c r="D29" s="4">
        <f>C29</f>
        <v>340</v>
      </c>
      <c r="E29" s="5">
        <v>15</v>
      </c>
      <c r="F29" s="4">
        <v>1.35</v>
      </c>
      <c r="G29" s="4">
        <v>90</v>
      </c>
      <c r="H29" s="4">
        <v>30000</v>
      </c>
      <c r="I29" s="6">
        <v>5</v>
      </c>
      <c r="J29" s="36">
        <v>3.5139999999999998</v>
      </c>
      <c r="K29" s="4">
        <f>J29*C29*60</f>
        <v>71685.600000000006</v>
      </c>
      <c r="L29" s="4">
        <f>K29</f>
        <v>71685.600000000006</v>
      </c>
      <c r="M29" s="4">
        <f>(J29*G30*60)/(2*96485*F30)*10^3</f>
        <v>72.840337876353829</v>
      </c>
      <c r="N29" s="9">
        <f t="shared" ref="N29:N48" si="19">M29*70.906</f>
        <v>5164.8169974607454</v>
      </c>
      <c r="O29" s="7">
        <v>1.58</v>
      </c>
      <c r="P29" s="10">
        <v>500</v>
      </c>
      <c r="Q29" s="6">
        <f t="shared" ref="Q29:Q48" si="20">O29*P29</f>
        <v>790</v>
      </c>
      <c r="R29" s="4">
        <f>Q29/N29*100</f>
        <v>15.295798484019846</v>
      </c>
      <c r="S29" s="14">
        <f>AVERAGE(Q29:Q48)</f>
        <v>658.25</v>
      </c>
      <c r="T29" s="15">
        <f>_xlfn.STDEV.S(Q29:Q48)</f>
        <v>115.61363742177969</v>
      </c>
      <c r="U29" s="15">
        <f>AVERAGE(R29:R48)</f>
        <v>16.72649954527655</v>
      </c>
      <c r="V29" s="22">
        <f>_xlfn.STDEV.S(R29:R48)</f>
        <v>3.9431959772517979</v>
      </c>
    </row>
    <row r="30" spans="1:22" x14ac:dyDescent="0.3">
      <c r="A30" s="35">
        <v>0.5</v>
      </c>
      <c r="B30" s="3">
        <v>1.5</v>
      </c>
      <c r="C30" s="4">
        <f>B30*60</f>
        <v>90</v>
      </c>
      <c r="D30" s="4">
        <f>D29+C30</f>
        <v>430</v>
      </c>
      <c r="E30" s="5">
        <v>15</v>
      </c>
      <c r="F30" s="4">
        <v>1.35</v>
      </c>
      <c r="G30" s="4">
        <v>90</v>
      </c>
      <c r="H30" s="4">
        <v>30000</v>
      </c>
      <c r="I30" s="6">
        <v>5</v>
      </c>
      <c r="J30" s="36">
        <v>3.4550000000000001</v>
      </c>
      <c r="K30" s="4">
        <f>((J29+J30)/2)*C30*60</f>
        <v>18816.3</v>
      </c>
      <c r="L30" s="4">
        <f>K30+L29</f>
        <v>90501.900000000009</v>
      </c>
      <c r="M30" s="4">
        <f t="shared" ref="M30:M47" si="21">(J30*G30*60)/(2*96485*F30)*10^3</f>
        <v>71.617349847126491</v>
      </c>
      <c r="N30" s="9">
        <f t="shared" si="19"/>
        <v>5078.099808260351</v>
      </c>
      <c r="O30" s="7">
        <v>1.4</v>
      </c>
      <c r="P30" s="10">
        <v>500</v>
      </c>
      <c r="Q30" s="6">
        <f t="shared" si="20"/>
        <v>700</v>
      </c>
      <c r="R30" s="4">
        <f t="shared" ref="R30" si="22">Q30/N30*100</f>
        <v>13.784683768155498</v>
      </c>
      <c r="S30" s="14"/>
      <c r="T30" s="14"/>
      <c r="U30" s="14"/>
      <c r="V30" s="37"/>
    </row>
    <row r="31" spans="1:22" x14ac:dyDescent="0.3">
      <c r="A31" s="35">
        <v>0.5625</v>
      </c>
      <c r="B31" s="3">
        <v>1.5</v>
      </c>
      <c r="C31" s="4">
        <f t="shared" ref="C31:C48" si="23">B31*60</f>
        <v>90</v>
      </c>
      <c r="D31" s="4">
        <f t="shared" ref="D31:D42" si="24">D30+C31</f>
        <v>520</v>
      </c>
      <c r="E31" s="5">
        <v>15</v>
      </c>
      <c r="F31" s="4">
        <v>1.35</v>
      </c>
      <c r="G31" s="4">
        <v>90</v>
      </c>
      <c r="H31" s="4">
        <v>30000</v>
      </c>
      <c r="I31" s="6">
        <v>5</v>
      </c>
      <c r="J31" s="36">
        <v>3.3620000000000001</v>
      </c>
      <c r="K31" s="4">
        <f>((J30+J31)/2)*C31*60</f>
        <v>18405.899999999998</v>
      </c>
      <c r="L31" s="4">
        <f>K31+L30</f>
        <v>108907.8</v>
      </c>
      <c r="M31" s="4">
        <f t="shared" si="21"/>
        <v>69.689589055293553</v>
      </c>
      <c r="N31" s="9">
        <f t="shared" si="19"/>
        <v>4941.4100015546446</v>
      </c>
      <c r="O31" s="7">
        <v>0.85</v>
      </c>
      <c r="P31" s="10">
        <v>500</v>
      </c>
      <c r="Q31" s="6">
        <f t="shared" si="20"/>
        <v>425</v>
      </c>
      <c r="R31" s="4">
        <f>Q31/N31*100</f>
        <v>8.6007839840508762</v>
      </c>
      <c r="S31" s="14"/>
      <c r="T31" s="14"/>
      <c r="U31" s="14"/>
      <c r="V31" s="37"/>
    </row>
    <row r="32" spans="1:22" x14ac:dyDescent="0.3">
      <c r="A32" s="35">
        <v>0.6875</v>
      </c>
      <c r="B32" s="3">
        <v>3</v>
      </c>
      <c r="C32" s="4">
        <f t="shared" si="23"/>
        <v>180</v>
      </c>
      <c r="D32" s="4">
        <f t="shared" si="24"/>
        <v>700</v>
      </c>
      <c r="E32" s="5">
        <v>15</v>
      </c>
      <c r="F32" s="4">
        <v>1.35</v>
      </c>
      <c r="G32" s="4">
        <v>90</v>
      </c>
      <c r="H32" s="4">
        <v>30000</v>
      </c>
      <c r="I32" s="6">
        <v>5</v>
      </c>
      <c r="J32" s="36">
        <v>2.6970000000000001</v>
      </c>
      <c r="K32" s="4">
        <f t="shared" ref="K32:K41" si="25">((J31+J32)/2)*C32*60</f>
        <v>32718.600000000002</v>
      </c>
      <c r="L32" s="4">
        <f t="shared" ref="L32:L39" si="26">K32+L31</f>
        <v>141626.4</v>
      </c>
      <c r="M32" s="4">
        <f t="shared" si="21"/>
        <v>55.905062963154897</v>
      </c>
      <c r="N32" s="9">
        <f t="shared" si="19"/>
        <v>3964.0043944654612</v>
      </c>
      <c r="O32" s="7">
        <v>1.41</v>
      </c>
      <c r="P32" s="10">
        <v>500</v>
      </c>
      <c r="Q32" s="6">
        <f t="shared" si="20"/>
        <v>705</v>
      </c>
      <c r="R32" s="4">
        <f>Q32/N32*100</f>
        <v>17.785045873922851</v>
      </c>
      <c r="S32" s="14"/>
      <c r="T32" s="14"/>
      <c r="U32" s="14"/>
      <c r="V32" s="37"/>
    </row>
    <row r="33" spans="1:22" x14ac:dyDescent="0.3">
      <c r="A33" s="35">
        <v>0.75</v>
      </c>
      <c r="B33" s="3">
        <v>1.5</v>
      </c>
      <c r="C33" s="4">
        <f t="shared" si="23"/>
        <v>90</v>
      </c>
      <c r="D33" s="4">
        <f t="shared" si="24"/>
        <v>790</v>
      </c>
      <c r="E33" s="5">
        <v>15</v>
      </c>
      <c r="F33" s="4">
        <v>1.35</v>
      </c>
      <c r="G33" s="4">
        <v>90</v>
      </c>
      <c r="H33" s="4">
        <v>30000</v>
      </c>
      <c r="I33" s="6">
        <v>5</v>
      </c>
      <c r="J33" s="36">
        <v>2.9889999999999999</v>
      </c>
      <c r="K33" s="4">
        <f t="shared" si="25"/>
        <v>15352.2</v>
      </c>
      <c r="L33" s="4">
        <f t="shared" si="26"/>
        <v>156978.6</v>
      </c>
      <c r="M33" s="4">
        <f t="shared" si="21"/>
        <v>61.957817277296975</v>
      </c>
      <c r="N33" s="9">
        <f t="shared" si="19"/>
        <v>4393.1809918640192</v>
      </c>
      <c r="O33" s="7">
        <v>1.36</v>
      </c>
      <c r="P33" s="10">
        <v>500</v>
      </c>
      <c r="Q33" s="6">
        <f t="shared" si="20"/>
        <v>680</v>
      </c>
      <c r="R33" s="4">
        <f t="shared" ref="R33:R48" si="27">Q33/N33*100</f>
        <v>15.478533692541477</v>
      </c>
      <c r="S33" s="14"/>
      <c r="T33" s="14"/>
      <c r="U33" s="14"/>
      <c r="V33" s="37"/>
    </row>
    <row r="34" spans="1:22" x14ac:dyDescent="0.3">
      <c r="A34" s="35">
        <v>0.8125</v>
      </c>
      <c r="B34" s="3">
        <v>1.5</v>
      </c>
      <c r="C34" s="4">
        <f t="shared" si="23"/>
        <v>90</v>
      </c>
      <c r="D34" s="4">
        <f t="shared" si="24"/>
        <v>880</v>
      </c>
      <c r="E34" s="5">
        <v>15</v>
      </c>
      <c r="F34" s="4">
        <v>1.35</v>
      </c>
      <c r="G34" s="4">
        <v>90</v>
      </c>
      <c r="H34" s="4">
        <v>30000</v>
      </c>
      <c r="I34" s="6">
        <v>5</v>
      </c>
      <c r="J34" s="36">
        <v>2.964</v>
      </c>
      <c r="K34" s="4">
        <f t="shared" si="25"/>
        <v>16073.099999999999</v>
      </c>
      <c r="L34" s="4">
        <f t="shared" si="26"/>
        <v>173051.7</v>
      </c>
      <c r="M34" s="4">
        <f t="shared" si="21"/>
        <v>61.439602010675223</v>
      </c>
      <c r="N34" s="9">
        <f t="shared" si="19"/>
        <v>4356.4364201689377</v>
      </c>
      <c r="O34" s="7">
        <v>1.46</v>
      </c>
      <c r="P34" s="10">
        <v>500</v>
      </c>
      <c r="Q34" s="6">
        <f t="shared" si="20"/>
        <v>730</v>
      </c>
      <c r="R34" s="4">
        <f t="shared" si="27"/>
        <v>16.756815194646897</v>
      </c>
      <c r="S34" s="14"/>
      <c r="T34" s="14"/>
      <c r="U34" s="14"/>
      <c r="V34" s="37"/>
    </row>
    <row r="35" spans="1:22" x14ac:dyDescent="0.3">
      <c r="A35" s="35">
        <v>0.41666666666666669</v>
      </c>
      <c r="B35" s="3">
        <f>14.5</f>
        <v>14.5</v>
      </c>
      <c r="C35" s="4">
        <f t="shared" si="23"/>
        <v>870</v>
      </c>
      <c r="D35" s="4">
        <f t="shared" si="24"/>
        <v>1750</v>
      </c>
      <c r="E35" s="5">
        <v>15</v>
      </c>
      <c r="F35" s="4">
        <v>1.35</v>
      </c>
      <c r="G35" s="4">
        <v>90</v>
      </c>
      <c r="H35" s="4">
        <v>30000</v>
      </c>
      <c r="I35" s="6">
        <v>5</v>
      </c>
      <c r="J35" s="36">
        <v>2.64</v>
      </c>
      <c r="K35" s="4">
        <f t="shared" si="25"/>
        <v>146264.40000000002</v>
      </c>
      <c r="L35" s="4">
        <f t="shared" si="26"/>
        <v>319316.10000000003</v>
      </c>
      <c r="M35" s="4">
        <f>(J35*G35*60)/(2*96485*F35)*10^3</f>
        <v>54.723532155257288</v>
      </c>
      <c r="N35" s="9">
        <f t="shared" si="19"/>
        <v>3880.2267710006736</v>
      </c>
      <c r="O35" s="7">
        <v>1.47</v>
      </c>
      <c r="P35" s="10">
        <v>500</v>
      </c>
      <c r="Q35" s="6">
        <f t="shared" si="20"/>
        <v>735</v>
      </c>
      <c r="R35" s="4">
        <f t="shared" si="27"/>
        <v>18.942191871184129</v>
      </c>
      <c r="S35" s="14"/>
      <c r="T35" s="14"/>
      <c r="U35" s="14"/>
      <c r="V35" s="37"/>
    </row>
    <row r="36" spans="1:22" x14ac:dyDescent="0.3">
      <c r="A36" s="35">
        <v>0.47916666666666669</v>
      </c>
      <c r="B36" s="3">
        <v>1.5</v>
      </c>
      <c r="C36" s="4">
        <f t="shared" si="23"/>
        <v>90</v>
      </c>
      <c r="D36" s="4">
        <f t="shared" si="24"/>
        <v>1840</v>
      </c>
      <c r="E36" s="5">
        <v>15</v>
      </c>
      <c r="F36" s="4">
        <v>1.35</v>
      </c>
      <c r="G36" s="4">
        <v>90</v>
      </c>
      <c r="H36" s="4">
        <v>30000</v>
      </c>
      <c r="I36" s="6">
        <v>5</v>
      </c>
      <c r="J36" s="36">
        <v>2.7410000000000001</v>
      </c>
      <c r="K36" s="4">
        <f t="shared" si="25"/>
        <v>14528.7</v>
      </c>
      <c r="L36" s="4">
        <f t="shared" si="26"/>
        <v>333844.80000000005</v>
      </c>
      <c r="M36" s="4">
        <f t="shared" si="21"/>
        <v>56.817121832409171</v>
      </c>
      <c r="N36" s="9">
        <f t="shared" si="19"/>
        <v>4028.674840648805</v>
      </c>
      <c r="O36" s="7">
        <v>1.36</v>
      </c>
      <c r="P36" s="10">
        <v>500</v>
      </c>
      <c r="Q36" s="6">
        <f t="shared" si="20"/>
        <v>680</v>
      </c>
      <c r="R36" s="4">
        <f t="shared" si="27"/>
        <v>16.878999345861533</v>
      </c>
      <c r="S36" s="14"/>
      <c r="T36" s="14"/>
      <c r="U36" s="14"/>
      <c r="V36" s="37"/>
    </row>
    <row r="37" spans="1:22" x14ac:dyDescent="0.3">
      <c r="A37" s="35">
        <v>0.54166666666666663</v>
      </c>
      <c r="B37" s="3">
        <v>1.5</v>
      </c>
      <c r="C37" s="4">
        <f t="shared" si="23"/>
        <v>90</v>
      </c>
      <c r="D37" s="4">
        <f t="shared" si="24"/>
        <v>1930</v>
      </c>
      <c r="E37" s="5">
        <v>15</v>
      </c>
      <c r="F37" s="4">
        <v>1.35</v>
      </c>
      <c r="G37" s="4">
        <v>90</v>
      </c>
      <c r="H37" s="4">
        <v>30000</v>
      </c>
      <c r="I37" s="6">
        <v>5</v>
      </c>
      <c r="J37" s="36">
        <v>2.6739999999999999</v>
      </c>
      <c r="K37" s="4">
        <f t="shared" si="25"/>
        <v>14620.5</v>
      </c>
      <c r="L37" s="4">
        <f t="shared" si="26"/>
        <v>348465.30000000005</v>
      </c>
      <c r="M37" s="4">
        <f t="shared" si="21"/>
        <v>55.428304917862874</v>
      </c>
      <c r="N37" s="9">
        <f t="shared" si="19"/>
        <v>3930.1993885059851</v>
      </c>
      <c r="O37" s="7">
        <v>1.17</v>
      </c>
      <c r="P37" s="10">
        <v>500</v>
      </c>
      <c r="Q37" s="6">
        <f t="shared" si="20"/>
        <v>585</v>
      </c>
      <c r="R37" s="4">
        <f t="shared" si="27"/>
        <v>14.884741006037871</v>
      </c>
      <c r="S37" s="14"/>
      <c r="T37" s="14"/>
      <c r="U37" s="14"/>
      <c r="V37" s="37"/>
    </row>
    <row r="38" spans="1:22" ht="15" thickBot="1" x14ac:dyDescent="0.35">
      <c r="A38" s="35">
        <v>0.60416666666666663</v>
      </c>
      <c r="B38" s="3">
        <v>1.5</v>
      </c>
      <c r="C38" s="4">
        <f t="shared" si="23"/>
        <v>90</v>
      </c>
      <c r="D38" s="4">
        <f t="shared" si="24"/>
        <v>2020</v>
      </c>
      <c r="E38" s="5">
        <v>15</v>
      </c>
      <c r="F38" s="4">
        <v>1.35</v>
      </c>
      <c r="G38" s="4">
        <v>90</v>
      </c>
      <c r="H38" s="4">
        <v>30000</v>
      </c>
      <c r="I38" s="6">
        <v>5</v>
      </c>
      <c r="J38" s="36">
        <v>2.6720000000000002</v>
      </c>
      <c r="K38" s="4">
        <f t="shared" si="25"/>
        <v>14434.199999999999</v>
      </c>
      <c r="L38" s="4">
        <f t="shared" si="26"/>
        <v>362899.50000000006</v>
      </c>
      <c r="M38" s="4">
        <f t="shared" si="21"/>
        <v>55.386847696533138</v>
      </c>
      <c r="N38" s="9">
        <f t="shared" si="19"/>
        <v>3927.2598227703788</v>
      </c>
      <c r="O38" s="7">
        <v>1.18</v>
      </c>
      <c r="P38" s="10">
        <v>500</v>
      </c>
      <c r="Q38" s="6">
        <f t="shared" si="20"/>
        <v>590</v>
      </c>
      <c r="R38" s="4">
        <f t="shared" si="27"/>
        <v>15.023197512401932</v>
      </c>
      <c r="S38" s="14"/>
      <c r="T38" s="14"/>
      <c r="U38" s="14"/>
      <c r="V38" s="37"/>
    </row>
    <row r="39" spans="1:22" ht="15" thickBot="1" x14ac:dyDescent="0.35">
      <c r="A39" s="38">
        <v>0.5</v>
      </c>
      <c r="B39" s="3">
        <v>3.5</v>
      </c>
      <c r="C39" s="4">
        <f t="shared" si="23"/>
        <v>210</v>
      </c>
      <c r="D39" s="4">
        <f t="shared" si="24"/>
        <v>2230</v>
      </c>
      <c r="E39" s="5">
        <v>15</v>
      </c>
      <c r="F39" s="4">
        <v>1.35</v>
      </c>
      <c r="G39" s="4">
        <v>90</v>
      </c>
      <c r="H39" s="4">
        <v>30000</v>
      </c>
      <c r="I39" s="6">
        <v>5</v>
      </c>
      <c r="J39" s="11">
        <v>2.6629999999999998</v>
      </c>
      <c r="K39" s="4">
        <f t="shared" si="25"/>
        <v>33610.5</v>
      </c>
      <c r="L39" s="4">
        <f t="shared" si="26"/>
        <v>396510.00000000006</v>
      </c>
      <c r="M39" s="4">
        <f t="shared" si="21"/>
        <v>55.200290200549297</v>
      </c>
      <c r="N39" s="9">
        <f t="shared" si="19"/>
        <v>3914.0317769601488</v>
      </c>
      <c r="O39" s="6">
        <v>1</v>
      </c>
      <c r="P39" s="10">
        <v>500</v>
      </c>
      <c r="Q39" s="6">
        <f t="shared" si="20"/>
        <v>500</v>
      </c>
      <c r="R39" s="4">
        <f t="shared" si="27"/>
        <v>12.774551370360292</v>
      </c>
      <c r="S39" s="14"/>
      <c r="T39" s="14"/>
      <c r="U39" s="14"/>
      <c r="V39" s="37"/>
    </row>
    <row r="40" spans="1:22" ht="15" thickBot="1" x14ac:dyDescent="0.35">
      <c r="A40" s="38">
        <v>0.5625</v>
      </c>
      <c r="B40" s="3">
        <v>1.5</v>
      </c>
      <c r="C40" s="4">
        <f t="shared" si="23"/>
        <v>90</v>
      </c>
      <c r="D40" s="4">
        <f t="shared" si="24"/>
        <v>2320</v>
      </c>
      <c r="E40" s="5">
        <v>15</v>
      </c>
      <c r="F40" s="4">
        <v>1.35</v>
      </c>
      <c r="G40" s="4">
        <v>90</v>
      </c>
      <c r="H40" s="4">
        <v>30000</v>
      </c>
      <c r="I40" s="6">
        <v>5</v>
      </c>
      <c r="J40" s="11">
        <v>2.7170000000000001</v>
      </c>
      <c r="K40" s="4">
        <f t="shared" si="25"/>
        <v>14526</v>
      </c>
      <c r="L40" s="4">
        <f>K40+L39</f>
        <v>411036.00000000006</v>
      </c>
      <c r="M40" s="4">
        <f>(J40*G40*60)/(2*96485*F40)*10^3</f>
        <v>56.319635176452287</v>
      </c>
      <c r="N40" s="9">
        <f>M40*70.906</f>
        <v>3993.4000518215262</v>
      </c>
      <c r="O40" s="6">
        <v>0.97</v>
      </c>
      <c r="P40" s="10">
        <v>500</v>
      </c>
      <c r="Q40" s="6">
        <f>O40*P40</f>
        <v>485</v>
      </c>
      <c r="R40" s="4">
        <f>Q40/N40*100</f>
        <v>12.145039157265874</v>
      </c>
      <c r="S40" s="14"/>
      <c r="T40" s="14"/>
      <c r="U40" s="14"/>
      <c r="V40" s="37"/>
    </row>
    <row r="41" spans="1:22" ht="15" thickBot="1" x14ac:dyDescent="0.35">
      <c r="A41" s="38">
        <v>0.625</v>
      </c>
      <c r="B41" s="3">
        <v>1.5</v>
      </c>
      <c r="C41" s="4">
        <f t="shared" si="23"/>
        <v>90</v>
      </c>
      <c r="D41" s="4">
        <f t="shared" si="24"/>
        <v>2410</v>
      </c>
      <c r="E41" s="5">
        <v>15</v>
      </c>
      <c r="F41" s="4">
        <v>1.35</v>
      </c>
      <c r="G41" s="4">
        <v>90</v>
      </c>
      <c r="H41" s="4">
        <v>30000</v>
      </c>
      <c r="I41" s="6">
        <v>5</v>
      </c>
      <c r="J41" s="12">
        <v>2.5979999999999999</v>
      </c>
      <c r="K41" s="4">
        <f t="shared" si="25"/>
        <v>14350.499999999998</v>
      </c>
      <c r="L41" s="4">
        <f>K41+L40</f>
        <v>425386.50000000006</v>
      </c>
      <c r="M41" s="4">
        <f>(J41*G41*60)/(2*96485*F41)*10^3</f>
        <v>53.852930507332736</v>
      </c>
      <c r="N41" s="9">
        <f>M41*70.906</f>
        <v>3818.4958905529352</v>
      </c>
      <c r="O41" s="6">
        <v>1.04</v>
      </c>
      <c r="P41" s="10">
        <v>500</v>
      </c>
      <c r="Q41" s="6">
        <f>O41*P41</f>
        <v>520</v>
      </c>
      <c r="R41" s="4">
        <f>Q41/N41*100</f>
        <v>13.617927448514333</v>
      </c>
      <c r="S41" s="14"/>
      <c r="T41" s="14"/>
      <c r="U41" s="14"/>
      <c r="V41" s="37"/>
    </row>
    <row r="42" spans="1:22" ht="15" thickBot="1" x14ac:dyDescent="0.35">
      <c r="A42" s="38">
        <v>0.75</v>
      </c>
      <c r="B42" s="3">
        <v>3</v>
      </c>
      <c r="C42" s="4">
        <f t="shared" si="23"/>
        <v>180</v>
      </c>
      <c r="D42" s="4">
        <f t="shared" si="24"/>
        <v>2590</v>
      </c>
      <c r="E42" s="5">
        <v>15</v>
      </c>
      <c r="F42" s="4">
        <v>1.35</v>
      </c>
      <c r="G42" s="4">
        <v>90</v>
      </c>
      <c r="H42" s="4">
        <v>30000</v>
      </c>
      <c r="I42" s="6">
        <v>5</v>
      </c>
      <c r="J42" s="11">
        <v>2.6360000000000001</v>
      </c>
      <c r="K42" s="4">
        <f>((J41+J42)/2)*C42*60</f>
        <v>28263.599999999999</v>
      </c>
      <c r="L42" s="4">
        <f>K42+L41</f>
        <v>453650.10000000003</v>
      </c>
      <c r="M42" s="4">
        <f>(J42*G42*60)/(2*96485*F42)*10^3</f>
        <v>54.640617712597809</v>
      </c>
      <c r="N42" s="9">
        <f>M42*70.906</f>
        <v>3874.3476395294606</v>
      </c>
      <c r="O42" s="6">
        <v>1.05</v>
      </c>
      <c r="P42" s="10">
        <v>500</v>
      </c>
      <c r="Q42" s="6">
        <f t="shared" si="20"/>
        <v>525</v>
      </c>
      <c r="R42" s="4">
        <f t="shared" si="27"/>
        <v>13.550668366552705</v>
      </c>
      <c r="S42" s="14"/>
      <c r="T42" s="14"/>
      <c r="U42" s="14"/>
      <c r="V42" s="37"/>
    </row>
    <row r="43" spans="1:22" ht="15" thickBot="1" x14ac:dyDescent="0.35">
      <c r="A43" s="38">
        <v>0.8125</v>
      </c>
      <c r="B43" s="3">
        <v>1.5</v>
      </c>
      <c r="C43" s="4">
        <f t="shared" si="23"/>
        <v>90</v>
      </c>
      <c r="D43" s="4">
        <f>D42+C43</f>
        <v>2680</v>
      </c>
      <c r="E43" s="5">
        <v>15</v>
      </c>
      <c r="F43" s="4">
        <v>1.35</v>
      </c>
      <c r="G43" s="4">
        <v>90</v>
      </c>
      <c r="H43" s="4">
        <v>30000</v>
      </c>
      <c r="I43" s="6">
        <v>5</v>
      </c>
      <c r="J43" s="11">
        <v>2.57</v>
      </c>
      <c r="K43" s="4">
        <f>((J42+J43)/2)*C43*60</f>
        <v>14056.199999999999</v>
      </c>
      <c r="L43" s="4">
        <f t="shared" ref="L43:L47" si="28">K43+L42</f>
        <v>467706.30000000005</v>
      </c>
      <c r="M43" s="4">
        <f t="shared" si="21"/>
        <v>53.272529408716366</v>
      </c>
      <c r="N43" s="9">
        <f t="shared" si="19"/>
        <v>3777.3419702544429</v>
      </c>
      <c r="O43" s="6">
        <v>1.48</v>
      </c>
      <c r="P43" s="10">
        <v>500</v>
      </c>
      <c r="Q43" s="6">
        <f t="shared" si="20"/>
        <v>740</v>
      </c>
      <c r="R43" s="4">
        <f t="shared" si="27"/>
        <v>19.590495269618209</v>
      </c>
      <c r="S43" s="14"/>
      <c r="T43" s="14"/>
      <c r="U43" s="14"/>
      <c r="V43" s="37"/>
    </row>
    <row r="44" spans="1:22" ht="15" thickBot="1" x14ac:dyDescent="0.35">
      <c r="A44" s="38">
        <v>0.39583333333333331</v>
      </c>
      <c r="B44" s="3">
        <v>14</v>
      </c>
      <c r="C44" s="4">
        <f t="shared" si="23"/>
        <v>840</v>
      </c>
      <c r="D44" s="4">
        <f t="shared" ref="D44:D48" si="29">D43+C44</f>
        <v>3520</v>
      </c>
      <c r="E44" s="5">
        <v>15</v>
      </c>
      <c r="F44" s="4">
        <v>1.35</v>
      </c>
      <c r="G44" s="4">
        <v>90</v>
      </c>
      <c r="H44" s="4">
        <v>30000</v>
      </c>
      <c r="I44" s="6">
        <v>5</v>
      </c>
      <c r="J44" s="11">
        <v>2.38</v>
      </c>
      <c r="K44" s="4">
        <f t="shared" ref="K44:K47" si="30">((J43+J44)/2)*C44*60</f>
        <v>124739.99999999997</v>
      </c>
      <c r="L44" s="4">
        <f t="shared" si="28"/>
        <v>592446.30000000005</v>
      </c>
      <c r="M44" s="4">
        <f t="shared" si="21"/>
        <v>49.334093382391039</v>
      </c>
      <c r="N44" s="9">
        <f t="shared" si="19"/>
        <v>3498.0832253718195</v>
      </c>
      <c r="O44" s="6">
        <v>1.48</v>
      </c>
      <c r="P44" s="10">
        <v>500</v>
      </c>
      <c r="Q44" s="6">
        <f t="shared" si="20"/>
        <v>740</v>
      </c>
      <c r="R44" s="4">
        <f t="shared" si="27"/>
        <v>21.154442370974284</v>
      </c>
      <c r="S44" s="14"/>
      <c r="T44" s="14"/>
      <c r="U44" s="14"/>
      <c r="V44" s="37"/>
    </row>
    <row r="45" spans="1:22" ht="15" thickBot="1" x14ac:dyDescent="0.35">
      <c r="A45" s="38">
        <v>0.45833333333333331</v>
      </c>
      <c r="B45" s="3">
        <v>1.5</v>
      </c>
      <c r="C45" s="4">
        <f t="shared" si="23"/>
        <v>90</v>
      </c>
      <c r="D45" s="4">
        <f t="shared" si="29"/>
        <v>3610</v>
      </c>
      <c r="E45" s="5">
        <v>15</v>
      </c>
      <c r="F45" s="4">
        <v>1.35</v>
      </c>
      <c r="G45" s="4">
        <v>90</v>
      </c>
      <c r="H45" s="4">
        <v>30000</v>
      </c>
      <c r="I45" s="6">
        <v>5</v>
      </c>
      <c r="J45" s="11">
        <v>2.31</v>
      </c>
      <c r="K45" s="4">
        <f t="shared" si="30"/>
        <v>12662.999999999998</v>
      </c>
      <c r="L45" s="4">
        <f t="shared" si="28"/>
        <v>605109.30000000005</v>
      </c>
      <c r="M45" s="4">
        <f t="shared" si="21"/>
        <v>47.883090635850124</v>
      </c>
      <c r="N45" s="9">
        <f t="shared" si="19"/>
        <v>3395.1984246255893</v>
      </c>
      <c r="O45" s="6">
        <v>1.49</v>
      </c>
      <c r="P45" s="10">
        <v>500</v>
      </c>
      <c r="Q45" s="6">
        <f t="shared" si="20"/>
        <v>745</v>
      </c>
      <c r="R45" s="4">
        <f t="shared" si="27"/>
        <v>21.942752877017963</v>
      </c>
      <c r="S45" s="14"/>
      <c r="T45" s="14"/>
      <c r="U45" s="14"/>
      <c r="V45" s="37"/>
    </row>
    <row r="46" spans="1:22" ht="15" thickBot="1" x14ac:dyDescent="0.35">
      <c r="A46" s="38">
        <v>0.52083333333333337</v>
      </c>
      <c r="B46" s="3">
        <v>1.5</v>
      </c>
      <c r="C46" s="4">
        <f t="shared" si="23"/>
        <v>90</v>
      </c>
      <c r="D46" s="4">
        <f t="shared" si="29"/>
        <v>3700</v>
      </c>
      <c r="E46" s="5">
        <v>15</v>
      </c>
      <c r="F46" s="4">
        <v>1.35</v>
      </c>
      <c r="G46" s="4">
        <v>90</v>
      </c>
      <c r="H46" s="4">
        <v>30000</v>
      </c>
      <c r="I46" s="6">
        <v>5</v>
      </c>
      <c r="J46" s="11">
        <v>2.23</v>
      </c>
      <c r="K46" s="4">
        <f t="shared" si="30"/>
        <v>12258</v>
      </c>
      <c r="L46" s="4">
        <f t="shared" si="28"/>
        <v>617367.30000000005</v>
      </c>
      <c r="M46" s="4">
        <f t="shared" si="21"/>
        <v>46.224801782660506</v>
      </c>
      <c r="N46" s="9">
        <f t="shared" si="19"/>
        <v>3277.6157952013264</v>
      </c>
      <c r="O46" s="6">
        <v>1.47</v>
      </c>
      <c r="P46" s="10">
        <v>500</v>
      </c>
      <c r="Q46" s="6">
        <f t="shared" si="20"/>
        <v>735</v>
      </c>
      <c r="R46" s="4">
        <f t="shared" si="27"/>
        <v>22.424837013419776</v>
      </c>
      <c r="S46" s="14"/>
      <c r="T46" s="14"/>
      <c r="U46" s="14"/>
      <c r="V46" s="37"/>
    </row>
    <row r="47" spans="1:22" ht="15" thickBot="1" x14ac:dyDescent="0.35">
      <c r="A47" s="38">
        <v>0.58333333333333337</v>
      </c>
      <c r="B47" s="3">
        <v>1.5</v>
      </c>
      <c r="C47" s="4">
        <f t="shared" si="23"/>
        <v>90</v>
      </c>
      <c r="D47" s="4">
        <f t="shared" si="29"/>
        <v>3790</v>
      </c>
      <c r="E47" s="5">
        <v>15</v>
      </c>
      <c r="F47" s="4">
        <v>1.35</v>
      </c>
      <c r="G47" s="4">
        <v>90</v>
      </c>
      <c r="H47" s="4">
        <v>30000</v>
      </c>
      <c r="I47" s="6">
        <v>5</v>
      </c>
      <c r="J47" s="11">
        <v>2.3959999999999999</v>
      </c>
      <c r="K47" s="4">
        <f t="shared" si="30"/>
        <v>12490.199999999999</v>
      </c>
      <c r="L47" s="4">
        <f t="shared" si="28"/>
        <v>629857.5</v>
      </c>
      <c r="M47" s="4">
        <f t="shared" si="21"/>
        <v>49.665751153028957</v>
      </c>
      <c r="N47" s="9">
        <f t="shared" si="19"/>
        <v>3521.5997512566714</v>
      </c>
      <c r="O47" s="6">
        <v>1.42</v>
      </c>
      <c r="P47" s="10">
        <v>500</v>
      </c>
      <c r="Q47" s="6">
        <f t="shared" si="20"/>
        <v>710</v>
      </c>
      <c r="R47" s="4">
        <f t="shared" si="27"/>
        <v>20.161291746645507</v>
      </c>
      <c r="S47" s="14"/>
      <c r="T47" s="14"/>
      <c r="U47" s="14"/>
      <c r="V47" s="37"/>
    </row>
    <row r="48" spans="1:22" ht="15" thickBot="1" x14ac:dyDescent="0.35">
      <c r="A48" s="39">
        <v>0.64583333333333337</v>
      </c>
      <c r="B48" s="25">
        <v>1.5</v>
      </c>
      <c r="C48" s="26">
        <f t="shared" si="23"/>
        <v>90</v>
      </c>
      <c r="D48" s="26">
        <f t="shared" si="29"/>
        <v>3880</v>
      </c>
      <c r="E48" s="27">
        <v>15</v>
      </c>
      <c r="F48" s="26">
        <v>1.35</v>
      </c>
      <c r="G48" s="26">
        <v>90</v>
      </c>
      <c r="H48" s="26">
        <v>30000</v>
      </c>
      <c r="I48" s="28">
        <v>5</v>
      </c>
      <c r="J48" s="40">
        <v>2.4220000000000002</v>
      </c>
      <c r="K48" s="26">
        <f>((J47+J48)/2)*C48*60</f>
        <v>13008.599999999999</v>
      </c>
      <c r="L48" s="26">
        <f>K48+L47</f>
        <v>642866.1</v>
      </c>
      <c r="M48" s="26">
        <f>(J48*G48*60)/(2*96485*F48)*10^3</f>
        <v>50.204695030315591</v>
      </c>
      <c r="N48" s="41">
        <f t="shared" si="19"/>
        <v>3559.8141058195574</v>
      </c>
      <c r="O48" s="28">
        <v>1.69</v>
      </c>
      <c r="P48" s="42">
        <v>500</v>
      </c>
      <c r="Q48" s="28">
        <f t="shared" si="20"/>
        <v>845</v>
      </c>
      <c r="R48" s="26">
        <f t="shared" si="27"/>
        <v>23.737194552339133</v>
      </c>
      <c r="S48" s="30"/>
      <c r="T48" s="30"/>
      <c r="U48" s="30"/>
      <c r="V48" s="43"/>
    </row>
  </sheetData>
  <mergeCells count="3">
    <mergeCell ref="A1:V1"/>
    <mergeCell ref="A9:V9"/>
    <mergeCell ref="A27:V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Long-term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Naranjo-Soledad</dc:creator>
  <cp:lastModifiedBy>Andrea Naranjo-Soledad</cp:lastModifiedBy>
  <dcterms:created xsi:type="dcterms:W3CDTF">2023-10-14T00:39:01Z</dcterms:created>
  <dcterms:modified xsi:type="dcterms:W3CDTF">2023-10-14T00:54:47Z</dcterms:modified>
</cp:coreProperties>
</file>