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FBBF938F-0BC2-4C0F-A322-DFC1D033A456}" xr6:coauthVersionLast="47" xr6:coauthVersionMax="47" xr10:uidLastSave="{00000000-0000-0000-0000-000000000000}"/>
  <bookViews>
    <workbookView xWindow="-108" yWindow="-108" windowWidth="23256" windowHeight="12456" activeTab="1" xr2:uid="{AD8445FA-2B19-4362-A61B-587510E66B5E}"/>
  </bookViews>
  <sheets>
    <sheet name="Bare carbon rods" sheetId="1" r:id="rId1"/>
    <sheet name="Baby oil-soaked carbon ro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3" l="1"/>
  <c r="Q70" i="3"/>
  <c r="N70" i="3"/>
  <c r="M70" i="3"/>
  <c r="C70" i="3"/>
  <c r="K70" i="3" s="1"/>
  <c r="R69" i="3"/>
  <c r="Q69" i="3"/>
  <c r="N69" i="3"/>
  <c r="M69" i="3"/>
  <c r="C69" i="3"/>
  <c r="R68" i="3"/>
  <c r="Q68" i="3"/>
  <c r="N68" i="3"/>
  <c r="M68" i="3"/>
  <c r="C68" i="3"/>
  <c r="R67" i="3"/>
  <c r="Q67" i="3"/>
  <c r="N67" i="3"/>
  <c r="M67" i="3"/>
  <c r="C67" i="3"/>
  <c r="K67" i="3" s="1"/>
  <c r="R66" i="3"/>
  <c r="Q66" i="3"/>
  <c r="N66" i="3"/>
  <c r="M66" i="3"/>
  <c r="C66" i="3"/>
  <c r="R65" i="3"/>
  <c r="Q65" i="3"/>
  <c r="N65" i="3"/>
  <c r="M65" i="3"/>
  <c r="C65" i="3"/>
  <c r="K65" i="3" s="1"/>
  <c r="R64" i="3"/>
  <c r="Q64" i="3"/>
  <c r="N64" i="3"/>
  <c r="M64" i="3"/>
  <c r="C64" i="3"/>
  <c r="R63" i="3"/>
  <c r="Q63" i="3"/>
  <c r="N63" i="3"/>
  <c r="M63" i="3"/>
  <c r="C63" i="3"/>
  <c r="R62" i="3"/>
  <c r="Q62" i="3"/>
  <c r="N62" i="3"/>
  <c r="M62" i="3"/>
  <c r="C62" i="3"/>
  <c r="K62" i="3" s="1"/>
  <c r="R61" i="3"/>
  <c r="Q61" i="3"/>
  <c r="N61" i="3"/>
  <c r="M61" i="3"/>
  <c r="C61" i="3"/>
  <c r="R60" i="3"/>
  <c r="Q60" i="3"/>
  <c r="N60" i="3"/>
  <c r="M60" i="3"/>
  <c r="C60" i="3"/>
  <c r="B60" i="3"/>
  <c r="Q59" i="3"/>
  <c r="R59" i="3" s="1"/>
  <c r="N59" i="3"/>
  <c r="M59" i="3"/>
  <c r="C59" i="3"/>
  <c r="K59" i="3" s="1"/>
  <c r="Q58" i="3"/>
  <c r="R58" i="3" s="1"/>
  <c r="N58" i="3"/>
  <c r="M58" i="3"/>
  <c r="C58" i="3"/>
  <c r="K58" i="3" s="1"/>
  <c r="Q57" i="3"/>
  <c r="R57" i="3" s="1"/>
  <c r="N57" i="3"/>
  <c r="M57" i="3"/>
  <c r="C57" i="3"/>
  <c r="K57" i="3" s="1"/>
  <c r="B57" i="3"/>
  <c r="R56" i="3"/>
  <c r="Q56" i="3"/>
  <c r="N56" i="3"/>
  <c r="M56" i="3"/>
  <c r="B56" i="3"/>
  <c r="C56" i="3" s="1"/>
  <c r="Q55" i="3"/>
  <c r="M55" i="3"/>
  <c r="N55" i="3" s="1"/>
  <c r="R55" i="3" s="1"/>
  <c r="K55" i="3"/>
  <c r="C55" i="3"/>
  <c r="B55" i="3"/>
  <c r="Q54" i="3"/>
  <c r="M54" i="3"/>
  <c r="N54" i="3" s="1"/>
  <c r="R54" i="3" s="1"/>
  <c r="C54" i="3"/>
  <c r="K54" i="3" s="1"/>
  <c r="Q53" i="3"/>
  <c r="M53" i="3"/>
  <c r="N53" i="3" s="1"/>
  <c r="R53" i="3" s="1"/>
  <c r="C53" i="3"/>
  <c r="K53" i="3" s="1"/>
  <c r="Q52" i="3"/>
  <c r="M52" i="3"/>
  <c r="N52" i="3" s="1"/>
  <c r="R52" i="3" s="1"/>
  <c r="C52" i="3"/>
  <c r="K52" i="3" s="1"/>
  <c r="B52" i="3"/>
  <c r="Q51" i="3"/>
  <c r="R51" i="3" s="1"/>
  <c r="M51" i="3"/>
  <c r="N51" i="3" s="1"/>
  <c r="K51" i="3"/>
  <c r="C51" i="3"/>
  <c r="Q50" i="3"/>
  <c r="M50" i="3"/>
  <c r="N50" i="3" s="1"/>
  <c r="K50" i="3"/>
  <c r="C50" i="3"/>
  <c r="T49" i="3"/>
  <c r="S49" i="3"/>
  <c r="Q49" i="3"/>
  <c r="R49" i="3" s="1"/>
  <c r="N49" i="3"/>
  <c r="M49" i="3"/>
  <c r="C49" i="3"/>
  <c r="D49" i="3" s="1"/>
  <c r="D50" i="3" s="1"/>
  <c r="D51" i="3" s="1"/>
  <c r="D52" i="3" s="1"/>
  <c r="D53" i="3" s="1"/>
  <c r="D54" i="3" s="1"/>
  <c r="B49" i="3"/>
  <c r="Q45" i="3"/>
  <c r="M45" i="3"/>
  <c r="N45" i="3" s="1"/>
  <c r="R45" i="3" s="1"/>
  <c r="K45" i="3"/>
  <c r="C45" i="3"/>
  <c r="Q44" i="3"/>
  <c r="M44" i="3"/>
  <c r="N44" i="3" s="1"/>
  <c r="R44" i="3" s="1"/>
  <c r="K44" i="3"/>
  <c r="C44" i="3"/>
  <c r="Q43" i="3"/>
  <c r="M43" i="3"/>
  <c r="N43" i="3" s="1"/>
  <c r="R43" i="3" s="1"/>
  <c r="K43" i="3"/>
  <c r="C43" i="3"/>
  <c r="Q42" i="3"/>
  <c r="M42" i="3"/>
  <c r="N42" i="3" s="1"/>
  <c r="R42" i="3" s="1"/>
  <c r="K42" i="3"/>
  <c r="C42" i="3"/>
  <c r="Q41" i="3"/>
  <c r="M41" i="3"/>
  <c r="N41" i="3" s="1"/>
  <c r="R41" i="3" s="1"/>
  <c r="K41" i="3"/>
  <c r="C41" i="3"/>
  <c r="Q40" i="3"/>
  <c r="M40" i="3"/>
  <c r="N40" i="3" s="1"/>
  <c r="R40" i="3" s="1"/>
  <c r="K40" i="3"/>
  <c r="C40" i="3"/>
  <c r="Q39" i="3"/>
  <c r="M39" i="3"/>
  <c r="N39" i="3" s="1"/>
  <c r="R39" i="3" s="1"/>
  <c r="K39" i="3"/>
  <c r="C39" i="3"/>
  <c r="Q38" i="3"/>
  <c r="M38" i="3"/>
  <c r="N38" i="3" s="1"/>
  <c r="R38" i="3" s="1"/>
  <c r="K38" i="3"/>
  <c r="C38" i="3"/>
  <c r="Q37" i="3"/>
  <c r="M37" i="3"/>
  <c r="N37" i="3" s="1"/>
  <c r="R37" i="3" s="1"/>
  <c r="K37" i="3"/>
  <c r="C37" i="3"/>
  <c r="Q36" i="3"/>
  <c r="M36" i="3"/>
  <c r="N36" i="3" s="1"/>
  <c r="R36" i="3" s="1"/>
  <c r="K36" i="3"/>
  <c r="C36" i="3"/>
  <c r="Q35" i="3"/>
  <c r="M35" i="3"/>
  <c r="N35" i="3" s="1"/>
  <c r="R35" i="3" s="1"/>
  <c r="K35" i="3"/>
  <c r="C35" i="3"/>
  <c r="Q34" i="3"/>
  <c r="M34" i="3"/>
  <c r="N34" i="3" s="1"/>
  <c r="R34" i="3" s="1"/>
  <c r="K34" i="3"/>
  <c r="C34" i="3"/>
  <c r="Q33" i="3"/>
  <c r="M33" i="3"/>
  <c r="N33" i="3" s="1"/>
  <c r="R33" i="3" s="1"/>
  <c r="K33" i="3"/>
  <c r="C33" i="3"/>
  <c r="Q32" i="3"/>
  <c r="M32" i="3"/>
  <c r="N32" i="3" s="1"/>
  <c r="R32" i="3" s="1"/>
  <c r="K32" i="3"/>
  <c r="C32" i="3"/>
  <c r="Q31" i="3"/>
  <c r="M31" i="3"/>
  <c r="N31" i="3" s="1"/>
  <c r="R31" i="3" s="1"/>
  <c r="K31" i="3"/>
  <c r="C31" i="3"/>
  <c r="Q30" i="3"/>
  <c r="M30" i="3"/>
  <c r="N30" i="3" s="1"/>
  <c r="R30" i="3" s="1"/>
  <c r="K30" i="3"/>
  <c r="C30" i="3"/>
  <c r="Q29" i="3"/>
  <c r="M29" i="3"/>
  <c r="N29" i="3" s="1"/>
  <c r="R29" i="3" s="1"/>
  <c r="K29" i="3"/>
  <c r="C29" i="3"/>
  <c r="Q28" i="3"/>
  <c r="M28" i="3"/>
  <c r="N28" i="3" s="1"/>
  <c r="R28" i="3" s="1"/>
  <c r="K28" i="3"/>
  <c r="C28" i="3"/>
  <c r="Q27" i="3"/>
  <c r="M27" i="3"/>
  <c r="N27" i="3" s="1"/>
  <c r="R27" i="3" s="1"/>
  <c r="K27" i="3"/>
  <c r="C27" i="3"/>
  <c r="Q26" i="3"/>
  <c r="M26" i="3"/>
  <c r="N26" i="3" s="1"/>
  <c r="R26" i="3" s="1"/>
  <c r="K26" i="3"/>
  <c r="C26" i="3"/>
  <c r="Q25" i="3"/>
  <c r="M25" i="3"/>
  <c r="N25" i="3" s="1"/>
  <c r="R25" i="3" s="1"/>
  <c r="K25" i="3"/>
  <c r="C25" i="3"/>
  <c r="Q24" i="3"/>
  <c r="M24" i="3"/>
  <c r="N24" i="3" s="1"/>
  <c r="R24" i="3" s="1"/>
  <c r="K24" i="3"/>
  <c r="C24" i="3"/>
  <c r="Q23" i="3"/>
  <c r="M23" i="3"/>
  <c r="N23" i="3" s="1"/>
  <c r="R23" i="3" s="1"/>
  <c r="K23" i="3"/>
  <c r="C23" i="3"/>
  <c r="Q22" i="3"/>
  <c r="M22" i="3"/>
  <c r="N22" i="3" s="1"/>
  <c r="R22" i="3" s="1"/>
  <c r="K22" i="3"/>
  <c r="C22" i="3"/>
  <c r="Q21" i="3"/>
  <c r="M21" i="3"/>
  <c r="N21" i="3" s="1"/>
  <c r="R21" i="3" s="1"/>
  <c r="K21" i="3"/>
  <c r="C21" i="3"/>
  <c r="Q20" i="3"/>
  <c r="M20" i="3"/>
  <c r="N20" i="3" s="1"/>
  <c r="R20" i="3" s="1"/>
  <c r="K20" i="3"/>
  <c r="C20" i="3"/>
  <c r="Q19" i="3"/>
  <c r="M19" i="3"/>
  <c r="N19" i="3" s="1"/>
  <c r="R19" i="3" s="1"/>
  <c r="K19" i="3"/>
  <c r="C19" i="3"/>
  <c r="Q18" i="3"/>
  <c r="M18" i="3"/>
  <c r="N18" i="3" s="1"/>
  <c r="R18" i="3" s="1"/>
  <c r="K18" i="3"/>
  <c r="C18" i="3"/>
  <c r="Q17" i="3"/>
  <c r="M17" i="3"/>
  <c r="N17" i="3" s="1"/>
  <c r="R17" i="3" s="1"/>
  <c r="K17" i="3"/>
  <c r="C17" i="3"/>
  <c r="Q16" i="3"/>
  <c r="M16" i="3"/>
  <c r="N16" i="3" s="1"/>
  <c r="R16" i="3" s="1"/>
  <c r="K16" i="3"/>
  <c r="L16" i="3" s="1"/>
  <c r="C16" i="3"/>
  <c r="Q15" i="3"/>
  <c r="T15" i="3" s="1"/>
  <c r="N15" i="3"/>
  <c r="M15" i="3"/>
  <c r="C15" i="3"/>
  <c r="K15" i="3" s="1"/>
  <c r="L15" i="3" s="1"/>
  <c r="Q11" i="3"/>
  <c r="R11" i="3" s="1"/>
  <c r="N11" i="3"/>
  <c r="M11" i="3"/>
  <c r="C11" i="3"/>
  <c r="K11" i="3" s="1"/>
  <c r="Q10" i="3"/>
  <c r="R10" i="3" s="1"/>
  <c r="N10" i="3"/>
  <c r="M10" i="3"/>
  <c r="C10" i="3"/>
  <c r="K10" i="3" s="1"/>
  <c r="Q9" i="3"/>
  <c r="R9" i="3" s="1"/>
  <c r="N9" i="3"/>
  <c r="M9" i="3"/>
  <c r="C9" i="3"/>
  <c r="K9" i="3" s="1"/>
  <c r="M8" i="3"/>
  <c r="N8" i="3" s="1"/>
  <c r="C8" i="3"/>
  <c r="K8" i="3" s="1"/>
  <c r="Q7" i="3"/>
  <c r="R7" i="3" s="1"/>
  <c r="M7" i="3"/>
  <c r="N7" i="3" s="1"/>
  <c r="C7" i="3"/>
  <c r="K7" i="3" s="1"/>
  <c r="Q6" i="3"/>
  <c r="M6" i="3"/>
  <c r="N6" i="3" s="1"/>
  <c r="C6" i="3"/>
  <c r="K6" i="3" s="1"/>
  <c r="Q5" i="3"/>
  <c r="M5" i="3"/>
  <c r="N5" i="3" s="1"/>
  <c r="C5" i="3"/>
  <c r="K5" i="3" s="1"/>
  <c r="Q4" i="3"/>
  <c r="R4" i="3" s="1"/>
  <c r="M4" i="3"/>
  <c r="N4" i="3" s="1"/>
  <c r="C4" i="3"/>
  <c r="K4" i="3" s="1"/>
  <c r="S3" i="3"/>
  <c r="R3" i="3"/>
  <c r="Q3" i="3"/>
  <c r="N3" i="3"/>
  <c r="M3" i="3"/>
  <c r="C3" i="3"/>
  <c r="D3" i="3" s="1"/>
  <c r="D4" i="3" s="1"/>
  <c r="D5" i="3" s="1"/>
  <c r="D6" i="3" s="1"/>
  <c r="D7" i="3" s="1"/>
  <c r="D8" i="3" s="1"/>
  <c r="D9" i="3" s="1"/>
  <c r="D10" i="3" s="1"/>
  <c r="D11" i="3" s="1"/>
  <c r="R6" i="3" l="1"/>
  <c r="R50" i="3"/>
  <c r="D55" i="3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V49" i="3"/>
  <c r="U49" i="3"/>
  <c r="L17" i="3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K56" i="3"/>
  <c r="R5" i="3"/>
  <c r="U3" i="3" s="1"/>
  <c r="K3" i="3"/>
  <c r="L3" i="3" s="1"/>
  <c r="L4" i="3" s="1"/>
  <c r="L5" i="3" s="1"/>
  <c r="L6" i="3" s="1"/>
  <c r="L7" i="3" s="1"/>
  <c r="L8" i="3" s="1"/>
  <c r="L9" i="3" s="1"/>
  <c r="L10" i="3" s="1"/>
  <c r="L11" i="3" s="1"/>
  <c r="S15" i="3"/>
  <c r="K60" i="3"/>
  <c r="K61" i="3"/>
  <c r="K63" i="3"/>
  <c r="K64" i="3"/>
  <c r="K66" i="3"/>
  <c r="K68" i="3"/>
  <c r="K69" i="3"/>
  <c r="T3" i="3"/>
  <c r="R15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K49" i="3"/>
  <c r="L49" i="3" s="1"/>
  <c r="L50" i="3" s="1"/>
  <c r="L51" i="3" s="1"/>
  <c r="L52" i="3" s="1"/>
  <c r="L53" i="3" s="1"/>
  <c r="L54" i="3" s="1"/>
  <c r="L55" i="3" s="1"/>
  <c r="L56" i="3" l="1"/>
  <c r="L57" i="3" s="1"/>
  <c r="L58" i="3" s="1"/>
  <c r="L59" i="3" s="1"/>
  <c r="V3" i="3"/>
  <c r="L61" i="3"/>
  <c r="L62" i="3" s="1"/>
  <c r="L63" i="3" s="1"/>
  <c r="L64" i="3" s="1"/>
  <c r="L65" i="3" s="1"/>
  <c r="L66" i="3" s="1"/>
  <c r="L67" i="3" s="1"/>
  <c r="L68" i="3" s="1"/>
  <c r="L69" i="3" s="1"/>
  <c r="L70" i="3" s="1"/>
  <c r="V15" i="3"/>
  <c r="U15" i="3"/>
  <c r="L60" i="3"/>
  <c r="Q48" i="1" l="1"/>
  <c r="R48" i="1" s="1"/>
  <c r="M48" i="1"/>
  <c r="N48" i="1" s="1"/>
  <c r="K48" i="1"/>
  <c r="C48" i="1"/>
  <c r="Q47" i="1"/>
  <c r="M47" i="1"/>
  <c r="N47" i="1" s="1"/>
  <c r="K47" i="1"/>
  <c r="C47" i="1"/>
  <c r="Q46" i="1"/>
  <c r="R46" i="1" s="1"/>
  <c r="M46" i="1"/>
  <c r="N46" i="1" s="1"/>
  <c r="K46" i="1"/>
  <c r="C46" i="1"/>
  <c r="Q45" i="1"/>
  <c r="M45" i="1"/>
  <c r="N45" i="1" s="1"/>
  <c r="K45" i="1"/>
  <c r="C45" i="1"/>
  <c r="Q44" i="1"/>
  <c r="R44" i="1" s="1"/>
  <c r="M44" i="1"/>
  <c r="N44" i="1" s="1"/>
  <c r="K44" i="1"/>
  <c r="C44" i="1"/>
  <c r="Q43" i="1"/>
  <c r="M43" i="1"/>
  <c r="N43" i="1" s="1"/>
  <c r="K43" i="1"/>
  <c r="C43" i="1"/>
  <c r="Q42" i="1"/>
  <c r="R42" i="1" s="1"/>
  <c r="M42" i="1"/>
  <c r="N42" i="1" s="1"/>
  <c r="K42" i="1"/>
  <c r="C42" i="1"/>
  <c r="Q41" i="1"/>
  <c r="M41" i="1"/>
  <c r="N41" i="1" s="1"/>
  <c r="K41" i="1"/>
  <c r="C41" i="1"/>
  <c r="Q40" i="1"/>
  <c r="R40" i="1" s="1"/>
  <c r="M40" i="1"/>
  <c r="N40" i="1" s="1"/>
  <c r="K40" i="1"/>
  <c r="C40" i="1"/>
  <c r="Q39" i="1"/>
  <c r="M39" i="1"/>
  <c r="N39" i="1" s="1"/>
  <c r="K39" i="1"/>
  <c r="C39" i="1"/>
  <c r="Q38" i="1"/>
  <c r="R38" i="1" s="1"/>
  <c r="M38" i="1"/>
  <c r="N38" i="1" s="1"/>
  <c r="K38" i="1"/>
  <c r="C38" i="1"/>
  <c r="Q37" i="1"/>
  <c r="M37" i="1"/>
  <c r="N37" i="1" s="1"/>
  <c r="K37" i="1"/>
  <c r="C37" i="1"/>
  <c r="Q36" i="1"/>
  <c r="R36" i="1" s="1"/>
  <c r="M36" i="1"/>
  <c r="N36" i="1" s="1"/>
  <c r="K36" i="1"/>
  <c r="C36" i="1"/>
  <c r="Q35" i="1"/>
  <c r="M35" i="1"/>
  <c r="N35" i="1" s="1"/>
  <c r="K35" i="1"/>
  <c r="C35" i="1"/>
  <c r="B35" i="1"/>
  <c r="Q34" i="1"/>
  <c r="M34" i="1"/>
  <c r="N34" i="1" s="1"/>
  <c r="K34" i="1"/>
  <c r="C34" i="1"/>
  <c r="Q33" i="1"/>
  <c r="R33" i="1" s="1"/>
  <c r="M33" i="1"/>
  <c r="N33" i="1" s="1"/>
  <c r="K33" i="1"/>
  <c r="C33" i="1"/>
  <c r="Q32" i="1"/>
  <c r="M32" i="1"/>
  <c r="N32" i="1" s="1"/>
  <c r="K32" i="1"/>
  <c r="C32" i="1"/>
  <c r="Q31" i="1"/>
  <c r="R31" i="1" s="1"/>
  <c r="M31" i="1"/>
  <c r="N31" i="1" s="1"/>
  <c r="K31" i="1"/>
  <c r="C31" i="1"/>
  <c r="Q30" i="1"/>
  <c r="M30" i="1"/>
  <c r="N30" i="1" s="1"/>
  <c r="K30" i="1"/>
  <c r="C30" i="1"/>
  <c r="T29" i="1"/>
  <c r="S29" i="1"/>
  <c r="Q29" i="1"/>
  <c r="M29" i="1"/>
  <c r="N29" i="1" s="1"/>
  <c r="R29" i="1" s="1"/>
  <c r="B29" i="1"/>
  <c r="C29" i="1" s="1"/>
  <c r="Q25" i="1"/>
  <c r="R25" i="1" s="1"/>
  <c r="N25" i="1"/>
  <c r="M25" i="1"/>
  <c r="C25" i="1"/>
  <c r="K25" i="1" s="1"/>
  <c r="Q24" i="1"/>
  <c r="R24" i="1" s="1"/>
  <c r="N24" i="1"/>
  <c r="M24" i="1"/>
  <c r="C24" i="1"/>
  <c r="K24" i="1" s="1"/>
  <c r="Q23" i="1"/>
  <c r="R23" i="1" s="1"/>
  <c r="N23" i="1"/>
  <c r="M23" i="1"/>
  <c r="C23" i="1"/>
  <c r="K23" i="1" s="1"/>
  <c r="Q22" i="1"/>
  <c r="R22" i="1" s="1"/>
  <c r="N22" i="1"/>
  <c r="M22" i="1"/>
  <c r="C22" i="1"/>
  <c r="K22" i="1" s="1"/>
  <c r="Q21" i="1"/>
  <c r="R21" i="1" s="1"/>
  <c r="N21" i="1"/>
  <c r="M21" i="1"/>
  <c r="C21" i="1"/>
  <c r="K21" i="1" s="1"/>
  <c r="Q20" i="1"/>
  <c r="R20" i="1" s="1"/>
  <c r="N20" i="1"/>
  <c r="M20" i="1"/>
  <c r="C20" i="1"/>
  <c r="K20" i="1" s="1"/>
  <c r="Q19" i="1"/>
  <c r="R19" i="1" s="1"/>
  <c r="N19" i="1"/>
  <c r="M19" i="1"/>
  <c r="C19" i="1"/>
  <c r="K19" i="1" s="1"/>
  <c r="Q18" i="1"/>
  <c r="R18" i="1" s="1"/>
  <c r="N18" i="1"/>
  <c r="M18" i="1"/>
  <c r="C18" i="1"/>
  <c r="K18" i="1" s="1"/>
  <c r="Q17" i="1"/>
  <c r="R17" i="1" s="1"/>
  <c r="N17" i="1"/>
  <c r="M17" i="1"/>
  <c r="C17" i="1"/>
  <c r="K17" i="1" s="1"/>
  <c r="Q16" i="1"/>
  <c r="R16" i="1" s="1"/>
  <c r="N16" i="1"/>
  <c r="M16" i="1"/>
  <c r="C16" i="1"/>
  <c r="K16" i="1" s="1"/>
  <c r="Q15" i="1"/>
  <c r="R15" i="1" s="1"/>
  <c r="N15" i="1"/>
  <c r="M15" i="1"/>
  <c r="C15" i="1"/>
  <c r="K15" i="1" s="1"/>
  <c r="Q14" i="1"/>
  <c r="R14" i="1" s="1"/>
  <c r="N14" i="1"/>
  <c r="M14" i="1"/>
  <c r="C14" i="1"/>
  <c r="K14" i="1" s="1"/>
  <c r="Q13" i="1"/>
  <c r="R13" i="1" s="1"/>
  <c r="N13" i="1"/>
  <c r="M13" i="1"/>
  <c r="C13" i="1"/>
  <c r="K13" i="1" s="1"/>
  <c r="L13" i="1" s="1"/>
  <c r="Q12" i="1"/>
  <c r="R12" i="1" s="1"/>
  <c r="N12" i="1"/>
  <c r="M12" i="1"/>
  <c r="C12" i="1"/>
  <c r="K12" i="1" s="1"/>
  <c r="L12" i="1" s="1"/>
  <c r="T11" i="1"/>
  <c r="Q11" i="1"/>
  <c r="S11" i="1" s="1"/>
  <c r="M11" i="1"/>
  <c r="N11" i="1" s="1"/>
  <c r="D11" i="1"/>
  <c r="C11" i="1"/>
  <c r="K11" i="1" s="1"/>
  <c r="L11" i="1" s="1"/>
  <c r="Q7" i="1"/>
  <c r="M7" i="1"/>
  <c r="N7" i="1" s="1"/>
  <c r="C7" i="1"/>
  <c r="K7" i="1" s="1"/>
  <c r="Q6" i="1"/>
  <c r="R6" i="1" s="1"/>
  <c r="M6" i="1"/>
  <c r="N6" i="1" s="1"/>
  <c r="C6" i="1"/>
  <c r="K6" i="1" s="1"/>
  <c r="Q5" i="1"/>
  <c r="R5" i="1" s="1"/>
  <c r="M5" i="1"/>
  <c r="N5" i="1" s="1"/>
  <c r="C5" i="1"/>
  <c r="K5" i="1" s="1"/>
  <c r="Q4" i="1"/>
  <c r="R4" i="1" s="1"/>
  <c r="M4" i="1"/>
  <c r="N4" i="1" s="1"/>
  <c r="C4" i="1"/>
  <c r="K4" i="1" s="1"/>
  <c r="T3" i="1"/>
  <c r="S3" i="1"/>
  <c r="Q3" i="1"/>
  <c r="R3" i="1" s="1"/>
  <c r="N3" i="1"/>
  <c r="M3" i="1"/>
  <c r="C3" i="1"/>
  <c r="K3" i="1" s="1"/>
  <c r="L3" i="1" s="1"/>
  <c r="R7" i="1" l="1"/>
  <c r="R35" i="1"/>
  <c r="R37" i="1"/>
  <c r="R39" i="1"/>
  <c r="R41" i="1"/>
  <c r="R43" i="1"/>
  <c r="R45" i="1"/>
  <c r="R47" i="1"/>
  <c r="V3" i="1"/>
  <c r="U3" i="1"/>
  <c r="L4" i="1"/>
  <c r="L5" i="1" s="1"/>
  <c r="L6" i="1" s="1"/>
  <c r="L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29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R30" i="1"/>
  <c r="V29" i="1" s="1"/>
  <c r="R32" i="1"/>
  <c r="R34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D4" i="1" s="1"/>
  <c r="D5" i="1" s="1"/>
  <c r="D6" i="1" s="1"/>
  <c r="D7" i="1" s="1"/>
  <c r="R11" i="1"/>
  <c r="V11" i="1" l="1"/>
  <c r="U11" i="1"/>
  <c r="U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tc={E1B48877-6993-493D-A7E1-BF20D24D2343}</author>
  </authors>
  <commentList>
    <comment ref="A8" authorId="0" shapeId="0" xr:uid="{E1B48877-6993-493D-A7E1-BF20D24D2343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turned on again at this time. This is why the time is set to zero</t>
      </text>
    </comment>
  </commentList>
</comments>
</file>

<file path=xl/sharedStrings.xml><?xml version="1.0" encoding="utf-8"?>
<sst xmlns="http://schemas.openxmlformats.org/spreadsheetml/2006/main" count="138" uniqueCount="24">
  <si>
    <t>Trial 1</t>
  </si>
  <si>
    <t>Sampling time</t>
  </si>
  <si>
    <t>Electroclean time (hr)</t>
  </si>
  <si>
    <t>Electroclean time (min)</t>
  </si>
  <si>
    <t>Cumulative Electroclean time (min)</t>
  </si>
  <si>
    <t>Flowrate (mL/min)</t>
  </si>
  <si>
    <t>Volume (L)</t>
  </si>
  <si>
    <t>Residence time (min)</t>
  </si>
  <si>
    <t>[NaCl] ppm</t>
  </si>
  <si>
    <t>Voltage (V)</t>
  </si>
  <si>
    <t>Current (A)</t>
  </si>
  <si>
    <t xml:space="preserve"> Coulombs</t>
  </si>
  <si>
    <t>Cumulative Coulombs</t>
  </si>
  <si>
    <t>Expected Chlorine Concentration (mM)</t>
  </si>
  <si>
    <t>Expected Chlorine Concentration (mg/L)</t>
  </si>
  <si>
    <t>Measured Chlorine Concentration (mg/L)</t>
  </si>
  <si>
    <t>Dilution Factor</t>
  </si>
  <si>
    <t>Measured Chlorine Concentration  (mg/L)</t>
  </si>
  <si>
    <t>Faradaic Efficiency (%)</t>
  </si>
  <si>
    <t>Average Chlorine Concentration (mg/L)</t>
  </si>
  <si>
    <t>STDV</t>
  </si>
  <si>
    <t>Average FE %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</si>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</sst>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9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/>
    <xf numFmtId="0" fontId="5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/>
    </xf>
    <xf numFmtId="0" fontId="0" fillId="0" borderId="0" xfId="0" applyFill="1"/>
    <xf numFmtId="0" fontId="5" fillId="0" borderId="3" xfId="0" applyFont="1" applyFill="1" applyBorder="1"/>
    <xf numFmtId="0" fontId="4" fillId="0" borderId="4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horizontal="right" wrapText="1"/>
    </xf>
    <xf numFmtId="2" fontId="5" fillId="0" borderId="6" xfId="0" applyNumberFormat="1" applyFont="1" applyFill="1" applyBorder="1"/>
    <xf numFmtId="0" fontId="5" fillId="0" borderId="6" xfId="0" applyFont="1" applyFill="1" applyBorder="1"/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0" fontId="5" fillId="0" borderId="8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2" fontId="5" fillId="0" borderId="0" xfId="0" applyNumberFormat="1" applyFont="1" applyFill="1" applyBorder="1"/>
    <xf numFmtId="0" fontId="0" fillId="0" borderId="0" xfId="0" applyFill="1" applyBorder="1"/>
    <xf numFmtId="0" fontId="7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8" fontId="4" fillId="0" borderId="12" xfId="1" applyNumberFormat="1" applyFont="1" applyFill="1" applyBorder="1" applyAlignment="1">
      <alignment horizontal="right"/>
    </xf>
    <xf numFmtId="2" fontId="5" fillId="0" borderId="13" xfId="0" applyNumberFormat="1" applyFont="1" applyFill="1" applyBorder="1"/>
    <xf numFmtId="0" fontId="0" fillId="0" borderId="13" xfId="0" applyFill="1" applyBorder="1"/>
    <xf numFmtId="18" fontId="4" fillId="0" borderId="14" xfId="1" applyNumberFormat="1" applyFont="1" applyFill="1" applyBorder="1" applyAlignment="1">
      <alignment horizontal="right"/>
    </xf>
    <xf numFmtId="2" fontId="5" fillId="0" borderId="15" xfId="0" applyNumberFormat="1" applyFont="1" applyFill="1" applyBorder="1"/>
    <xf numFmtId="0" fontId="5" fillId="0" borderId="15" xfId="0" applyFont="1" applyFill="1" applyBorder="1"/>
    <xf numFmtId="0" fontId="4" fillId="0" borderId="15" xfId="0" applyFont="1" applyFill="1" applyBorder="1" applyAlignment="1">
      <alignment wrapText="1"/>
    </xf>
    <xf numFmtId="0" fontId="4" fillId="0" borderId="15" xfId="0" applyFont="1" applyFill="1" applyBorder="1" applyAlignment="1">
      <alignment horizontal="right" wrapText="1"/>
    </xf>
    <xf numFmtId="0" fontId="4" fillId="0" borderId="15" xfId="1" applyFont="1" applyFill="1" applyBorder="1" applyAlignment="1">
      <alignment horizontal="right"/>
    </xf>
    <xf numFmtId="0" fontId="5" fillId="0" borderId="16" xfId="0" applyFont="1" applyFill="1" applyBorder="1"/>
    <xf numFmtId="0" fontId="0" fillId="0" borderId="17" xfId="0" applyFill="1" applyBorder="1"/>
    <xf numFmtId="0" fontId="7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8" fontId="4" fillId="0" borderId="18" xfId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5" fillId="0" borderId="13" xfId="0" applyFont="1" applyFill="1" applyBorder="1"/>
    <xf numFmtId="18" fontId="4" fillId="0" borderId="19" xfId="0" applyNumberFormat="1" applyFont="1" applyFill="1" applyBorder="1" applyAlignment="1">
      <alignment horizontal="right" wrapText="1"/>
    </xf>
    <xf numFmtId="18" fontId="4" fillId="0" borderId="20" xfId="0" applyNumberFormat="1" applyFont="1" applyFill="1" applyBorder="1" applyAlignment="1">
      <alignment horizontal="right" wrapText="1"/>
    </xf>
    <xf numFmtId="0" fontId="4" fillId="0" borderId="21" xfId="0" applyFont="1" applyFill="1" applyBorder="1" applyAlignment="1">
      <alignment horizontal="right" wrapText="1"/>
    </xf>
    <xf numFmtId="0" fontId="5" fillId="0" borderId="23" xfId="0" applyFont="1" applyFill="1" applyBorder="1"/>
    <xf numFmtId="0" fontId="5" fillId="0" borderId="17" xfId="0" applyFont="1" applyFill="1" applyBorder="1"/>
    <xf numFmtId="0" fontId="7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right"/>
    </xf>
    <xf numFmtId="2" fontId="5" fillId="0" borderId="24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8" fillId="0" borderId="1" xfId="1" applyFont="1" applyFill="1" applyBorder="1" applyAlignment="1">
      <alignment horizontal="right"/>
    </xf>
    <xf numFmtId="0" fontId="8" fillId="0" borderId="1" xfId="1" applyFont="1" applyFill="1" applyBorder="1"/>
    <xf numFmtId="2" fontId="5" fillId="0" borderId="2" xfId="0" applyNumberFormat="1" applyFont="1" applyFill="1" applyBorder="1"/>
    <xf numFmtId="2" fontId="5" fillId="0" borderId="22" xfId="0" applyNumberFormat="1" applyFont="1" applyFill="1" applyBorder="1"/>
    <xf numFmtId="2" fontId="5" fillId="0" borderId="7" xfId="0" applyNumberFormat="1" applyFont="1" applyFill="1" applyBorder="1"/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wrapText="1"/>
    </xf>
    <xf numFmtId="0" fontId="5" fillId="0" borderId="15" xfId="0" applyFont="1" applyFill="1" applyBorder="1" applyAlignment="1">
      <alignment horizontal="right" wrapText="1"/>
    </xf>
    <xf numFmtId="0" fontId="11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16" xfId="0" applyFill="1" applyBorder="1"/>
    <xf numFmtId="0" fontId="11" fillId="0" borderId="12" xfId="0" applyFont="1" applyFill="1" applyBorder="1" applyAlignment="1">
      <alignment horizontal="center" vertical="center" wrapText="1"/>
    </xf>
    <xf numFmtId="18" fontId="13" fillId="0" borderId="12" xfId="1" applyNumberFormat="1" applyFont="1" applyFill="1" applyBorder="1" applyAlignment="1">
      <alignment horizontal="right"/>
    </xf>
    <xf numFmtId="18" fontId="11" fillId="0" borderId="12" xfId="1" applyNumberFormat="1" applyFont="1" applyFill="1" applyBorder="1" applyAlignment="1">
      <alignment horizontal="right"/>
    </xf>
    <xf numFmtId="18" fontId="11" fillId="0" borderId="18" xfId="0" applyNumberFormat="1" applyFont="1" applyFill="1" applyBorder="1"/>
    <xf numFmtId="18" fontId="13" fillId="0" borderId="18" xfId="0" applyNumberFormat="1" applyFont="1" applyFill="1" applyBorder="1"/>
    <xf numFmtId="18" fontId="13" fillId="0" borderId="25" xfId="0" applyNumberFormat="1" applyFont="1" applyFill="1" applyBorder="1"/>
    <xf numFmtId="0" fontId="13" fillId="0" borderId="0" xfId="0" applyFont="1" applyFill="1"/>
    <xf numFmtId="18" fontId="6" fillId="0" borderId="18" xfId="1" applyNumberFormat="1" applyFont="1" applyFill="1" applyBorder="1" applyAlignment="1">
      <alignment horizontal="right"/>
    </xf>
    <xf numFmtId="18" fontId="6" fillId="0" borderId="19" xfId="0" applyNumberFormat="1" applyFont="1" applyFill="1" applyBorder="1" applyAlignment="1">
      <alignment horizontal="right" wrapText="1"/>
    </xf>
    <xf numFmtId="18" fontId="6" fillId="0" borderId="26" xfId="0" applyNumberFormat="1" applyFont="1" applyFill="1" applyBorder="1" applyAlignment="1">
      <alignment horizontal="right" wrapText="1"/>
    </xf>
    <xf numFmtId="0" fontId="13" fillId="0" borderId="0" xfId="0" applyFont="1"/>
    <xf numFmtId="0" fontId="11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13" xfId="0" applyNumberFormat="1" applyFill="1" applyBorder="1"/>
    <xf numFmtId="0" fontId="8" fillId="0" borderId="0" xfId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0" fontId="8" fillId="0" borderId="0" xfId="1" applyFont="1" applyFill="1" applyBorder="1"/>
    <xf numFmtId="18" fontId="6" fillId="0" borderId="25" xfId="1" applyNumberFormat="1" applyFont="1" applyFill="1" applyBorder="1" applyAlignment="1">
      <alignment horizontal="right"/>
    </xf>
    <xf numFmtId="0" fontId="0" fillId="0" borderId="15" xfId="0" applyFill="1" applyBorder="1"/>
    <xf numFmtId="0" fontId="8" fillId="0" borderId="16" xfId="1" applyFont="1" applyFill="1" applyBorder="1"/>
    <xf numFmtId="0" fontId="8" fillId="0" borderId="15" xfId="1" applyFont="1" applyFill="1" applyBorder="1" applyAlignment="1">
      <alignment horizontal="right"/>
    </xf>
  </cellXfs>
  <cellStyles count="2">
    <cellStyle name="Normal" xfId="0" builtinId="0"/>
    <cellStyle name="Normal 2" xfId="1" xr:uid="{05D3A807-6B1F-43B1-954F-8E6FEC61126C}"/>
  </cellStyles>
  <dxfs count="0"/>
  <tableStyles count="1" defaultTableStyle="TableStyleMedium2" defaultPivotStyle="PivotStyleLight16">
    <tableStyle name="Invisible" pivot="0" table="0" count="0" xr9:uid="{5C2C9D07-AD2D-42B6-84A4-E3AD7A2A89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Naranjo-Soledad" id="{C4B5EE29-6160-4706-AF81-E021F9425C1D}" userId="S::andrea.ns@BERKELEY.EDU::c23e4ce8-671d-44b6-b0f9-f86fda2ec3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10-14T23:28:36.31" personId="{C4B5EE29-6160-4706-AF81-E021F9425C1D}" id="{E1B48877-6993-493D-A7E1-BF20D24D2343}">
    <text>It was turned on again at this time. This is why the time is set to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D5C1-FC26-48DA-8BCB-99E09BEDAA11}">
  <dimension ref="A1:V48"/>
  <sheetViews>
    <sheetView topLeftCell="E1" workbookViewId="0">
      <selection activeCell="T19" sqref="T19"/>
    </sheetView>
  </sheetViews>
  <sheetFormatPr defaultRowHeight="14.4" x14ac:dyDescent="0.3"/>
  <cols>
    <col min="2" max="2" width="13.109375" customWidth="1"/>
    <col min="3" max="3" width="13.33203125" customWidth="1"/>
    <col min="4" max="4" width="13.44140625" customWidth="1"/>
    <col min="5" max="5" width="12" customWidth="1"/>
    <col min="7" max="7" width="11.109375" customWidth="1"/>
    <col min="11" max="11" width="10.44140625" customWidth="1"/>
    <col min="12" max="12" width="11.5546875" customWidth="1"/>
    <col min="13" max="13" width="16.88671875" customWidth="1"/>
    <col min="14" max="14" width="14.88671875" customWidth="1"/>
    <col min="15" max="15" width="14.77734375" customWidth="1"/>
    <col min="16" max="16" width="12.5546875" customWidth="1"/>
    <col min="17" max="17" width="18.33203125" customWidth="1"/>
    <col min="18" max="18" width="13.88671875" customWidth="1"/>
    <col min="19" max="19" width="15.5546875" customWidth="1"/>
    <col min="21" max="21" width="10" customWidth="1"/>
  </cols>
  <sheetData>
    <row r="1" spans="1:22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</row>
    <row r="2" spans="1:22" ht="55.2" x14ac:dyDescent="0.3">
      <c r="A2" s="25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8" t="s">
        <v>19</v>
      </c>
      <c r="T2" s="18" t="s">
        <v>20</v>
      </c>
      <c r="U2" s="18" t="s">
        <v>21</v>
      </c>
      <c r="V2" s="26" t="s">
        <v>20</v>
      </c>
    </row>
    <row r="3" spans="1:22" x14ac:dyDescent="0.3">
      <c r="A3" s="27">
        <v>0.69513888888888886</v>
      </c>
      <c r="B3" s="3">
        <v>1.5</v>
      </c>
      <c r="C3" s="4">
        <f>B3*60</f>
        <v>90</v>
      </c>
      <c r="D3" s="4">
        <f>C3</f>
        <v>90</v>
      </c>
      <c r="E3" s="5">
        <v>15</v>
      </c>
      <c r="F3" s="4">
        <v>1.35</v>
      </c>
      <c r="G3" s="4">
        <v>90</v>
      </c>
      <c r="H3" s="4">
        <v>30000</v>
      </c>
      <c r="I3" s="6">
        <v>5</v>
      </c>
      <c r="J3" s="7">
        <v>4.8</v>
      </c>
      <c r="K3" s="4">
        <f>J3*C3*60</f>
        <v>25920</v>
      </c>
      <c r="L3" s="4">
        <f>K3</f>
        <v>25920</v>
      </c>
      <c r="M3" s="3">
        <f>(J3*G4*60)/(2*96485*F4)*10^3</f>
        <v>99.497331191376887</v>
      </c>
      <c r="N3" s="3">
        <f t="shared" ref="N3:N7" si="0">M3*70.906</f>
        <v>7054.9577654557697</v>
      </c>
      <c r="O3" s="7">
        <v>1.23</v>
      </c>
      <c r="P3" s="4">
        <v>500</v>
      </c>
      <c r="Q3" s="6">
        <f t="shared" ref="Q3:Q7" si="1">O3*P3</f>
        <v>615</v>
      </c>
      <c r="R3" s="4">
        <f>Q3/N3*100</f>
        <v>8.7172740141877973</v>
      </c>
      <c r="S3" s="19">
        <f>AVERAGE(Q3:Q7)</f>
        <v>778</v>
      </c>
      <c r="T3" s="20">
        <f>_xlfn.STDEV.S(Q3:Q7)</f>
        <v>147.46185947559457</v>
      </c>
      <c r="U3" s="20">
        <f>AVERAGE(R3:R7)</f>
        <v>21.46511701175924</v>
      </c>
      <c r="V3" s="28">
        <f>_xlfn.STDEV.S(R3:R7)</f>
        <v>8.5762232895084463</v>
      </c>
    </row>
    <row r="4" spans="1:22" x14ac:dyDescent="0.3">
      <c r="A4" s="27">
        <v>0.44513888888888892</v>
      </c>
      <c r="B4" s="3">
        <v>18</v>
      </c>
      <c r="C4" s="4">
        <f>B4*60</f>
        <v>1080</v>
      </c>
      <c r="D4" s="4">
        <f>D3+C4</f>
        <v>1170</v>
      </c>
      <c r="E4" s="5">
        <v>15</v>
      </c>
      <c r="F4" s="4">
        <v>1.35</v>
      </c>
      <c r="G4" s="4">
        <v>90</v>
      </c>
      <c r="H4" s="4">
        <v>30000</v>
      </c>
      <c r="I4" s="6">
        <v>5</v>
      </c>
      <c r="J4" s="7">
        <v>3.4580000000000002</v>
      </c>
      <c r="K4" s="4">
        <f>((J3+J4)/2)*C4*60</f>
        <v>267559.19999999995</v>
      </c>
      <c r="L4" s="4">
        <f>K4+L3</f>
        <v>293479.19999999995</v>
      </c>
      <c r="M4" s="3">
        <f t="shared" ref="M4:M7" si="2">(J4*G4*60)/(2*96485*F4)*10^3</f>
        <v>71.679535679121102</v>
      </c>
      <c r="N4" s="3">
        <f t="shared" si="0"/>
        <v>5082.5091568637608</v>
      </c>
      <c r="O4" s="7">
        <v>1.95</v>
      </c>
      <c r="P4" s="4">
        <v>500</v>
      </c>
      <c r="Q4" s="6">
        <f t="shared" si="1"/>
        <v>975</v>
      </c>
      <c r="R4" s="4">
        <f t="shared" ref="R4" si="3">Q4/N4*100</f>
        <v>19.183438138685784</v>
      </c>
      <c r="S4" s="19"/>
      <c r="T4" s="19"/>
      <c r="U4" s="19"/>
      <c r="V4" s="29"/>
    </row>
    <row r="5" spans="1:22" x14ac:dyDescent="0.3">
      <c r="A5" s="27">
        <v>0.57013888888888886</v>
      </c>
      <c r="B5" s="3">
        <v>3</v>
      </c>
      <c r="C5" s="4">
        <f t="shared" ref="C5:C7" si="4">B5*60</f>
        <v>180</v>
      </c>
      <c r="D5" s="4">
        <f t="shared" ref="D5:D6" si="5">D4+C5</f>
        <v>1350</v>
      </c>
      <c r="E5" s="5">
        <v>15</v>
      </c>
      <c r="F5" s="4">
        <v>1.35</v>
      </c>
      <c r="G5" s="4">
        <v>90</v>
      </c>
      <c r="H5" s="4">
        <v>30000</v>
      </c>
      <c r="I5" s="6">
        <v>5</v>
      </c>
      <c r="J5" s="7">
        <v>2.6459999999999999</v>
      </c>
      <c r="K5" s="4">
        <f>((J4+J5)/2)*C5*60</f>
        <v>32961.599999999999</v>
      </c>
      <c r="L5" s="4">
        <f>K5+L4</f>
        <v>326440.79999999993</v>
      </c>
      <c r="M5" s="3">
        <f t="shared" si="2"/>
        <v>54.847903819246504</v>
      </c>
      <c r="N5" s="3">
        <f t="shared" si="0"/>
        <v>3889.0454682074928</v>
      </c>
      <c r="O5" s="7">
        <v>1.75</v>
      </c>
      <c r="P5" s="4">
        <v>500</v>
      </c>
      <c r="Q5" s="6">
        <f t="shared" si="1"/>
        <v>875</v>
      </c>
      <c r="R5" s="4">
        <f>Q5/N5*100</f>
        <v>22.499094113273451</v>
      </c>
      <c r="S5" s="19"/>
      <c r="T5" s="19"/>
      <c r="U5" s="19"/>
      <c r="V5" s="29"/>
    </row>
    <row r="6" spans="1:22" x14ac:dyDescent="0.3">
      <c r="A6" s="27">
        <v>0.69513888888888886</v>
      </c>
      <c r="B6" s="3">
        <v>3</v>
      </c>
      <c r="C6" s="4">
        <f t="shared" si="4"/>
        <v>180</v>
      </c>
      <c r="D6" s="4">
        <f t="shared" si="5"/>
        <v>1530</v>
      </c>
      <c r="E6" s="5">
        <v>15</v>
      </c>
      <c r="F6" s="4">
        <v>1.35</v>
      </c>
      <c r="G6" s="4">
        <v>90</v>
      </c>
      <c r="H6" s="4">
        <v>30000</v>
      </c>
      <c r="I6" s="6">
        <v>5</v>
      </c>
      <c r="J6" s="7">
        <v>2.0750000000000002</v>
      </c>
      <c r="K6" s="4">
        <f t="shared" ref="K6" si="6">((J5+J6)/2)*C6*60</f>
        <v>25493.399999999998</v>
      </c>
      <c r="L6" s="4">
        <f t="shared" ref="L6" si="7">K6+L5</f>
        <v>351934.19999999995</v>
      </c>
      <c r="M6" s="3">
        <f t="shared" si="2"/>
        <v>43.011867129605641</v>
      </c>
      <c r="N6" s="3">
        <f t="shared" si="0"/>
        <v>3049.7994506918176</v>
      </c>
      <c r="O6" s="7">
        <v>1.51</v>
      </c>
      <c r="P6" s="4">
        <v>500</v>
      </c>
      <c r="Q6" s="6">
        <f t="shared" si="1"/>
        <v>755</v>
      </c>
      <c r="R6" s="4">
        <f>Q6/N6*100</f>
        <v>24.755726145492467</v>
      </c>
      <c r="S6" s="19"/>
      <c r="T6" s="19"/>
      <c r="U6" s="19"/>
      <c r="V6" s="29"/>
    </row>
    <row r="7" spans="1:22" ht="15" thickBot="1" x14ac:dyDescent="0.35">
      <c r="A7" s="30">
        <v>0.75763888888888886</v>
      </c>
      <c r="B7" s="31">
        <v>1.5</v>
      </c>
      <c r="C7" s="32">
        <f t="shared" si="4"/>
        <v>90</v>
      </c>
      <c r="D7" s="32">
        <f>D6+C7</f>
        <v>1620</v>
      </c>
      <c r="E7" s="33">
        <v>15</v>
      </c>
      <c r="F7" s="32">
        <v>1.35</v>
      </c>
      <c r="G7" s="32">
        <v>90</v>
      </c>
      <c r="H7" s="32">
        <v>30000</v>
      </c>
      <c r="I7" s="34">
        <v>5</v>
      </c>
      <c r="J7" s="35">
        <v>1.417</v>
      </c>
      <c r="K7" s="32">
        <f>((J6+J7)/2)*C7*60</f>
        <v>9428.4</v>
      </c>
      <c r="L7" s="32">
        <f>K7+L6</f>
        <v>361362.6</v>
      </c>
      <c r="M7" s="31">
        <f t="shared" si="2"/>
        <v>29.372441312121055</v>
      </c>
      <c r="N7" s="31">
        <f t="shared" si="0"/>
        <v>2082.6823236772557</v>
      </c>
      <c r="O7" s="35">
        <v>1.34</v>
      </c>
      <c r="P7" s="32">
        <v>500</v>
      </c>
      <c r="Q7" s="34">
        <f t="shared" si="1"/>
        <v>670</v>
      </c>
      <c r="R7" s="32">
        <f t="shared" ref="R7" si="8">Q7/N7*100</f>
        <v>32.170052647156716</v>
      </c>
      <c r="S7" s="36"/>
      <c r="T7" s="36"/>
      <c r="U7" s="36"/>
      <c r="V7" s="37"/>
    </row>
    <row r="8" spans="1:22" ht="15" thickBo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3">
      <c r="A9" s="38" t="s">
        <v>22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</row>
    <row r="10" spans="1:22" ht="55.2" x14ac:dyDescent="0.3">
      <c r="A10" s="25" t="s">
        <v>1</v>
      </c>
      <c r="B10" s="2" t="s">
        <v>2</v>
      </c>
      <c r="C10" s="2" t="s">
        <v>3</v>
      </c>
      <c r="D10" s="2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17</v>
      </c>
      <c r="R10" s="1" t="s">
        <v>18</v>
      </c>
      <c r="S10" s="18" t="s">
        <v>19</v>
      </c>
      <c r="T10" s="18" t="s">
        <v>20</v>
      </c>
      <c r="U10" s="18" t="s">
        <v>21</v>
      </c>
      <c r="V10" s="26" t="s">
        <v>20</v>
      </c>
    </row>
    <row r="11" spans="1:22" x14ac:dyDescent="0.3">
      <c r="A11" s="41">
        <v>0.40277777777777773</v>
      </c>
      <c r="B11" s="3">
        <v>1.5</v>
      </c>
      <c r="C11" s="4">
        <f>B11*60</f>
        <v>90</v>
      </c>
      <c r="D11" s="4">
        <f>C11</f>
        <v>90</v>
      </c>
      <c r="E11" s="5">
        <v>15</v>
      </c>
      <c r="F11" s="4">
        <v>1.35</v>
      </c>
      <c r="G11" s="4">
        <v>90</v>
      </c>
      <c r="H11" s="4">
        <v>30000</v>
      </c>
      <c r="I11" s="6">
        <v>5</v>
      </c>
      <c r="J11" s="42">
        <v>4.53</v>
      </c>
      <c r="K11" s="4">
        <f>J11*C11*60</f>
        <v>24462.000000000004</v>
      </c>
      <c r="L11" s="4">
        <f>K11</f>
        <v>24462.000000000004</v>
      </c>
      <c r="M11" s="3">
        <f>(J11*G12*60)/(2*96485*F12)*10^3</f>
        <v>93.900606311861949</v>
      </c>
      <c r="N11" s="61">
        <f t="shared" ref="N11:N25" si="9">M11*70.906</f>
        <v>6658.1163911488838</v>
      </c>
      <c r="O11" s="7">
        <v>1.1499999999999999</v>
      </c>
      <c r="P11" s="9">
        <v>500</v>
      </c>
      <c r="Q11" s="6">
        <f t="shared" ref="Q11:Q25" si="10">O11*P11</f>
        <v>575</v>
      </c>
      <c r="R11" s="3">
        <f>Q11/N11*100</f>
        <v>8.6360761245386026</v>
      </c>
      <c r="S11" s="19">
        <f>AVERAGE(Q11:Q25)</f>
        <v>914.4</v>
      </c>
      <c r="T11" s="20">
        <f>_xlfn.STDEV.S(Q11:Q25)</f>
        <v>126.13756662582995</v>
      </c>
      <c r="U11" s="20">
        <f>AVERAGE(R11:R25)</f>
        <v>19.487691623665444</v>
      </c>
      <c r="V11" s="28">
        <f>_xlfn.STDEV.S(R11:R25)</f>
        <v>6.3529868168041919</v>
      </c>
    </row>
    <row r="12" spans="1:22" x14ac:dyDescent="0.3">
      <c r="A12" s="41">
        <v>0.52777777777777779</v>
      </c>
      <c r="B12" s="3">
        <v>3</v>
      </c>
      <c r="C12" s="4">
        <f>B12*60</f>
        <v>180</v>
      </c>
      <c r="D12" s="4">
        <f>D11+C12</f>
        <v>270</v>
      </c>
      <c r="E12" s="5">
        <v>15</v>
      </c>
      <c r="F12" s="4">
        <v>1.35</v>
      </c>
      <c r="G12" s="4">
        <v>90</v>
      </c>
      <c r="H12" s="4">
        <v>30000</v>
      </c>
      <c r="I12" s="6">
        <v>5</v>
      </c>
      <c r="J12" s="42">
        <v>4.5599999999999996</v>
      </c>
      <c r="K12" s="4">
        <f>((J11+J12)/2)*C12*60</f>
        <v>49086</v>
      </c>
      <c r="L12" s="4">
        <f>K12+L11</f>
        <v>73548</v>
      </c>
      <c r="M12" s="3">
        <f t="shared" ref="M12:M25" si="11">(J12*G12*60)/(2*96485*F12)*10^3</f>
        <v>94.522464631808035</v>
      </c>
      <c r="N12" s="61">
        <f t="shared" si="9"/>
        <v>6702.2098771829815</v>
      </c>
      <c r="O12" s="7">
        <v>1.75</v>
      </c>
      <c r="P12" s="9">
        <v>500</v>
      </c>
      <c r="Q12" s="6">
        <f t="shared" si="10"/>
        <v>875</v>
      </c>
      <c r="R12" s="3">
        <f t="shared" ref="R12" si="12">Q12/N12*100</f>
        <v>13.055395399938938</v>
      </c>
      <c r="S12" s="19"/>
      <c r="T12" s="19"/>
      <c r="U12" s="19"/>
      <c r="V12" s="43"/>
    </row>
    <row r="13" spans="1:22" x14ac:dyDescent="0.3">
      <c r="A13" s="41">
        <v>0.59027777777777779</v>
      </c>
      <c r="B13" s="3">
        <v>1.5</v>
      </c>
      <c r="C13" s="4">
        <f t="shared" ref="C13:C25" si="13">B13*60</f>
        <v>90</v>
      </c>
      <c r="D13" s="4">
        <f t="shared" ref="D13:D24" si="14">D12+C13</f>
        <v>360</v>
      </c>
      <c r="E13" s="5">
        <v>15</v>
      </c>
      <c r="F13" s="4">
        <v>1.35</v>
      </c>
      <c r="G13" s="4">
        <v>90</v>
      </c>
      <c r="H13" s="4">
        <v>30000</v>
      </c>
      <c r="I13" s="6">
        <v>5</v>
      </c>
      <c r="J13" s="42">
        <v>4.55</v>
      </c>
      <c r="K13" s="4">
        <f>((J12+J13)/2)*C13*60</f>
        <v>24597</v>
      </c>
      <c r="L13" s="4">
        <f>K13+L12</f>
        <v>98145</v>
      </c>
      <c r="M13" s="3">
        <f t="shared" si="11"/>
        <v>94.31517852515934</v>
      </c>
      <c r="N13" s="61">
        <f t="shared" si="9"/>
        <v>6687.5120485049483</v>
      </c>
      <c r="O13" s="7">
        <v>1.69</v>
      </c>
      <c r="P13" s="9">
        <v>500</v>
      </c>
      <c r="Q13" s="6">
        <f t="shared" si="10"/>
        <v>845</v>
      </c>
      <c r="R13" s="3">
        <f>Q13/N13*100</f>
        <v>12.635491254014369</v>
      </c>
      <c r="S13" s="19"/>
      <c r="T13" s="19"/>
      <c r="U13" s="19"/>
      <c r="V13" s="43"/>
    </row>
    <row r="14" spans="1:22" x14ac:dyDescent="0.3">
      <c r="A14" s="41">
        <v>0.65277777777777779</v>
      </c>
      <c r="B14" s="3">
        <v>1.5</v>
      </c>
      <c r="C14" s="4">
        <f t="shared" si="13"/>
        <v>90</v>
      </c>
      <c r="D14" s="4">
        <f t="shared" si="14"/>
        <v>450</v>
      </c>
      <c r="E14" s="5">
        <v>15</v>
      </c>
      <c r="F14" s="4">
        <v>1.35</v>
      </c>
      <c r="G14" s="4">
        <v>90</v>
      </c>
      <c r="H14" s="4">
        <v>30000</v>
      </c>
      <c r="I14" s="6">
        <v>5</v>
      </c>
      <c r="J14" s="42">
        <v>4.43</v>
      </c>
      <c r="K14" s="4">
        <f t="shared" ref="K14:K23" si="15">((J13+J14)/2)*C14*60</f>
        <v>24246</v>
      </c>
      <c r="L14" s="4">
        <f t="shared" ref="L14:L21" si="16">K14+L13</f>
        <v>122391</v>
      </c>
      <c r="M14" s="3">
        <f t="shared" si="11"/>
        <v>91.827745245374913</v>
      </c>
      <c r="N14" s="61">
        <f t="shared" si="9"/>
        <v>6511.1381043685542</v>
      </c>
      <c r="O14" s="7">
        <v>1.84</v>
      </c>
      <c r="P14" s="9">
        <v>500</v>
      </c>
      <c r="Q14" s="6">
        <f t="shared" si="10"/>
        <v>920</v>
      </c>
      <c r="R14" s="3">
        <f>Q14/N14*100</f>
        <v>14.129634255227044</v>
      </c>
      <c r="S14" s="19"/>
      <c r="T14" s="19"/>
      <c r="U14" s="19"/>
      <c r="V14" s="43"/>
    </row>
    <row r="15" spans="1:22" x14ac:dyDescent="0.3">
      <c r="A15" s="41">
        <v>0.71527777777777779</v>
      </c>
      <c r="B15" s="3">
        <v>1.5</v>
      </c>
      <c r="C15" s="4">
        <f t="shared" si="13"/>
        <v>90</v>
      </c>
      <c r="D15" s="4">
        <f t="shared" si="14"/>
        <v>540</v>
      </c>
      <c r="E15" s="5">
        <v>15</v>
      </c>
      <c r="F15" s="4">
        <v>1.35</v>
      </c>
      <c r="G15" s="4">
        <v>90</v>
      </c>
      <c r="H15" s="4">
        <v>30000</v>
      </c>
      <c r="I15" s="6">
        <v>5</v>
      </c>
      <c r="J15" s="42">
        <v>4.3099999999999996</v>
      </c>
      <c r="K15" s="4">
        <f t="shared" si="15"/>
        <v>23597.999999999996</v>
      </c>
      <c r="L15" s="4">
        <f t="shared" si="16"/>
        <v>145989</v>
      </c>
      <c r="M15" s="3">
        <f t="shared" si="11"/>
        <v>89.340311965590502</v>
      </c>
      <c r="N15" s="61">
        <f t="shared" si="9"/>
        <v>6334.764160232161</v>
      </c>
      <c r="O15" s="7">
        <v>1.83</v>
      </c>
      <c r="P15" s="9">
        <v>500</v>
      </c>
      <c r="Q15" s="6">
        <f t="shared" si="10"/>
        <v>915</v>
      </c>
      <c r="R15" s="3">
        <f t="shared" ref="R15:R25" si="17">Q15/N15*100</f>
        <v>14.444105208274502</v>
      </c>
      <c r="S15" s="19"/>
      <c r="T15" s="19"/>
      <c r="U15" s="19"/>
      <c r="V15" s="43"/>
    </row>
    <row r="16" spans="1:22" x14ac:dyDescent="0.3">
      <c r="A16" s="41">
        <v>0.77777777777777779</v>
      </c>
      <c r="B16" s="3">
        <v>1.5</v>
      </c>
      <c r="C16" s="4">
        <f t="shared" si="13"/>
        <v>90</v>
      </c>
      <c r="D16" s="4">
        <f t="shared" si="14"/>
        <v>630</v>
      </c>
      <c r="E16" s="5">
        <v>15</v>
      </c>
      <c r="F16" s="4">
        <v>1.35</v>
      </c>
      <c r="G16" s="4">
        <v>90</v>
      </c>
      <c r="H16" s="4">
        <v>30000</v>
      </c>
      <c r="I16" s="6">
        <v>5</v>
      </c>
      <c r="J16" s="42">
        <v>4.2</v>
      </c>
      <c r="K16" s="4">
        <f t="shared" si="15"/>
        <v>22977</v>
      </c>
      <c r="L16" s="4">
        <f t="shared" si="16"/>
        <v>168966</v>
      </c>
      <c r="M16" s="3">
        <f t="shared" si="11"/>
        <v>87.060164792454785</v>
      </c>
      <c r="N16" s="61">
        <f t="shared" si="9"/>
        <v>6173.0880447737991</v>
      </c>
      <c r="O16" s="7">
        <v>1.71</v>
      </c>
      <c r="P16" s="9">
        <v>500</v>
      </c>
      <c r="Q16" s="6">
        <f t="shared" si="10"/>
        <v>855</v>
      </c>
      <c r="R16" s="3">
        <f t="shared" si="17"/>
        <v>13.850442336131136</v>
      </c>
      <c r="S16" s="19"/>
      <c r="T16" s="19"/>
      <c r="U16" s="19"/>
      <c r="V16" s="43"/>
    </row>
    <row r="17" spans="1:22" x14ac:dyDescent="0.3">
      <c r="A17" s="41">
        <v>0.27777777777777779</v>
      </c>
      <c r="B17" s="3">
        <v>12</v>
      </c>
      <c r="C17" s="4">
        <f t="shared" si="13"/>
        <v>720</v>
      </c>
      <c r="D17" s="4">
        <f t="shared" si="14"/>
        <v>1350</v>
      </c>
      <c r="E17" s="5">
        <v>15</v>
      </c>
      <c r="F17" s="4">
        <v>1.35</v>
      </c>
      <c r="G17" s="4">
        <v>90</v>
      </c>
      <c r="H17" s="4">
        <v>30000</v>
      </c>
      <c r="I17" s="6">
        <v>5</v>
      </c>
      <c r="J17" s="42">
        <v>3.3540000000000001</v>
      </c>
      <c r="K17" s="4">
        <f t="shared" si="15"/>
        <v>163166.39999999999</v>
      </c>
      <c r="L17" s="4">
        <f t="shared" si="16"/>
        <v>332132.40000000002</v>
      </c>
      <c r="M17" s="3">
        <f>(J17*G17*60)/(2*96485*F17)*10^3</f>
        <v>69.523760169974608</v>
      </c>
      <c r="N17" s="61">
        <f t="shared" si="9"/>
        <v>4929.6517386122196</v>
      </c>
      <c r="O17" s="7">
        <v>1.9</v>
      </c>
      <c r="P17" s="9">
        <v>600</v>
      </c>
      <c r="Q17" s="6">
        <f t="shared" si="10"/>
        <v>1140</v>
      </c>
      <c r="R17" s="3">
        <f t="shared" si="17"/>
        <v>23.125365856390683</v>
      </c>
      <c r="S17" s="19"/>
      <c r="T17" s="19"/>
      <c r="U17" s="19"/>
      <c r="V17" s="43"/>
    </row>
    <row r="18" spans="1:22" x14ac:dyDescent="0.3">
      <c r="A18" s="41">
        <v>0.34027777777777773</v>
      </c>
      <c r="B18" s="3">
        <v>1.5</v>
      </c>
      <c r="C18" s="4">
        <f t="shared" si="13"/>
        <v>90</v>
      </c>
      <c r="D18" s="4">
        <f t="shared" si="14"/>
        <v>1440</v>
      </c>
      <c r="E18" s="5">
        <v>15</v>
      </c>
      <c r="F18" s="4">
        <v>1.35</v>
      </c>
      <c r="G18" s="4">
        <v>90</v>
      </c>
      <c r="H18" s="4">
        <v>30000</v>
      </c>
      <c r="I18" s="6">
        <v>5</v>
      </c>
      <c r="J18" s="42">
        <v>3.2639999999999998</v>
      </c>
      <c r="K18" s="4">
        <f t="shared" si="15"/>
        <v>17868.599999999999</v>
      </c>
      <c r="L18" s="4">
        <f t="shared" si="16"/>
        <v>350001</v>
      </c>
      <c r="M18" s="3">
        <f t="shared" si="11"/>
        <v>67.658185210136281</v>
      </c>
      <c r="N18" s="61">
        <f t="shared" si="9"/>
        <v>4797.371280509924</v>
      </c>
      <c r="O18" s="7">
        <v>1.5</v>
      </c>
      <c r="P18" s="9">
        <v>700</v>
      </c>
      <c r="Q18" s="6">
        <f t="shared" si="10"/>
        <v>1050</v>
      </c>
      <c r="R18" s="3">
        <f t="shared" si="17"/>
        <v>21.886986405779979</v>
      </c>
      <c r="S18" s="19"/>
      <c r="T18" s="19"/>
      <c r="U18" s="19"/>
      <c r="V18" s="43"/>
    </row>
    <row r="19" spans="1:22" x14ac:dyDescent="0.3">
      <c r="A19" s="41">
        <v>0.40277777777777773</v>
      </c>
      <c r="B19" s="3">
        <v>15</v>
      </c>
      <c r="C19" s="4">
        <f t="shared" si="13"/>
        <v>900</v>
      </c>
      <c r="D19" s="4">
        <f t="shared" si="14"/>
        <v>2340</v>
      </c>
      <c r="E19" s="5">
        <v>15</v>
      </c>
      <c r="F19" s="4">
        <v>1.35</v>
      </c>
      <c r="G19" s="4">
        <v>90</v>
      </c>
      <c r="H19" s="4">
        <v>30000</v>
      </c>
      <c r="I19" s="6">
        <v>5</v>
      </c>
      <c r="J19" s="42">
        <v>3.1560000000000001</v>
      </c>
      <c r="K19" s="4">
        <f t="shared" si="15"/>
        <v>173340</v>
      </c>
      <c r="L19" s="4">
        <f t="shared" si="16"/>
        <v>523341</v>
      </c>
      <c r="M19" s="3">
        <f t="shared" si="11"/>
        <v>65.419495258330315</v>
      </c>
      <c r="N19" s="61">
        <f t="shared" si="9"/>
        <v>4638.6347307871692</v>
      </c>
      <c r="O19" s="7">
        <v>1.76</v>
      </c>
      <c r="P19" s="9">
        <v>500</v>
      </c>
      <c r="Q19" s="6">
        <f t="shared" si="10"/>
        <v>880</v>
      </c>
      <c r="R19" s="3">
        <f t="shared" si="17"/>
        <v>18.971099279693991</v>
      </c>
      <c r="S19" s="19"/>
      <c r="T19" s="19"/>
      <c r="U19" s="19"/>
      <c r="V19" s="43"/>
    </row>
    <row r="20" spans="1:22" ht="15" thickBot="1" x14ac:dyDescent="0.35">
      <c r="A20" s="41">
        <v>0.46527777777777773</v>
      </c>
      <c r="B20" s="3">
        <v>1.5</v>
      </c>
      <c r="C20" s="4">
        <f t="shared" si="13"/>
        <v>90</v>
      </c>
      <c r="D20" s="4">
        <f t="shared" si="14"/>
        <v>2430</v>
      </c>
      <c r="E20" s="5">
        <v>15</v>
      </c>
      <c r="F20" s="4">
        <v>1.35</v>
      </c>
      <c r="G20" s="4">
        <v>90</v>
      </c>
      <c r="H20" s="4">
        <v>30000</v>
      </c>
      <c r="I20" s="6">
        <v>5</v>
      </c>
      <c r="J20" s="42">
        <v>2.99</v>
      </c>
      <c r="K20" s="4">
        <f t="shared" si="15"/>
        <v>16594.200000000004</v>
      </c>
      <c r="L20" s="4">
        <f t="shared" si="16"/>
        <v>539935.19999999995</v>
      </c>
      <c r="M20" s="3">
        <f t="shared" si="11"/>
        <v>61.978545887961857</v>
      </c>
      <c r="N20" s="61">
        <f t="shared" si="9"/>
        <v>4394.6507747318237</v>
      </c>
      <c r="O20" s="7">
        <v>1.88</v>
      </c>
      <c r="P20" s="9">
        <v>500</v>
      </c>
      <c r="Q20" s="6">
        <f t="shared" si="10"/>
        <v>940</v>
      </c>
      <c r="R20" s="3">
        <f t="shared" si="17"/>
        <v>21.38964045572795</v>
      </c>
      <c r="S20" s="19"/>
      <c r="T20" s="19"/>
      <c r="U20" s="19"/>
      <c r="V20" s="43"/>
    </row>
    <row r="21" spans="1:22" ht="15" thickBot="1" x14ac:dyDescent="0.35">
      <c r="A21" s="44">
        <v>0.52777777777777779</v>
      </c>
      <c r="B21" s="3">
        <v>1.5</v>
      </c>
      <c r="C21" s="4">
        <f t="shared" si="13"/>
        <v>90</v>
      </c>
      <c r="D21" s="4">
        <f t="shared" si="14"/>
        <v>2520</v>
      </c>
      <c r="E21" s="5">
        <v>15</v>
      </c>
      <c r="F21" s="4">
        <v>1.35</v>
      </c>
      <c r="G21" s="4">
        <v>90</v>
      </c>
      <c r="H21" s="4">
        <v>30000</v>
      </c>
      <c r="I21" s="6">
        <v>5</v>
      </c>
      <c r="J21" s="10">
        <v>2.92</v>
      </c>
      <c r="K21" s="4">
        <f t="shared" si="15"/>
        <v>15957</v>
      </c>
      <c r="L21" s="4">
        <f t="shared" si="16"/>
        <v>555892.19999999995</v>
      </c>
      <c r="M21" s="3">
        <f t="shared" si="11"/>
        <v>60.527543141420942</v>
      </c>
      <c r="N21" s="61">
        <f t="shared" si="9"/>
        <v>4291.7659739855935</v>
      </c>
      <c r="O21" s="6">
        <v>1.94</v>
      </c>
      <c r="P21" s="9">
        <v>500</v>
      </c>
      <c r="Q21" s="6">
        <f t="shared" si="10"/>
        <v>970</v>
      </c>
      <c r="R21" s="3">
        <f t="shared" si="17"/>
        <v>22.601418760473543</v>
      </c>
      <c r="S21" s="19"/>
      <c r="T21" s="19"/>
      <c r="U21" s="19"/>
      <c r="V21" s="43"/>
    </row>
    <row r="22" spans="1:22" ht="15" thickBot="1" x14ac:dyDescent="0.35">
      <c r="A22" s="44">
        <v>0.59027777777777779</v>
      </c>
      <c r="B22" s="3">
        <v>1.5</v>
      </c>
      <c r="C22" s="4">
        <f t="shared" si="13"/>
        <v>90</v>
      </c>
      <c r="D22" s="4">
        <f t="shared" si="14"/>
        <v>2610</v>
      </c>
      <c r="E22" s="5">
        <v>15</v>
      </c>
      <c r="F22" s="4">
        <v>1.35</v>
      </c>
      <c r="G22" s="4">
        <v>90</v>
      </c>
      <c r="H22" s="4">
        <v>30000</v>
      </c>
      <c r="I22" s="6">
        <v>5</v>
      </c>
      <c r="J22" s="10">
        <v>2.8010000000000002</v>
      </c>
      <c r="K22" s="4">
        <f t="shared" si="15"/>
        <v>15446.699999999999</v>
      </c>
      <c r="L22" s="4">
        <f>K22+L21</f>
        <v>571338.89999999991</v>
      </c>
      <c r="M22" s="3">
        <f>(J22*G22*60)/(2*96485*F22)*10^3</f>
        <v>58.060838472301391</v>
      </c>
      <c r="N22" s="61">
        <f>M22*70.906</f>
        <v>4116.861812717003</v>
      </c>
      <c r="O22" s="6">
        <v>1.47</v>
      </c>
      <c r="P22" s="9">
        <v>700</v>
      </c>
      <c r="Q22" s="6">
        <f>O22*P22</f>
        <v>1029</v>
      </c>
      <c r="R22" s="3">
        <f>Q22/N22*100</f>
        <v>24.994766567617472</v>
      </c>
      <c r="S22" s="19"/>
      <c r="T22" s="19"/>
      <c r="U22" s="19"/>
      <c r="V22" s="43"/>
    </row>
    <row r="23" spans="1:22" ht="15" thickBot="1" x14ac:dyDescent="0.35">
      <c r="A23" s="44">
        <v>0.65277777777777779</v>
      </c>
      <c r="B23" s="3">
        <v>1.5</v>
      </c>
      <c r="C23" s="4">
        <f t="shared" si="13"/>
        <v>90</v>
      </c>
      <c r="D23" s="4">
        <f t="shared" si="14"/>
        <v>2700</v>
      </c>
      <c r="E23" s="5">
        <v>15</v>
      </c>
      <c r="F23" s="4">
        <v>1.35</v>
      </c>
      <c r="G23" s="4">
        <v>90</v>
      </c>
      <c r="H23" s="4">
        <v>30000</v>
      </c>
      <c r="I23" s="6">
        <v>5</v>
      </c>
      <c r="J23" s="11">
        <v>2.5760000000000001</v>
      </c>
      <c r="K23" s="4">
        <f t="shared" si="15"/>
        <v>14517.900000000001</v>
      </c>
      <c r="L23" s="4">
        <f>K23+L22</f>
        <v>585856.79999999993</v>
      </c>
      <c r="M23" s="3">
        <f>(J23*G23*60)/(2*96485*F23)*10^3</f>
        <v>53.396901072705596</v>
      </c>
      <c r="N23" s="61">
        <f>M23*70.906</f>
        <v>3786.1606674612631</v>
      </c>
      <c r="O23" s="6">
        <v>1.41</v>
      </c>
      <c r="P23" s="9">
        <v>700</v>
      </c>
      <c r="Q23" s="6">
        <f>O23*P23</f>
        <v>987</v>
      </c>
      <c r="R23" s="3">
        <f>Q23/N23*100</f>
        <v>26.068624305418442</v>
      </c>
      <c r="S23" s="19"/>
      <c r="T23" s="19"/>
      <c r="U23" s="19"/>
      <c r="V23" s="43"/>
    </row>
    <row r="24" spans="1:22" ht="15" thickBot="1" x14ac:dyDescent="0.35">
      <c r="A24" s="44">
        <v>0.71527777777777779</v>
      </c>
      <c r="B24" s="3">
        <v>1.5</v>
      </c>
      <c r="C24" s="4">
        <f t="shared" si="13"/>
        <v>90</v>
      </c>
      <c r="D24" s="4">
        <f t="shared" si="14"/>
        <v>2790</v>
      </c>
      <c r="E24" s="5">
        <v>15</v>
      </c>
      <c r="F24" s="4">
        <v>1.35</v>
      </c>
      <c r="G24" s="4">
        <v>90</v>
      </c>
      <c r="H24" s="4">
        <v>30000</v>
      </c>
      <c r="I24" s="6">
        <v>5</v>
      </c>
      <c r="J24" s="10">
        <v>2.34</v>
      </c>
      <c r="K24" s="4">
        <f>((J23+J24)/2)*C24*60</f>
        <v>13273.2</v>
      </c>
      <c r="L24" s="4">
        <f>K24+L23</f>
        <v>599129.99999999988</v>
      </c>
      <c r="M24" s="3">
        <f>(J24*G24*60)/(2*96485*F24)*10^3</f>
        <v>48.50494895579623</v>
      </c>
      <c r="N24" s="61">
        <f>M24*70.906</f>
        <v>3439.2919106596878</v>
      </c>
      <c r="O24" s="6">
        <v>1.77</v>
      </c>
      <c r="P24" s="9">
        <v>500</v>
      </c>
      <c r="Q24" s="6">
        <f t="shared" si="10"/>
        <v>885</v>
      </c>
      <c r="R24" s="3">
        <f t="shared" si="17"/>
        <v>25.732040867396126</v>
      </c>
      <c r="S24" s="19"/>
      <c r="T24" s="19"/>
      <c r="U24" s="19"/>
      <c r="V24" s="43"/>
    </row>
    <row r="25" spans="1:22" ht="15" thickBot="1" x14ac:dyDescent="0.35">
      <c r="A25" s="45">
        <v>0.77777777777777779</v>
      </c>
      <c r="B25" s="31">
        <v>1.5</v>
      </c>
      <c r="C25" s="32">
        <f t="shared" si="13"/>
        <v>90</v>
      </c>
      <c r="D25" s="32">
        <f>D24+C25</f>
        <v>2880</v>
      </c>
      <c r="E25" s="33">
        <v>15</v>
      </c>
      <c r="F25" s="32">
        <v>1.35</v>
      </c>
      <c r="G25" s="32">
        <v>90</v>
      </c>
      <c r="H25" s="32">
        <v>30000</v>
      </c>
      <c r="I25" s="34">
        <v>5</v>
      </c>
      <c r="J25" s="46">
        <v>1.8779999999999999</v>
      </c>
      <c r="K25" s="32">
        <f>((J24+J25)/2)*C25*60</f>
        <v>11388.6</v>
      </c>
      <c r="L25" s="32">
        <f t="shared" ref="L25" si="18">K25+L24</f>
        <v>610518.59999999986</v>
      </c>
      <c r="M25" s="31">
        <f t="shared" si="11"/>
        <v>38.928330828626201</v>
      </c>
      <c r="N25" s="62">
        <f t="shared" si="9"/>
        <v>2760.2522257345695</v>
      </c>
      <c r="O25" s="34">
        <v>1.7</v>
      </c>
      <c r="P25" s="47">
        <v>500</v>
      </c>
      <c r="Q25" s="34">
        <f t="shared" si="10"/>
        <v>850</v>
      </c>
      <c r="R25" s="31">
        <f t="shared" si="17"/>
        <v>30.79428727835894</v>
      </c>
      <c r="S25" s="36"/>
      <c r="T25" s="36"/>
      <c r="U25" s="36"/>
      <c r="V25" s="48"/>
    </row>
    <row r="26" spans="1:22" ht="15" thickBo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3">
      <c r="A27" s="49" t="s">
        <v>23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1"/>
    </row>
    <row r="28" spans="1:22" ht="55.2" x14ac:dyDescent="0.3">
      <c r="A28" s="25" t="s">
        <v>1</v>
      </c>
      <c r="B28" s="2" t="s">
        <v>2</v>
      </c>
      <c r="C28" s="2" t="s">
        <v>3</v>
      </c>
      <c r="D28" s="2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K28" s="1" t="s">
        <v>11</v>
      </c>
      <c r="L28" s="1" t="s">
        <v>12</v>
      </c>
      <c r="M28" s="1" t="s">
        <v>13</v>
      </c>
      <c r="N28" s="1" t="s">
        <v>14</v>
      </c>
      <c r="O28" s="1" t="s">
        <v>15</v>
      </c>
      <c r="P28" s="1" t="s">
        <v>16</v>
      </c>
      <c r="Q28" s="1" t="s">
        <v>17</v>
      </c>
      <c r="R28" s="1" t="s">
        <v>18</v>
      </c>
      <c r="S28" s="18" t="s">
        <v>19</v>
      </c>
      <c r="T28" s="18" t="s">
        <v>20</v>
      </c>
      <c r="U28" s="18" t="s">
        <v>21</v>
      </c>
      <c r="V28" s="26" t="s">
        <v>20</v>
      </c>
    </row>
    <row r="29" spans="1:22" x14ac:dyDescent="0.3">
      <c r="A29" s="41">
        <v>0.4375</v>
      </c>
      <c r="B29" s="3">
        <f>5+(40/60)</f>
        <v>5.666666666666667</v>
      </c>
      <c r="C29" s="4">
        <f>B29*60</f>
        <v>340</v>
      </c>
      <c r="D29" s="4">
        <f>C29</f>
        <v>340</v>
      </c>
      <c r="E29" s="5">
        <v>15</v>
      </c>
      <c r="F29" s="4">
        <v>1.35</v>
      </c>
      <c r="G29" s="4">
        <v>90</v>
      </c>
      <c r="H29" s="4">
        <v>30000</v>
      </c>
      <c r="I29" s="6">
        <v>5</v>
      </c>
      <c r="J29" s="42">
        <v>3.5139999999999998</v>
      </c>
      <c r="K29" s="4">
        <f>J29*C29*60</f>
        <v>71685.600000000006</v>
      </c>
      <c r="L29" s="4">
        <f>K29</f>
        <v>71685.600000000006</v>
      </c>
      <c r="M29" s="3">
        <f>(J29*G30*60)/(2*96485*F30)*10^3</f>
        <v>72.840337876353829</v>
      </c>
      <c r="N29" s="61">
        <f t="shared" ref="N29:N48" si="19">M29*70.906</f>
        <v>5164.8169974607454</v>
      </c>
      <c r="O29" s="7">
        <v>1.58</v>
      </c>
      <c r="P29" s="9">
        <v>500</v>
      </c>
      <c r="Q29" s="6">
        <f t="shared" ref="Q29:Q48" si="20">O29*P29</f>
        <v>790</v>
      </c>
      <c r="R29" s="3">
        <f>Q29/N29*100</f>
        <v>15.295798484019846</v>
      </c>
      <c r="S29" s="19">
        <f>AVERAGE(Q29:Q48)</f>
        <v>658.25</v>
      </c>
      <c r="T29" s="20">
        <f>_xlfn.STDEV.S(Q29:Q48)</f>
        <v>115.61363742177969</v>
      </c>
      <c r="U29" s="20">
        <f>AVERAGE(R29:R48)</f>
        <v>16.72649954527655</v>
      </c>
      <c r="V29" s="28">
        <f>_xlfn.STDEV.S(R29:R48)</f>
        <v>3.9431959772517979</v>
      </c>
    </row>
    <row r="30" spans="1:22" x14ac:dyDescent="0.3">
      <c r="A30" s="41">
        <v>0.5</v>
      </c>
      <c r="B30" s="3">
        <v>1.5</v>
      </c>
      <c r="C30" s="4">
        <f>B30*60</f>
        <v>90</v>
      </c>
      <c r="D30" s="4">
        <f>D29+C30</f>
        <v>430</v>
      </c>
      <c r="E30" s="5">
        <v>15</v>
      </c>
      <c r="F30" s="4">
        <v>1.35</v>
      </c>
      <c r="G30" s="4">
        <v>90</v>
      </c>
      <c r="H30" s="4">
        <v>30000</v>
      </c>
      <c r="I30" s="6">
        <v>5</v>
      </c>
      <c r="J30" s="42">
        <v>3.4550000000000001</v>
      </c>
      <c r="K30" s="4">
        <f>((J29+J30)/2)*C30*60</f>
        <v>18816.3</v>
      </c>
      <c r="L30" s="4">
        <f>K30+L29</f>
        <v>90501.900000000009</v>
      </c>
      <c r="M30" s="3">
        <f t="shared" ref="M30:M47" si="21">(J30*G30*60)/(2*96485*F30)*10^3</f>
        <v>71.617349847126491</v>
      </c>
      <c r="N30" s="61">
        <f t="shared" si="19"/>
        <v>5078.099808260351</v>
      </c>
      <c r="O30" s="7">
        <v>1.4</v>
      </c>
      <c r="P30" s="9">
        <v>500</v>
      </c>
      <c r="Q30" s="6">
        <f t="shared" si="20"/>
        <v>700</v>
      </c>
      <c r="R30" s="3">
        <f t="shared" ref="R30" si="22">Q30/N30*100</f>
        <v>13.784683768155498</v>
      </c>
      <c r="S30" s="19"/>
      <c r="T30" s="19"/>
      <c r="U30" s="19"/>
      <c r="V30" s="43"/>
    </row>
    <row r="31" spans="1:22" x14ac:dyDescent="0.3">
      <c r="A31" s="41">
        <v>0.5625</v>
      </c>
      <c r="B31" s="3">
        <v>1.5</v>
      </c>
      <c r="C31" s="4">
        <f t="shared" ref="C31:C48" si="23">B31*60</f>
        <v>90</v>
      </c>
      <c r="D31" s="4">
        <f t="shared" ref="D31:D42" si="24">D30+C31</f>
        <v>520</v>
      </c>
      <c r="E31" s="5">
        <v>15</v>
      </c>
      <c r="F31" s="4">
        <v>1.35</v>
      </c>
      <c r="G31" s="4">
        <v>90</v>
      </c>
      <c r="H31" s="4">
        <v>30000</v>
      </c>
      <c r="I31" s="6">
        <v>5</v>
      </c>
      <c r="J31" s="42">
        <v>3.3620000000000001</v>
      </c>
      <c r="K31" s="4">
        <f>((J30+J31)/2)*C31*60</f>
        <v>18405.899999999998</v>
      </c>
      <c r="L31" s="4">
        <f>K31+L30</f>
        <v>108907.8</v>
      </c>
      <c r="M31" s="3">
        <f t="shared" si="21"/>
        <v>69.689589055293553</v>
      </c>
      <c r="N31" s="61">
        <f t="shared" si="19"/>
        <v>4941.4100015546446</v>
      </c>
      <c r="O31" s="7">
        <v>0.85</v>
      </c>
      <c r="P31" s="9">
        <v>500</v>
      </c>
      <c r="Q31" s="6">
        <f t="shared" si="20"/>
        <v>425</v>
      </c>
      <c r="R31" s="3">
        <f>Q31/N31*100</f>
        <v>8.6007839840508762</v>
      </c>
      <c r="S31" s="19"/>
      <c r="T31" s="19"/>
      <c r="U31" s="19"/>
      <c r="V31" s="43"/>
    </row>
    <row r="32" spans="1:22" x14ac:dyDescent="0.3">
      <c r="A32" s="41">
        <v>0.6875</v>
      </c>
      <c r="B32" s="3">
        <v>3</v>
      </c>
      <c r="C32" s="4">
        <f t="shared" si="23"/>
        <v>180</v>
      </c>
      <c r="D32" s="4">
        <f t="shared" si="24"/>
        <v>700</v>
      </c>
      <c r="E32" s="5">
        <v>15</v>
      </c>
      <c r="F32" s="4">
        <v>1.35</v>
      </c>
      <c r="G32" s="4">
        <v>90</v>
      </c>
      <c r="H32" s="4">
        <v>30000</v>
      </c>
      <c r="I32" s="6">
        <v>5</v>
      </c>
      <c r="J32" s="42">
        <v>2.6970000000000001</v>
      </c>
      <c r="K32" s="4">
        <f t="shared" ref="K32:K41" si="25">((J31+J32)/2)*C32*60</f>
        <v>32718.600000000002</v>
      </c>
      <c r="L32" s="4">
        <f t="shared" ref="L32:L39" si="26">K32+L31</f>
        <v>141626.4</v>
      </c>
      <c r="M32" s="3">
        <f t="shared" si="21"/>
        <v>55.905062963154897</v>
      </c>
      <c r="N32" s="61">
        <f t="shared" si="19"/>
        <v>3964.0043944654612</v>
      </c>
      <c r="O32" s="7">
        <v>1.41</v>
      </c>
      <c r="P32" s="9">
        <v>500</v>
      </c>
      <c r="Q32" s="6">
        <f t="shared" si="20"/>
        <v>705</v>
      </c>
      <c r="R32" s="3">
        <f>Q32/N32*100</f>
        <v>17.785045873922851</v>
      </c>
      <c r="S32" s="19"/>
      <c r="T32" s="19"/>
      <c r="U32" s="19"/>
      <c r="V32" s="43"/>
    </row>
    <row r="33" spans="1:22" x14ac:dyDescent="0.3">
      <c r="A33" s="41">
        <v>0.75</v>
      </c>
      <c r="B33" s="3">
        <v>1.5</v>
      </c>
      <c r="C33" s="4">
        <f t="shared" si="23"/>
        <v>90</v>
      </c>
      <c r="D33" s="4">
        <f t="shared" si="24"/>
        <v>790</v>
      </c>
      <c r="E33" s="5">
        <v>15</v>
      </c>
      <c r="F33" s="4">
        <v>1.35</v>
      </c>
      <c r="G33" s="4">
        <v>90</v>
      </c>
      <c r="H33" s="4">
        <v>30000</v>
      </c>
      <c r="I33" s="6">
        <v>5</v>
      </c>
      <c r="J33" s="42">
        <v>2.9889999999999999</v>
      </c>
      <c r="K33" s="4">
        <f t="shared" si="25"/>
        <v>15352.2</v>
      </c>
      <c r="L33" s="4">
        <f t="shared" si="26"/>
        <v>156978.6</v>
      </c>
      <c r="M33" s="3">
        <f t="shared" si="21"/>
        <v>61.957817277296975</v>
      </c>
      <c r="N33" s="61">
        <f t="shared" si="19"/>
        <v>4393.1809918640192</v>
      </c>
      <c r="O33" s="7">
        <v>1.36</v>
      </c>
      <c r="P33" s="9">
        <v>500</v>
      </c>
      <c r="Q33" s="6">
        <f t="shared" si="20"/>
        <v>680</v>
      </c>
      <c r="R33" s="3">
        <f t="shared" ref="R33:R48" si="27">Q33/N33*100</f>
        <v>15.478533692541477</v>
      </c>
      <c r="S33" s="19"/>
      <c r="T33" s="19"/>
      <c r="U33" s="19"/>
      <c r="V33" s="43"/>
    </row>
    <row r="34" spans="1:22" x14ac:dyDescent="0.3">
      <c r="A34" s="41">
        <v>0.8125</v>
      </c>
      <c r="B34" s="3">
        <v>1.5</v>
      </c>
      <c r="C34" s="4">
        <f t="shared" si="23"/>
        <v>90</v>
      </c>
      <c r="D34" s="4">
        <f t="shared" si="24"/>
        <v>880</v>
      </c>
      <c r="E34" s="5">
        <v>15</v>
      </c>
      <c r="F34" s="4">
        <v>1.35</v>
      </c>
      <c r="G34" s="4">
        <v>90</v>
      </c>
      <c r="H34" s="4">
        <v>30000</v>
      </c>
      <c r="I34" s="6">
        <v>5</v>
      </c>
      <c r="J34" s="42">
        <v>2.964</v>
      </c>
      <c r="K34" s="4">
        <f t="shared" si="25"/>
        <v>16073.099999999999</v>
      </c>
      <c r="L34" s="4">
        <f t="shared" si="26"/>
        <v>173051.7</v>
      </c>
      <c r="M34" s="3">
        <f t="shared" si="21"/>
        <v>61.439602010675223</v>
      </c>
      <c r="N34" s="61">
        <f t="shared" si="19"/>
        <v>4356.4364201689377</v>
      </c>
      <c r="O34" s="7">
        <v>1.46</v>
      </c>
      <c r="P34" s="9">
        <v>500</v>
      </c>
      <c r="Q34" s="6">
        <f t="shared" si="20"/>
        <v>730</v>
      </c>
      <c r="R34" s="3">
        <f t="shared" si="27"/>
        <v>16.756815194646897</v>
      </c>
      <c r="S34" s="19"/>
      <c r="T34" s="19"/>
      <c r="U34" s="19"/>
      <c r="V34" s="43"/>
    </row>
    <row r="35" spans="1:22" x14ac:dyDescent="0.3">
      <c r="A35" s="41">
        <v>0.41666666666666669</v>
      </c>
      <c r="B35" s="3">
        <f>14.5</f>
        <v>14.5</v>
      </c>
      <c r="C35" s="4">
        <f t="shared" si="23"/>
        <v>870</v>
      </c>
      <c r="D35" s="4">
        <f t="shared" si="24"/>
        <v>1750</v>
      </c>
      <c r="E35" s="5">
        <v>15</v>
      </c>
      <c r="F35" s="4">
        <v>1.35</v>
      </c>
      <c r="G35" s="4">
        <v>90</v>
      </c>
      <c r="H35" s="4">
        <v>30000</v>
      </c>
      <c r="I35" s="6">
        <v>5</v>
      </c>
      <c r="J35" s="42">
        <v>2.64</v>
      </c>
      <c r="K35" s="4">
        <f t="shared" si="25"/>
        <v>146264.40000000002</v>
      </c>
      <c r="L35" s="4">
        <f t="shared" si="26"/>
        <v>319316.10000000003</v>
      </c>
      <c r="M35" s="3">
        <f>(J35*G35*60)/(2*96485*F35)*10^3</f>
        <v>54.723532155257288</v>
      </c>
      <c r="N35" s="61">
        <f t="shared" si="19"/>
        <v>3880.2267710006736</v>
      </c>
      <c r="O35" s="7">
        <v>1.47</v>
      </c>
      <c r="P35" s="9">
        <v>500</v>
      </c>
      <c r="Q35" s="6">
        <f t="shared" si="20"/>
        <v>735</v>
      </c>
      <c r="R35" s="3">
        <f t="shared" si="27"/>
        <v>18.942191871184129</v>
      </c>
      <c r="S35" s="19"/>
      <c r="T35" s="19"/>
      <c r="U35" s="19"/>
      <c r="V35" s="43"/>
    </row>
    <row r="36" spans="1:22" x14ac:dyDescent="0.3">
      <c r="A36" s="41">
        <v>0.47916666666666669</v>
      </c>
      <c r="B36" s="3">
        <v>1.5</v>
      </c>
      <c r="C36" s="4">
        <f t="shared" si="23"/>
        <v>90</v>
      </c>
      <c r="D36" s="4">
        <f t="shared" si="24"/>
        <v>1840</v>
      </c>
      <c r="E36" s="5">
        <v>15</v>
      </c>
      <c r="F36" s="4">
        <v>1.35</v>
      </c>
      <c r="G36" s="4">
        <v>90</v>
      </c>
      <c r="H36" s="4">
        <v>30000</v>
      </c>
      <c r="I36" s="6">
        <v>5</v>
      </c>
      <c r="J36" s="42">
        <v>2.7410000000000001</v>
      </c>
      <c r="K36" s="4">
        <f t="shared" si="25"/>
        <v>14528.7</v>
      </c>
      <c r="L36" s="4">
        <f t="shared" si="26"/>
        <v>333844.80000000005</v>
      </c>
      <c r="M36" s="3">
        <f t="shared" si="21"/>
        <v>56.817121832409171</v>
      </c>
      <c r="N36" s="61">
        <f t="shared" si="19"/>
        <v>4028.674840648805</v>
      </c>
      <c r="O36" s="7">
        <v>1.36</v>
      </c>
      <c r="P36" s="9">
        <v>500</v>
      </c>
      <c r="Q36" s="6">
        <f t="shared" si="20"/>
        <v>680</v>
      </c>
      <c r="R36" s="3">
        <f t="shared" si="27"/>
        <v>16.878999345861533</v>
      </c>
      <c r="S36" s="19"/>
      <c r="T36" s="19"/>
      <c r="U36" s="19"/>
      <c r="V36" s="43"/>
    </row>
    <row r="37" spans="1:22" x14ac:dyDescent="0.3">
      <c r="A37" s="41">
        <v>0.54166666666666663</v>
      </c>
      <c r="B37" s="3">
        <v>1.5</v>
      </c>
      <c r="C37" s="4">
        <f t="shared" si="23"/>
        <v>90</v>
      </c>
      <c r="D37" s="4">
        <f t="shared" si="24"/>
        <v>1930</v>
      </c>
      <c r="E37" s="5">
        <v>15</v>
      </c>
      <c r="F37" s="4">
        <v>1.35</v>
      </c>
      <c r="G37" s="4">
        <v>90</v>
      </c>
      <c r="H37" s="4">
        <v>30000</v>
      </c>
      <c r="I37" s="6">
        <v>5</v>
      </c>
      <c r="J37" s="42">
        <v>2.6739999999999999</v>
      </c>
      <c r="K37" s="4">
        <f t="shared" si="25"/>
        <v>14620.5</v>
      </c>
      <c r="L37" s="4">
        <f t="shared" si="26"/>
        <v>348465.30000000005</v>
      </c>
      <c r="M37" s="3">
        <f t="shared" si="21"/>
        <v>55.428304917862874</v>
      </c>
      <c r="N37" s="61">
        <f t="shared" si="19"/>
        <v>3930.1993885059851</v>
      </c>
      <c r="O37" s="7">
        <v>1.17</v>
      </c>
      <c r="P37" s="9">
        <v>500</v>
      </c>
      <c r="Q37" s="6">
        <f t="shared" si="20"/>
        <v>585</v>
      </c>
      <c r="R37" s="3">
        <f t="shared" si="27"/>
        <v>14.884741006037871</v>
      </c>
      <c r="S37" s="19"/>
      <c r="T37" s="19"/>
      <c r="U37" s="19"/>
      <c r="V37" s="43"/>
    </row>
    <row r="38" spans="1:22" ht="15" thickBot="1" x14ac:dyDescent="0.35">
      <c r="A38" s="41">
        <v>0.60416666666666663</v>
      </c>
      <c r="B38" s="3">
        <v>1.5</v>
      </c>
      <c r="C38" s="4">
        <f t="shared" si="23"/>
        <v>90</v>
      </c>
      <c r="D38" s="4">
        <f t="shared" si="24"/>
        <v>2020</v>
      </c>
      <c r="E38" s="5">
        <v>15</v>
      </c>
      <c r="F38" s="4">
        <v>1.35</v>
      </c>
      <c r="G38" s="4">
        <v>90</v>
      </c>
      <c r="H38" s="4">
        <v>30000</v>
      </c>
      <c r="I38" s="6">
        <v>5</v>
      </c>
      <c r="J38" s="42">
        <v>2.6720000000000002</v>
      </c>
      <c r="K38" s="4">
        <f t="shared" si="25"/>
        <v>14434.199999999999</v>
      </c>
      <c r="L38" s="4">
        <f t="shared" si="26"/>
        <v>362899.50000000006</v>
      </c>
      <c r="M38" s="3">
        <f t="shared" si="21"/>
        <v>55.386847696533138</v>
      </c>
      <c r="N38" s="61">
        <f t="shared" si="19"/>
        <v>3927.2598227703788</v>
      </c>
      <c r="O38" s="7">
        <v>1.18</v>
      </c>
      <c r="P38" s="9">
        <v>500</v>
      </c>
      <c r="Q38" s="6">
        <f t="shared" si="20"/>
        <v>590</v>
      </c>
      <c r="R38" s="3">
        <f t="shared" si="27"/>
        <v>15.023197512401932</v>
      </c>
      <c r="S38" s="19"/>
      <c r="T38" s="19"/>
      <c r="U38" s="19"/>
      <c r="V38" s="43"/>
    </row>
    <row r="39" spans="1:22" ht="15" thickBot="1" x14ac:dyDescent="0.35">
      <c r="A39" s="44">
        <v>0.5</v>
      </c>
      <c r="B39" s="3">
        <v>3.5</v>
      </c>
      <c r="C39" s="4">
        <f t="shared" si="23"/>
        <v>210</v>
      </c>
      <c r="D39" s="4">
        <f t="shared" si="24"/>
        <v>2230</v>
      </c>
      <c r="E39" s="5">
        <v>15</v>
      </c>
      <c r="F39" s="4">
        <v>1.35</v>
      </c>
      <c r="G39" s="4">
        <v>90</v>
      </c>
      <c r="H39" s="4">
        <v>30000</v>
      </c>
      <c r="I39" s="6">
        <v>5</v>
      </c>
      <c r="J39" s="10">
        <v>2.6629999999999998</v>
      </c>
      <c r="K39" s="4">
        <f t="shared" si="25"/>
        <v>33610.5</v>
      </c>
      <c r="L39" s="4">
        <f t="shared" si="26"/>
        <v>396510.00000000006</v>
      </c>
      <c r="M39" s="3">
        <f t="shared" si="21"/>
        <v>55.200290200549297</v>
      </c>
      <c r="N39" s="61">
        <f t="shared" si="19"/>
        <v>3914.0317769601488</v>
      </c>
      <c r="O39" s="6">
        <v>1</v>
      </c>
      <c r="P39" s="9">
        <v>500</v>
      </c>
      <c r="Q39" s="6">
        <f t="shared" si="20"/>
        <v>500</v>
      </c>
      <c r="R39" s="3">
        <f t="shared" si="27"/>
        <v>12.774551370360292</v>
      </c>
      <c r="S39" s="19"/>
      <c r="T39" s="19"/>
      <c r="U39" s="19"/>
      <c r="V39" s="43"/>
    </row>
    <row r="40" spans="1:22" ht="15" thickBot="1" x14ac:dyDescent="0.35">
      <c r="A40" s="44">
        <v>0.5625</v>
      </c>
      <c r="B40" s="3">
        <v>1.5</v>
      </c>
      <c r="C40" s="4">
        <f t="shared" si="23"/>
        <v>90</v>
      </c>
      <c r="D40" s="4">
        <f t="shared" si="24"/>
        <v>2320</v>
      </c>
      <c r="E40" s="5">
        <v>15</v>
      </c>
      <c r="F40" s="4">
        <v>1.35</v>
      </c>
      <c r="G40" s="4">
        <v>90</v>
      </c>
      <c r="H40" s="4">
        <v>30000</v>
      </c>
      <c r="I40" s="6">
        <v>5</v>
      </c>
      <c r="J40" s="10">
        <v>2.7170000000000001</v>
      </c>
      <c r="K40" s="4">
        <f t="shared" si="25"/>
        <v>14526</v>
      </c>
      <c r="L40" s="4">
        <f>K40+L39</f>
        <v>411036.00000000006</v>
      </c>
      <c r="M40" s="3">
        <f>(J40*G40*60)/(2*96485*F40)*10^3</f>
        <v>56.319635176452287</v>
      </c>
      <c r="N40" s="61">
        <f>M40*70.906</f>
        <v>3993.4000518215262</v>
      </c>
      <c r="O40" s="6">
        <v>0.97</v>
      </c>
      <c r="P40" s="9">
        <v>500</v>
      </c>
      <c r="Q40" s="6">
        <f>O40*P40</f>
        <v>485</v>
      </c>
      <c r="R40" s="3">
        <f>Q40/N40*100</f>
        <v>12.145039157265874</v>
      </c>
      <c r="S40" s="19"/>
      <c r="T40" s="19"/>
      <c r="U40" s="19"/>
      <c r="V40" s="43"/>
    </row>
    <row r="41" spans="1:22" ht="15" thickBot="1" x14ac:dyDescent="0.35">
      <c r="A41" s="44">
        <v>0.625</v>
      </c>
      <c r="B41" s="3">
        <v>1.5</v>
      </c>
      <c r="C41" s="4">
        <f t="shared" si="23"/>
        <v>90</v>
      </c>
      <c r="D41" s="4">
        <f t="shared" si="24"/>
        <v>2410</v>
      </c>
      <c r="E41" s="5">
        <v>15</v>
      </c>
      <c r="F41" s="4">
        <v>1.35</v>
      </c>
      <c r="G41" s="4">
        <v>90</v>
      </c>
      <c r="H41" s="4">
        <v>30000</v>
      </c>
      <c r="I41" s="6">
        <v>5</v>
      </c>
      <c r="J41" s="11">
        <v>2.5979999999999999</v>
      </c>
      <c r="K41" s="4">
        <f t="shared" si="25"/>
        <v>14350.499999999998</v>
      </c>
      <c r="L41" s="4">
        <f>K41+L40</f>
        <v>425386.50000000006</v>
      </c>
      <c r="M41" s="3">
        <f>(J41*G41*60)/(2*96485*F41)*10^3</f>
        <v>53.852930507332736</v>
      </c>
      <c r="N41" s="61">
        <f>M41*70.906</f>
        <v>3818.4958905529352</v>
      </c>
      <c r="O41" s="6">
        <v>1.04</v>
      </c>
      <c r="P41" s="9">
        <v>500</v>
      </c>
      <c r="Q41" s="6">
        <f>O41*P41</f>
        <v>520</v>
      </c>
      <c r="R41" s="3">
        <f>Q41/N41*100</f>
        <v>13.617927448514333</v>
      </c>
      <c r="S41" s="19"/>
      <c r="T41" s="19"/>
      <c r="U41" s="19"/>
      <c r="V41" s="43"/>
    </row>
    <row r="42" spans="1:22" ht="15" thickBot="1" x14ac:dyDescent="0.35">
      <c r="A42" s="44">
        <v>0.75</v>
      </c>
      <c r="B42" s="3">
        <v>3</v>
      </c>
      <c r="C42" s="4">
        <f t="shared" si="23"/>
        <v>180</v>
      </c>
      <c r="D42" s="4">
        <f t="shared" si="24"/>
        <v>2590</v>
      </c>
      <c r="E42" s="5">
        <v>15</v>
      </c>
      <c r="F42" s="4">
        <v>1.35</v>
      </c>
      <c r="G42" s="4">
        <v>90</v>
      </c>
      <c r="H42" s="4">
        <v>30000</v>
      </c>
      <c r="I42" s="6">
        <v>5</v>
      </c>
      <c r="J42" s="10">
        <v>2.6360000000000001</v>
      </c>
      <c r="K42" s="4">
        <f>((J41+J42)/2)*C42*60</f>
        <v>28263.599999999999</v>
      </c>
      <c r="L42" s="4">
        <f>K42+L41</f>
        <v>453650.10000000003</v>
      </c>
      <c r="M42" s="3">
        <f>(J42*G42*60)/(2*96485*F42)*10^3</f>
        <v>54.640617712597809</v>
      </c>
      <c r="N42" s="61">
        <f>M42*70.906</f>
        <v>3874.3476395294606</v>
      </c>
      <c r="O42" s="6">
        <v>1.05</v>
      </c>
      <c r="P42" s="9">
        <v>500</v>
      </c>
      <c r="Q42" s="6">
        <f t="shared" si="20"/>
        <v>525</v>
      </c>
      <c r="R42" s="3">
        <f t="shared" si="27"/>
        <v>13.550668366552705</v>
      </c>
      <c r="S42" s="19"/>
      <c r="T42" s="19"/>
      <c r="U42" s="19"/>
      <c r="V42" s="43"/>
    </row>
    <row r="43" spans="1:22" ht="15" thickBot="1" x14ac:dyDescent="0.35">
      <c r="A43" s="44">
        <v>0.8125</v>
      </c>
      <c r="B43" s="3">
        <v>1.5</v>
      </c>
      <c r="C43" s="4">
        <f t="shared" si="23"/>
        <v>90</v>
      </c>
      <c r="D43" s="4">
        <f>D42+C43</f>
        <v>2680</v>
      </c>
      <c r="E43" s="5">
        <v>15</v>
      </c>
      <c r="F43" s="4">
        <v>1.35</v>
      </c>
      <c r="G43" s="4">
        <v>90</v>
      </c>
      <c r="H43" s="4">
        <v>30000</v>
      </c>
      <c r="I43" s="6">
        <v>5</v>
      </c>
      <c r="J43" s="10">
        <v>2.57</v>
      </c>
      <c r="K43" s="4">
        <f>((J42+J43)/2)*C43*60</f>
        <v>14056.199999999999</v>
      </c>
      <c r="L43" s="4">
        <f t="shared" ref="L43:L47" si="28">K43+L42</f>
        <v>467706.30000000005</v>
      </c>
      <c r="M43" s="3">
        <f t="shared" si="21"/>
        <v>53.272529408716366</v>
      </c>
      <c r="N43" s="61">
        <f t="shared" si="19"/>
        <v>3777.3419702544429</v>
      </c>
      <c r="O43" s="6">
        <v>1.48</v>
      </c>
      <c r="P43" s="9">
        <v>500</v>
      </c>
      <c r="Q43" s="6">
        <f t="shared" si="20"/>
        <v>740</v>
      </c>
      <c r="R43" s="3">
        <f t="shared" si="27"/>
        <v>19.590495269618209</v>
      </c>
      <c r="S43" s="19"/>
      <c r="T43" s="19"/>
      <c r="U43" s="19"/>
      <c r="V43" s="43"/>
    </row>
    <row r="44" spans="1:22" ht="15" thickBot="1" x14ac:dyDescent="0.35">
      <c r="A44" s="44">
        <v>0.39583333333333331</v>
      </c>
      <c r="B44" s="3">
        <v>14</v>
      </c>
      <c r="C44" s="4">
        <f t="shared" si="23"/>
        <v>840</v>
      </c>
      <c r="D44" s="4">
        <f t="shared" ref="D44:D48" si="29">D43+C44</f>
        <v>3520</v>
      </c>
      <c r="E44" s="5">
        <v>15</v>
      </c>
      <c r="F44" s="4">
        <v>1.35</v>
      </c>
      <c r="G44" s="4">
        <v>90</v>
      </c>
      <c r="H44" s="4">
        <v>30000</v>
      </c>
      <c r="I44" s="6">
        <v>5</v>
      </c>
      <c r="J44" s="10">
        <v>2.38</v>
      </c>
      <c r="K44" s="4">
        <f t="shared" ref="K44:K47" si="30">((J43+J44)/2)*C44*60</f>
        <v>124739.99999999997</v>
      </c>
      <c r="L44" s="4">
        <f t="shared" si="28"/>
        <v>592446.30000000005</v>
      </c>
      <c r="M44" s="3">
        <f t="shared" si="21"/>
        <v>49.334093382391039</v>
      </c>
      <c r="N44" s="61">
        <f t="shared" si="19"/>
        <v>3498.0832253718195</v>
      </c>
      <c r="O44" s="6">
        <v>1.48</v>
      </c>
      <c r="P44" s="9">
        <v>500</v>
      </c>
      <c r="Q44" s="6">
        <f t="shared" si="20"/>
        <v>740</v>
      </c>
      <c r="R44" s="3">
        <f t="shared" si="27"/>
        <v>21.154442370974284</v>
      </c>
      <c r="S44" s="19"/>
      <c r="T44" s="19"/>
      <c r="U44" s="19"/>
      <c r="V44" s="43"/>
    </row>
    <row r="45" spans="1:22" ht="15" thickBot="1" x14ac:dyDescent="0.35">
      <c r="A45" s="44">
        <v>0.45833333333333331</v>
      </c>
      <c r="B45" s="3">
        <v>1.5</v>
      </c>
      <c r="C45" s="4">
        <f t="shared" si="23"/>
        <v>90</v>
      </c>
      <c r="D45" s="4">
        <f t="shared" si="29"/>
        <v>3610</v>
      </c>
      <c r="E45" s="5">
        <v>15</v>
      </c>
      <c r="F45" s="4">
        <v>1.35</v>
      </c>
      <c r="G45" s="4">
        <v>90</v>
      </c>
      <c r="H45" s="4">
        <v>30000</v>
      </c>
      <c r="I45" s="6">
        <v>5</v>
      </c>
      <c r="J45" s="10">
        <v>2.31</v>
      </c>
      <c r="K45" s="4">
        <f t="shared" si="30"/>
        <v>12662.999999999998</v>
      </c>
      <c r="L45" s="4">
        <f t="shared" si="28"/>
        <v>605109.30000000005</v>
      </c>
      <c r="M45" s="3">
        <f t="shared" si="21"/>
        <v>47.883090635850124</v>
      </c>
      <c r="N45" s="61">
        <f t="shared" si="19"/>
        <v>3395.1984246255893</v>
      </c>
      <c r="O45" s="6">
        <v>1.49</v>
      </c>
      <c r="P45" s="9">
        <v>500</v>
      </c>
      <c r="Q45" s="6">
        <f t="shared" si="20"/>
        <v>745</v>
      </c>
      <c r="R45" s="3">
        <f t="shared" si="27"/>
        <v>21.942752877017963</v>
      </c>
      <c r="S45" s="19"/>
      <c r="T45" s="19"/>
      <c r="U45" s="19"/>
      <c r="V45" s="43"/>
    </row>
    <row r="46" spans="1:22" ht="15" thickBot="1" x14ac:dyDescent="0.35">
      <c r="A46" s="44">
        <v>0.52083333333333337</v>
      </c>
      <c r="B46" s="3">
        <v>1.5</v>
      </c>
      <c r="C46" s="4">
        <f t="shared" si="23"/>
        <v>90</v>
      </c>
      <c r="D46" s="4">
        <f t="shared" si="29"/>
        <v>3700</v>
      </c>
      <c r="E46" s="5">
        <v>15</v>
      </c>
      <c r="F46" s="4">
        <v>1.35</v>
      </c>
      <c r="G46" s="4">
        <v>90</v>
      </c>
      <c r="H46" s="4">
        <v>30000</v>
      </c>
      <c r="I46" s="6">
        <v>5</v>
      </c>
      <c r="J46" s="10">
        <v>2.23</v>
      </c>
      <c r="K46" s="4">
        <f t="shared" si="30"/>
        <v>12258</v>
      </c>
      <c r="L46" s="4">
        <f t="shared" si="28"/>
        <v>617367.30000000005</v>
      </c>
      <c r="M46" s="3">
        <f t="shared" si="21"/>
        <v>46.224801782660506</v>
      </c>
      <c r="N46" s="61">
        <f t="shared" si="19"/>
        <v>3277.6157952013264</v>
      </c>
      <c r="O46" s="6">
        <v>1.47</v>
      </c>
      <c r="P46" s="9">
        <v>500</v>
      </c>
      <c r="Q46" s="6">
        <f t="shared" si="20"/>
        <v>735</v>
      </c>
      <c r="R46" s="3">
        <f t="shared" si="27"/>
        <v>22.424837013419776</v>
      </c>
      <c r="S46" s="19"/>
      <c r="T46" s="19"/>
      <c r="U46" s="19"/>
      <c r="V46" s="43"/>
    </row>
    <row r="47" spans="1:22" ht="15" thickBot="1" x14ac:dyDescent="0.35">
      <c r="A47" s="44">
        <v>0.58333333333333337</v>
      </c>
      <c r="B47" s="3">
        <v>1.5</v>
      </c>
      <c r="C47" s="4">
        <f t="shared" si="23"/>
        <v>90</v>
      </c>
      <c r="D47" s="4">
        <f t="shared" si="29"/>
        <v>3790</v>
      </c>
      <c r="E47" s="5">
        <v>15</v>
      </c>
      <c r="F47" s="4">
        <v>1.35</v>
      </c>
      <c r="G47" s="4">
        <v>90</v>
      </c>
      <c r="H47" s="4">
        <v>30000</v>
      </c>
      <c r="I47" s="6">
        <v>5</v>
      </c>
      <c r="J47" s="10">
        <v>2.3959999999999999</v>
      </c>
      <c r="K47" s="4">
        <f t="shared" si="30"/>
        <v>12490.199999999999</v>
      </c>
      <c r="L47" s="4">
        <f t="shared" si="28"/>
        <v>629857.5</v>
      </c>
      <c r="M47" s="3">
        <f t="shared" si="21"/>
        <v>49.665751153028957</v>
      </c>
      <c r="N47" s="61">
        <f t="shared" si="19"/>
        <v>3521.5997512566714</v>
      </c>
      <c r="O47" s="6">
        <v>1.42</v>
      </c>
      <c r="P47" s="9">
        <v>500</v>
      </c>
      <c r="Q47" s="6">
        <f t="shared" si="20"/>
        <v>710</v>
      </c>
      <c r="R47" s="3">
        <f t="shared" si="27"/>
        <v>20.161291746645507</v>
      </c>
      <c r="S47" s="19"/>
      <c r="T47" s="19"/>
      <c r="U47" s="19"/>
      <c r="V47" s="43"/>
    </row>
    <row r="48" spans="1:22" ht="15" thickBot="1" x14ac:dyDescent="0.35">
      <c r="A48" s="45">
        <v>0.64583333333333337</v>
      </c>
      <c r="B48" s="31">
        <v>1.5</v>
      </c>
      <c r="C48" s="32">
        <f t="shared" si="23"/>
        <v>90</v>
      </c>
      <c r="D48" s="32">
        <f t="shared" si="29"/>
        <v>3880</v>
      </c>
      <c r="E48" s="33">
        <v>15</v>
      </c>
      <c r="F48" s="32">
        <v>1.35</v>
      </c>
      <c r="G48" s="32">
        <v>90</v>
      </c>
      <c r="H48" s="32">
        <v>30000</v>
      </c>
      <c r="I48" s="34">
        <v>5</v>
      </c>
      <c r="J48" s="46">
        <v>2.4220000000000002</v>
      </c>
      <c r="K48" s="32">
        <f>((J47+J48)/2)*C48*60</f>
        <v>13008.599999999999</v>
      </c>
      <c r="L48" s="32">
        <f>K48+L47</f>
        <v>642866.1</v>
      </c>
      <c r="M48" s="31">
        <f>(J48*G48*60)/(2*96485*F48)*10^3</f>
        <v>50.204695030315591</v>
      </c>
      <c r="N48" s="62">
        <f t="shared" si="19"/>
        <v>3559.8141058195574</v>
      </c>
      <c r="O48" s="34">
        <v>1.69</v>
      </c>
      <c r="P48" s="47">
        <v>500</v>
      </c>
      <c r="Q48" s="34">
        <f t="shared" si="20"/>
        <v>845</v>
      </c>
      <c r="R48" s="31">
        <f t="shared" si="27"/>
        <v>23.737194552339133</v>
      </c>
      <c r="S48" s="36"/>
      <c r="T48" s="36"/>
      <c r="U48" s="36"/>
      <c r="V48" s="48"/>
    </row>
  </sheetData>
  <mergeCells count="3">
    <mergeCell ref="A1:V1"/>
    <mergeCell ref="A9:V9"/>
    <mergeCell ref="A27:V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870F-DE5F-4872-BC47-3AA81CB39FBF}">
  <dimension ref="A1:V70"/>
  <sheetViews>
    <sheetView tabSelected="1" workbookViewId="0">
      <selection activeCell="J43" sqref="J43"/>
    </sheetView>
  </sheetViews>
  <sheetFormatPr defaultRowHeight="14.4" x14ac:dyDescent="0.3"/>
  <cols>
    <col min="1" max="1" width="11.33203125" style="83" customWidth="1"/>
    <col min="2" max="2" width="12.5546875" customWidth="1"/>
    <col min="3" max="3" width="12.6640625" customWidth="1"/>
    <col min="4" max="4" width="13.6640625" customWidth="1"/>
    <col min="5" max="5" width="10.88671875" customWidth="1"/>
    <col min="7" max="7" width="11.44140625" customWidth="1"/>
    <col min="11" max="11" width="10.77734375" customWidth="1"/>
    <col min="12" max="12" width="12.21875" customWidth="1"/>
    <col min="13" max="13" width="15.6640625" customWidth="1"/>
    <col min="14" max="14" width="13.5546875" customWidth="1"/>
    <col min="15" max="15" width="14.6640625" customWidth="1"/>
    <col min="17" max="17" width="13.5546875" customWidth="1"/>
    <col min="18" max="18" width="11.6640625" customWidth="1"/>
    <col min="19" max="19" width="13.88671875" customWidth="1"/>
  </cols>
  <sheetData>
    <row r="1" spans="1:22" x14ac:dyDescent="0.3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</row>
    <row r="2" spans="1:22" ht="55.2" x14ac:dyDescent="0.3">
      <c r="A2" s="73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8" t="s">
        <v>19</v>
      </c>
      <c r="T2" s="18" t="s">
        <v>20</v>
      </c>
      <c r="U2" s="18" t="s">
        <v>21</v>
      </c>
      <c r="V2" s="26" t="s">
        <v>20</v>
      </c>
    </row>
    <row r="3" spans="1:22" x14ac:dyDescent="0.3">
      <c r="A3" s="74">
        <v>0.71597222222222223</v>
      </c>
      <c r="B3" s="3">
        <v>1.5</v>
      </c>
      <c r="C3" s="4">
        <f>B3*60</f>
        <v>90</v>
      </c>
      <c r="D3" s="4">
        <f>C3</f>
        <v>90</v>
      </c>
      <c r="E3" s="52">
        <v>15</v>
      </c>
      <c r="F3" s="4">
        <v>1.35</v>
      </c>
      <c r="G3" s="4">
        <v>90</v>
      </c>
      <c r="H3" s="4">
        <v>30000</v>
      </c>
      <c r="I3" s="53">
        <v>5</v>
      </c>
      <c r="J3" s="54">
        <v>5.91</v>
      </c>
      <c r="K3" s="4">
        <f>J3*C3*60</f>
        <v>31914</v>
      </c>
      <c r="L3" s="4">
        <f>K3</f>
        <v>31914</v>
      </c>
      <c r="M3" s="3">
        <f>(J3*G4*60)/(2*96485*F4)*10^3</f>
        <v>122.50608902938279</v>
      </c>
      <c r="N3" s="3">
        <f t="shared" ref="N3:N11" si="0">M3*70.906</f>
        <v>8686.4167487174163</v>
      </c>
      <c r="O3" s="54">
        <v>0.94</v>
      </c>
      <c r="P3" s="4">
        <v>500</v>
      </c>
      <c r="Q3" s="53">
        <f t="shared" ref="Q3:Q7" si="1">O3*P3</f>
        <v>470</v>
      </c>
      <c r="R3" s="3">
        <f>Q3/N3*100</f>
        <v>5.410746612743365</v>
      </c>
      <c r="S3" s="20">
        <f>AVERAGE(Q3:Q11)</f>
        <v>875.625</v>
      </c>
      <c r="T3" s="20">
        <f>_xlfn.STDEV.S(Q3:Q11)</f>
        <v>173.58483928203933</v>
      </c>
      <c r="U3" s="20">
        <f>AVERAGE(R3:R11)</f>
        <v>12.696913137708712</v>
      </c>
      <c r="V3" s="28">
        <f>_xlfn.STDEV.S(R3:R11)</f>
        <v>3.0856772022594972</v>
      </c>
    </row>
    <row r="4" spans="1:22" x14ac:dyDescent="0.3">
      <c r="A4" s="75">
        <v>0.46597222222222223</v>
      </c>
      <c r="B4" s="3">
        <v>18</v>
      </c>
      <c r="C4" s="4">
        <f>B4*60</f>
        <v>1080</v>
      </c>
      <c r="D4" s="4">
        <f>D3+C4</f>
        <v>1170</v>
      </c>
      <c r="E4" s="52">
        <v>15</v>
      </c>
      <c r="F4" s="4">
        <v>1.35</v>
      </c>
      <c r="G4" s="4">
        <v>90</v>
      </c>
      <c r="H4" s="4">
        <v>30000</v>
      </c>
      <c r="I4" s="53">
        <v>5</v>
      </c>
      <c r="J4" s="54">
        <v>4.68</v>
      </c>
      <c r="K4" s="4">
        <f>((J3+J4)/2)*C4*60</f>
        <v>343116</v>
      </c>
      <c r="L4" s="4">
        <f>K4+L3</f>
        <v>375030</v>
      </c>
      <c r="M4" s="3">
        <f t="shared" ref="M4:M11" si="2">(J4*G4*60)/(2*96485*F4)*10^3</f>
        <v>97.009897911592461</v>
      </c>
      <c r="N4" s="3">
        <f t="shared" si="0"/>
        <v>6878.5838213193756</v>
      </c>
      <c r="O4" s="54">
        <v>1.96</v>
      </c>
      <c r="P4" s="4">
        <v>500</v>
      </c>
      <c r="Q4" s="53">
        <f t="shared" si="1"/>
        <v>980</v>
      </c>
      <c r="R4" s="3">
        <f t="shared" ref="R4" si="3">Q4/N4*100</f>
        <v>14.247118672343619</v>
      </c>
      <c r="S4" s="19"/>
      <c r="T4" s="19"/>
      <c r="U4" s="19"/>
      <c r="V4" s="43"/>
    </row>
    <row r="5" spans="1:22" x14ac:dyDescent="0.3">
      <c r="A5" s="74">
        <v>0.59097222222222223</v>
      </c>
      <c r="B5" s="3">
        <v>3</v>
      </c>
      <c r="C5" s="4">
        <f t="shared" ref="C5:C6" si="4">B5*60</f>
        <v>180</v>
      </c>
      <c r="D5" s="4">
        <f t="shared" ref="D5:D6" si="5">D4+C5</f>
        <v>1350</v>
      </c>
      <c r="E5" s="52">
        <v>15</v>
      </c>
      <c r="F5" s="4">
        <v>1.35</v>
      </c>
      <c r="G5" s="4">
        <v>90</v>
      </c>
      <c r="H5" s="4">
        <v>30000</v>
      </c>
      <c r="I5" s="53">
        <v>5</v>
      </c>
      <c r="J5" s="54">
        <v>4.66</v>
      </c>
      <c r="K5" s="4">
        <f>((J4+J5)/2)*C5*60</f>
        <v>50436</v>
      </c>
      <c r="L5" s="4">
        <f>K5+L4</f>
        <v>425466</v>
      </c>
      <c r="M5" s="3">
        <f t="shared" si="2"/>
        <v>96.595325698295071</v>
      </c>
      <c r="N5" s="3">
        <f t="shared" si="0"/>
        <v>6849.1881639633111</v>
      </c>
      <c r="O5" s="54">
        <v>1.84</v>
      </c>
      <c r="P5" s="4">
        <v>500</v>
      </c>
      <c r="Q5" s="53">
        <f t="shared" si="1"/>
        <v>920</v>
      </c>
      <c r="R5" s="3">
        <f>Q5/N5*100</f>
        <v>13.432248873531286</v>
      </c>
      <c r="S5" s="19"/>
      <c r="T5" s="19"/>
      <c r="U5" s="19"/>
      <c r="V5" s="43"/>
    </row>
    <row r="6" spans="1:22" x14ac:dyDescent="0.3">
      <c r="A6" s="74">
        <v>0.71597222222222223</v>
      </c>
      <c r="B6" s="3">
        <v>3</v>
      </c>
      <c r="C6" s="4">
        <f t="shared" si="4"/>
        <v>180</v>
      </c>
      <c r="D6" s="4">
        <f t="shared" si="5"/>
        <v>1530</v>
      </c>
      <c r="E6" s="52">
        <v>15</v>
      </c>
      <c r="F6" s="4">
        <v>1.35</v>
      </c>
      <c r="G6" s="4">
        <v>90</v>
      </c>
      <c r="H6" s="4">
        <v>30000</v>
      </c>
      <c r="I6" s="53">
        <v>5</v>
      </c>
      <c r="J6" s="54">
        <v>4.58</v>
      </c>
      <c r="K6" s="4">
        <f t="shared" ref="K6" si="6">((J5+J6)/2)*C6*60</f>
        <v>49896</v>
      </c>
      <c r="L6" s="4">
        <f t="shared" ref="L6" si="7">K6+L5</f>
        <v>475362</v>
      </c>
      <c r="M6" s="3">
        <f t="shared" si="2"/>
        <v>94.937036845105453</v>
      </c>
      <c r="N6" s="3">
        <f t="shared" si="0"/>
        <v>6731.6055345390478</v>
      </c>
      <c r="O6" s="54">
        <v>1.92</v>
      </c>
      <c r="P6" s="4">
        <v>500</v>
      </c>
      <c r="Q6" s="53">
        <f t="shared" si="1"/>
        <v>960</v>
      </c>
      <c r="R6" s="3">
        <f>Q6/N6*100</f>
        <v>14.26108519096012</v>
      </c>
      <c r="S6" s="19"/>
      <c r="T6" s="19"/>
      <c r="U6" s="19"/>
      <c r="V6" s="43"/>
    </row>
    <row r="7" spans="1:22" x14ac:dyDescent="0.3">
      <c r="A7" s="74">
        <v>0.77847222222222223</v>
      </c>
      <c r="B7" s="3">
        <v>1.5</v>
      </c>
      <c r="C7" s="4">
        <f>B7*60</f>
        <v>90</v>
      </c>
      <c r="D7" s="4">
        <f>D6+C7</f>
        <v>1620</v>
      </c>
      <c r="E7" s="52">
        <v>15</v>
      </c>
      <c r="F7" s="4">
        <v>1.35</v>
      </c>
      <c r="G7" s="4">
        <v>90</v>
      </c>
      <c r="H7" s="4">
        <v>30000</v>
      </c>
      <c r="I7" s="53">
        <v>5</v>
      </c>
      <c r="J7" s="54">
        <v>4.5199999999999996</v>
      </c>
      <c r="K7" s="4">
        <f>((J6+J7)/2)*C7*60</f>
        <v>24570</v>
      </c>
      <c r="L7" s="4">
        <f>K7+L6</f>
        <v>499932</v>
      </c>
      <c r="M7" s="3">
        <f t="shared" si="2"/>
        <v>93.693320205213212</v>
      </c>
      <c r="N7" s="3">
        <f t="shared" si="0"/>
        <v>6643.4185624708489</v>
      </c>
      <c r="O7" s="54">
        <v>1.98</v>
      </c>
      <c r="P7" s="4">
        <v>500</v>
      </c>
      <c r="Q7" s="53">
        <f t="shared" si="1"/>
        <v>990</v>
      </c>
      <c r="R7" s="3">
        <f t="shared" ref="R7" si="8">Q7/N7*100</f>
        <v>14.901966370033968</v>
      </c>
      <c r="S7" s="19"/>
      <c r="T7" s="19"/>
      <c r="U7" s="19"/>
      <c r="V7" s="43"/>
    </row>
    <row r="8" spans="1:22" x14ac:dyDescent="0.3">
      <c r="A8" s="76">
        <v>0.64583333333333337</v>
      </c>
      <c r="B8" s="55">
        <v>0</v>
      </c>
      <c r="C8" s="4">
        <f t="shared" ref="C8:C11" si="9">B8*60</f>
        <v>0</v>
      </c>
      <c r="D8" s="4">
        <f>D7+C8</f>
        <v>1620</v>
      </c>
      <c r="E8" s="52">
        <v>15</v>
      </c>
      <c r="F8" s="4">
        <v>1.35</v>
      </c>
      <c r="G8" s="4">
        <v>90</v>
      </c>
      <c r="H8" s="4">
        <v>30000</v>
      </c>
      <c r="I8" s="53">
        <v>5</v>
      </c>
      <c r="J8" s="19">
        <v>4.46</v>
      </c>
      <c r="K8" s="4">
        <f>((J7+J8)/2)*C8*60</f>
        <v>0</v>
      </c>
      <c r="L8" s="4">
        <f>K8+L7</f>
        <v>499932</v>
      </c>
      <c r="M8" s="3">
        <f t="shared" si="2"/>
        <v>92.449603565321013</v>
      </c>
      <c r="N8" s="3">
        <f t="shared" si="0"/>
        <v>6555.2315904026527</v>
      </c>
      <c r="O8" s="19">
        <v>0</v>
      </c>
      <c r="P8" s="4">
        <v>500</v>
      </c>
      <c r="Q8" s="53"/>
      <c r="R8" s="3"/>
      <c r="S8" s="19"/>
      <c r="T8" s="19"/>
      <c r="U8" s="19"/>
      <c r="V8" s="43"/>
    </row>
    <row r="9" spans="1:22" x14ac:dyDescent="0.3">
      <c r="A9" s="77">
        <v>0.70833333333333337</v>
      </c>
      <c r="B9" s="19">
        <v>1.5</v>
      </c>
      <c r="C9" s="4">
        <f t="shared" si="9"/>
        <v>90</v>
      </c>
      <c r="D9" s="4">
        <f t="shared" ref="D9:D11" si="10">D8+C9</f>
        <v>1710</v>
      </c>
      <c r="E9" s="52">
        <v>15</v>
      </c>
      <c r="F9" s="4">
        <v>1.35</v>
      </c>
      <c r="G9" s="4">
        <v>90</v>
      </c>
      <c r="H9" s="4">
        <v>30000</v>
      </c>
      <c r="I9" s="53">
        <v>5</v>
      </c>
      <c r="J9" s="19">
        <v>4.66</v>
      </c>
      <c r="K9" s="4">
        <f>((J8+J9)/2)*C9*60</f>
        <v>24624.000000000004</v>
      </c>
      <c r="L9" s="4">
        <f>K9+L8</f>
        <v>524556</v>
      </c>
      <c r="M9" s="3">
        <f t="shared" si="2"/>
        <v>96.595325698295071</v>
      </c>
      <c r="N9" s="3">
        <f t="shared" si="0"/>
        <v>6849.1881639633111</v>
      </c>
      <c r="O9" s="19">
        <v>1.61</v>
      </c>
      <c r="P9" s="4">
        <v>500</v>
      </c>
      <c r="Q9" s="53">
        <f t="shared" ref="Q9:Q11" si="11">O9*P9</f>
        <v>805</v>
      </c>
      <c r="R9" s="3">
        <f t="shared" ref="R9:R11" si="12">Q9/N9*100</f>
        <v>11.753217764339876</v>
      </c>
      <c r="S9" s="19"/>
      <c r="T9" s="19"/>
      <c r="U9" s="19"/>
      <c r="V9" s="43"/>
    </row>
    <row r="10" spans="1:22" x14ac:dyDescent="0.3">
      <c r="A10" s="77">
        <v>0.77083333333333337</v>
      </c>
      <c r="B10" s="19">
        <v>1.5</v>
      </c>
      <c r="C10" s="4">
        <f t="shared" si="9"/>
        <v>90</v>
      </c>
      <c r="D10" s="4">
        <f t="shared" si="10"/>
        <v>1800</v>
      </c>
      <c r="E10" s="52">
        <v>15</v>
      </c>
      <c r="F10" s="4">
        <v>1.35</v>
      </c>
      <c r="G10" s="4">
        <v>90</v>
      </c>
      <c r="H10" s="4">
        <v>30000</v>
      </c>
      <c r="I10" s="53">
        <v>5</v>
      </c>
      <c r="J10" s="19">
        <v>4.67</v>
      </c>
      <c r="K10" s="4">
        <f t="shared" ref="K10:K11" si="13">((J9+J10)/2)*C10*60</f>
        <v>25191</v>
      </c>
      <c r="L10" s="4">
        <f t="shared" ref="L10" si="14">K10+L9</f>
        <v>549747</v>
      </c>
      <c r="M10" s="3">
        <f t="shared" si="2"/>
        <v>96.802611804943766</v>
      </c>
      <c r="N10" s="3">
        <f t="shared" si="0"/>
        <v>6863.8859926413434</v>
      </c>
      <c r="O10" s="19">
        <v>1.87</v>
      </c>
      <c r="P10" s="4">
        <v>500</v>
      </c>
      <c r="Q10" s="53">
        <f t="shared" si="11"/>
        <v>935</v>
      </c>
      <c r="R10" s="3">
        <f t="shared" si="12"/>
        <v>13.622021126259931</v>
      </c>
      <c r="S10" s="19"/>
      <c r="T10" s="19"/>
      <c r="U10" s="19"/>
      <c r="V10" s="43"/>
    </row>
    <row r="11" spans="1:22" ht="15" thickBot="1" x14ac:dyDescent="0.35">
      <c r="A11" s="78">
        <v>0.83333333333333337</v>
      </c>
      <c r="B11" s="36">
        <v>1.5</v>
      </c>
      <c r="C11" s="32">
        <f t="shared" si="9"/>
        <v>90</v>
      </c>
      <c r="D11" s="32">
        <f t="shared" si="10"/>
        <v>1890</v>
      </c>
      <c r="E11" s="67">
        <v>15</v>
      </c>
      <c r="F11" s="32">
        <v>1.35</v>
      </c>
      <c r="G11" s="32">
        <v>90</v>
      </c>
      <c r="H11" s="32">
        <v>30000</v>
      </c>
      <c r="I11" s="68">
        <v>5</v>
      </c>
      <c r="J11" s="36">
        <v>4.6100000000000003</v>
      </c>
      <c r="K11" s="32">
        <f t="shared" si="13"/>
        <v>25056</v>
      </c>
      <c r="L11" s="32">
        <f>K11+L10</f>
        <v>574803</v>
      </c>
      <c r="M11" s="31">
        <f t="shared" si="2"/>
        <v>95.558895165051567</v>
      </c>
      <c r="N11" s="31">
        <f t="shared" si="0"/>
        <v>6775.6990205731472</v>
      </c>
      <c r="O11" s="36">
        <v>1.89</v>
      </c>
      <c r="P11" s="32">
        <v>500</v>
      </c>
      <c r="Q11" s="68">
        <f t="shared" si="11"/>
        <v>945</v>
      </c>
      <c r="R11" s="31">
        <f t="shared" si="12"/>
        <v>13.946900491457539</v>
      </c>
      <c r="S11" s="36"/>
      <c r="T11" s="36"/>
      <c r="U11" s="36"/>
      <c r="V11" s="48"/>
    </row>
    <row r="12" spans="1:22" ht="15" thickBot="1" x14ac:dyDescent="0.35">
      <c r="A12" s="7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3">
      <c r="A13" s="69" t="s">
        <v>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</row>
    <row r="14" spans="1:22" ht="55.2" x14ac:dyDescent="0.3">
      <c r="A14" s="73" t="s">
        <v>1</v>
      </c>
      <c r="B14" s="2" t="s">
        <v>2</v>
      </c>
      <c r="C14" s="2" t="s">
        <v>3</v>
      </c>
      <c r="D14" s="2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  <c r="M14" s="1" t="s">
        <v>13</v>
      </c>
      <c r="N14" s="56" t="s">
        <v>14</v>
      </c>
      <c r="O14" s="1" t="s">
        <v>15</v>
      </c>
      <c r="P14" s="57" t="s">
        <v>16</v>
      </c>
      <c r="Q14" s="1" t="s">
        <v>17</v>
      </c>
      <c r="R14" s="1" t="s">
        <v>18</v>
      </c>
      <c r="S14" s="18" t="s">
        <v>19</v>
      </c>
      <c r="T14" s="18" t="s">
        <v>20</v>
      </c>
      <c r="U14" s="18" t="s">
        <v>21</v>
      </c>
      <c r="V14" s="26" t="s">
        <v>20</v>
      </c>
    </row>
    <row r="15" spans="1:22" x14ac:dyDescent="0.3">
      <c r="A15" s="80">
        <v>0.4236111111111111</v>
      </c>
      <c r="B15" s="3">
        <v>1.5</v>
      </c>
      <c r="C15" s="4">
        <f>B15*60</f>
        <v>90</v>
      </c>
      <c r="D15" s="4">
        <f>C15</f>
        <v>90</v>
      </c>
      <c r="E15" s="5">
        <v>15</v>
      </c>
      <c r="F15" s="4">
        <v>1.35</v>
      </c>
      <c r="G15" s="4">
        <v>90</v>
      </c>
      <c r="H15" s="4">
        <v>30000</v>
      </c>
      <c r="I15" s="6">
        <v>5</v>
      </c>
      <c r="J15" s="42">
        <v>5.6</v>
      </c>
      <c r="K15" s="4">
        <f>J15*C15*60</f>
        <v>30239.999999999996</v>
      </c>
      <c r="L15" s="4">
        <f>K15</f>
        <v>30239.999999999996</v>
      </c>
      <c r="M15" s="3">
        <f>(J15*G16*60)/(2*96485*F16)*10^3</f>
        <v>116.08021972327302</v>
      </c>
      <c r="N15" s="61">
        <f t="shared" ref="N15:N45" si="15">M15*70.906</f>
        <v>8230.784059698397</v>
      </c>
      <c r="O15" s="7">
        <v>0.71</v>
      </c>
      <c r="P15" s="9">
        <v>500</v>
      </c>
      <c r="Q15" s="6">
        <f t="shared" ref="Q15:Q45" si="16">O15*P15</f>
        <v>355</v>
      </c>
      <c r="R15" s="3">
        <f>Q15/N15*100</f>
        <v>4.3130763415145212</v>
      </c>
      <c r="S15" s="20">
        <f>AVERAGE(Q15:Q45)</f>
        <v>475.87096774193549</v>
      </c>
      <c r="T15" s="20">
        <f>_xlfn.STDEV.S(Q15:Q45)</f>
        <v>194.35221325135177</v>
      </c>
      <c r="U15" s="20">
        <f>AVERAGE(R15:R45)</f>
        <v>10.591816478758298</v>
      </c>
      <c r="V15" s="28">
        <f>_xlfn.STDEV.S(R15:R45)</f>
        <v>3.9340337080844723</v>
      </c>
    </row>
    <row r="16" spans="1:22" x14ac:dyDescent="0.3">
      <c r="A16" s="80">
        <v>0.54861111111111105</v>
      </c>
      <c r="B16" s="3">
        <v>3</v>
      </c>
      <c r="C16" s="4">
        <f>B16*60</f>
        <v>180</v>
      </c>
      <c r="D16" s="4">
        <f>D15+C16</f>
        <v>270</v>
      </c>
      <c r="E16" s="5">
        <v>15</v>
      </c>
      <c r="F16" s="4">
        <v>1.35</v>
      </c>
      <c r="G16" s="4">
        <v>90</v>
      </c>
      <c r="H16" s="4">
        <v>30000</v>
      </c>
      <c r="I16" s="6">
        <v>5</v>
      </c>
      <c r="J16" s="42">
        <v>5.52</v>
      </c>
      <c r="K16" s="4">
        <f>((J15+J16)/2)*C16*60</f>
        <v>60048</v>
      </c>
      <c r="L16" s="4">
        <f>K16+L15</f>
        <v>90288</v>
      </c>
      <c r="M16" s="3">
        <f t="shared" ref="M16:M45" si="17">(J16*G16*60)/(2*96485*F16)*10^3</f>
        <v>114.4219308700834</v>
      </c>
      <c r="N16" s="61">
        <f t="shared" si="15"/>
        <v>8113.2014302741345</v>
      </c>
      <c r="O16" s="7">
        <v>0.97</v>
      </c>
      <c r="P16" s="9">
        <v>500</v>
      </c>
      <c r="Q16" s="6">
        <f t="shared" si="16"/>
        <v>485</v>
      </c>
      <c r="R16" s="3">
        <f t="shared" ref="R16" si="18">Q16/N16*100</f>
        <v>5.9779114837484384</v>
      </c>
      <c r="S16" s="19"/>
      <c r="T16" s="19"/>
      <c r="U16" s="19"/>
      <c r="V16" s="43"/>
    </row>
    <row r="17" spans="1:22" x14ac:dyDescent="0.3">
      <c r="A17" s="80">
        <v>0.61111111111111105</v>
      </c>
      <c r="B17" s="3">
        <v>1.5</v>
      </c>
      <c r="C17" s="4">
        <f t="shared" ref="C17:C45" si="19">B17*60</f>
        <v>90</v>
      </c>
      <c r="D17" s="4">
        <f t="shared" ref="D17:D28" si="20">D16+C17</f>
        <v>360</v>
      </c>
      <c r="E17" s="5">
        <v>15</v>
      </c>
      <c r="F17" s="4">
        <v>1.35</v>
      </c>
      <c r="G17" s="4">
        <v>90</v>
      </c>
      <c r="H17" s="4">
        <v>30000</v>
      </c>
      <c r="I17" s="6">
        <v>5</v>
      </c>
      <c r="J17" s="42">
        <v>5.36</v>
      </c>
      <c r="K17" s="4">
        <f>((J16+J17)/2)*C17*60</f>
        <v>29375.999999999996</v>
      </c>
      <c r="L17" s="4">
        <f>K17+L16</f>
        <v>119664</v>
      </c>
      <c r="M17" s="3">
        <f t="shared" si="17"/>
        <v>111.10535316370421</v>
      </c>
      <c r="N17" s="61">
        <f t="shared" si="15"/>
        <v>7878.0361714256114</v>
      </c>
      <c r="O17" s="7">
        <v>1.48</v>
      </c>
      <c r="P17" s="9">
        <v>500</v>
      </c>
      <c r="Q17" s="6">
        <f t="shared" si="16"/>
        <v>740</v>
      </c>
      <c r="R17" s="3">
        <f>Q17/N17*100</f>
        <v>9.3932038886042513</v>
      </c>
      <c r="S17" s="19"/>
      <c r="T17" s="19"/>
      <c r="U17" s="19"/>
      <c r="V17" s="43"/>
    </row>
    <row r="18" spans="1:22" x14ac:dyDescent="0.3">
      <c r="A18" s="80">
        <v>0.67361111111111116</v>
      </c>
      <c r="B18" s="3">
        <v>1.5</v>
      </c>
      <c r="C18" s="4">
        <f t="shared" si="19"/>
        <v>90</v>
      </c>
      <c r="D18" s="4">
        <f t="shared" si="20"/>
        <v>450</v>
      </c>
      <c r="E18" s="5">
        <v>15</v>
      </c>
      <c r="F18" s="4">
        <v>1.35</v>
      </c>
      <c r="G18" s="4">
        <v>90</v>
      </c>
      <c r="H18" s="4">
        <v>30000</v>
      </c>
      <c r="I18" s="6">
        <v>5</v>
      </c>
      <c r="J18" s="42">
        <v>5.18</v>
      </c>
      <c r="K18" s="4">
        <f t="shared" ref="K18:K27" si="21">((J17+J18)/2)*C18*60</f>
        <v>28457.999999999996</v>
      </c>
      <c r="L18" s="4">
        <f t="shared" ref="L18:L25" si="22">K18+L17</f>
        <v>148122</v>
      </c>
      <c r="M18" s="3">
        <f t="shared" si="17"/>
        <v>107.37420324402757</v>
      </c>
      <c r="N18" s="61">
        <f t="shared" si="15"/>
        <v>7613.4752552210193</v>
      </c>
      <c r="O18" s="7">
        <v>1.31</v>
      </c>
      <c r="P18" s="9">
        <v>500</v>
      </c>
      <c r="Q18" s="6">
        <f t="shared" si="16"/>
        <v>655</v>
      </c>
      <c r="R18" s="3">
        <f>Q18/N18*100</f>
        <v>8.6031671220160195</v>
      </c>
      <c r="S18" s="19"/>
      <c r="T18" s="19"/>
      <c r="U18" s="19"/>
      <c r="V18" s="43"/>
    </row>
    <row r="19" spans="1:22" x14ac:dyDescent="0.3">
      <c r="A19" s="80">
        <v>0.73611111111111116</v>
      </c>
      <c r="B19" s="3">
        <v>1.5</v>
      </c>
      <c r="C19" s="4">
        <f t="shared" si="19"/>
        <v>90</v>
      </c>
      <c r="D19" s="4">
        <f t="shared" si="20"/>
        <v>540</v>
      </c>
      <c r="E19" s="5">
        <v>15</v>
      </c>
      <c r="F19" s="4">
        <v>1.35</v>
      </c>
      <c r="G19" s="4">
        <v>90</v>
      </c>
      <c r="H19" s="4">
        <v>30000</v>
      </c>
      <c r="I19" s="6">
        <v>5</v>
      </c>
      <c r="J19" s="42">
        <v>4.97</v>
      </c>
      <c r="K19" s="4">
        <f t="shared" si="21"/>
        <v>27404.999999999996</v>
      </c>
      <c r="L19" s="4">
        <f t="shared" si="22"/>
        <v>175527</v>
      </c>
      <c r="M19" s="3">
        <f t="shared" si="17"/>
        <v>103.0211950044048</v>
      </c>
      <c r="N19" s="61">
        <f t="shared" si="15"/>
        <v>7304.8208529823278</v>
      </c>
      <c r="O19" s="7">
        <v>0.88</v>
      </c>
      <c r="P19" s="9">
        <v>500</v>
      </c>
      <c r="Q19" s="6">
        <f t="shared" si="16"/>
        <v>440</v>
      </c>
      <c r="R19" s="3">
        <f t="shared" ref="R19:R45" si="23">Q19/N19*100</f>
        <v>6.0234194493676307</v>
      </c>
      <c r="S19" s="19"/>
      <c r="T19" s="19"/>
      <c r="U19" s="19"/>
      <c r="V19" s="43"/>
    </row>
    <row r="20" spans="1:22" x14ac:dyDescent="0.3">
      <c r="A20" s="80">
        <v>0.79861111111111116</v>
      </c>
      <c r="B20" s="3">
        <v>1.5</v>
      </c>
      <c r="C20" s="4">
        <f t="shared" si="19"/>
        <v>90</v>
      </c>
      <c r="D20" s="4">
        <f t="shared" si="20"/>
        <v>630</v>
      </c>
      <c r="E20" s="5">
        <v>15</v>
      </c>
      <c r="F20" s="4">
        <v>1.35</v>
      </c>
      <c r="G20" s="4">
        <v>90</v>
      </c>
      <c r="H20" s="4">
        <v>30000</v>
      </c>
      <c r="I20" s="6">
        <v>5</v>
      </c>
      <c r="J20" s="42">
        <v>4.8</v>
      </c>
      <c r="K20" s="4">
        <f t="shared" si="21"/>
        <v>26379</v>
      </c>
      <c r="L20" s="4">
        <f t="shared" si="22"/>
        <v>201906</v>
      </c>
      <c r="M20" s="3">
        <f t="shared" si="17"/>
        <v>99.497331191376887</v>
      </c>
      <c r="N20" s="61">
        <f t="shared" si="15"/>
        <v>7054.9577654557697</v>
      </c>
      <c r="O20" s="7">
        <v>1.57</v>
      </c>
      <c r="P20" s="9">
        <v>500</v>
      </c>
      <c r="Q20" s="6">
        <f t="shared" si="16"/>
        <v>785</v>
      </c>
      <c r="R20" s="3">
        <f t="shared" si="23"/>
        <v>11.126926993719385</v>
      </c>
      <c r="S20" s="19"/>
      <c r="T20" s="19"/>
      <c r="U20" s="19"/>
      <c r="V20" s="43"/>
    </row>
    <row r="21" spans="1:22" x14ac:dyDescent="0.3">
      <c r="A21" s="80">
        <v>0.2986111111111111</v>
      </c>
      <c r="B21" s="3">
        <v>12</v>
      </c>
      <c r="C21" s="4">
        <f t="shared" si="19"/>
        <v>720</v>
      </c>
      <c r="D21" s="4">
        <f t="shared" si="20"/>
        <v>1350</v>
      </c>
      <c r="E21" s="5">
        <v>15</v>
      </c>
      <c r="F21" s="4">
        <v>1.35</v>
      </c>
      <c r="G21" s="4">
        <v>90</v>
      </c>
      <c r="H21" s="4">
        <v>30000</v>
      </c>
      <c r="I21" s="6">
        <v>5</v>
      </c>
      <c r="J21" s="42">
        <v>3.7749999999999999</v>
      </c>
      <c r="K21" s="4">
        <f t="shared" si="21"/>
        <v>185219.99999999997</v>
      </c>
      <c r="L21" s="4">
        <f t="shared" si="22"/>
        <v>387126</v>
      </c>
      <c r="M21" s="3">
        <f>(J21*G21*60)/(2*96485*F21)*10^3</f>
        <v>78.250505259884946</v>
      </c>
      <c r="N21" s="61">
        <f t="shared" si="15"/>
        <v>5548.4303259574026</v>
      </c>
      <c r="O21" s="7">
        <v>0.73</v>
      </c>
      <c r="P21" s="9">
        <v>700</v>
      </c>
      <c r="Q21" s="6">
        <f t="shared" si="16"/>
        <v>511</v>
      </c>
      <c r="R21" s="3">
        <f t="shared" si="23"/>
        <v>9.2098119644644729</v>
      </c>
      <c r="S21" s="19"/>
      <c r="T21" s="19"/>
      <c r="U21" s="19"/>
      <c r="V21" s="43"/>
    </row>
    <row r="22" spans="1:22" x14ac:dyDescent="0.3">
      <c r="A22" s="80">
        <v>0.3611111111111111</v>
      </c>
      <c r="B22" s="3">
        <v>1.5</v>
      </c>
      <c r="C22" s="4">
        <f t="shared" si="19"/>
        <v>90</v>
      </c>
      <c r="D22" s="4">
        <f t="shared" si="20"/>
        <v>1440</v>
      </c>
      <c r="E22" s="5">
        <v>15</v>
      </c>
      <c r="F22" s="4">
        <v>1.35</v>
      </c>
      <c r="G22" s="4">
        <v>90</v>
      </c>
      <c r="H22" s="4">
        <v>30000</v>
      </c>
      <c r="I22" s="6">
        <v>5</v>
      </c>
      <c r="J22" s="42">
        <v>3.6880000000000002</v>
      </c>
      <c r="K22" s="4">
        <f t="shared" si="21"/>
        <v>20150.099999999999</v>
      </c>
      <c r="L22" s="4">
        <f t="shared" si="22"/>
        <v>407276.1</v>
      </c>
      <c r="M22" s="3">
        <f t="shared" si="17"/>
        <v>76.447116132041245</v>
      </c>
      <c r="N22" s="61">
        <f t="shared" si="15"/>
        <v>5420.5592164585169</v>
      </c>
      <c r="O22" s="7">
        <v>0.83</v>
      </c>
      <c r="P22" s="9">
        <v>700</v>
      </c>
      <c r="Q22" s="6">
        <f t="shared" si="16"/>
        <v>581</v>
      </c>
      <c r="R22" s="3">
        <f t="shared" si="23"/>
        <v>10.718451303620148</v>
      </c>
      <c r="S22" s="19"/>
      <c r="T22" s="19"/>
      <c r="U22" s="19"/>
      <c r="V22" s="43"/>
    </row>
    <row r="23" spans="1:22" x14ac:dyDescent="0.3">
      <c r="A23" s="80">
        <v>0.4236111111111111</v>
      </c>
      <c r="B23" s="3">
        <v>1.5</v>
      </c>
      <c r="C23" s="4">
        <f t="shared" si="19"/>
        <v>90</v>
      </c>
      <c r="D23" s="4">
        <f t="shared" si="20"/>
        <v>1530</v>
      </c>
      <c r="E23" s="5">
        <v>15</v>
      </c>
      <c r="F23" s="4">
        <v>1.35</v>
      </c>
      <c r="G23" s="4">
        <v>90</v>
      </c>
      <c r="H23" s="4">
        <v>30000</v>
      </c>
      <c r="I23" s="6">
        <v>5</v>
      </c>
      <c r="J23" s="42">
        <v>3.59</v>
      </c>
      <c r="K23" s="4">
        <f t="shared" si="21"/>
        <v>19650.600000000002</v>
      </c>
      <c r="L23" s="4">
        <f t="shared" si="22"/>
        <v>426926.69999999995</v>
      </c>
      <c r="M23" s="3">
        <f t="shared" si="17"/>
        <v>74.415712286883959</v>
      </c>
      <c r="N23" s="61">
        <f t="shared" si="15"/>
        <v>5276.5204954137944</v>
      </c>
      <c r="O23" s="7">
        <v>1.02</v>
      </c>
      <c r="P23" s="9">
        <v>500</v>
      </c>
      <c r="Q23" s="6">
        <f t="shared" si="16"/>
        <v>510</v>
      </c>
      <c r="R23" s="3">
        <f t="shared" si="23"/>
        <v>9.665460419291044</v>
      </c>
      <c r="S23" s="19"/>
      <c r="T23" s="19"/>
      <c r="U23" s="19"/>
      <c r="V23" s="43"/>
    </row>
    <row r="24" spans="1:22" ht="15" thickBot="1" x14ac:dyDescent="0.35">
      <c r="A24" s="80">
        <v>0.98611111111111116</v>
      </c>
      <c r="B24" s="3">
        <v>1.5</v>
      </c>
      <c r="C24" s="4">
        <f t="shared" si="19"/>
        <v>90</v>
      </c>
      <c r="D24" s="4">
        <f t="shared" si="20"/>
        <v>1620</v>
      </c>
      <c r="E24" s="5">
        <v>15</v>
      </c>
      <c r="F24" s="4">
        <v>1.35</v>
      </c>
      <c r="G24" s="4">
        <v>90</v>
      </c>
      <c r="H24" s="4">
        <v>30000</v>
      </c>
      <c r="I24" s="6">
        <v>5</v>
      </c>
      <c r="J24" s="42">
        <v>3.47</v>
      </c>
      <c r="K24" s="4">
        <f t="shared" si="21"/>
        <v>19062.000000000004</v>
      </c>
      <c r="L24" s="4">
        <f t="shared" si="22"/>
        <v>445988.69999999995</v>
      </c>
      <c r="M24" s="3">
        <f t="shared" si="17"/>
        <v>71.928279007099547</v>
      </c>
      <c r="N24" s="61">
        <f t="shared" si="15"/>
        <v>5100.1465512774012</v>
      </c>
      <c r="O24" s="7">
        <v>1.03</v>
      </c>
      <c r="P24" s="9">
        <v>500</v>
      </c>
      <c r="Q24" s="6">
        <f t="shared" si="16"/>
        <v>515</v>
      </c>
      <c r="R24" s="3">
        <f t="shared" si="23"/>
        <v>10.097749051368165</v>
      </c>
      <c r="S24" s="19"/>
      <c r="T24" s="19"/>
      <c r="U24" s="19"/>
      <c r="V24" s="43"/>
    </row>
    <row r="25" spans="1:22" ht="15" thickBot="1" x14ac:dyDescent="0.35">
      <c r="A25" s="81">
        <v>0.54861111111111105</v>
      </c>
      <c r="B25" s="3">
        <v>1.5</v>
      </c>
      <c r="C25" s="4">
        <f t="shared" si="19"/>
        <v>90</v>
      </c>
      <c r="D25" s="4">
        <f t="shared" si="20"/>
        <v>1710</v>
      </c>
      <c r="E25" s="5">
        <v>15</v>
      </c>
      <c r="F25" s="4">
        <v>1.35</v>
      </c>
      <c r="G25" s="4">
        <v>90</v>
      </c>
      <c r="H25" s="4">
        <v>30000</v>
      </c>
      <c r="I25" s="6">
        <v>5</v>
      </c>
      <c r="J25" s="10">
        <v>3.42</v>
      </c>
      <c r="K25" s="4">
        <f t="shared" si="21"/>
        <v>18603</v>
      </c>
      <c r="L25" s="4">
        <f t="shared" si="22"/>
        <v>464591.69999999995</v>
      </c>
      <c r="M25" s="3">
        <f t="shared" si="17"/>
        <v>70.891848473856029</v>
      </c>
      <c r="N25" s="61">
        <f t="shared" si="15"/>
        <v>5026.6574078872363</v>
      </c>
      <c r="O25" s="6">
        <v>0.93</v>
      </c>
      <c r="P25" s="9">
        <v>500</v>
      </c>
      <c r="Q25" s="6">
        <f t="shared" si="16"/>
        <v>465</v>
      </c>
      <c r="R25" s="3">
        <f t="shared" si="23"/>
        <v>9.2506801690995886</v>
      </c>
      <c r="S25" s="19"/>
      <c r="T25" s="19"/>
      <c r="U25" s="19"/>
      <c r="V25" s="43"/>
    </row>
    <row r="26" spans="1:22" ht="15" thickBot="1" x14ac:dyDescent="0.35">
      <c r="A26" s="81">
        <v>0.61111111111111105</v>
      </c>
      <c r="B26" s="3">
        <v>1.5</v>
      </c>
      <c r="C26" s="4">
        <f t="shared" si="19"/>
        <v>90</v>
      </c>
      <c r="D26" s="4">
        <f t="shared" si="20"/>
        <v>1800</v>
      </c>
      <c r="E26" s="5">
        <v>15</v>
      </c>
      <c r="F26" s="4">
        <v>1.35</v>
      </c>
      <c r="G26" s="4">
        <v>90</v>
      </c>
      <c r="H26" s="4">
        <v>30000</v>
      </c>
      <c r="I26" s="6">
        <v>5</v>
      </c>
      <c r="J26" s="10">
        <v>2.04</v>
      </c>
      <c r="K26" s="4">
        <f t="shared" si="21"/>
        <v>14742</v>
      </c>
      <c r="L26" s="4">
        <f>K26+L25</f>
        <v>479333.69999999995</v>
      </c>
      <c r="M26" s="3">
        <f>(J26*G26*60)/(2*96485*F26)*10^3</f>
        <v>42.286365756335172</v>
      </c>
      <c r="N26" s="61">
        <f>M26*70.906</f>
        <v>2998.357050318702</v>
      </c>
      <c r="O26" s="6">
        <v>0.8</v>
      </c>
      <c r="P26" s="9">
        <v>500</v>
      </c>
      <c r="Q26" s="6">
        <f>O26*P26</f>
        <v>400</v>
      </c>
      <c r="R26" s="3">
        <f>Q26/N26*100</f>
        <v>13.340639333046846</v>
      </c>
      <c r="S26" s="19"/>
      <c r="T26" s="19"/>
      <c r="U26" s="19"/>
      <c r="V26" s="43"/>
    </row>
    <row r="27" spans="1:22" ht="15" thickBot="1" x14ac:dyDescent="0.35">
      <c r="A27" s="81">
        <v>0.66666666666666663</v>
      </c>
      <c r="B27" s="3">
        <v>2.1666666669999999</v>
      </c>
      <c r="C27" s="4">
        <f t="shared" si="19"/>
        <v>130.00000001999999</v>
      </c>
      <c r="D27" s="4">
        <f t="shared" si="20"/>
        <v>1930.00000002</v>
      </c>
      <c r="E27" s="5">
        <v>15</v>
      </c>
      <c r="F27" s="4">
        <v>1.35</v>
      </c>
      <c r="G27" s="4">
        <v>90</v>
      </c>
      <c r="H27" s="4">
        <v>30000</v>
      </c>
      <c r="I27" s="6">
        <v>5</v>
      </c>
      <c r="J27" s="11">
        <v>3.78</v>
      </c>
      <c r="K27" s="4">
        <f t="shared" si="21"/>
        <v>22698.000003492001</v>
      </c>
      <c r="L27" s="4">
        <f>K27+L26</f>
        <v>502031.70000349195</v>
      </c>
      <c r="M27" s="3">
        <f>(J27*G27*60)/(2*96485*F27)*10^3</f>
        <v>78.354148313209308</v>
      </c>
      <c r="N27" s="61">
        <f>M27*70.906</f>
        <v>5555.7792402964196</v>
      </c>
      <c r="O27" s="6">
        <v>1.29</v>
      </c>
      <c r="P27" s="9">
        <v>500</v>
      </c>
      <c r="Q27" s="6">
        <f>O27*P27</f>
        <v>645</v>
      </c>
      <c r="R27" s="3">
        <f>Q27/N27*100</f>
        <v>11.609532562449099</v>
      </c>
      <c r="S27" s="19"/>
      <c r="T27" s="19"/>
      <c r="U27" s="19"/>
      <c r="V27" s="43"/>
    </row>
    <row r="28" spans="1:22" ht="15" thickBot="1" x14ac:dyDescent="0.35">
      <c r="A28" s="81">
        <v>0.72916666666666663</v>
      </c>
      <c r="B28" s="3">
        <v>1.5</v>
      </c>
      <c r="C28" s="4">
        <f t="shared" si="19"/>
        <v>90</v>
      </c>
      <c r="D28" s="4">
        <f t="shared" si="20"/>
        <v>2020.00000002</v>
      </c>
      <c r="E28" s="5">
        <v>15</v>
      </c>
      <c r="F28" s="4">
        <v>1.35</v>
      </c>
      <c r="G28" s="4">
        <v>90</v>
      </c>
      <c r="H28" s="4">
        <v>30000</v>
      </c>
      <c r="I28" s="6">
        <v>5</v>
      </c>
      <c r="J28" s="10">
        <v>3.64</v>
      </c>
      <c r="K28" s="4">
        <f>((J27+J28)/2)*C28*60</f>
        <v>20034</v>
      </c>
      <c r="L28" s="4">
        <f>K28+L27</f>
        <v>522065.70000349195</v>
      </c>
      <c r="M28" s="3">
        <f>(J28*G28*60)/(2*96485*F28)*10^3</f>
        <v>75.452142820127463</v>
      </c>
      <c r="N28" s="61">
        <f>M28*70.906</f>
        <v>5350.0096388039583</v>
      </c>
      <c r="O28" s="6">
        <v>1.63</v>
      </c>
      <c r="P28" s="9">
        <v>500</v>
      </c>
      <c r="Q28" s="6">
        <f t="shared" si="16"/>
        <v>815</v>
      </c>
      <c r="R28" s="3">
        <f t="shared" si="23"/>
        <v>15.233617414233303</v>
      </c>
      <c r="S28" s="19"/>
      <c r="T28" s="19"/>
      <c r="U28" s="19"/>
      <c r="V28" s="43"/>
    </row>
    <row r="29" spans="1:22" ht="15" thickBot="1" x14ac:dyDescent="0.35">
      <c r="A29" s="82">
        <v>0.5</v>
      </c>
      <c r="B29" s="12">
        <v>1.5</v>
      </c>
      <c r="C29" s="13">
        <f t="shared" si="19"/>
        <v>90</v>
      </c>
      <c r="D29" s="13">
        <f>D28+C29</f>
        <v>2110.0000000199998</v>
      </c>
      <c r="E29" s="14">
        <v>15</v>
      </c>
      <c r="F29" s="13">
        <v>1.35</v>
      </c>
      <c r="G29" s="13">
        <v>90</v>
      </c>
      <c r="H29" s="13">
        <v>30000</v>
      </c>
      <c r="I29" s="15">
        <v>5</v>
      </c>
      <c r="J29" s="16">
        <v>3.8119999999999998</v>
      </c>
      <c r="K29" s="13">
        <f>((J28+J29)/2)*C29*60</f>
        <v>20120.399999999998</v>
      </c>
      <c r="L29" s="13">
        <f t="shared" ref="L29:L44" si="24">K29+L28</f>
        <v>542186.10000349197</v>
      </c>
      <c r="M29" s="12">
        <f t="shared" si="17"/>
        <v>79.017463854485143</v>
      </c>
      <c r="N29" s="63">
        <f t="shared" si="15"/>
        <v>5602.8122920661244</v>
      </c>
      <c r="O29" s="15">
        <v>1.33</v>
      </c>
      <c r="P29" s="17">
        <v>500</v>
      </c>
      <c r="Q29" s="15">
        <f t="shared" si="16"/>
        <v>665</v>
      </c>
      <c r="R29" s="12">
        <f t="shared" si="23"/>
        <v>11.869039427604505</v>
      </c>
      <c r="S29" s="19"/>
      <c r="T29" s="19"/>
      <c r="U29" s="19"/>
      <c r="V29" s="43"/>
    </row>
    <row r="30" spans="1:22" ht="15" thickBot="1" x14ac:dyDescent="0.35">
      <c r="A30" s="77">
        <v>0.5625</v>
      </c>
      <c r="B30" s="21">
        <v>1.5</v>
      </c>
      <c r="C30" s="13">
        <f t="shared" si="19"/>
        <v>90</v>
      </c>
      <c r="D30" s="13">
        <f t="shared" ref="D30:D45" si="25">D29+C30</f>
        <v>2200.0000000199998</v>
      </c>
      <c r="E30" s="14">
        <v>15</v>
      </c>
      <c r="F30" s="13">
        <v>1.35</v>
      </c>
      <c r="G30" s="13">
        <v>90</v>
      </c>
      <c r="H30" s="13">
        <v>30000</v>
      </c>
      <c r="I30" s="15">
        <v>5</v>
      </c>
      <c r="J30" s="16">
        <v>3.62</v>
      </c>
      <c r="K30" s="13">
        <f t="shared" ref="K30:K45" si="26">((J29+J30)/2)*C30*60</f>
        <v>20066.400000000001</v>
      </c>
      <c r="L30" s="13">
        <f t="shared" si="24"/>
        <v>562252.50000349199</v>
      </c>
      <c r="M30" s="12">
        <f t="shared" si="17"/>
        <v>75.037570606830073</v>
      </c>
      <c r="N30" s="63">
        <f t="shared" si="15"/>
        <v>5320.6139814478938</v>
      </c>
      <c r="O30" s="15">
        <v>1.37</v>
      </c>
      <c r="P30" s="17">
        <v>500</v>
      </c>
      <c r="Q30" s="15">
        <f t="shared" si="16"/>
        <v>685</v>
      </c>
      <c r="R30" s="12">
        <f t="shared" si="23"/>
        <v>12.874454008287058</v>
      </c>
      <c r="S30" s="21"/>
      <c r="T30" s="21"/>
      <c r="U30" s="21"/>
      <c r="V30" s="29"/>
    </row>
    <row r="31" spans="1:22" ht="15" thickBot="1" x14ac:dyDescent="0.35">
      <c r="A31" s="77">
        <v>0.625</v>
      </c>
      <c r="B31" s="21">
        <v>1.5</v>
      </c>
      <c r="C31" s="13">
        <f t="shared" si="19"/>
        <v>90</v>
      </c>
      <c r="D31" s="13">
        <f t="shared" si="25"/>
        <v>2290.0000000199998</v>
      </c>
      <c r="E31" s="14">
        <v>15</v>
      </c>
      <c r="F31" s="13">
        <v>1.35</v>
      </c>
      <c r="G31" s="13">
        <v>90</v>
      </c>
      <c r="H31" s="13">
        <v>30000</v>
      </c>
      <c r="I31" s="15">
        <v>5</v>
      </c>
      <c r="J31" s="16">
        <v>2.93</v>
      </c>
      <c r="K31" s="13">
        <f t="shared" si="26"/>
        <v>17685.000000000004</v>
      </c>
      <c r="L31" s="13">
        <f t="shared" si="24"/>
        <v>579937.50000349199</v>
      </c>
      <c r="M31" s="12">
        <f t="shared" si="17"/>
        <v>60.734829248069637</v>
      </c>
      <c r="N31" s="63">
        <f t="shared" si="15"/>
        <v>4306.4638026636258</v>
      </c>
      <c r="O31" s="15">
        <v>0.84</v>
      </c>
      <c r="P31" s="17">
        <v>500</v>
      </c>
      <c r="Q31" s="15">
        <f t="shared" si="16"/>
        <v>420</v>
      </c>
      <c r="R31" s="12">
        <f t="shared" si="23"/>
        <v>9.7527813827257148</v>
      </c>
      <c r="S31" s="21"/>
      <c r="T31" s="21"/>
      <c r="U31" s="21"/>
      <c r="V31" s="29"/>
    </row>
    <row r="32" spans="1:22" ht="15" thickBot="1" x14ac:dyDescent="0.35">
      <c r="A32" s="77">
        <v>0.6875</v>
      </c>
      <c r="B32" s="21">
        <v>1.5</v>
      </c>
      <c r="C32" s="13">
        <f t="shared" si="19"/>
        <v>90</v>
      </c>
      <c r="D32" s="13">
        <f t="shared" si="25"/>
        <v>2380.0000000199998</v>
      </c>
      <c r="E32" s="14">
        <v>15</v>
      </c>
      <c r="F32" s="13">
        <v>1.35</v>
      </c>
      <c r="G32" s="13">
        <v>90</v>
      </c>
      <c r="H32" s="13">
        <v>30000</v>
      </c>
      <c r="I32" s="15">
        <v>5</v>
      </c>
      <c r="J32" s="16">
        <v>2.09</v>
      </c>
      <c r="K32" s="13">
        <f t="shared" si="26"/>
        <v>13553.999999999998</v>
      </c>
      <c r="L32" s="13">
        <f t="shared" si="24"/>
        <v>593491.50000349199</v>
      </c>
      <c r="M32" s="12">
        <f t="shared" si="17"/>
        <v>43.322796289578683</v>
      </c>
      <c r="N32" s="63">
        <f t="shared" si="15"/>
        <v>3071.8461937088664</v>
      </c>
      <c r="O32" s="15">
        <v>0.94</v>
      </c>
      <c r="P32" s="17">
        <v>500</v>
      </c>
      <c r="Q32" s="15">
        <f t="shared" si="16"/>
        <v>470</v>
      </c>
      <c r="R32" s="12">
        <f t="shared" si="23"/>
        <v>15.300245206369995</v>
      </c>
      <c r="S32" s="21"/>
      <c r="T32" s="21"/>
      <c r="U32" s="21"/>
      <c r="V32" s="29"/>
    </row>
    <row r="33" spans="1:22" ht="15" thickBot="1" x14ac:dyDescent="0.35">
      <c r="A33" s="77">
        <v>0.98263888888888884</v>
      </c>
      <c r="B33" s="21">
        <v>3</v>
      </c>
      <c r="C33" s="13">
        <f t="shared" si="19"/>
        <v>180</v>
      </c>
      <c r="D33" s="13">
        <f t="shared" si="25"/>
        <v>2560.0000000199998</v>
      </c>
      <c r="E33" s="14">
        <v>15</v>
      </c>
      <c r="F33" s="13">
        <v>1.35</v>
      </c>
      <c r="G33" s="13">
        <v>90</v>
      </c>
      <c r="H33" s="13">
        <v>30000</v>
      </c>
      <c r="I33" s="15">
        <v>5</v>
      </c>
      <c r="J33" s="16">
        <v>2.278</v>
      </c>
      <c r="K33" s="13">
        <f t="shared" si="26"/>
        <v>23587.200000000001</v>
      </c>
      <c r="L33" s="13">
        <f t="shared" si="24"/>
        <v>617078.70000349195</v>
      </c>
      <c r="M33" s="12">
        <f t="shared" si="17"/>
        <v>47.219775094574281</v>
      </c>
      <c r="N33" s="63">
        <f t="shared" si="15"/>
        <v>3348.1653728558845</v>
      </c>
      <c r="O33" s="15">
        <v>0.74</v>
      </c>
      <c r="P33" s="17">
        <v>500</v>
      </c>
      <c r="Q33" s="15">
        <f t="shared" si="16"/>
        <v>370</v>
      </c>
      <c r="R33" s="12">
        <f t="shared" si="23"/>
        <v>11.050828104240297</v>
      </c>
      <c r="S33" s="21"/>
      <c r="T33" s="21"/>
      <c r="U33" s="21"/>
      <c r="V33" s="29"/>
    </row>
    <row r="34" spans="1:22" ht="15" thickBot="1" x14ac:dyDescent="0.35">
      <c r="A34" s="77">
        <v>0.54513888888888895</v>
      </c>
      <c r="B34" s="21">
        <v>1.5</v>
      </c>
      <c r="C34" s="13">
        <f t="shared" si="19"/>
        <v>90</v>
      </c>
      <c r="D34" s="13">
        <f t="shared" si="25"/>
        <v>2650.0000000199998</v>
      </c>
      <c r="E34" s="14">
        <v>15</v>
      </c>
      <c r="F34" s="13">
        <v>1.35</v>
      </c>
      <c r="G34" s="13">
        <v>90</v>
      </c>
      <c r="H34" s="13">
        <v>30000</v>
      </c>
      <c r="I34" s="15">
        <v>5</v>
      </c>
      <c r="J34" s="16">
        <v>1.63</v>
      </c>
      <c r="K34" s="13">
        <f t="shared" si="26"/>
        <v>10551.599999999999</v>
      </c>
      <c r="L34" s="13">
        <f t="shared" si="24"/>
        <v>627630.30000349192</v>
      </c>
      <c r="M34" s="12">
        <f t="shared" si="17"/>
        <v>33.787635383738397</v>
      </c>
      <c r="N34" s="63">
        <f t="shared" si="15"/>
        <v>2395.7460745193548</v>
      </c>
      <c r="O34" s="15">
        <v>0.46</v>
      </c>
      <c r="P34" s="17">
        <v>500</v>
      </c>
      <c r="Q34" s="15">
        <f t="shared" si="16"/>
        <v>230</v>
      </c>
      <c r="R34" s="12">
        <f t="shared" si="23"/>
        <v>9.600349655008559</v>
      </c>
      <c r="S34" s="21"/>
      <c r="T34" s="21"/>
      <c r="U34" s="21"/>
      <c r="V34" s="29"/>
    </row>
    <row r="35" spans="1:22" ht="15" thickBot="1" x14ac:dyDescent="0.35">
      <c r="A35" s="77">
        <v>0.60763888888888895</v>
      </c>
      <c r="B35" s="21">
        <v>1.5</v>
      </c>
      <c r="C35" s="13">
        <f t="shared" si="19"/>
        <v>90</v>
      </c>
      <c r="D35" s="13">
        <f t="shared" si="25"/>
        <v>2740.0000000199998</v>
      </c>
      <c r="E35" s="14">
        <v>15</v>
      </c>
      <c r="F35" s="13">
        <v>1.35</v>
      </c>
      <c r="G35" s="13">
        <v>90</v>
      </c>
      <c r="H35" s="13">
        <v>30000</v>
      </c>
      <c r="I35" s="15">
        <v>5</v>
      </c>
      <c r="J35" s="16">
        <v>1.47</v>
      </c>
      <c r="K35" s="13">
        <f t="shared" si="26"/>
        <v>8369.9999999999982</v>
      </c>
      <c r="L35" s="13">
        <f t="shared" si="24"/>
        <v>636000.30000349192</v>
      </c>
      <c r="M35" s="12">
        <f t="shared" si="17"/>
        <v>30.471057677359173</v>
      </c>
      <c r="N35" s="63">
        <f t="shared" si="15"/>
        <v>2160.5808156708299</v>
      </c>
      <c r="O35" s="15">
        <v>0.47</v>
      </c>
      <c r="P35" s="17">
        <v>500</v>
      </c>
      <c r="Q35" s="15">
        <f t="shared" si="16"/>
        <v>235</v>
      </c>
      <c r="R35" s="12">
        <f t="shared" si="23"/>
        <v>10.876704925616764</v>
      </c>
      <c r="S35" s="21"/>
      <c r="T35" s="21"/>
      <c r="U35" s="21"/>
      <c r="V35" s="29"/>
    </row>
    <row r="36" spans="1:22" ht="15" thickBot="1" x14ac:dyDescent="0.35">
      <c r="A36" s="77">
        <v>0.67013888888888884</v>
      </c>
      <c r="B36" s="21">
        <v>1.5</v>
      </c>
      <c r="C36" s="13">
        <f t="shared" si="19"/>
        <v>90</v>
      </c>
      <c r="D36" s="13">
        <f t="shared" si="25"/>
        <v>2830.0000000199998</v>
      </c>
      <c r="E36" s="14">
        <v>15</v>
      </c>
      <c r="F36" s="13">
        <v>1.35</v>
      </c>
      <c r="G36" s="13">
        <v>90</v>
      </c>
      <c r="H36" s="13">
        <v>30000</v>
      </c>
      <c r="I36" s="15">
        <v>5</v>
      </c>
      <c r="J36" s="16">
        <v>2.4</v>
      </c>
      <c r="K36" s="13">
        <f t="shared" si="26"/>
        <v>10449</v>
      </c>
      <c r="L36" s="13">
        <f t="shared" si="24"/>
        <v>646449.30000349192</v>
      </c>
      <c r="M36" s="12">
        <f t="shared" si="17"/>
        <v>49.748665595688443</v>
      </c>
      <c r="N36" s="63">
        <f t="shared" si="15"/>
        <v>3527.4788827278849</v>
      </c>
      <c r="O36" s="15">
        <v>0.49</v>
      </c>
      <c r="P36" s="17">
        <v>500</v>
      </c>
      <c r="Q36" s="15">
        <f t="shared" si="16"/>
        <v>245</v>
      </c>
      <c r="R36" s="12">
        <f t="shared" si="23"/>
        <v>6.945470352767515</v>
      </c>
      <c r="S36" s="21"/>
      <c r="T36" s="21"/>
      <c r="U36" s="21"/>
      <c r="V36" s="29"/>
    </row>
    <row r="37" spans="1:22" ht="15" thickBot="1" x14ac:dyDescent="0.35">
      <c r="A37" s="77">
        <v>0.49652777777777773</v>
      </c>
      <c r="B37" s="21">
        <v>3</v>
      </c>
      <c r="C37" s="13">
        <f t="shared" si="19"/>
        <v>180</v>
      </c>
      <c r="D37" s="13">
        <f t="shared" si="25"/>
        <v>3010.0000000199998</v>
      </c>
      <c r="E37" s="14">
        <v>15</v>
      </c>
      <c r="F37" s="13">
        <v>1.35</v>
      </c>
      <c r="G37" s="13">
        <v>90</v>
      </c>
      <c r="H37" s="13">
        <v>30000</v>
      </c>
      <c r="I37" s="15">
        <v>5</v>
      </c>
      <c r="J37" s="16">
        <v>2.8</v>
      </c>
      <c r="K37" s="13">
        <f t="shared" si="26"/>
        <v>28079.999999999996</v>
      </c>
      <c r="L37" s="13">
        <f t="shared" si="24"/>
        <v>674529.30000349192</v>
      </c>
      <c r="M37" s="12">
        <f t="shared" si="17"/>
        <v>58.040109861636509</v>
      </c>
      <c r="N37" s="63">
        <f t="shared" si="15"/>
        <v>4115.3920298491985</v>
      </c>
      <c r="O37" s="15">
        <v>0.53</v>
      </c>
      <c r="P37" s="17">
        <v>500</v>
      </c>
      <c r="Q37" s="15">
        <f t="shared" si="16"/>
        <v>265</v>
      </c>
      <c r="R37" s="12">
        <f t="shared" si="23"/>
        <v>6.4392407352188625</v>
      </c>
      <c r="S37" s="21"/>
      <c r="T37" s="21"/>
      <c r="U37" s="21"/>
      <c r="V37" s="29"/>
    </row>
    <row r="38" spans="1:22" ht="15" thickBot="1" x14ac:dyDescent="0.35">
      <c r="A38" s="77">
        <v>0.55902777777777779</v>
      </c>
      <c r="B38" s="21">
        <v>1.5</v>
      </c>
      <c r="C38" s="13">
        <f t="shared" si="19"/>
        <v>90</v>
      </c>
      <c r="D38" s="13">
        <f t="shared" si="25"/>
        <v>3100.0000000199998</v>
      </c>
      <c r="E38" s="14">
        <v>15</v>
      </c>
      <c r="F38" s="13">
        <v>1.35</v>
      </c>
      <c r="G38" s="13">
        <v>90</v>
      </c>
      <c r="H38" s="13">
        <v>30000</v>
      </c>
      <c r="I38" s="15">
        <v>5</v>
      </c>
      <c r="J38" s="16">
        <v>2.2799999999999998</v>
      </c>
      <c r="K38" s="13">
        <f t="shared" si="26"/>
        <v>13716</v>
      </c>
      <c r="L38" s="13">
        <f t="shared" si="24"/>
        <v>688245.30000349192</v>
      </c>
      <c r="M38" s="12">
        <f t="shared" si="17"/>
        <v>47.261232315904017</v>
      </c>
      <c r="N38" s="63">
        <f t="shared" si="15"/>
        <v>3351.1049385914907</v>
      </c>
      <c r="O38" s="15">
        <v>0.53</v>
      </c>
      <c r="P38" s="17">
        <v>500</v>
      </c>
      <c r="Q38" s="15">
        <f t="shared" si="16"/>
        <v>265</v>
      </c>
      <c r="R38" s="12">
        <f t="shared" si="23"/>
        <v>7.907839499391585</v>
      </c>
      <c r="S38" s="21"/>
      <c r="T38" s="21"/>
      <c r="U38" s="21"/>
      <c r="V38" s="29"/>
    </row>
    <row r="39" spans="1:22" ht="15" thickBot="1" x14ac:dyDescent="0.35">
      <c r="A39" s="77">
        <v>0.62152777777777779</v>
      </c>
      <c r="B39" s="21">
        <v>1.5</v>
      </c>
      <c r="C39" s="13">
        <f t="shared" si="19"/>
        <v>90</v>
      </c>
      <c r="D39" s="13">
        <f t="shared" si="25"/>
        <v>3190.0000000199998</v>
      </c>
      <c r="E39" s="14">
        <v>15</v>
      </c>
      <c r="F39" s="13">
        <v>1.35</v>
      </c>
      <c r="G39" s="13">
        <v>90</v>
      </c>
      <c r="H39" s="13">
        <v>30000</v>
      </c>
      <c r="I39" s="15">
        <v>5</v>
      </c>
      <c r="J39" s="16">
        <v>1.92</v>
      </c>
      <c r="K39" s="13">
        <f t="shared" si="26"/>
        <v>11339.999999999998</v>
      </c>
      <c r="L39" s="13">
        <f t="shared" si="24"/>
        <v>699585.30000349192</v>
      </c>
      <c r="M39" s="12">
        <f t="shared" si="17"/>
        <v>39.798932476550746</v>
      </c>
      <c r="N39" s="63">
        <f t="shared" si="15"/>
        <v>2821.9831061823074</v>
      </c>
      <c r="O39" s="15">
        <v>0.4</v>
      </c>
      <c r="P39" s="17">
        <v>500</v>
      </c>
      <c r="Q39" s="15">
        <f t="shared" si="16"/>
        <v>200</v>
      </c>
      <c r="R39" s="12">
        <f t="shared" si="23"/>
        <v>7.0872146456811373</v>
      </c>
      <c r="S39" s="21"/>
      <c r="T39" s="21"/>
      <c r="U39" s="21"/>
      <c r="V39" s="29"/>
    </row>
    <row r="40" spans="1:22" ht="15" thickBot="1" x14ac:dyDescent="0.35">
      <c r="A40" s="77">
        <v>0.68402777777777779</v>
      </c>
      <c r="B40" s="21">
        <v>1.5</v>
      </c>
      <c r="C40" s="13">
        <f t="shared" si="19"/>
        <v>90</v>
      </c>
      <c r="D40" s="13">
        <f t="shared" si="25"/>
        <v>3280.0000000199998</v>
      </c>
      <c r="E40" s="14">
        <v>15</v>
      </c>
      <c r="F40" s="13">
        <v>1.35</v>
      </c>
      <c r="G40" s="13">
        <v>90</v>
      </c>
      <c r="H40" s="13">
        <v>30000</v>
      </c>
      <c r="I40" s="15">
        <v>5</v>
      </c>
      <c r="J40" s="16">
        <v>1.52</v>
      </c>
      <c r="K40" s="13">
        <f t="shared" si="26"/>
        <v>9288</v>
      </c>
      <c r="L40" s="13">
        <f t="shared" si="24"/>
        <v>708873.30000349192</v>
      </c>
      <c r="M40" s="12">
        <f t="shared" si="17"/>
        <v>31.507488210602681</v>
      </c>
      <c r="N40" s="63">
        <f t="shared" si="15"/>
        <v>2234.0699590609938</v>
      </c>
      <c r="O40" s="15">
        <v>0.56000000000000005</v>
      </c>
      <c r="P40" s="17">
        <v>500</v>
      </c>
      <c r="Q40" s="15">
        <f t="shared" si="16"/>
        <v>280</v>
      </c>
      <c r="R40" s="12">
        <f t="shared" si="23"/>
        <v>12.533179583941379</v>
      </c>
      <c r="S40" s="21"/>
      <c r="T40" s="21"/>
      <c r="U40" s="21"/>
      <c r="V40" s="29"/>
    </row>
    <row r="41" spans="1:22" ht="15" thickBot="1" x14ac:dyDescent="0.35">
      <c r="A41" s="77">
        <v>0.74652777777777779</v>
      </c>
      <c r="B41" s="21">
        <v>1.5</v>
      </c>
      <c r="C41" s="13">
        <f t="shared" si="19"/>
        <v>90</v>
      </c>
      <c r="D41" s="13">
        <f t="shared" si="25"/>
        <v>3370.0000000199998</v>
      </c>
      <c r="E41" s="14">
        <v>15</v>
      </c>
      <c r="F41" s="13">
        <v>1.35</v>
      </c>
      <c r="G41" s="13">
        <v>90</v>
      </c>
      <c r="H41" s="13">
        <v>30000</v>
      </c>
      <c r="I41" s="15">
        <v>5</v>
      </c>
      <c r="J41" s="16">
        <v>1.45</v>
      </c>
      <c r="K41" s="13">
        <f t="shared" si="26"/>
        <v>8018.9999999999982</v>
      </c>
      <c r="L41" s="13">
        <f t="shared" si="24"/>
        <v>716892.30000349192</v>
      </c>
      <c r="M41" s="12">
        <f t="shared" si="17"/>
        <v>30.056485464061769</v>
      </c>
      <c r="N41" s="63">
        <f t="shared" si="15"/>
        <v>2131.1851583147641</v>
      </c>
      <c r="O41" s="15">
        <v>0.43</v>
      </c>
      <c r="P41" s="17">
        <v>500</v>
      </c>
      <c r="Q41" s="15">
        <f t="shared" si="16"/>
        <v>215</v>
      </c>
      <c r="R41" s="12">
        <f t="shared" si="23"/>
        <v>10.088283468059217</v>
      </c>
      <c r="S41" s="21"/>
      <c r="T41" s="21"/>
      <c r="U41" s="21"/>
      <c r="V41" s="29"/>
    </row>
    <row r="42" spans="1:22" ht="15" thickBot="1" x14ac:dyDescent="0.35">
      <c r="A42" s="77">
        <v>0.54861111111111105</v>
      </c>
      <c r="B42" s="21">
        <v>1.5</v>
      </c>
      <c r="C42" s="13">
        <f t="shared" si="19"/>
        <v>90</v>
      </c>
      <c r="D42" s="13">
        <f t="shared" si="25"/>
        <v>3460.0000000199998</v>
      </c>
      <c r="E42" s="14">
        <v>15</v>
      </c>
      <c r="F42" s="13">
        <v>1.35</v>
      </c>
      <c r="G42" s="13">
        <v>90</v>
      </c>
      <c r="H42" s="13">
        <v>30000</v>
      </c>
      <c r="I42" s="15">
        <v>5</v>
      </c>
      <c r="J42" s="16">
        <v>2.8069999999999999</v>
      </c>
      <c r="K42" s="13">
        <f t="shared" si="26"/>
        <v>11493.9</v>
      </c>
      <c r="L42" s="13">
        <f t="shared" si="24"/>
        <v>728386.20000349195</v>
      </c>
      <c r="M42" s="12">
        <f t="shared" si="17"/>
        <v>58.185210136290607</v>
      </c>
      <c r="N42" s="63">
        <f t="shared" si="15"/>
        <v>4125.6805099238218</v>
      </c>
      <c r="O42" s="15">
        <v>0.66</v>
      </c>
      <c r="P42" s="17">
        <v>500</v>
      </c>
      <c r="Q42" s="15">
        <f t="shared" si="16"/>
        <v>330</v>
      </c>
      <c r="R42" s="12">
        <f t="shared" si="23"/>
        <v>7.9986804408684868</v>
      </c>
      <c r="S42" s="21"/>
      <c r="T42" s="21"/>
      <c r="U42" s="21"/>
      <c r="V42" s="29"/>
    </row>
    <row r="43" spans="1:22" ht="15" thickBot="1" x14ac:dyDescent="0.35">
      <c r="A43" s="77">
        <v>0.61111111111111105</v>
      </c>
      <c r="B43" s="21">
        <v>1.5</v>
      </c>
      <c r="C43" s="13">
        <f t="shared" si="19"/>
        <v>90</v>
      </c>
      <c r="D43" s="13">
        <f t="shared" si="25"/>
        <v>3550.0000000199998</v>
      </c>
      <c r="E43" s="14">
        <v>15</v>
      </c>
      <c r="F43" s="13">
        <v>1.35</v>
      </c>
      <c r="G43" s="13">
        <v>90</v>
      </c>
      <c r="H43" s="13">
        <v>30000</v>
      </c>
      <c r="I43" s="15">
        <v>5</v>
      </c>
      <c r="J43" s="16">
        <v>2.7320000000000002</v>
      </c>
      <c r="K43" s="13">
        <f t="shared" si="26"/>
        <v>14955.3</v>
      </c>
      <c r="L43" s="13">
        <f t="shared" si="24"/>
        <v>743341.50000349199</v>
      </c>
      <c r="M43" s="12">
        <f t="shared" si="17"/>
        <v>56.630564336425344</v>
      </c>
      <c r="N43" s="63">
        <f t="shared" si="15"/>
        <v>4015.4467948385759</v>
      </c>
      <c r="O43" s="15">
        <v>0.81</v>
      </c>
      <c r="P43" s="17">
        <v>500</v>
      </c>
      <c r="Q43" s="15">
        <f t="shared" si="16"/>
        <v>405</v>
      </c>
      <c r="R43" s="12">
        <f t="shared" si="23"/>
        <v>10.086050710983988</v>
      </c>
      <c r="S43" s="21"/>
      <c r="T43" s="21"/>
      <c r="U43" s="21"/>
      <c r="V43" s="29"/>
    </row>
    <row r="44" spans="1:22" ht="15" thickBot="1" x14ac:dyDescent="0.35">
      <c r="A44" s="77">
        <v>0.67361111111111116</v>
      </c>
      <c r="B44" s="21">
        <v>1.5</v>
      </c>
      <c r="C44" s="13">
        <f t="shared" si="19"/>
        <v>90</v>
      </c>
      <c r="D44" s="13">
        <f t="shared" si="25"/>
        <v>3640.0000000199998</v>
      </c>
      <c r="E44" s="14">
        <v>15</v>
      </c>
      <c r="F44" s="13">
        <v>1.35</v>
      </c>
      <c r="G44" s="13">
        <v>90</v>
      </c>
      <c r="H44" s="13">
        <v>30000</v>
      </c>
      <c r="I44" s="15">
        <v>5</v>
      </c>
      <c r="J44" s="16">
        <v>2.5649999999999999</v>
      </c>
      <c r="K44" s="13">
        <f t="shared" si="26"/>
        <v>14301.900000000001</v>
      </c>
      <c r="L44" s="13">
        <f t="shared" si="24"/>
        <v>757643.40000349202</v>
      </c>
      <c r="M44" s="12">
        <f t="shared" si="17"/>
        <v>53.168886355392026</v>
      </c>
      <c r="N44" s="63">
        <f t="shared" si="15"/>
        <v>3769.9930559154272</v>
      </c>
      <c r="O44" s="15">
        <v>1.53</v>
      </c>
      <c r="P44" s="17">
        <v>500</v>
      </c>
      <c r="Q44" s="15">
        <f t="shared" si="16"/>
        <v>765</v>
      </c>
      <c r="R44" s="12">
        <f t="shared" si="23"/>
        <v>20.291814564476518</v>
      </c>
      <c r="S44" s="21"/>
      <c r="T44" s="21"/>
      <c r="U44" s="21"/>
      <c r="V44" s="29"/>
    </row>
    <row r="45" spans="1:22" ht="15" thickBot="1" x14ac:dyDescent="0.35">
      <c r="A45" s="78">
        <v>0.73611111111111116</v>
      </c>
      <c r="B45" s="72">
        <v>1.5</v>
      </c>
      <c r="C45" s="32">
        <f t="shared" si="19"/>
        <v>90</v>
      </c>
      <c r="D45" s="32">
        <f t="shared" si="25"/>
        <v>3730.0000000199998</v>
      </c>
      <c r="E45" s="33">
        <v>15</v>
      </c>
      <c r="F45" s="32">
        <v>1.35</v>
      </c>
      <c r="G45" s="32">
        <v>90</v>
      </c>
      <c r="H45" s="32">
        <v>30000</v>
      </c>
      <c r="I45" s="34">
        <v>5</v>
      </c>
      <c r="J45" s="46">
        <v>2.3730000000000002</v>
      </c>
      <c r="K45" s="32">
        <f t="shared" si="26"/>
        <v>13332.600000000002</v>
      </c>
      <c r="L45" s="32">
        <f>K45+L44</f>
        <v>770976.00000349199</v>
      </c>
      <c r="M45" s="31">
        <f t="shared" si="17"/>
        <v>49.188993107736948</v>
      </c>
      <c r="N45" s="62">
        <f t="shared" si="15"/>
        <v>3487.7947452971962</v>
      </c>
      <c r="O45" s="34">
        <v>1.61</v>
      </c>
      <c r="P45" s="47">
        <v>500</v>
      </c>
      <c r="Q45" s="34">
        <f t="shared" si="16"/>
        <v>805</v>
      </c>
      <c r="R45" s="31">
        <f t="shared" si="23"/>
        <v>23.080486633722643</v>
      </c>
      <c r="S45" s="72"/>
      <c r="T45" s="72"/>
      <c r="U45" s="72"/>
      <c r="V45" s="37"/>
    </row>
    <row r="46" spans="1:22" ht="15" thickBot="1" x14ac:dyDescent="0.35">
      <c r="A46" s="7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3">
      <c r="A47" s="84" t="s">
        <v>23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6"/>
    </row>
    <row r="48" spans="1:22" ht="55.2" x14ac:dyDescent="0.3">
      <c r="A48" s="73" t="s">
        <v>1</v>
      </c>
      <c r="B48" s="2" t="s">
        <v>2</v>
      </c>
      <c r="C48" s="2" t="s">
        <v>3</v>
      </c>
      <c r="D48" s="2" t="s">
        <v>4</v>
      </c>
      <c r="E48" s="1" t="s">
        <v>5</v>
      </c>
      <c r="F48" s="1" t="s">
        <v>6</v>
      </c>
      <c r="G48" s="1" t="s">
        <v>7</v>
      </c>
      <c r="H48" s="1" t="s">
        <v>8</v>
      </c>
      <c r="I48" s="1" t="s">
        <v>9</v>
      </c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  <c r="P48" s="1" t="s">
        <v>16</v>
      </c>
      <c r="Q48" s="1" t="s">
        <v>17</v>
      </c>
      <c r="R48" s="1" t="s">
        <v>18</v>
      </c>
      <c r="S48" s="18" t="s">
        <v>19</v>
      </c>
      <c r="T48" s="18" t="s">
        <v>20</v>
      </c>
      <c r="U48" s="18" t="s">
        <v>21</v>
      </c>
      <c r="V48" s="26" t="s">
        <v>20</v>
      </c>
    </row>
    <row r="49" spans="1:22" x14ac:dyDescent="0.3">
      <c r="A49" s="77">
        <v>0.76388888888888884</v>
      </c>
      <c r="B49" s="3">
        <f>3.5</f>
        <v>3.5</v>
      </c>
      <c r="C49" s="3">
        <f t="shared" ref="C49:C70" si="27">B49*60</f>
        <v>210</v>
      </c>
      <c r="D49" s="3">
        <f>C49</f>
        <v>210</v>
      </c>
      <c r="E49" s="4">
        <v>15</v>
      </c>
      <c r="F49" s="4">
        <v>1.35</v>
      </c>
      <c r="G49" s="4">
        <v>30</v>
      </c>
      <c r="H49" s="4">
        <v>30000</v>
      </c>
      <c r="I49" s="6">
        <v>5</v>
      </c>
      <c r="J49" s="19">
        <v>5.03</v>
      </c>
      <c r="K49" s="4">
        <f>J49*C49*60</f>
        <v>63378</v>
      </c>
      <c r="L49" s="4">
        <f>K49</f>
        <v>63378</v>
      </c>
      <c r="M49" s="3">
        <f>(J49*G49*60)/(2*96485*F49)*10^3</f>
        <v>34.75497054809901</v>
      </c>
      <c r="N49" s="3">
        <f>M49*70.906</f>
        <v>2464.3359416835087</v>
      </c>
      <c r="O49" s="4">
        <v>0.53</v>
      </c>
      <c r="P49" s="4">
        <v>500</v>
      </c>
      <c r="Q49" s="6">
        <f t="shared" ref="Q49:Q50" si="28">O49*P49</f>
        <v>265</v>
      </c>
      <c r="R49" s="3">
        <f t="shared" ref="R49:R50" si="29">Q49/N49*100</f>
        <v>10.753404011101079</v>
      </c>
      <c r="S49" s="87">
        <f>AVERAGE(Q49:Q70)</f>
        <v>487.68181818181819</v>
      </c>
      <c r="T49" s="87">
        <f>_xlfn.STDEV.S(Q49:Q70)</f>
        <v>135.30261897427812</v>
      </c>
      <c r="U49" s="87">
        <f>AVERAGE(R49:R70)</f>
        <v>9.8635227075371983</v>
      </c>
      <c r="V49" s="88">
        <f>_xlfn.STDEV.S(R49:R70)</f>
        <v>1.7925401552153721</v>
      </c>
    </row>
    <row r="50" spans="1:22" x14ac:dyDescent="0.3">
      <c r="A50" s="77">
        <v>0.82638888888888884</v>
      </c>
      <c r="B50" s="3">
        <v>1.5</v>
      </c>
      <c r="C50" s="3">
        <f t="shared" si="27"/>
        <v>90</v>
      </c>
      <c r="D50" s="3">
        <f>C50+D49</f>
        <v>300</v>
      </c>
      <c r="E50" s="4">
        <v>15</v>
      </c>
      <c r="F50" s="4">
        <v>1.35</v>
      </c>
      <c r="G50" s="4">
        <v>90</v>
      </c>
      <c r="H50" s="4">
        <v>30000</v>
      </c>
      <c r="I50" s="6">
        <v>5</v>
      </c>
      <c r="J50" s="19">
        <v>5.24</v>
      </c>
      <c r="K50" s="4">
        <f>((J50+J49)/2)*C50*60</f>
        <v>27729</v>
      </c>
      <c r="L50" s="4">
        <f>K50+L49</f>
        <v>91107</v>
      </c>
      <c r="M50" s="3">
        <f t="shared" ref="M50:M70" si="30">(J50*G50*60)/(2*96485*F50)*10^3</f>
        <v>108.61791988391977</v>
      </c>
      <c r="N50" s="3">
        <f t="shared" ref="N50:N70" si="31">M50*70.906</f>
        <v>7701.6622272892155</v>
      </c>
      <c r="O50" s="4">
        <v>1.1100000000000001</v>
      </c>
      <c r="P50" s="4">
        <v>500</v>
      </c>
      <c r="Q50" s="6">
        <f t="shared" si="28"/>
        <v>555</v>
      </c>
      <c r="R50" s="3">
        <f t="shared" si="29"/>
        <v>7.2062365710284544</v>
      </c>
      <c r="S50" s="21"/>
      <c r="T50" s="21"/>
      <c r="U50" s="21"/>
      <c r="V50" s="29"/>
    </row>
    <row r="51" spans="1:22" x14ac:dyDescent="0.3">
      <c r="A51" s="80">
        <v>0.4513888888888889</v>
      </c>
      <c r="B51" s="3">
        <v>15</v>
      </c>
      <c r="C51" s="58">
        <f t="shared" si="27"/>
        <v>900</v>
      </c>
      <c r="D51" s="3">
        <f t="shared" ref="D51:D58" si="32">C51+D50</f>
        <v>1200</v>
      </c>
      <c r="E51" s="5">
        <v>15</v>
      </c>
      <c r="F51" s="4">
        <v>1.35</v>
      </c>
      <c r="G51" s="4">
        <v>90</v>
      </c>
      <c r="H51" s="4">
        <v>30000</v>
      </c>
      <c r="I51" s="6">
        <v>5</v>
      </c>
      <c r="J51" s="89">
        <v>5.36</v>
      </c>
      <c r="K51" s="4">
        <f>((J51+J50)/2)*C51*60</f>
        <v>286200.00000000006</v>
      </c>
      <c r="L51" s="4">
        <f>K51+L50</f>
        <v>377307.00000000006</v>
      </c>
      <c r="M51" s="3">
        <f t="shared" si="30"/>
        <v>111.10535316370421</v>
      </c>
      <c r="N51" s="3">
        <f t="shared" si="31"/>
        <v>7878.0361714256114</v>
      </c>
      <c r="O51" s="59">
        <v>1.08</v>
      </c>
      <c r="P51" s="4">
        <v>500</v>
      </c>
      <c r="Q51" s="6">
        <f>O51*P51</f>
        <v>540</v>
      </c>
      <c r="R51" s="3">
        <f>Q51/N51*100</f>
        <v>6.8545001349274273</v>
      </c>
      <c r="S51" s="21"/>
      <c r="T51" s="21"/>
      <c r="U51" s="21"/>
      <c r="V51" s="29"/>
    </row>
    <row r="52" spans="1:22" x14ac:dyDescent="0.3">
      <c r="A52" s="80">
        <v>0.3263888888888889</v>
      </c>
      <c r="B52" s="3">
        <f>9+(15/60)</f>
        <v>9.25</v>
      </c>
      <c r="C52" s="58">
        <f t="shared" si="27"/>
        <v>555</v>
      </c>
      <c r="D52" s="3">
        <f>C52+D51</f>
        <v>1755</v>
      </c>
      <c r="E52" s="5">
        <v>15</v>
      </c>
      <c r="F52" s="4">
        <v>1.35</v>
      </c>
      <c r="G52" s="4">
        <v>90</v>
      </c>
      <c r="H52" s="4">
        <v>30000</v>
      </c>
      <c r="I52" s="6">
        <v>5</v>
      </c>
      <c r="J52" s="89">
        <v>3.82</v>
      </c>
      <c r="K52" s="4">
        <f t="shared" ref="K52:K59" si="33">((J52+J51)/2)*C52*60</f>
        <v>152847</v>
      </c>
      <c r="L52" s="4">
        <f t="shared" ref="L52:L58" si="34">K52+L51</f>
        <v>530154</v>
      </c>
      <c r="M52" s="3">
        <f t="shared" si="30"/>
        <v>79.183292739804102</v>
      </c>
      <c r="N52" s="3">
        <f t="shared" si="31"/>
        <v>5614.5705550085504</v>
      </c>
      <c r="O52" s="59">
        <v>1.21</v>
      </c>
      <c r="P52" s="4">
        <v>500</v>
      </c>
      <c r="Q52" s="6">
        <f t="shared" ref="Q52:Q70" si="35">O52*P52</f>
        <v>605</v>
      </c>
      <c r="R52" s="3">
        <f>Q52/N52*100</f>
        <v>10.775534728302629</v>
      </c>
      <c r="S52" s="21"/>
      <c r="T52" s="21"/>
      <c r="U52" s="21"/>
      <c r="V52" s="29"/>
    </row>
    <row r="53" spans="1:22" x14ac:dyDescent="0.3">
      <c r="A53" s="80">
        <v>0.3888888888888889</v>
      </c>
      <c r="B53" s="3">
        <v>1.5</v>
      </c>
      <c r="C53" s="58">
        <f t="shared" si="27"/>
        <v>90</v>
      </c>
      <c r="D53" s="3">
        <f t="shared" si="32"/>
        <v>1845</v>
      </c>
      <c r="E53" s="5">
        <v>15</v>
      </c>
      <c r="F53" s="4">
        <v>1.35</v>
      </c>
      <c r="G53" s="4">
        <v>90</v>
      </c>
      <c r="H53" s="4">
        <v>30000</v>
      </c>
      <c r="I53" s="6">
        <v>5</v>
      </c>
      <c r="J53" s="89">
        <v>3.7919999999999998</v>
      </c>
      <c r="K53" s="4">
        <f t="shared" si="33"/>
        <v>20552.400000000001</v>
      </c>
      <c r="L53" s="4">
        <f t="shared" si="34"/>
        <v>550706.4</v>
      </c>
      <c r="M53" s="3">
        <f t="shared" si="30"/>
        <v>78.602891641187739</v>
      </c>
      <c r="N53" s="3">
        <f t="shared" si="31"/>
        <v>5573.4166347100581</v>
      </c>
      <c r="O53" s="59">
        <v>1.19</v>
      </c>
      <c r="P53" s="4">
        <v>500</v>
      </c>
      <c r="Q53" s="6">
        <f t="shared" si="35"/>
        <v>595</v>
      </c>
      <c r="R53" s="3">
        <f t="shared" ref="R53:R70" si="36">Q53/N53*100</f>
        <v>10.675677757418422</v>
      </c>
      <c r="S53" s="21"/>
      <c r="T53" s="21"/>
      <c r="U53" s="21"/>
      <c r="V53" s="29"/>
    </row>
    <row r="54" spans="1:22" x14ac:dyDescent="0.3">
      <c r="A54" s="80">
        <v>0.4513888888888889</v>
      </c>
      <c r="B54" s="3">
        <v>1.5</v>
      </c>
      <c r="C54" s="58">
        <f t="shared" si="27"/>
        <v>90</v>
      </c>
      <c r="D54" s="3">
        <f t="shared" si="32"/>
        <v>1935</v>
      </c>
      <c r="E54" s="5">
        <v>15</v>
      </c>
      <c r="F54" s="4">
        <v>1.35</v>
      </c>
      <c r="G54" s="4">
        <v>90</v>
      </c>
      <c r="H54" s="4">
        <v>30000</v>
      </c>
      <c r="I54" s="6">
        <v>5</v>
      </c>
      <c r="J54" s="89">
        <v>3.8090000000000002</v>
      </c>
      <c r="K54" s="4">
        <f t="shared" si="33"/>
        <v>20522.7</v>
      </c>
      <c r="L54" s="4">
        <f t="shared" si="34"/>
        <v>571229.1</v>
      </c>
      <c r="M54" s="3">
        <f t="shared" si="30"/>
        <v>78.955278022490532</v>
      </c>
      <c r="N54" s="3">
        <f t="shared" si="31"/>
        <v>5598.4029434627146</v>
      </c>
      <c r="O54" s="59">
        <v>1.19</v>
      </c>
      <c r="P54" s="4">
        <v>500</v>
      </c>
      <c r="Q54" s="6">
        <f t="shared" si="35"/>
        <v>595</v>
      </c>
      <c r="R54" s="3">
        <f t="shared" si="36"/>
        <v>10.628030993995969</v>
      </c>
      <c r="S54" s="21"/>
      <c r="T54" s="21"/>
      <c r="U54" s="21"/>
      <c r="V54" s="29"/>
    </row>
    <row r="55" spans="1:22" x14ac:dyDescent="0.3">
      <c r="A55" s="80">
        <v>0.52777777777777779</v>
      </c>
      <c r="B55" s="3">
        <f>1+(50/60)</f>
        <v>1.8333333333333335</v>
      </c>
      <c r="C55" s="58">
        <f t="shared" si="27"/>
        <v>110.00000000000001</v>
      </c>
      <c r="D55" s="3">
        <f t="shared" si="32"/>
        <v>2045</v>
      </c>
      <c r="E55" s="5">
        <v>15</v>
      </c>
      <c r="F55" s="4">
        <v>1.35</v>
      </c>
      <c r="G55" s="4">
        <v>90</v>
      </c>
      <c r="H55" s="4">
        <v>30000</v>
      </c>
      <c r="I55" s="6">
        <v>5</v>
      </c>
      <c r="J55" s="89">
        <v>3.8079999999999998</v>
      </c>
      <c r="K55" s="4">
        <f t="shared" si="33"/>
        <v>25136.100000000002</v>
      </c>
      <c r="L55" s="4">
        <f t="shared" si="34"/>
        <v>596365.19999999995</v>
      </c>
      <c r="M55" s="3">
        <f t="shared" si="30"/>
        <v>78.934549411825657</v>
      </c>
      <c r="N55" s="3">
        <f t="shared" si="31"/>
        <v>5596.9331605949101</v>
      </c>
      <c r="O55" s="59">
        <v>0.9</v>
      </c>
      <c r="P55" s="4">
        <v>700</v>
      </c>
      <c r="Q55" s="6">
        <f t="shared" si="35"/>
        <v>630</v>
      </c>
      <c r="R55" s="3">
        <f t="shared" si="36"/>
        <v>11.256164437258278</v>
      </c>
      <c r="S55" s="21"/>
      <c r="T55" s="21"/>
      <c r="U55" s="21"/>
      <c r="V55" s="29"/>
    </row>
    <row r="56" spans="1:22" x14ac:dyDescent="0.3">
      <c r="A56" s="80">
        <v>0.57638888888888884</v>
      </c>
      <c r="B56" s="3">
        <f>1+(10/60)</f>
        <v>1.1666666666666667</v>
      </c>
      <c r="C56" s="58">
        <f t="shared" si="27"/>
        <v>70</v>
      </c>
      <c r="D56" s="3">
        <f t="shared" si="32"/>
        <v>2115</v>
      </c>
      <c r="E56" s="5">
        <v>15</v>
      </c>
      <c r="F56" s="4">
        <v>1.35</v>
      </c>
      <c r="G56" s="4">
        <v>90</v>
      </c>
      <c r="H56" s="4">
        <v>30000</v>
      </c>
      <c r="I56" s="6">
        <v>5</v>
      </c>
      <c r="J56" s="89">
        <v>3.794</v>
      </c>
      <c r="K56" s="4">
        <f t="shared" si="33"/>
        <v>15964.199999999999</v>
      </c>
      <c r="L56" s="4">
        <f t="shared" si="34"/>
        <v>612329.39999999991</v>
      </c>
      <c r="M56" s="3">
        <f t="shared" si="30"/>
        <v>78.644348862517475</v>
      </c>
      <c r="N56" s="3">
        <f t="shared" si="31"/>
        <v>5576.3562004456644</v>
      </c>
      <c r="O56" s="59">
        <v>1.25</v>
      </c>
      <c r="P56" s="4">
        <v>700</v>
      </c>
      <c r="Q56" s="6">
        <f t="shared" si="35"/>
        <v>875</v>
      </c>
      <c r="R56" s="3">
        <f t="shared" si="36"/>
        <v>15.69125013803942</v>
      </c>
      <c r="S56" s="21"/>
      <c r="T56" s="21"/>
      <c r="U56" s="21"/>
      <c r="V56" s="29"/>
    </row>
    <row r="57" spans="1:22" x14ac:dyDescent="0.3">
      <c r="A57" s="80">
        <v>0.73611111111111116</v>
      </c>
      <c r="B57" s="3">
        <f>3+(50/60)</f>
        <v>3.8333333333333335</v>
      </c>
      <c r="C57" s="58">
        <f t="shared" si="27"/>
        <v>230</v>
      </c>
      <c r="D57" s="3">
        <f t="shared" si="32"/>
        <v>2345</v>
      </c>
      <c r="E57" s="5">
        <v>15</v>
      </c>
      <c r="F57" s="4">
        <v>1.35</v>
      </c>
      <c r="G57" s="4">
        <v>90</v>
      </c>
      <c r="H57" s="4">
        <v>30000</v>
      </c>
      <c r="I57" s="6">
        <v>5</v>
      </c>
      <c r="J57" s="89">
        <v>3.8</v>
      </c>
      <c r="K57" s="4">
        <f t="shared" si="33"/>
        <v>52398.6</v>
      </c>
      <c r="L57" s="4">
        <f t="shared" si="34"/>
        <v>664727.99999999988</v>
      </c>
      <c r="M57" s="3">
        <f t="shared" si="30"/>
        <v>78.768720526506698</v>
      </c>
      <c r="N57" s="3">
        <f t="shared" si="31"/>
        <v>5585.1748976524841</v>
      </c>
      <c r="O57" s="59">
        <v>0.87</v>
      </c>
      <c r="P57" s="4">
        <v>700</v>
      </c>
      <c r="Q57" s="6">
        <f t="shared" si="35"/>
        <v>609</v>
      </c>
      <c r="R57" s="3">
        <f t="shared" si="36"/>
        <v>10.903866238029</v>
      </c>
      <c r="S57" s="21"/>
      <c r="T57" s="21"/>
      <c r="U57" s="21"/>
      <c r="V57" s="29"/>
    </row>
    <row r="58" spans="1:22" x14ac:dyDescent="0.3">
      <c r="A58" s="80">
        <v>0.79861111111111116</v>
      </c>
      <c r="B58" s="3">
        <v>1.5</v>
      </c>
      <c r="C58" s="58">
        <f t="shared" si="27"/>
        <v>90</v>
      </c>
      <c r="D58" s="3">
        <f t="shared" si="32"/>
        <v>2435</v>
      </c>
      <c r="E58" s="5">
        <v>15</v>
      </c>
      <c r="F58" s="4">
        <v>1.35</v>
      </c>
      <c r="G58" s="4">
        <v>90</v>
      </c>
      <c r="H58" s="4">
        <v>30000</v>
      </c>
      <c r="I58" s="6">
        <v>5</v>
      </c>
      <c r="J58" s="89">
        <v>3.7949999999999999</v>
      </c>
      <c r="K58" s="4">
        <f>((J58+J57)/2)*C58*60</f>
        <v>20506.5</v>
      </c>
      <c r="L58" s="4">
        <f t="shared" si="34"/>
        <v>685234.49999999988</v>
      </c>
      <c r="M58" s="3">
        <f t="shared" si="30"/>
        <v>78.66507747318235</v>
      </c>
      <c r="N58" s="3">
        <f t="shared" si="31"/>
        <v>5577.825983313468</v>
      </c>
      <c r="O58" s="59">
        <v>1.1000000000000001</v>
      </c>
      <c r="P58" s="4">
        <v>500</v>
      </c>
      <c r="Q58" s="6">
        <f t="shared" si="35"/>
        <v>550</v>
      </c>
      <c r="R58" s="3">
        <f t="shared" si="36"/>
        <v>9.8604725505128865</v>
      </c>
      <c r="S58" s="21"/>
      <c r="T58" s="21"/>
      <c r="U58" s="21"/>
      <c r="V58" s="29"/>
    </row>
    <row r="59" spans="1:22" x14ac:dyDescent="0.3">
      <c r="A59" s="80">
        <v>0.86111111111111116</v>
      </c>
      <c r="B59" s="3">
        <v>1.5</v>
      </c>
      <c r="C59" s="58">
        <f t="shared" si="27"/>
        <v>90</v>
      </c>
      <c r="D59" s="3">
        <f>C59+D58</f>
        <v>2525</v>
      </c>
      <c r="E59" s="5">
        <v>15</v>
      </c>
      <c r="F59" s="4">
        <v>1.35</v>
      </c>
      <c r="G59" s="4">
        <v>90</v>
      </c>
      <c r="H59" s="4">
        <v>30000</v>
      </c>
      <c r="I59" s="6">
        <v>5</v>
      </c>
      <c r="J59" s="89">
        <v>3.7690000000000001</v>
      </c>
      <c r="K59" s="4">
        <f t="shared" si="33"/>
        <v>20422.8</v>
      </c>
      <c r="L59" s="4">
        <f>K59+L58</f>
        <v>705657.29999999993</v>
      </c>
      <c r="M59" s="3">
        <f t="shared" si="30"/>
        <v>78.126133595895737</v>
      </c>
      <c r="N59" s="3">
        <f t="shared" si="31"/>
        <v>5539.6116287505838</v>
      </c>
      <c r="O59" s="59">
        <v>1</v>
      </c>
      <c r="P59" s="4">
        <v>500</v>
      </c>
      <c r="Q59" s="6">
        <f t="shared" si="35"/>
        <v>500</v>
      </c>
      <c r="R59" s="3">
        <f t="shared" si="36"/>
        <v>9.0259035020614089</v>
      </c>
      <c r="S59" s="21"/>
      <c r="T59" s="21"/>
      <c r="U59" s="21"/>
      <c r="V59" s="29"/>
    </row>
    <row r="60" spans="1:22" x14ac:dyDescent="0.3">
      <c r="A60" s="80">
        <v>0.33333333333333331</v>
      </c>
      <c r="B60" s="3">
        <f>11+(20/60)</f>
        <v>11.333333333333334</v>
      </c>
      <c r="C60" s="58">
        <f t="shared" si="27"/>
        <v>680</v>
      </c>
      <c r="D60" s="3">
        <f>C60+D59</f>
        <v>3205</v>
      </c>
      <c r="E60" s="5">
        <v>15</v>
      </c>
      <c r="F60" s="4">
        <v>1.35</v>
      </c>
      <c r="G60" s="4">
        <v>90</v>
      </c>
      <c r="H60" s="4">
        <v>30000</v>
      </c>
      <c r="I60" s="6">
        <v>5</v>
      </c>
      <c r="J60" s="89">
        <v>3.21</v>
      </c>
      <c r="K60" s="4">
        <f>((J60+J59)/2)*C60*60</f>
        <v>142371.6</v>
      </c>
      <c r="L60" s="4">
        <f>K60+L59</f>
        <v>848028.89999999991</v>
      </c>
      <c r="M60" s="3">
        <f t="shared" si="30"/>
        <v>66.538840234233291</v>
      </c>
      <c r="N60" s="3">
        <f t="shared" si="31"/>
        <v>4718.0030056485457</v>
      </c>
      <c r="O60" s="59">
        <v>0.91</v>
      </c>
      <c r="P60" s="4">
        <v>500</v>
      </c>
      <c r="Q60" s="6">
        <f t="shared" si="35"/>
        <v>455</v>
      </c>
      <c r="R60" s="3">
        <f t="shared" si="36"/>
        <v>9.6439107701978841</v>
      </c>
      <c r="S60" s="21"/>
      <c r="T60" s="21"/>
      <c r="U60" s="21"/>
      <c r="V60" s="29"/>
    </row>
    <row r="61" spans="1:22" x14ac:dyDescent="0.3">
      <c r="A61" s="80">
        <v>0.39583333333333331</v>
      </c>
      <c r="B61" s="3">
        <v>1.5</v>
      </c>
      <c r="C61" s="58">
        <f t="shared" si="27"/>
        <v>90</v>
      </c>
      <c r="D61" s="3">
        <f>C61+D60</f>
        <v>3295</v>
      </c>
      <c r="E61" s="5">
        <v>15</v>
      </c>
      <c r="F61" s="4">
        <v>1.35</v>
      </c>
      <c r="G61" s="4">
        <v>90</v>
      </c>
      <c r="H61" s="4">
        <v>30000</v>
      </c>
      <c r="I61" s="6">
        <v>5</v>
      </c>
      <c r="J61" s="89">
        <v>3.12</v>
      </c>
      <c r="K61" s="4">
        <f t="shared" ref="K61:K66" si="37">((J61+J60)/2)*C61*60</f>
        <v>17091</v>
      </c>
      <c r="L61" s="4">
        <f>K61+L60</f>
        <v>865119.89999999991</v>
      </c>
      <c r="M61" s="3">
        <f t="shared" si="30"/>
        <v>64.673265274394979</v>
      </c>
      <c r="N61" s="3">
        <f t="shared" si="31"/>
        <v>4585.722547546251</v>
      </c>
      <c r="O61" s="59">
        <v>0.89</v>
      </c>
      <c r="P61" s="4">
        <v>500</v>
      </c>
      <c r="Q61" s="6">
        <f>O61*P61</f>
        <v>445</v>
      </c>
      <c r="R61" s="3">
        <f t="shared" si="36"/>
        <v>9.7040323610095562</v>
      </c>
      <c r="S61" s="21"/>
      <c r="T61" s="21"/>
      <c r="U61" s="21"/>
      <c r="V61" s="29"/>
    </row>
    <row r="62" spans="1:22" x14ac:dyDescent="0.3">
      <c r="A62" s="80">
        <v>0.45833333333333331</v>
      </c>
      <c r="B62" s="3">
        <v>1.5</v>
      </c>
      <c r="C62" s="58">
        <f t="shared" si="27"/>
        <v>90</v>
      </c>
      <c r="D62" s="3">
        <f>C62+D61</f>
        <v>3385</v>
      </c>
      <c r="E62" s="5">
        <v>15</v>
      </c>
      <c r="F62" s="4">
        <v>1.35</v>
      </c>
      <c r="G62" s="4">
        <v>90</v>
      </c>
      <c r="H62" s="4">
        <v>30000</v>
      </c>
      <c r="I62" s="6">
        <v>5</v>
      </c>
      <c r="J62" s="89">
        <v>3.09</v>
      </c>
      <c r="K62" s="4">
        <f t="shared" si="37"/>
        <v>16767</v>
      </c>
      <c r="L62" s="4">
        <f t="shared" ref="L62:L69" si="38">K62+L61</f>
        <v>881886.89999999991</v>
      </c>
      <c r="M62" s="3">
        <f t="shared" si="30"/>
        <v>64.051406954448865</v>
      </c>
      <c r="N62" s="3">
        <f t="shared" si="31"/>
        <v>4541.6290615121516</v>
      </c>
      <c r="O62" s="59">
        <v>0.85</v>
      </c>
      <c r="P62" s="4">
        <v>500</v>
      </c>
      <c r="Q62" s="6">
        <f t="shared" si="35"/>
        <v>425</v>
      </c>
      <c r="R62" s="3">
        <f t="shared" si="36"/>
        <v>9.3578756486663561</v>
      </c>
      <c r="S62" s="21"/>
      <c r="T62" s="21"/>
      <c r="U62" s="21"/>
      <c r="V62" s="29"/>
    </row>
    <row r="63" spans="1:22" x14ac:dyDescent="0.3">
      <c r="A63" s="80">
        <v>0.52083333333333337</v>
      </c>
      <c r="B63" s="3">
        <v>1.5</v>
      </c>
      <c r="C63" s="58">
        <f t="shared" si="27"/>
        <v>90</v>
      </c>
      <c r="D63" s="3">
        <f>C63+D62</f>
        <v>3475</v>
      </c>
      <c r="E63" s="5">
        <v>15</v>
      </c>
      <c r="F63" s="4">
        <v>1.35</v>
      </c>
      <c r="G63" s="4">
        <v>90</v>
      </c>
      <c r="H63" s="4">
        <v>30000</v>
      </c>
      <c r="I63" s="6">
        <v>5</v>
      </c>
      <c r="J63" s="89">
        <v>3.03</v>
      </c>
      <c r="K63" s="4">
        <f t="shared" si="37"/>
        <v>16524</v>
      </c>
      <c r="L63" s="4">
        <f t="shared" si="38"/>
        <v>898410.89999999991</v>
      </c>
      <c r="M63" s="3">
        <f t="shared" si="30"/>
        <v>62.807690314556659</v>
      </c>
      <c r="N63" s="3">
        <f t="shared" si="31"/>
        <v>4453.4420894439545</v>
      </c>
      <c r="O63" s="59">
        <v>0.78</v>
      </c>
      <c r="P63" s="4">
        <v>500</v>
      </c>
      <c r="Q63" s="6">
        <f t="shared" si="35"/>
        <v>390</v>
      </c>
      <c r="R63" s="3">
        <f t="shared" si="36"/>
        <v>8.7572711661485734</v>
      </c>
      <c r="S63" s="21"/>
      <c r="T63" s="21"/>
      <c r="U63" s="21"/>
      <c r="V63" s="29"/>
    </row>
    <row r="64" spans="1:22" x14ac:dyDescent="0.3">
      <c r="A64" s="80">
        <v>0.58333333333333337</v>
      </c>
      <c r="B64" s="3">
        <v>1.5</v>
      </c>
      <c r="C64" s="58">
        <f t="shared" si="27"/>
        <v>90</v>
      </c>
      <c r="D64" s="3">
        <f t="shared" ref="D64:D66" si="39">C64+D63</f>
        <v>3565</v>
      </c>
      <c r="E64" s="5">
        <v>15</v>
      </c>
      <c r="F64" s="4">
        <v>1.35</v>
      </c>
      <c r="G64" s="4">
        <v>90</v>
      </c>
      <c r="H64" s="4">
        <v>30000</v>
      </c>
      <c r="I64" s="6">
        <v>5</v>
      </c>
      <c r="J64" s="90">
        <v>2.8959999999999999</v>
      </c>
      <c r="K64" s="4">
        <f t="shared" si="37"/>
        <v>16000.2</v>
      </c>
      <c r="L64" s="4">
        <f t="shared" si="38"/>
        <v>914411.09999999986</v>
      </c>
      <c r="M64" s="3">
        <f t="shared" si="30"/>
        <v>60.030056485464058</v>
      </c>
      <c r="N64" s="3">
        <f t="shared" si="31"/>
        <v>4256.4911851583147</v>
      </c>
      <c r="O64" s="59">
        <v>0.86</v>
      </c>
      <c r="P64" s="4">
        <v>500</v>
      </c>
      <c r="Q64" s="6">
        <f t="shared" si="35"/>
        <v>430</v>
      </c>
      <c r="R64" s="3">
        <f t="shared" si="36"/>
        <v>10.102217561247146</v>
      </c>
      <c r="S64" s="21"/>
      <c r="T64" s="21"/>
      <c r="U64" s="21"/>
      <c r="V64" s="29"/>
    </row>
    <row r="65" spans="1:22" x14ac:dyDescent="0.3">
      <c r="A65" s="80">
        <v>0.64583333333333337</v>
      </c>
      <c r="B65" s="3">
        <v>1.5</v>
      </c>
      <c r="C65" s="58">
        <f t="shared" si="27"/>
        <v>90</v>
      </c>
      <c r="D65" s="3">
        <f t="shared" si="39"/>
        <v>3655</v>
      </c>
      <c r="E65" s="5">
        <v>15</v>
      </c>
      <c r="F65" s="4">
        <v>1.35</v>
      </c>
      <c r="G65" s="4">
        <v>90</v>
      </c>
      <c r="H65" s="4">
        <v>30000</v>
      </c>
      <c r="I65" s="6">
        <v>5</v>
      </c>
      <c r="J65" s="89">
        <v>2.9359999999999999</v>
      </c>
      <c r="K65" s="4">
        <f t="shared" si="37"/>
        <v>15746.4</v>
      </c>
      <c r="L65" s="4">
        <f t="shared" si="38"/>
        <v>930157.49999999988</v>
      </c>
      <c r="M65" s="3">
        <f t="shared" si="30"/>
        <v>60.859200912058867</v>
      </c>
      <c r="N65" s="3">
        <f t="shared" si="31"/>
        <v>4315.2824998704464</v>
      </c>
      <c r="O65" s="59">
        <v>0.6</v>
      </c>
      <c r="P65" s="4">
        <v>500</v>
      </c>
      <c r="Q65" s="6">
        <f t="shared" si="35"/>
        <v>300</v>
      </c>
      <c r="R65" s="3">
        <f t="shared" si="36"/>
        <v>6.952036164700842</v>
      </c>
      <c r="S65" s="21"/>
      <c r="T65" s="21"/>
      <c r="U65" s="21"/>
      <c r="V65" s="29"/>
    </row>
    <row r="66" spans="1:22" x14ac:dyDescent="0.3">
      <c r="A66" s="80">
        <v>0.70833333333333337</v>
      </c>
      <c r="B66" s="3">
        <v>1.5</v>
      </c>
      <c r="C66" s="58">
        <f t="shared" si="27"/>
        <v>90</v>
      </c>
      <c r="D66" s="3">
        <f t="shared" si="39"/>
        <v>3745</v>
      </c>
      <c r="E66" s="5">
        <v>15</v>
      </c>
      <c r="F66" s="4">
        <v>1.35</v>
      </c>
      <c r="G66" s="4">
        <v>90</v>
      </c>
      <c r="H66" s="4">
        <v>30000</v>
      </c>
      <c r="I66" s="6">
        <v>5</v>
      </c>
      <c r="J66" s="89">
        <v>2.8220000000000001</v>
      </c>
      <c r="K66" s="4">
        <f t="shared" si="37"/>
        <v>15546.6</v>
      </c>
      <c r="L66" s="4">
        <f t="shared" si="38"/>
        <v>945704.09999999986</v>
      </c>
      <c r="M66" s="3">
        <f t="shared" si="30"/>
        <v>58.496139296263671</v>
      </c>
      <c r="N66" s="3">
        <f t="shared" si="31"/>
        <v>4147.7272529408719</v>
      </c>
      <c r="O66" s="59">
        <v>0.83</v>
      </c>
      <c r="P66" s="4">
        <v>500</v>
      </c>
      <c r="Q66" s="6">
        <f t="shared" si="35"/>
        <v>415</v>
      </c>
      <c r="R66" s="3">
        <f t="shared" si="36"/>
        <v>10.005479499785134</v>
      </c>
      <c r="S66" s="21"/>
      <c r="T66" s="21"/>
      <c r="U66" s="21"/>
      <c r="V66" s="29"/>
    </row>
    <row r="67" spans="1:22" x14ac:dyDescent="0.3">
      <c r="A67" s="80">
        <v>0.77083333333333337</v>
      </c>
      <c r="B67" s="3">
        <v>1.5</v>
      </c>
      <c r="C67" s="58">
        <f t="shared" si="27"/>
        <v>90</v>
      </c>
      <c r="D67" s="3">
        <f>C67+D66</f>
        <v>3835</v>
      </c>
      <c r="E67" s="5">
        <v>15</v>
      </c>
      <c r="F67" s="4">
        <v>1.35</v>
      </c>
      <c r="G67" s="4">
        <v>90</v>
      </c>
      <c r="H67" s="4">
        <v>30000</v>
      </c>
      <c r="I67" s="6">
        <v>5</v>
      </c>
      <c r="J67" s="89">
        <v>2.7930000000000001</v>
      </c>
      <c r="K67" s="4">
        <f>((J67+J66)/2)*C67*60</f>
        <v>15160.5</v>
      </c>
      <c r="L67" s="4">
        <f t="shared" si="38"/>
        <v>960864.59999999986</v>
      </c>
      <c r="M67" s="3">
        <f t="shared" si="30"/>
        <v>57.895009586982432</v>
      </c>
      <c r="N67" s="3">
        <f t="shared" si="31"/>
        <v>4105.103549774577</v>
      </c>
      <c r="O67" s="59">
        <v>0.84</v>
      </c>
      <c r="P67" s="4">
        <v>500</v>
      </c>
      <c r="Q67" s="6">
        <f t="shared" si="35"/>
        <v>420</v>
      </c>
      <c r="R67" s="3">
        <f t="shared" si="36"/>
        <v>10.231167007299083</v>
      </c>
      <c r="S67" s="21"/>
      <c r="T67" s="21"/>
      <c r="U67" s="21"/>
      <c r="V67" s="29"/>
    </row>
    <row r="68" spans="1:22" x14ac:dyDescent="0.3">
      <c r="A68" s="80">
        <v>0.44444444444444442</v>
      </c>
      <c r="B68" s="3">
        <v>3</v>
      </c>
      <c r="C68" s="58">
        <f t="shared" si="27"/>
        <v>180</v>
      </c>
      <c r="D68" s="3">
        <f t="shared" ref="D68:D70" si="40">C68+D67</f>
        <v>4015</v>
      </c>
      <c r="E68" s="5">
        <v>15</v>
      </c>
      <c r="F68" s="4">
        <v>1.35</v>
      </c>
      <c r="G68" s="4">
        <v>90</v>
      </c>
      <c r="H68" s="4">
        <v>30000</v>
      </c>
      <c r="I68" s="6">
        <v>5</v>
      </c>
      <c r="J68" s="89">
        <v>2.7909999999999999</v>
      </c>
      <c r="K68" s="4">
        <f t="shared" ref="K68:K70" si="41">((J68+J67)/2)*C68*60</f>
        <v>30153.599999999999</v>
      </c>
      <c r="L68" s="4">
        <f t="shared" si="38"/>
        <v>991018.19999999984</v>
      </c>
      <c r="M68" s="3">
        <f t="shared" si="30"/>
        <v>57.853552365652682</v>
      </c>
      <c r="N68" s="3">
        <f t="shared" si="31"/>
        <v>4102.1639840389698</v>
      </c>
      <c r="O68" s="59">
        <v>0.75</v>
      </c>
      <c r="P68" s="4">
        <v>500</v>
      </c>
      <c r="Q68" s="6">
        <f t="shared" si="35"/>
        <v>375</v>
      </c>
      <c r="R68" s="3">
        <f t="shared" si="36"/>
        <v>9.1415165619677854</v>
      </c>
      <c r="S68" s="21"/>
      <c r="T68" s="21"/>
      <c r="U68" s="21"/>
      <c r="V68" s="29"/>
    </row>
    <row r="69" spans="1:22" x14ac:dyDescent="0.3">
      <c r="A69" s="80">
        <v>0.50694444444444442</v>
      </c>
      <c r="B69" s="3">
        <v>1.5</v>
      </c>
      <c r="C69" s="58">
        <f t="shared" si="27"/>
        <v>90</v>
      </c>
      <c r="D69" s="3">
        <f t="shared" si="40"/>
        <v>4105</v>
      </c>
      <c r="E69" s="5">
        <v>15</v>
      </c>
      <c r="F69" s="4">
        <v>1.35</v>
      </c>
      <c r="G69" s="4">
        <v>90</v>
      </c>
      <c r="H69" s="4">
        <v>30000</v>
      </c>
      <c r="I69" s="6">
        <v>5</v>
      </c>
      <c r="J69" s="91">
        <v>2.677</v>
      </c>
      <c r="K69" s="4">
        <f t="shared" si="41"/>
        <v>14763.6</v>
      </c>
      <c r="L69" s="4">
        <f t="shared" si="38"/>
        <v>1005781.7999999998</v>
      </c>
      <c r="M69" s="3">
        <f t="shared" si="30"/>
        <v>55.490490749857493</v>
      </c>
      <c r="N69" s="3">
        <f t="shared" si="31"/>
        <v>3934.6087371093959</v>
      </c>
      <c r="O69" s="60">
        <v>0.76</v>
      </c>
      <c r="P69" s="4">
        <v>500</v>
      </c>
      <c r="Q69" s="6">
        <f t="shared" si="35"/>
        <v>380</v>
      </c>
      <c r="R69" s="3">
        <f t="shared" si="36"/>
        <v>9.6578853296394396</v>
      </c>
      <c r="S69" s="21"/>
      <c r="T69" s="21"/>
      <c r="U69" s="21"/>
      <c r="V69" s="29"/>
    </row>
    <row r="70" spans="1:22" ht="15" thickBot="1" x14ac:dyDescent="0.35">
      <c r="A70" s="92">
        <v>0.56944444444444442</v>
      </c>
      <c r="B70" s="31">
        <v>1.5</v>
      </c>
      <c r="C70" s="93">
        <f t="shared" si="27"/>
        <v>90</v>
      </c>
      <c r="D70" s="31">
        <f t="shared" si="40"/>
        <v>4195</v>
      </c>
      <c r="E70" s="33">
        <v>15</v>
      </c>
      <c r="F70" s="32">
        <v>1.35</v>
      </c>
      <c r="G70" s="32">
        <v>90</v>
      </c>
      <c r="H70" s="32">
        <v>30000</v>
      </c>
      <c r="I70" s="34">
        <v>5</v>
      </c>
      <c r="J70" s="94">
        <v>2.6</v>
      </c>
      <c r="K70" s="32">
        <f t="shared" si="41"/>
        <v>14247.9</v>
      </c>
      <c r="L70" s="32">
        <f>K70+L69</f>
        <v>1020029.6999999998</v>
      </c>
      <c r="M70" s="31">
        <f t="shared" si="30"/>
        <v>53.89438772866248</v>
      </c>
      <c r="N70" s="31">
        <f t="shared" si="31"/>
        <v>3821.4354562885419</v>
      </c>
      <c r="O70" s="95">
        <v>0.75</v>
      </c>
      <c r="P70" s="32">
        <v>500</v>
      </c>
      <c r="Q70" s="34">
        <f t="shared" si="35"/>
        <v>375</v>
      </c>
      <c r="R70" s="31">
        <f t="shared" si="36"/>
        <v>9.8130664324815751</v>
      </c>
      <c r="S70" s="72"/>
      <c r="T70" s="72"/>
      <c r="U70" s="72"/>
      <c r="V70" s="37"/>
    </row>
  </sheetData>
  <mergeCells count="3">
    <mergeCell ref="A1:V1"/>
    <mergeCell ref="A13:V13"/>
    <mergeCell ref="A47:V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Bare carbon rods</vt:lpstr>
      <vt:lpstr>Baby oil-soaked carbon rods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2023-10-14T00:39:01Z</dcterms:created>
  <dcterms:modified xsi:type="dcterms:W3CDTF">2023-10-14T23:45:18Z</dcterms:modified>
</cp:coreProperties>
</file>